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2. FINAL 2025\"/>
    </mc:Choice>
  </mc:AlternateContent>
  <xr:revisionPtr revIDLastSave="0" documentId="13_ncr:1_{41FB832D-56CC-4307-AF4C-DDE931B6C0F0}" xr6:coauthVersionLast="47" xr6:coauthVersionMax="47" xr10:uidLastSave="{00000000-0000-0000-0000-000000000000}"/>
  <bookViews>
    <workbookView xWindow="28680" yWindow="-120" windowWidth="29040" windowHeight="15720" activeTab="4" xr2:uid="{00000000-000D-0000-FFFF-FFFF00000000}"/>
  </bookViews>
  <sheets>
    <sheet name="01-Mapa de riesgo-UO" sheetId="12" r:id="rId1"/>
    <sheet name="02-Plan Mitigación" sheetId="8" r:id="rId2"/>
    <sheet name="03-Seguimiento 1 de 2" sheetId="14" r:id="rId3"/>
    <sheet name="Hoja1" sheetId="9" state="hidden" r:id="rId4"/>
    <sheet name="03-Seguimiento 2 de 2" sheetId="15"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riesgo-UO'!$A$10:$DC$571</definedName>
    <definedName name="_xlnm._FilterDatabase" localSheetId="1" hidden="1">'02-Plan Mitigación'!$A$9:$S$567</definedName>
    <definedName name="_xlnm._FilterDatabase" localSheetId="2" hidden="1">'03-Seguimiento 1 de 2'!$A$9:$AC$567</definedName>
    <definedName name="_xlnm._FilterDatabase" localSheetId="4" hidden="1">'03-Seguimiento 2 de 2'!$A$9:$AC$567</definedName>
    <definedName name="_VICERRECTORÍA_RESPONSABILIDAD_SOCIAL_Y_BIENESTAR_UNIVERSITARIO_">'01-Mapa de riesgo-UO'!$BE$668</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riesgo-UO'!$BY$665</definedName>
    <definedName name="ALIANZAS_ESTRATÉGICAS" localSheetId="0">'01-Mapa de riesgo-UO'!#REF!</definedName>
    <definedName name="ALIANZAS_ESTRATÉGICAS">#REF!</definedName>
    <definedName name="Ambiental" localSheetId="0">'01-Mapa de riesgo-UO'!$AG$672:$AG$676</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riesgo-UO'!$AY$673:$AY$675</definedName>
    <definedName name="ASEGURAMIENTO_DE_LA_CALIDAD_INSTITUCIONAL">#REF!</definedName>
    <definedName name="ASUMIR">#REF!</definedName>
    <definedName name="BIBLIOTECA_E_INFORMACIÓN_CIENTIFICA" localSheetId="0">'01-Mapa de riesgo-UO'!$BZ$665</definedName>
    <definedName name="BIBLIOTECA_E_INFORMACIÓN_CIENTIFICA">#REF!</definedName>
    <definedName name="BIENESTAR_INSTITUCIONAL" localSheetId="0">'01-Mapa de riesgo-UO'!#REF!</definedName>
    <definedName name="BIENESTAR_INSTITUCIONAL">#REF!</definedName>
    <definedName name="CLASE_RIESGO">'01-Mapa de riesgo-UO'!$J$664:$J$680</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riesgo-UO'!$AT$672:$AT$674</definedName>
    <definedName name="Contable" localSheetId="0">'01-Mapa de riesgo-UO'!$P$672:$P$676</definedName>
    <definedName name="Contagio">'01-Mapa de riesgo-UO'!$AL$672:$AL$676</definedName>
    <definedName name="CONTROL_INTERNO" localSheetId="0">'01-Mapa de riesgo-UO'!$BQ$665</definedName>
    <definedName name="CONTROL_INTERNO">#REF!</definedName>
    <definedName name="CONTROL_INTERNO_DISCIPLINARIO" localSheetId="0">'01-Mapa de riesgo-UO'!$BR$665</definedName>
    <definedName name="CONTROL_INTERNO_DISCIPLINARIO">#REF!</definedName>
    <definedName name="CONTROL_SEGUIMIENTO" localSheetId="0">'01-Mapa de riesgo-UO'!$AY$677:$AY$684</definedName>
    <definedName name="CONTROL_SEGUIMIENTO">#REF!</definedName>
    <definedName name="CONTROLES">'01-Mapa de riesgo-UO'!$S$664:$S$668</definedName>
    <definedName name="Corrupción" localSheetId="0">'01-Mapa de riesgo-UO'!$AB$672:$AB$674</definedName>
    <definedName name="Cumplimiento" localSheetId="0">'01-Mapa de riesgo-UO'!$S$672:$S$676</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riesgo-UO'!$AK$672:$AK$674</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riesgo-UO'!$K$672:$K$676</definedName>
    <definedName name="EVAL_PERIODICIDAD">'01-Mapa de riesgo-UO'!$AP$664:$AP$665</definedName>
    <definedName name="EVITAR">'03-Seguimiento 1 de 2'!$AA$570:$AA$572</definedName>
    <definedName name="EXTENSIÓN_PROYECCIÓN_SOCIAL" localSheetId="0">'01-Mapa de riesgo-UO'!#REF!</definedName>
    <definedName name="EXTENSIÓN_PROYECCIÓN_SOCIAL">#REF!</definedName>
    <definedName name="EXTERNO">'01-Mapa de riesgo-UO'!$I$664:$I$670</definedName>
    <definedName name="FACTOR">'01-Mapa de riesgo-UO'!$H$663:$I$663</definedName>
    <definedName name="FACULTAD_BELLAS_ARTES_HUMANIDADES" localSheetId="0">'01-Mapa de riesgo-UO'!$CC$665:$CC$668</definedName>
    <definedName name="FACULTAD_CIENCIAS_AGRARIAS_AGROINDUSTRIA" localSheetId="0">'01-Mapa de riesgo-UO'!$CD$665:$CD$668</definedName>
    <definedName name="FACULTAD_CIENCIAS_AMBIENTALES" localSheetId="0">'01-Mapa de riesgo-UO'!$CE$665:$CE$668</definedName>
    <definedName name="FACULTAD_CIENCIAS_BÁSICAS" localSheetId="0">'01-Mapa de riesgo-UO'!$CF$665:$CF$668</definedName>
    <definedName name="FACULTAD_CIENCIAS_DE_LA_EDUCACIÓN" localSheetId="0">'01-Mapa de riesgo-UO'!$CG$665:$CG$668</definedName>
    <definedName name="FACULTAD_CIENCIAS_DE_LA_SALUD" localSheetId="0">'01-Mapa de riesgo-UO'!$CH$665:$CH$668</definedName>
    <definedName name="FACULTAD_DE_CIENCIAS_EMPRESARIALES">'01-Mapa de riesgo-UO'!$CI$665:$CI$668</definedName>
    <definedName name="FACULTAD_INGENIERÍAS" localSheetId="0">'01-Mapa de riesgo-UO'!$CK$665:$CK$668</definedName>
    <definedName name="FACULTAD_MECÁNICA_APLICADA">'01-Mapa de riesgo-UO'!$CJ$665:$CJ$668</definedName>
    <definedName name="FACULTAD_TECNOLOGÍA">'01-Mapa de riesgo-UO'!$CL$665:$CL$668</definedName>
    <definedName name="Financiero" localSheetId="0">'01-Mapa de riesgo-UO'!$N$672:$N$676</definedName>
    <definedName name="Fiscal">'01-Mapa de riesgo-UO'!$AP$672:$AP$676</definedName>
    <definedName name="Fraude">'01-Mapa de riesgo-UO'!$AU$672:$AU$674</definedName>
    <definedName name="GESTIÓN_DE_DOCUMENTOS" localSheetId="0">'01-Mapa de riesgo-UO'!#REF!</definedName>
    <definedName name="GESTIÓN_DE_DOCUMENTOS">#REF!</definedName>
    <definedName name="GESTIÓN_DE_SERVICIOS_INSTITUCIONALES" localSheetId="0">'01-Mapa de riesgo-UO'!$BW$665:$BW$666</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riesgo-UO'!$BU$665</definedName>
    <definedName name="GESTIÓN_DEL_TALENTO_HUMANO">'01-Mapa de riesgo-UO'!$BV$665:$BV$666</definedName>
    <definedName name="GESTIÓN_FINANCIERA" localSheetId="0">'01-Mapa de riesgo-UO'!$BT$665</definedName>
    <definedName name="GESTIÓN_FINANCIERA">#REF!</definedName>
    <definedName name="GRAVE" localSheetId="0">'01-Mapa de riesgo-UO'!$BA$665:$BA$668</definedName>
    <definedName name="GRAVE">#REF!</definedName>
    <definedName name="GRUPO_INVESTIGACIÓN_AGUAS_SANEAMIENTO" localSheetId="0">'01-Mapa de riesgo-UO'!$CS$665</definedName>
    <definedName name="GRUPO_INVESTIGACIÓN_AGUAS_SANEAMIENTO">#REF!</definedName>
    <definedName name="Imagen" localSheetId="0">'01-Mapa de riesgo-UO'!$L$672:$L$676</definedName>
    <definedName name="IMPACTO">'01-Mapa de riesgo-UO'!$K$672:$K$676</definedName>
    <definedName name="Información" localSheetId="0">'01-Mapa de riesgo-UO'!$AA$672:$AA$674</definedName>
    <definedName name="INSTITUCIONAL">'01-Mapa de riesgo-UO'!$L$664:$L$665</definedName>
    <definedName name="INTERNACIONALIZACIÓN" localSheetId="0">'01-Mapa de riesgo-UO'!#REF!</definedName>
    <definedName name="INTERNACIONALIZACIÓN">#REF!</definedName>
    <definedName name="INTERNO">'01-Mapa de riesgo-UO'!$H$664:$H$672</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riesgo-UO'!$BJ$665</definedName>
    <definedName name="JURIDICA">#REF!</definedName>
    <definedName name="Laborales" localSheetId="0">'01-Mapa de riesgo-UO'!#REF!</definedName>
    <definedName name="Laborales">#REF!</definedName>
    <definedName name="LABORATORIO_AGUAS_ALIMENTOS" localSheetId="0">'01-Mapa de riesgo-UO'!$CO$665</definedName>
    <definedName name="LABORATORIO_AGUAS_ALIMENTOS">#REF!</definedName>
    <definedName name="LABORATORIO_BIOLOGÍA_MOLECULAR">'01-Mapa de riesgo-UO'!$CV$665</definedName>
    <definedName name="LABORATORIO_DE_METROOLOGIA_DE_VARIABLES_ELECTRICAS" localSheetId="0">'01-Mapa de riesgo-UO'!$CP$665</definedName>
    <definedName name="LABORATORIO_DE_METROOLOGIA_DE_VARIABLES_ELECTRICAS">#REF!</definedName>
    <definedName name="LABORATORIO_ENSAYOS_NO_DESTRUCTIVOS_DESTRUCTIVOS" localSheetId="0">'01-Mapa de riesgo-UO'!$CQ$665</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riesgo-UO'!$CN$665</definedName>
    <definedName name="LABORATORIO_GENÉTICA_MÉDICA" localSheetId="0">'01-Mapa de riesgo-UO'!$CR$665</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riesgo-UO'!$AY$665</definedName>
    <definedName name="LEVE">#REF!</definedName>
    <definedName name="MAPA" localSheetId="0">'01-Mapa de riesgo-UO'!$A$664:$A$666</definedName>
    <definedName name="MAPA">#REF!</definedName>
    <definedName name="MODERADO" localSheetId="0">'01-Mapa de riesgo-UO'!$AZ$665:$AZ$667</definedName>
    <definedName name="MODERADO">#REF!</definedName>
    <definedName name="NIVEL_AUTOMAT">'01-Mapa de riesgo-UO'!$AA$664:$AA$666</definedName>
    <definedName name="NIVEL_EXPOSICION">'01-Mapa de riesgo-UO'!$AW$664:$AW$666</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riesgo-UO'!$BC$673:$BC$678</definedName>
    <definedName name="Operacional" localSheetId="0">'01-Mapa de riesgo-UO'!$M$672:$M$676</definedName>
    <definedName name="ORGANISMO_CERTIFICADOR_DE_SISTEMAS_DE_GESTIÓN_QLCT" localSheetId="0">'01-Mapa de riesgo-UO'!$CT$665</definedName>
    <definedName name="ORGANISMO_CERTIFICADOR_DE_SISTEMAS_DE_GESTIÓN_QLCT">#REF!</definedName>
    <definedName name="PDI" localSheetId="0">'01-Mapa de riesgo-UO'!$BC$664:$BC$668</definedName>
    <definedName name="PDI">#REF!</definedName>
    <definedName name="PERIODICIDAD">'01-Mapa de riesgo-UO'!$AV$664:$AV$673</definedName>
    <definedName name="PLANEACIÓN" localSheetId="0">'01-Mapa de riesgo-UO'!$BO$665:$BO$667</definedName>
    <definedName name="PLANEACIÓN">#REF!</definedName>
    <definedName name="PLANEACIÓN_">'01-Mapa de riesgo-UO'!$BE$666</definedName>
    <definedName name="PLANEACIÓN_PDI">'01-Mapa de riesgo-UO'!$DA$665</definedName>
    <definedName name="Presupuestal" localSheetId="0">'01-Mapa de riesgo-UO'!#REF!</definedName>
    <definedName name="Presupuestal">#REF!</definedName>
    <definedName name="PROBABILIDAD" localSheetId="0">'01-Mapa de riesgo-UO'!$N$664:$N$668</definedName>
    <definedName name="PROBABILIDAD">#REF!</definedName>
    <definedName name="PROCESOS" localSheetId="0">'01-Mapa de riesgo-UO'!$BG$664:$BG$691</definedName>
    <definedName name="PROCESOS">#REF!</definedName>
    <definedName name="PROCESOSA">'01-Mapa de riesgo-UO'!#REF!</definedName>
    <definedName name="RECTORÍA" localSheetId="0">'01-Mapa de riesgo-UO'!$BI$665:$BI$666</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riesgo-UO'!$BX$665</definedName>
    <definedName name="REDUCIR">'03-Seguimiento 1 de 2'!$Y$570:$Y$572</definedName>
    <definedName name="RELACIONES_INTERNACIONALES" localSheetId="0">'01-Mapa de riesgo-UO'!$BP$665</definedName>
    <definedName name="RELACIONES_INTERNACIONALES">#REF!</definedName>
    <definedName name="RELACIONES_INTERNACIONALES_">'01-Mapa de riesgo-UO'!#REF!</definedName>
    <definedName name="RESPONSABILIDAD">'01-Mapa de riesgo-UO'!$AK$664:$AK$665</definedName>
    <definedName name="RESPONSABLES_PDI" localSheetId="0">'01-Mapa de riesgo-UO'!#REF!</definedName>
    <definedName name="RESPONSABLES_PDI">#REF!</definedName>
    <definedName name="SECRETARIA_GENERAL" localSheetId="0">'01-Mapa de riesgo-UO'!$BS$665</definedName>
    <definedName name="SECRETARIA_GENERAL">#REF!</definedName>
    <definedName name="SECRETARIA_GENERAL_Gestión_de_Documentos">'01-Mapa de riesgo-UO'!#REF!</definedName>
    <definedName name="Seguridad_y_Salud_en_el_trabajo" localSheetId="0">'01-Mapa de riesgo-UO'!$AF$672:$AF$676</definedName>
    <definedName name="SISTEMA_INTEGRAL_DE_GESTIÓN" localSheetId="0">'01-Mapa de riesgo-UO'!#REF!</definedName>
    <definedName name="SISTEMA_INTEGRAL_DE_GESTIÓN">#REF!</definedName>
    <definedName name="Soborno">'01-Mapa de riesgo-UO'!$AS$672:$AS$674</definedName>
    <definedName name="Tecnología" localSheetId="0">'01-Mapa de riesgo-UO'!$W$672:$W$676</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riesgo-UO'!$BB$664:$BB$698</definedName>
    <definedName name="UNIVIRTUAL" localSheetId="0">'01-Mapa de riesgo-UO'!#REF!</definedName>
    <definedName name="UNIVIRTUAL">#REF!</definedName>
    <definedName name="VICERRECTORÍA_ACADÉMICA" localSheetId="0">'01-Mapa de riesgo-UO'!$BM$665:$BM$669</definedName>
    <definedName name="VICERRECTORÍA_ACADÉMICA">#REF!</definedName>
    <definedName name="VICERRECTORÍA_ACADÉMICA_">'01-Mapa de riesgo-UO'!$BE$664</definedName>
    <definedName name="VICERRECTORÍA_ACADÉMICA_PDI">'01-Mapa de riesgo-UO'!$CY$665</definedName>
    <definedName name="VICERRECTORÍA_ACADÉMICA_Univirtual">'01-Mapa de riesgo-UO'!#REF!</definedName>
    <definedName name="VICERRECTORIA_ADMINISTRATIVA_FINANCIERA" localSheetId="0">'01-Mapa de riesgo-UO'!$BK$665:$BK$670</definedName>
    <definedName name="VICERRECTORIA_ADMINISTRATIVA_FINANCIERA">#REF!</definedName>
    <definedName name="VICERRECTORIA_ADMINISTRATIVA_FINANCIERA_">'01-Mapa de riesgo-UO'!#REF!</definedName>
    <definedName name="VICERRECTORÍA_ADMINISTRATIVA_FINANCIERA_">'01-Mapa de riesgo-UO'!$BE$667</definedName>
    <definedName name="VICERRECTORÍA_ADMINISTRATIVA_FINANCIERA_PDI">'01-Mapa de riesgo-UO'!$DB$665</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riesgo-UO'!$BL$665:$BL$668</definedName>
    <definedName name="VICERRECTORÍA_INVESTIGACIONES_INNOVACIÓN_Y_EXTENSIÓN_PDI">'01-Mapa de riesgo-UO'!$CZ$665</definedName>
    <definedName name="VICERRECTORÍA_RESPONSABILIDAD_SOCIAL_Y_BIENESTAR_UNIVERSITARIO">'01-Mapa de riesgo-UO'!$BN$665:$BN$666</definedName>
    <definedName name="VICERRECTORÍA_RESPONSABILIDAD_SOCIAL_Y_BIENESTAR_UNIVERSITARIO_PDI">'01-Mapa de riesgo-UO'!$DC$665</definedName>
    <definedName name="X">'01-Mapa de riesgo-UO'!#REF!</definedName>
    <definedName name="Y">'01-Mapa de riesgo-UO'!#REF!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151" i="15" l="1"/>
  <c r="K487" i="15"/>
  <c r="K487" i="14"/>
  <c r="K481" i="15" l="1"/>
  <c r="W477" i="15"/>
  <c r="W478" i="15"/>
  <c r="W479" i="15"/>
  <c r="W480" i="15"/>
  <c r="W481" i="15"/>
  <c r="W482" i="15"/>
  <c r="W483" i="15"/>
  <c r="W484" i="15"/>
  <c r="W485" i="15"/>
  <c r="W486" i="15"/>
  <c r="W487" i="15"/>
  <c r="W488" i="15"/>
  <c r="W489" i="15"/>
  <c r="W490" i="15"/>
  <c r="W491" i="15"/>
  <c r="W492" i="15"/>
  <c r="W493" i="15"/>
  <c r="W494" i="15"/>
  <c r="W495" i="15"/>
  <c r="V477" i="15"/>
  <c r="V478" i="15"/>
  <c r="V479" i="15"/>
  <c r="V480" i="15"/>
  <c r="V481" i="15"/>
  <c r="V482" i="15"/>
  <c r="V483" i="15"/>
  <c r="V484" i="15"/>
  <c r="V485" i="15"/>
  <c r="V486" i="15"/>
  <c r="V487" i="15"/>
  <c r="V488" i="15"/>
  <c r="V489" i="15"/>
  <c r="V490" i="15"/>
  <c r="V491" i="15"/>
  <c r="V492" i="15"/>
  <c r="V493" i="15"/>
  <c r="V494" i="15"/>
  <c r="V495" i="15"/>
  <c r="U476" i="15"/>
  <c r="U477" i="15"/>
  <c r="U478" i="15"/>
  <c r="U479" i="15"/>
  <c r="U480" i="15"/>
  <c r="U481" i="15"/>
  <c r="U482" i="15"/>
  <c r="U483" i="15"/>
  <c r="U484" i="15"/>
  <c r="U485" i="15"/>
  <c r="U486" i="15"/>
  <c r="U487" i="15"/>
  <c r="U488" i="15"/>
  <c r="U489" i="15"/>
  <c r="U490" i="15"/>
  <c r="U491" i="15"/>
  <c r="U492" i="15"/>
  <c r="U493" i="15"/>
  <c r="U494" i="15"/>
  <c r="U495" i="15"/>
  <c r="U496" i="15"/>
  <c r="Q476" i="15"/>
  <c r="Q477" i="15"/>
  <c r="Q478" i="15"/>
  <c r="Q479" i="15"/>
  <c r="Q480" i="15"/>
  <c r="Q481" i="15"/>
  <c r="Q482" i="15"/>
  <c r="Q483" i="15"/>
  <c r="Q484" i="15"/>
  <c r="Q485" i="15"/>
  <c r="Q486" i="15"/>
  <c r="Q487" i="15"/>
  <c r="Q488" i="15"/>
  <c r="Q489" i="15"/>
  <c r="Q490" i="15"/>
  <c r="Q491" i="15"/>
  <c r="Q492" i="15"/>
  <c r="Q493" i="15"/>
  <c r="Q494" i="15"/>
  <c r="Q495" i="15"/>
  <c r="Q496" i="15"/>
  <c r="Q497" i="15"/>
  <c r="P476" i="15"/>
  <c r="P477" i="15"/>
  <c r="P478" i="15"/>
  <c r="P479" i="15"/>
  <c r="P480" i="15"/>
  <c r="P481" i="15"/>
  <c r="P482" i="15"/>
  <c r="P483" i="15"/>
  <c r="P484" i="15"/>
  <c r="P485" i="15"/>
  <c r="P486" i="15"/>
  <c r="P487" i="15"/>
  <c r="P488" i="15"/>
  <c r="P489" i="15"/>
  <c r="P490" i="15"/>
  <c r="P491" i="15"/>
  <c r="P492" i="15"/>
  <c r="P493" i="15"/>
  <c r="P494" i="15"/>
  <c r="P495" i="15"/>
  <c r="P496" i="15"/>
  <c r="P497" i="15"/>
  <c r="O476" i="15"/>
  <c r="O477" i="15"/>
  <c r="O478" i="15"/>
  <c r="O479" i="15"/>
  <c r="O480" i="15"/>
  <c r="O481" i="15"/>
  <c r="O482" i="15"/>
  <c r="O483" i="15"/>
  <c r="O484" i="15"/>
  <c r="O485" i="15"/>
  <c r="O486" i="15"/>
  <c r="O487" i="15"/>
  <c r="O488" i="15"/>
  <c r="O489" i="15"/>
  <c r="O490" i="15"/>
  <c r="O491" i="15"/>
  <c r="O492" i="15"/>
  <c r="O493" i="15"/>
  <c r="O494" i="15"/>
  <c r="O495" i="15"/>
  <c r="O496" i="15"/>
  <c r="N476" i="15"/>
  <c r="N477" i="15"/>
  <c r="N478" i="15"/>
  <c r="N479" i="15"/>
  <c r="N480" i="15"/>
  <c r="N481" i="15"/>
  <c r="N482" i="15"/>
  <c r="N483" i="15"/>
  <c r="N484" i="15"/>
  <c r="N485" i="15"/>
  <c r="N486" i="15"/>
  <c r="N487" i="15"/>
  <c r="N488" i="15"/>
  <c r="N489" i="15"/>
  <c r="N490" i="15"/>
  <c r="N491" i="15"/>
  <c r="N492" i="15"/>
  <c r="N493" i="15"/>
  <c r="N494" i="15"/>
  <c r="N495" i="15"/>
  <c r="M476" i="15"/>
  <c r="M477" i="15"/>
  <c r="M478" i="15"/>
  <c r="M479" i="15"/>
  <c r="M480" i="15"/>
  <c r="M481" i="15"/>
  <c r="M482" i="15"/>
  <c r="M483" i="15"/>
  <c r="M484" i="15"/>
  <c r="M485" i="15"/>
  <c r="M486" i="15"/>
  <c r="M487" i="15"/>
  <c r="M488" i="15"/>
  <c r="M489" i="15"/>
  <c r="M490" i="15"/>
  <c r="M491" i="15"/>
  <c r="M492" i="15"/>
  <c r="M493" i="15"/>
  <c r="M494" i="15"/>
  <c r="M495" i="15"/>
  <c r="J481" i="15"/>
  <c r="J484" i="15"/>
  <c r="J487" i="15"/>
  <c r="J490" i="15"/>
  <c r="J493" i="15"/>
  <c r="H478" i="15"/>
  <c r="H481" i="15"/>
  <c r="H484" i="15"/>
  <c r="H487" i="15"/>
  <c r="H490" i="15"/>
  <c r="H493" i="15"/>
  <c r="H496" i="15"/>
  <c r="G476" i="15"/>
  <c r="G477" i="15"/>
  <c r="G478" i="15"/>
  <c r="G479" i="15"/>
  <c r="G480" i="15"/>
  <c r="G481" i="15"/>
  <c r="G482" i="15"/>
  <c r="G483" i="15"/>
  <c r="G484" i="15"/>
  <c r="G485" i="15"/>
  <c r="G486" i="15"/>
  <c r="G487" i="15"/>
  <c r="G488" i="15"/>
  <c r="G489" i="15"/>
  <c r="G490" i="15"/>
  <c r="G491" i="15"/>
  <c r="G492" i="15"/>
  <c r="G493" i="15"/>
  <c r="G494" i="15"/>
  <c r="G495" i="15"/>
  <c r="G496" i="15"/>
  <c r="G497" i="15"/>
  <c r="F478" i="15"/>
  <c r="F481" i="15"/>
  <c r="F484" i="15"/>
  <c r="F487" i="15"/>
  <c r="F490" i="15"/>
  <c r="F493" i="15"/>
  <c r="F496" i="15"/>
  <c r="F499" i="15"/>
  <c r="E478" i="15"/>
  <c r="E481" i="15"/>
  <c r="E484" i="15"/>
  <c r="E487" i="15"/>
  <c r="E490" i="15"/>
  <c r="E493" i="15"/>
  <c r="E496" i="15"/>
  <c r="D478" i="15"/>
  <c r="D481" i="15"/>
  <c r="D484" i="15"/>
  <c r="D487" i="15"/>
  <c r="D490" i="15"/>
  <c r="D493" i="15"/>
  <c r="D496" i="15"/>
  <c r="C478" i="15"/>
  <c r="C481" i="15"/>
  <c r="C484" i="15"/>
  <c r="C487" i="15"/>
  <c r="C490" i="15"/>
  <c r="C493" i="15"/>
  <c r="C496" i="15"/>
  <c r="C499" i="15"/>
  <c r="B496" i="15"/>
  <c r="B478" i="15"/>
  <c r="B481" i="15"/>
  <c r="B484" i="15"/>
  <c r="B487" i="15"/>
  <c r="B490" i="15"/>
  <c r="B493" i="15"/>
  <c r="K481" i="14"/>
  <c r="W479" i="14"/>
  <c r="W480" i="14"/>
  <c r="W481" i="14"/>
  <c r="W482" i="14"/>
  <c r="W483" i="14"/>
  <c r="W484" i="14"/>
  <c r="W485" i="14"/>
  <c r="W486" i="14"/>
  <c r="W487" i="14"/>
  <c r="W488" i="14"/>
  <c r="W489" i="14"/>
  <c r="W490" i="14"/>
  <c r="W491" i="14"/>
  <c r="W492" i="14"/>
  <c r="W493" i="14"/>
  <c r="W494" i="14"/>
  <c r="W495" i="14"/>
  <c r="W496" i="14"/>
  <c r="V479" i="14"/>
  <c r="V480" i="14"/>
  <c r="V481" i="14"/>
  <c r="V482" i="14"/>
  <c r="V483" i="14"/>
  <c r="V484" i="14"/>
  <c r="V485" i="14"/>
  <c r="V486" i="14"/>
  <c r="V487" i="14"/>
  <c r="V488" i="14"/>
  <c r="V489" i="14"/>
  <c r="V490" i="14"/>
  <c r="V491" i="14"/>
  <c r="V492" i="14"/>
  <c r="V493" i="14"/>
  <c r="V494" i="14"/>
  <c r="V495" i="14"/>
  <c r="U479" i="14"/>
  <c r="U480" i="14"/>
  <c r="U481" i="14"/>
  <c r="U482" i="14"/>
  <c r="U483" i="14"/>
  <c r="U484" i="14"/>
  <c r="U485" i="14"/>
  <c r="U486" i="14"/>
  <c r="U487" i="14"/>
  <c r="U488" i="14"/>
  <c r="U489" i="14"/>
  <c r="U490" i="14"/>
  <c r="U491" i="14"/>
  <c r="U492" i="14"/>
  <c r="U493" i="14"/>
  <c r="U494" i="14"/>
  <c r="U495" i="14"/>
  <c r="Q480" i="14"/>
  <c r="Q481" i="14"/>
  <c r="Q482" i="14"/>
  <c r="Q483" i="14"/>
  <c r="Q484" i="14"/>
  <c r="Q485" i="14"/>
  <c r="Q486" i="14"/>
  <c r="Q487" i="14"/>
  <c r="Q488" i="14"/>
  <c r="Q489" i="14"/>
  <c r="Q490" i="14"/>
  <c r="Q491" i="14"/>
  <c r="Q492" i="14"/>
  <c r="Q493" i="14"/>
  <c r="Q494" i="14"/>
  <c r="Q495" i="14"/>
  <c r="P480" i="14"/>
  <c r="P481" i="14"/>
  <c r="P482" i="14"/>
  <c r="P483" i="14"/>
  <c r="P484" i="14"/>
  <c r="P485" i="14"/>
  <c r="P486" i="14"/>
  <c r="P487" i="14"/>
  <c r="P488" i="14"/>
  <c r="P489" i="14"/>
  <c r="P490" i="14"/>
  <c r="P491" i="14"/>
  <c r="P492" i="14"/>
  <c r="P493" i="14"/>
  <c r="P494" i="14"/>
  <c r="P495" i="14"/>
  <c r="O480" i="14"/>
  <c r="O481" i="14"/>
  <c r="O482" i="14"/>
  <c r="O483" i="14"/>
  <c r="O484" i="14"/>
  <c r="O485" i="14"/>
  <c r="O486" i="14"/>
  <c r="O487" i="14"/>
  <c r="O488" i="14"/>
  <c r="O489" i="14"/>
  <c r="O490" i="14"/>
  <c r="O491" i="14"/>
  <c r="O492" i="14"/>
  <c r="O493" i="14"/>
  <c r="O494" i="14"/>
  <c r="O495" i="14"/>
  <c r="N480" i="14"/>
  <c r="N481" i="14"/>
  <c r="N482" i="14"/>
  <c r="N483" i="14"/>
  <c r="N484" i="14"/>
  <c r="N485" i="14"/>
  <c r="N486" i="14"/>
  <c r="N487" i="14"/>
  <c r="N488" i="14"/>
  <c r="N489" i="14"/>
  <c r="N490" i="14"/>
  <c r="N491" i="14"/>
  <c r="N492" i="14"/>
  <c r="N493" i="14"/>
  <c r="N494" i="14"/>
  <c r="N495" i="14"/>
  <c r="M479" i="14"/>
  <c r="M480" i="14"/>
  <c r="M481" i="14"/>
  <c r="M482" i="14"/>
  <c r="M483" i="14"/>
  <c r="M484" i="14"/>
  <c r="M485" i="14"/>
  <c r="M486" i="14"/>
  <c r="M487" i="14"/>
  <c r="M488" i="14"/>
  <c r="M489" i="14"/>
  <c r="M490" i="14"/>
  <c r="M491" i="14"/>
  <c r="M492" i="14"/>
  <c r="M493" i="14"/>
  <c r="M494" i="14"/>
  <c r="M495" i="14"/>
  <c r="J481" i="14"/>
  <c r="J484" i="14"/>
  <c r="J487" i="14"/>
  <c r="J490" i="14"/>
  <c r="J493" i="14"/>
  <c r="G482" i="14"/>
  <c r="G483" i="14"/>
  <c r="G484" i="14"/>
  <c r="G485" i="14"/>
  <c r="G486" i="14"/>
  <c r="G487" i="14"/>
  <c r="G488" i="14"/>
  <c r="G489" i="14"/>
  <c r="G490" i="14"/>
  <c r="G491" i="14"/>
  <c r="G492" i="14"/>
  <c r="G493" i="14"/>
  <c r="G494" i="14"/>
  <c r="G495" i="14"/>
  <c r="H484" i="14"/>
  <c r="H487" i="14"/>
  <c r="H490" i="14"/>
  <c r="H493" i="14"/>
  <c r="G496" i="14"/>
  <c r="G497" i="14"/>
  <c r="G498" i="14"/>
  <c r="G499" i="14"/>
  <c r="F484" i="14"/>
  <c r="F487" i="14"/>
  <c r="F490" i="14"/>
  <c r="F493" i="14"/>
  <c r="F496" i="14"/>
  <c r="F499" i="14"/>
  <c r="E484" i="14"/>
  <c r="E487" i="14"/>
  <c r="E490" i="14"/>
  <c r="E493" i="14"/>
  <c r="D484" i="14"/>
  <c r="D487" i="14"/>
  <c r="D490" i="14"/>
  <c r="D493" i="14"/>
  <c r="C478" i="14"/>
  <c r="C481" i="14"/>
  <c r="C484" i="14"/>
  <c r="C487" i="14"/>
  <c r="C490" i="14"/>
  <c r="C493" i="14"/>
  <c r="C496" i="14"/>
  <c r="B478" i="14"/>
  <c r="B481" i="14"/>
  <c r="B484" i="14"/>
  <c r="B487" i="14"/>
  <c r="B490" i="14"/>
  <c r="B493" i="14"/>
  <c r="B496" i="14"/>
  <c r="AR485" i="12"/>
  <c r="R484" i="14" s="1"/>
  <c r="AS485" i="12"/>
  <c r="AT485" i="12" s="1"/>
  <c r="I484" i="14" s="1"/>
  <c r="E485" i="12"/>
  <c r="C485" i="12"/>
  <c r="R484" i="15" l="1"/>
  <c r="K436" i="15"/>
  <c r="K433" i="15"/>
  <c r="K430" i="15"/>
  <c r="K436" i="14"/>
  <c r="K433" i="14"/>
  <c r="K430" i="14"/>
  <c r="K424" i="15" l="1"/>
  <c r="K424" i="14"/>
  <c r="K370" i="15" l="1"/>
  <c r="K367" i="15"/>
  <c r="K334" i="15" l="1"/>
  <c r="K370" i="14" l="1"/>
  <c r="K367" i="14"/>
  <c r="K331" i="15" l="1"/>
  <c r="K328" i="15"/>
  <c r="K325" i="15"/>
  <c r="K334" i="14"/>
  <c r="K331" i="14"/>
  <c r="K328" i="14"/>
  <c r="K310" i="15" l="1"/>
  <c r="K310" i="14" l="1"/>
  <c r="K298" i="15" l="1"/>
  <c r="K295" i="15"/>
  <c r="K292" i="15"/>
  <c r="K103" i="15" l="1"/>
  <c r="K97" i="15"/>
  <c r="K103" i="14"/>
  <c r="K97" i="14"/>
  <c r="K37" i="15" l="1"/>
  <c r="K34" i="15"/>
  <c r="K37" i="14" l="1"/>
  <c r="K34" i="14"/>
  <c r="R14" i="11" l="1"/>
  <c r="Q14" i="11"/>
  <c r="P14" i="11"/>
  <c r="O14" i="11"/>
  <c r="N14" i="11"/>
  <c r="M14" i="11"/>
  <c r="L14" i="11"/>
  <c r="K14" i="11"/>
  <c r="J14" i="11"/>
  <c r="I14" i="11"/>
  <c r="H14" i="11"/>
  <c r="G14" i="11"/>
  <c r="F14" i="11"/>
  <c r="E14" i="11"/>
  <c r="D14" i="11"/>
  <c r="C14" i="11"/>
  <c r="B14" i="11"/>
  <c r="C14" i="12" l="1"/>
  <c r="C1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410"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11" i="12"/>
  <c r="BZ664" i="12"/>
  <c r="BY664" i="12"/>
  <c r="BX664" i="12"/>
  <c r="BW664" i="12"/>
  <c r="BV664" i="12"/>
  <c r="BU664" i="12"/>
  <c r="BT664" i="12"/>
  <c r="BS664" i="12"/>
  <c r="BR664" i="12"/>
  <c r="BQ664" i="12"/>
  <c r="BP664" i="12"/>
  <c r="BO664" i="12"/>
  <c r="BN664" i="12"/>
  <c r="BM664" i="12"/>
  <c r="BL664" i="12"/>
  <c r="BK664" i="12"/>
  <c r="BJ664" i="12"/>
  <c r="BI664" i="12"/>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E499" i="15"/>
  <c r="D499" i="15"/>
  <c r="B499" i="15"/>
  <c r="W498" i="15"/>
  <c r="V498" i="15"/>
  <c r="U498" i="15"/>
  <c r="Q498" i="15"/>
  <c r="P498" i="15"/>
  <c r="O498" i="15"/>
  <c r="N498" i="15"/>
  <c r="M498" i="15"/>
  <c r="G498" i="15"/>
  <c r="W497" i="15"/>
  <c r="V497" i="15"/>
  <c r="U497" i="15"/>
  <c r="O497" i="15"/>
  <c r="N497" i="15"/>
  <c r="M497" i="15"/>
  <c r="W496" i="15"/>
  <c r="V496" i="15"/>
  <c r="N496" i="15"/>
  <c r="M496" i="15"/>
  <c r="J496" i="15"/>
  <c r="J478" i="15"/>
  <c r="W476" i="15"/>
  <c r="V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96" i="14"/>
  <c r="V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9" i="12"/>
  <c r="Z539" i="12"/>
  <c r="AE539" i="12"/>
  <c r="AJ539" i="12"/>
  <c r="AO539" i="12"/>
  <c r="T540" i="12"/>
  <c r="Z540" i="12"/>
  <c r="AE540" i="12"/>
  <c r="AJ540" i="12"/>
  <c r="AO540" i="12"/>
  <c r="T541" i="12"/>
  <c r="Z541" i="12"/>
  <c r="AE541" i="12"/>
  <c r="AJ541" i="12"/>
  <c r="AO541" i="12"/>
  <c r="AN539" i="12" s="1"/>
  <c r="AM539" i="12" s="1"/>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AN563" i="12" s="1"/>
  <c r="AM563" i="12" s="1"/>
  <c r="T566" i="12"/>
  <c r="Z566" i="12"/>
  <c r="AE566" i="12"/>
  <c r="AJ566" i="12"/>
  <c r="AO566" i="12"/>
  <c r="T567" i="12"/>
  <c r="Z567" i="12"/>
  <c r="AE567" i="12"/>
  <c r="AJ567" i="12"/>
  <c r="AO567" i="12"/>
  <c r="T568" i="12"/>
  <c r="Z568" i="12"/>
  <c r="AE568" i="12"/>
  <c r="AJ568" i="12"/>
  <c r="AO568" i="12"/>
  <c r="T569" i="12"/>
  <c r="Z569" i="12"/>
  <c r="AE569" i="12"/>
  <c r="AJ569" i="12"/>
  <c r="AO569" i="12"/>
  <c r="T570" i="12"/>
  <c r="Z570" i="12"/>
  <c r="AE570" i="12"/>
  <c r="AJ570" i="12"/>
  <c r="AO570" i="12"/>
  <c r="T571" i="12"/>
  <c r="Z571" i="12"/>
  <c r="AE571" i="12"/>
  <c r="AJ571" i="12"/>
  <c r="AO571" i="12"/>
  <c r="O539" i="12"/>
  <c r="R539" i="12" s="1"/>
  <c r="AS539" i="12" s="1"/>
  <c r="AT539" i="12" s="1"/>
  <c r="O542" i="12"/>
  <c r="R542" i="12" s="1"/>
  <c r="AS542" i="12" s="1"/>
  <c r="AT542" i="12" s="1"/>
  <c r="O545" i="12"/>
  <c r="R545" i="12" s="1"/>
  <c r="AS545" i="12" s="1"/>
  <c r="AT545" i="12" s="1"/>
  <c r="O548" i="12"/>
  <c r="R548" i="12" s="1"/>
  <c r="AS548" i="12" s="1"/>
  <c r="AT548" i="12" s="1"/>
  <c r="O551" i="12"/>
  <c r="R551" i="12" s="1"/>
  <c r="AS551" i="12" s="1"/>
  <c r="AT551" i="12" s="1"/>
  <c r="I547" i="15"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O569" i="12"/>
  <c r="R569" i="12" s="1"/>
  <c r="AS569" i="12" s="1"/>
  <c r="AT569" i="12" s="1"/>
  <c r="E539" i="12"/>
  <c r="E542" i="12"/>
  <c r="E545" i="12"/>
  <c r="E548" i="12"/>
  <c r="E551" i="12"/>
  <c r="E554" i="12"/>
  <c r="E557" i="12"/>
  <c r="E560" i="12"/>
  <c r="E563" i="12"/>
  <c r="E566" i="12"/>
  <c r="E569" i="12"/>
  <c r="G477" i="14"/>
  <c r="G478" i="14"/>
  <c r="G479" i="14"/>
  <c r="G480" i="14"/>
  <c r="G481"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D478" i="14"/>
  <c r="E478" i="14"/>
  <c r="F478" i="14"/>
  <c r="D481" i="14"/>
  <c r="E481" i="14"/>
  <c r="F481" i="14"/>
  <c r="D496" i="14"/>
  <c r="E496" i="14"/>
  <c r="C499" i="14"/>
  <c r="D499" i="14"/>
  <c r="E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O384" i="12"/>
  <c r="AO385" i="12"/>
  <c r="AO386" i="12"/>
  <c r="AO387" i="12"/>
  <c r="AO388" i="12"/>
  <c r="AO389" i="12"/>
  <c r="AO390" i="12"/>
  <c r="AO391" i="12"/>
  <c r="AO392" i="12"/>
  <c r="AO393" i="12"/>
  <c r="AO394" i="12"/>
  <c r="AN392" i="12" s="1"/>
  <c r="AM392" i="12" s="1"/>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O449" i="12"/>
  <c r="AO450" i="12"/>
  <c r="AO451" i="12"/>
  <c r="AO452" i="12"/>
  <c r="AO453" i="12"/>
  <c r="AO454" i="12"/>
  <c r="AO455" i="12"/>
  <c r="AO456" i="12"/>
  <c r="AO457" i="12"/>
  <c r="AO458" i="12"/>
  <c r="AO459" i="12"/>
  <c r="AO460" i="12"/>
  <c r="AO461" i="12"/>
  <c r="AO462" i="12"/>
  <c r="AO463" i="12"/>
  <c r="AO464" i="12"/>
  <c r="AO465" i="12"/>
  <c r="AO466" i="12"/>
  <c r="AN464" i="12" s="1"/>
  <c r="AM464" i="12" s="1"/>
  <c r="AO467" i="12"/>
  <c r="AO468" i="12"/>
  <c r="AO469" i="12"/>
  <c r="AO470" i="12"/>
  <c r="AO471" i="12"/>
  <c r="AO472" i="12"/>
  <c r="AO473" i="12"/>
  <c r="AO474" i="12"/>
  <c r="AO475" i="12"/>
  <c r="AO476" i="12"/>
  <c r="AO477" i="12"/>
  <c r="AO478" i="12"/>
  <c r="AO479" i="12"/>
  <c r="AO480" i="12"/>
  <c r="AO481" i="12"/>
  <c r="AO482" i="12"/>
  <c r="AO483" i="12"/>
  <c r="AO484" i="12"/>
  <c r="AO488" i="12"/>
  <c r="AO489" i="12"/>
  <c r="AO490" i="12"/>
  <c r="AO491" i="12"/>
  <c r="AO492" i="12"/>
  <c r="AO493" i="12"/>
  <c r="AN491" i="12" s="1"/>
  <c r="AM491" i="12" s="1"/>
  <c r="AO494" i="12"/>
  <c r="AO495" i="12"/>
  <c r="AO496" i="12"/>
  <c r="AO497" i="12"/>
  <c r="AO498" i="12"/>
  <c r="AO499" i="12"/>
  <c r="AO500" i="12"/>
  <c r="AO501" i="12"/>
  <c r="AO502" i="12"/>
  <c r="AO503" i="12"/>
  <c r="AO504" i="12"/>
  <c r="AO505" i="12"/>
  <c r="AO506" i="12"/>
  <c r="AO507" i="12"/>
  <c r="AO508" i="12"/>
  <c r="AO509" i="12"/>
  <c r="AO510" i="12"/>
  <c r="AO511" i="12"/>
  <c r="AO512" i="12"/>
  <c r="AO513" i="12"/>
  <c r="AO514" i="12"/>
  <c r="AO515" i="12"/>
  <c r="AO516" i="12"/>
  <c r="AO517" i="12"/>
  <c r="AN515" i="12" s="1"/>
  <c r="AM515" i="12" s="1"/>
  <c r="AO518" i="12"/>
  <c r="AO519" i="12"/>
  <c r="AO520" i="12"/>
  <c r="AO521" i="12"/>
  <c r="AO522" i="12"/>
  <c r="AO523" i="12"/>
  <c r="AO524" i="12"/>
  <c r="AO525" i="12"/>
  <c r="AO526" i="12"/>
  <c r="AO527" i="12"/>
  <c r="AO528" i="12"/>
  <c r="AO529" i="12"/>
  <c r="AO530" i="12"/>
  <c r="AO531" i="12"/>
  <c r="AO532" i="12"/>
  <c r="AO533" i="12"/>
  <c r="AO534" i="12"/>
  <c r="AO535" i="12"/>
  <c r="AO536" i="12"/>
  <c r="AO537" i="12"/>
  <c r="AO538"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J536" i="12"/>
  <c r="AJ537" i="12"/>
  <c r="AJ538"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651"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8" i="12"/>
  <c r="Q491" i="12"/>
  <c r="Q494" i="12"/>
  <c r="Q497" i="12"/>
  <c r="Q500" i="12"/>
  <c r="Q503" i="12"/>
  <c r="Q506" i="12"/>
  <c r="Q509" i="12"/>
  <c r="Q512" i="12"/>
  <c r="Q515" i="12"/>
  <c r="Q518" i="12"/>
  <c r="Q521" i="12"/>
  <c r="Q524" i="12"/>
  <c r="Q527" i="12"/>
  <c r="Q530" i="12"/>
  <c r="Q533" i="12"/>
  <c r="Q536"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O254" i="12"/>
  <c r="O257" i="12"/>
  <c r="O260" i="12"/>
  <c r="O263" i="12"/>
  <c r="O266" i="12"/>
  <c r="O269" i="12"/>
  <c r="AN545" i="12" l="1"/>
  <c r="AM545" i="12" s="1"/>
  <c r="R251" i="12"/>
  <c r="AN110" i="12"/>
  <c r="AM110" i="12" s="1"/>
  <c r="AN383" i="12"/>
  <c r="AM383" i="12" s="1"/>
  <c r="AN530" i="12"/>
  <c r="AM530" i="12" s="1"/>
  <c r="AN506" i="12"/>
  <c r="AM506" i="12" s="1"/>
  <c r="AN479" i="12"/>
  <c r="AM479" i="12" s="1"/>
  <c r="AN455" i="12"/>
  <c r="AM455" i="12" s="1"/>
  <c r="AN524" i="12"/>
  <c r="AM524" i="12" s="1"/>
  <c r="AN500" i="12"/>
  <c r="AM500" i="12" s="1"/>
  <c r="AN473" i="12"/>
  <c r="AM473" i="12" s="1"/>
  <c r="AN449" i="12"/>
  <c r="AM449" i="12" s="1"/>
  <c r="AN209" i="12"/>
  <c r="AM209" i="12" s="1"/>
  <c r="AN521" i="12"/>
  <c r="AM521" i="12" s="1"/>
  <c r="AN497" i="12"/>
  <c r="AM497" i="12" s="1"/>
  <c r="AN446" i="12"/>
  <c r="AM446" i="12" s="1"/>
  <c r="AN374" i="12"/>
  <c r="AM374" i="12" s="1"/>
  <c r="AN350" i="12"/>
  <c r="AM350" i="12" s="1"/>
  <c r="AN206" i="12"/>
  <c r="AM206" i="12" s="1"/>
  <c r="AN176" i="12"/>
  <c r="AM176" i="12" s="1"/>
  <c r="AN557" i="12"/>
  <c r="AM557" i="12" s="1"/>
  <c r="R269" i="12"/>
  <c r="Y65" i="12"/>
  <c r="X65" i="12" s="1"/>
  <c r="AD560" i="12"/>
  <c r="AC560" i="12" s="1"/>
  <c r="AN542" i="12"/>
  <c r="AM542" i="12" s="1"/>
  <c r="AD551" i="12"/>
  <c r="AC551" i="12" s="1"/>
  <c r="AN302" i="12"/>
  <c r="AM302" i="12" s="1"/>
  <c r="AN560" i="12"/>
  <c r="AM560" i="12" s="1"/>
  <c r="AN551" i="12"/>
  <c r="AM551"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9" i="12"/>
  <c r="AH539" i="12" s="1"/>
  <c r="AD548" i="12"/>
  <c r="AC548" i="12" s="1"/>
  <c r="AD539" i="12"/>
  <c r="AC539"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51" i="12"/>
  <c r="X551" i="12" s="1"/>
  <c r="AI104" i="12"/>
  <c r="AH104" i="12" s="1"/>
  <c r="U566" i="12"/>
  <c r="V566" i="12" s="1"/>
  <c r="U557" i="12"/>
  <c r="AQ557" i="12" s="1"/>
  <c r="AR557" i="12" s="1"/>
  <c r="Y542" i="12"/>
  <c r="X542"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12" i="12"/>
  <c r="X512" i="12" s="1"/>
  <c r="Y413" i="12"/>
  <c r="X413" i="12" s="1"/>
  <c r="Y269" i="12"/>
  <c r="X269" i="12" s="1"/>
  <c r="Y173" i="12"/>
  <c r="X173" i="12" s="1"/>
  <c r="Y125" i="12"/>
  <c r="X125" i="12" s="1"/>
  <c r="Y77" i="12"/>
  <c r="X77" i="12" s="1"/>
  <c r="Y29" i="12"/>
  <c r="X29" i="12" s="1"/>
  <c r="U569" i="12"/>
  <c r="V569" i="12" s="1"/>
  <c r="U545" i="12"/>
  <c r="V545" i="12" s="1"/>
  <c r="R86" i="12"/>
  <c r="R62" i="12"/>
  <c r="AN290" i="12"/>
  <c r="AM290" i="12" s="1"/>
  <c r="AN98" i="12"/>
  <c r="AM98" i="12" s="1"/>
  <c r="AN32" i="12"/>
  <c r="AM32" i="12" s="1"/>
  <c r="Y557" i="12"/>
  <c r="X557" i="12" s="1"/>
  <c r="Y554" i="12"/>
  <c r="X554" i="12" s="1"/>
  <c r="R200" i="12"/>
  <c r="R128" i="12"/>
  <c r="Y518" i="12"/>
  <c r="X518" i="12" s="1"/>
  <c r="Y494" i="12"/>
  <c r="X494"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4" i="12"/>
  <c r="AM554"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9" i="12"/>
  <c r="AM569" i="12" s="1"/>
  <c r="AN566" i="12"/>
  <c r="AM566" i="12" s="1"/>
  <c r="Y566" i="12"/>
  <c r="X566" i="12" s="1"/>
  <c r="AN548" i="12"/>
  <c r="AM548" i="12" s="1"/>
  <c r="R74" i="12"/>
  <c r="Y500" i="12"/>
  <c r="X500"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3" i="12"/>
  <c r="X563" i="12" s="1"/>
  <c r="AD557" i="12"/>
  <c r="AC557" i="12" s="1"/>
  <c r="AI548" i="12"/>
  <c r="AH548"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91" i="12"/>
  <c r="AH491" i="12" s="1"/>
  <c r="AI368" i="12"/>
  <c r="AH368" i="12" s="1"/>
  <c r="AI344" i="12"/>
  <c r="AH344" i="12" s="1"/>
  <c r="AI320" i="12"/>
  <c r="AH320" i="12" s="1"/>
  <c r="AI296" i="12"/>
  <c r="AH296" i="12" s="1"/>
  <c r="AI128" i="12"/>
  <c r="AH128" i="12" s="1"/>
  <c r="AI80" i="12"/>
  <c r="AH80" i="12" s="1"/>
  <c r="AI56" i="12"/>
  <c r="AH56" i="12" s="1"/>
  <c r="I565" i="8"/>
  <c r="K565" i="8" s="1"/>
  <c r="AI566" i="12"/>
  <c r="AH566" i="12" s="1"/>
  <c r="AD569" i="12"/>
  <c r="AC569"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30" i="12"/>
  <c r="AH530" i="12" s="1"/>
  <c r="AI521" i="12"/>
  <c r="AH521" i="12" s="1"/>
  <c r="AI506" i="12"/>
  <c r="AH506" i="12" s="1"/>
  <c r="AI497" i="12"/>
  <c r="AH497" i="12" s="1"/>
  <c r="AI470" i="12"/>
  <c r="AH470" i="12" s="1"/>
  <c r="AI446" i="12"/>
  <c r="AH446" i="12" s="1"/>
  <c r="AI422" i="12"/>
  <c r="AH422" i="12" s="1"/>
  <c r="AI374" i="12"/>
  <c r="AH374" i="12" s="1"/>
  <c r="AI335" i="12"/>
  <c r="AH335" i="12" s="1"/>
  <c r="AI554" i="12"/>
  <c r="AH554" i="12" s="1"/>
  <c r="R83" i="12"/>
  <c r="AD167" i="12"/>
  <c r="AC167" i="12" s="1"/>
  <c r="AI527" i="12"/>
  <c r="AH527" i="12" s="1"/>
  <c r="AI512" i="12"/>
  <c r="AH512" i="12" s="1"/>
  <c r="AI488" i="12"/>
  <c r="AH488"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I311" i="12"/>
  <c r="AH311" i="12" s="1"/>
  <c r="AI302" i="12"/>
  <c r="AH302" i="12" s="1"/>
  <c r="AI287" i="12"/>
  <c r="AH287" i="12" s="1"/>
  <c r="AI278" i="12"/>
  <c r="AH278" i="12" s="1"/>
  <c r="AI254" i="12"/>
  <c r="AH254" i="12" s="1"/>
  <c r="AI215" i="12"/>
  <c r="AH215" i="12" s="1"/>
  <c r="AI206" i="12"/>
  <c r="AH206" i="12" s="1"/>
  <c r="AI191" i="12"/>
  <c r="AH191" i="12" s="1"/>
  <c r="U530" i="12"/>
  <c r="V530" i="12" s="1"/>
  <c r="U506" i="12"/>
  <c r="AQ506" i="12" s="1"/>
  <c r="AR506" i="12" s="1"/>
  <c r="U479" i="12"/>
  <c r="V479" i="12" s="1"/>
  <c r="U455" i="12"/>
  <c r="V455" i="12" s="1"/>
  <c r="U431" i="12"/>
  <c r="V431" i="12" s="1"/>
  <c r="U407" i="12"/>
  <c r="V407" i="12" s="1"/>
  <c r="U383" i="12"/>
  <c r="V383" i="12" s="1"/>
  <c r="U359" i="12"/>
  <c r="V359" i="12" s="1"/>
  <c r="U335" i="12"/>
  <c r="V335" i="12" s="1"/>
  <c r="U311" i="12"/>
  <c r="V311" i="12" s="1"/>
  <c r="U287" i="12"/>
  <c r="V287" i="12" s="1"/>
  <c r="U263" i="12"/>
  <c r="V263" i="12" s="1"/>
  <c r="U239" i="12"/>
  <c r="V239" i="12" s="1"/>
  <c r="U215" i="12"/>
  <c r="V215" i="12" s="1"/>
  <c r="U191" i="12"/>
  <c r="U167" i="12"/>
  <c r="V167" i="12" s="1"/>
  <c r="U143" i="12"/>
  <c r="U119" i="12"/>
  <c r="V119" i="12" s="1"/>
  <c r="U95" i="12"/>
  <c r="V95" i="12" s="1"/>
  <c r="U71" i="12"/>
  <c r="V71" i="12" s="1"/>
  <c r="U47" i="12"/>
  <c r="V47" i="12" s="1"/>
  <c r="AQ566" i="12"/>
  <c r="AR566" i="12" s="1"/>
  <c r="AI569" i="12"/>
  <c r="AH569" i="12" s="1"/>
  <c r="AD545" i="12"/>
  <c r="AC545" i="12" s="1"/>
  <c r="AI542" i="12"/>
  <c r="AH542" i="12" s="1"/>
  <c r="U539" i="12"/>
  <c r="AI32" i="12"/>
  <c r="AH32" i="12" s="1"/>
  <c r="AI563" i="12"/>
  <c r="AH563" i="12" s="1"/>
  <c r="U551" i="12"/>
  <c r="Y548" i="12"/>
  <c r="X548" i="12" s="1"/>
  <c r="Y545" i="12"/>
  <c r="X545" i="12" s="1"/>
  <c r="U542" i="12"/>
  <c r="AD542" i="12"/>
  <c r="AC542" i="12" s="1"/>
  <c r="I541" i="8"/>
  <c r="K541" i="8" s="1"/>
  <c r="I553" i="8"/>
  <c r="K553" i="8" s="1"/>
  <c r="Y569" i="12"/>
  <c r="X569" i="12" s="1"/>
  <c r="AD566" i="12"/>
  <c r="AC566" i="12" s="1"/>
  <c r="AD563" i="12"/>
  <c r="AC563" i="12" s="1"/>
  <c r="U548" i="12"/>
  <c r="AI545" i="12"/>
  <c r="AH545"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3" i="12"/>
  <c r="AI560" i="12"/>
  <c r="AH560" i="12" s="1"/>
  <c r="Y560" i="12"/>
  <c r="X560" i="12" s="1"/>
  <c r="U554" i="12"/>
  <c r="AD554" i="12"/>
  <c r="AC554" i="12" s="1"/>
  <c r="I556" i="8"/>
  <c r="K556" i="8" s="1"/>
  <c r="U560" i="12"/>
  <c r="AI557" i="12"/>
  <c r="AH557" i="12" s="1"/>
  <c r="Y539" i="12"/>
  <c r="X539" i="12" s="1"/>
  <c r="I562" i="8"/>
  <c r="K562" i="8" s="1"/>
  <c r="AI551" i="12"/>
  <c r="AH551" i="12" s="1"/>
  <c r="I538" i="8"/>
  <c r="K538" i="8" s="1"/>
  <c r="I535" i="14"/>
  <c r="AN512" i="12"/>
  <c r="AM512" i="12" s="1"/>
  <c r="AN488" i="12"/>
  <c r="AM488" i="12" s="1"/>
  <c r="AN461" i="12"/>
  <c r="AM461" i="12" s="1"/>
  <c r="U500" i="12"/>
  <c r="V500" i="12" s="1"/>
  <c r="U377" i="12"/>
  <c r="V377" i="12" s="1"/>
  <c r="U305" i="12"/>
  <c r="V305" i="12" s="1"/>
  <c r="U137" i="12"/>
  <c r="V137" i="12" s="1"/>
  <c r="U113" i="12"/>
  <c r="V113" i="12" s="1"/>
  <c r="Y479" i="12"/>
  <c r="X479" i="12" s="1"/>
  <c r="Y350" i="12"/>
  <c r="X350" i="12" s="1"/>
  <c r="AD521" i="12"/>
  <c r="AC521" i="12" s="1"/>
  <c r="AD446" i="12"/>
  <c r="AC446" i="12" s="1"/>
  <c r="AD374" i="12"/>
  <c r="AC374" i="12" s="1"/>
  <c r="AD293" i="12"/>
  <c r="AC293" i="12" s="1"/>
  <c r="AD254" i="12"/>
  <c r="AC254" i="12" s="1"/>
  <c r="AD206" i="12"/>
  <c r="AC206" i="12" s="1"/>
  <c r="AD86" i="12"/>
  <c r="AC86" i="12" s="1"/>
  <c r="AD53" i="12"/>
  <c r="AC53" i="12" s="1"/>
  <c r="U518" i="12"/>
  <c r="V518" i="12" s="1"/>
  <c r="U275" i="12"/>
  <c r="V275" i="12" s="1"/>
  <c r="U242" i="12"/>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7" i="12"/>
  <c r="AC497" i="12" s="1"/>
  <c r="AD398" i="12"/>
  <c r="AC398" i="12" s="1"/>
  <c r="AD326" i="12"/>
  <c r="AC326" i="12" s="1"/>
  <c r="AD197" i="12"/>
  <c r="AC197" i="12" s="1"/>
  <c r="AD101" i="12"/>
  <c r="AC101" i="12" s="1"/>
  <c r="AD38" i="12"/>
  <c r="AC38" i="12" s="1"/>
  <c r="U395" i="12"/>
  <c r="V395" i="12" s="1"/>
  <c r="U347" i="12"/>
  <c r="V347" i="12" s="1"/>
  <c r="U299" i="12"/>
  <c r="V299" i="12" s="1"/>
  <c r="U227" i="12"/>
  <c r="V227" i="12" s="1"/>
  <c r="Y488" i="12"/>
  <c r="X488" i="12" s="1"/>
  <c r="Y143" i="12"/>
  <c r="X143" i="12" s="1"/>
  <c r="AD470" i="12"/>
  <c r="AC470" i="12" s="1"/>
  <c r="AD422" i="12"/>
  <c r="AC422" i="12" s="1"/>
  <c r="AD350" i="12"/>
  <c r="AC350" i="12" s="1"/>
  <c r="AD302" i="12"/>
  <c r="AC302" i="12" s="1"/>
  <c r="AD182" i="12"/>
  <c r="AC182" i="12" s="1"/>
  <c r="AD134" i="12"/>
  <c r="AC134" i="12" s="1"/>
  <c r="U533" i="12"/>
  <c r="U494" i="12"/>
  <c r="U419" i="12"/>
  <c r="V419" i="12" s="1"/>
  <c r="U323" i="12"/>
  <c r="V323" i="12" s="1"/>
  <c r="U251" i="12"/>
  <c r="V251" i="12" s="1"/>
  <c r="Y533" i="12"/>
  <c r="X533" i="12" s="1"/>
  <c r="Y527" i="12"/>
  <c r="X527" i="12" s="1"/>
  <c r="Y509" i="12"/>
  <c r="X509"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6" i="12"/>
  <c r="X506" i="12" s="1"/>
  <c r="Y62" i="12"/>
  <c r="X62" i="12" s="1"/>
  <c r="Y23" i="12"/>
  <c r="X23" i="12" s="1"/>
  <c r="AD230" i="12"/>
  <c r="AC230" i="12" s="1"/>
  <c r="AD158" i="12"/>
  <c r="AC158" i="12" s="1"/>
  <c r="AD110" i="12"/>
  <c r="AC110" i="12" s="1"/>
  <c r="AD62" i="12"/>
  <c r="AC62" i="12" s="1"/>
  <c r="U434" i="12"/>
  <c r="V434" i="12" s="1"/>
  <c r="U371" i="12"/>
  <c r="V371" i="12" s="1"/>
  <c r="Y503" i="12"/>
  <c r="X503" i="12" s="1"/>
  <c r="Y476" i="12"/>
  <c r="X476" i="12" s="1"/>
  <c r="U515" i="12"/>
  <c r="AQ515" i="12" s="1"/>
  <c r="AR515" i="12" s="1"/>
  <c r="U440" i="12"/>
  <c r="U416" i="12"/>
  <c r="V416" i="12" s="1"/>
  <c r="U344" i="12"/>
  <c r="V344" i="12" s="1"/>
  <c r="U320" i="12"/>
  <c r="V320" i="12" s="1"/>
  <c r="U296" i="12"/>
  <c r="V296" i="12" s="1"/>
  <c r="U272" i="12"/>
  <c r="V272" i="12" s="1"/>
  <c r="U248" i="12"/>
  <c r="U224" i="12"/>
  <c r="V224" i="12" s="1"/>
  <c r="U200" i="12"/>
  <c r="U152" i="12"/>
  <c r="U128" i="12"/>
  <c r="Y320" i="12"/>
  <c r="X320" i="12" s="1"/>
  <c r="Y32" i="12"/>
  <c r="X32" i="12" s="1"/>
  <c r="AD506" i="12"/>
  <c r="AC506"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V38" i="12" s="1"/>
  <c r="AD140" i="12"/>
  <c r="AC140" i="12" s="1"/>
  <c r="AD530" i="12"/>
  <c r="AC530" i="12" s="1"/>
  <c r="AD431" i="12"/>
  <c r="AC431" i="12" s="1"/>
  <c r="Y524" i="12"/>
  <c r="X524" i="12" s="1"/>
  <c r="Y26" i="12"/>
  <c r="X26" i="12" s="1"/>
  <c r="AN536" i="12"/>
  <c r="AM536" i="12" s="1"/>
  <c r="AI536" i="12"/>
  <c r="AH536" i="12" s="1"/>
  <c r="U497" i="12"/>
  <c r="V497" i="12" s="1"/>
  <c r="U461" i="12"/>
  <c r="U437" i="12"/>
  <c r="V437" i="12" s="1"/>
  <c r="U350" i="12"/>
  <c r="V350" i="12" s="1"/>
  <c r="U326" i="12"/>
  <c r="U206" i="12"/>
  <c r="V206" i="12" s="1"/>
  <c r="U182" i="12"/>
  <c r="U158" i="12"/>
  <c r="V158" i="12" s="1"/>
  <c r="U134" i="12"/>
  <c r="V134" i="12" s="1"/>
  <c r="U101" i="12"/>
  <c r="V101" i="12" s="1"/>
  <c r="U14" i="12"/>
  <c r="V14" i="12" s="1"/>
  <c r="U512" i="12"/>
  <c r="V512" i="12" s="1"/>
  <c r="U413" i="12"/>
  <c r="V413" i="12" s="1"/>
  <c r="U365" i="12"/>
  <c r="V365" i="12" s="1"/>
  <c r="U293" i="12"/>
  <c r="V293" i="12" s="1"/>
  <c r="U245" i="12"/>
  <c r="V245" i="12" s="1"/>
  <c r="U197" i="12"/>
  <c r="V197" i="12" s="1"/>
  <c r="U521" i="12"/>
  <c r="U470" i="12"/>
  <c r="U422" i="12"/>
  <c r="V422" i="12" s="1"/>
  <c r="U398" i="12"/>
  <c r="V398" i="12" s="1"/>
  <c r="U374" i="12"/>
  <c r="V374" i="12" s="1"/>
  <c r="U341" i="12"/>
  <c r="V341" i="12" s="1"/>
  <c r="U302" i="12"/>
  <c r="V302" i="12" s="1"/>
  <c r="U278" i="12"/>
  <c r="V278" i="12" s="1"/>
  <c r="U254" i="12"/>
  <c r="V254" i="12" s="1"/>
  <c r="U230" i="12"/>
  <c r="V230" i="12" s="1"/>
  <c r="U110" i="12"/>
  <c r="V110" i="12" s="1"/>
  <c r="U62" i="12"/>
  <c r="V62" i="12" s="1"/>
  <c r="U503" i="12"/>
  <c r="V503"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5" i="12"/>
  <c r="AH515"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5" i="12"/>
  <c r="X515" i="12" s="1"/>
  <c r="Y491" i="12"/>
  <c r="X491"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9" i="12"/>
  <c r="AC509"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3" i="12"/>
  <c r="AH503"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3" i="12"/>
  <c r="AM533" i="12" s="1"/>
  <c r="AN509" i="12"/>
  <c r="AM509"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3" i="12"/>
  <c r="AC533" i="12" s="1"/>
  <c r="AD524" i="12"/>
  <c r="AC524" i="12" s="1"/>
  <c r="AD515" i="12"/>
  <c r="AC515" i="12" s="1"/>
  <c r="AD500" i="12"/>
  <c r="AC500" i="12" s="1"/>
  <c r="AD491" i="12"/>
  <c r="AC491"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4" i="12"/>
  <c r="AH524" i="12" s="1"/>
  <c r="AI500" i="12"/>
  <c r="AH500"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143" i="12"/>
  <c r="V521" i="12"/>
  <c r="V461" i="12"/>
  <c r="V533" i="12"/>
  <c r="AQ533" i="12"/>
  <c r="AR533" i="12" s="1"/>
  <c r="V242" i="12"/>
  <c r="V41" i="12"/>
  <c r="V494" i="12"/>
  <c r="U536" i="12"/>
  <c r="V536" i="12" s="1"/>
  <c r="U488" i="12"/>
  <c r="U389" i="12"/>
  <c r="U317" i="12"/>
  <c r="U269" i="12"/>
  <c r="U221" i="12"/>
  <c r="U173" i="12"/>
  <c r="U428" i="12"/>
  <c r="U332" i="12"/>
  <c r="U284" i="12"/>
  <c r="U236" i="12"/>
  <c r="U188" i="12"/>
  <c r="AI533" i="12"/>
  <c r="AH533" i="12" s="1"/>
  <c r="AI509" i="12"/>
  <c r="AH509"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9" i="12"/>
  <c r="U482" i="12"/>
  <c r="U410" i="12"/>
  <c r="U386" i="12"/>
  <c r="U314" i="12"/>
  <c r="U266" i="12"/>
  <c r="U218" i="12"/>
  <c r="U146" i="12"/>
  <c r="U50" i="12"/>
  <c r="U26" i="12"/>
  <c r="Y530" i="12"/>
  <c r="X530"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21" i="12"/>
  <c r="X521" i="12" s="1"/>
  <c r="Y497" i="12"/>
  <c r="X497" i="12" s="1"/>
  <c r="Y398" i="12"/>
  <c r="X398" i="12" s="1"/>
  <c r="Y374" i="12"/>
  <c r="X374" i="12" s="1"/>
  <c r="Y302" i="12"/>
  <c r="X302" i="12" s="1"/>
  <c r="Y278" i="12"/>
  <c r="X278" i="12" s="1"/>
  <c r="Y134" i="12"/>
  <c r="X134" i="12" s="1"/>
  <c r="Y110" i="12"/>
  <c r="X110" i="12" s="1"/>
  <c r="U527" i="12"/>
  <c r="U524" i="12"/>
  <c r="U449" i="12"/>
  <c r="U491" i="12"/>
  <c r="U464" i="12"/>
  <c r="U392" i="12"/>
  <c r="U368" i="12"/>
  <c r="U176" i="12"/>
  <c r="U104" i="12"/>
  <c r="U80" i="12"/>
  <c r="U56" i="12"/>
  <c r="U32" i="12"/>
  <c r="Y437" i="12"/>
  <c r="X437" i="12" s="1"/>
  <c r="Y365" i="12"/>
  <c r="X365" i="12" s="1"/>
  <c r="Y341" i="12"/>
  <c r="X341" i="12" s="1"/>
  <c r="Y245" i="12"/>
  <c r="X245" i="12" s="1"/>
  <c r="AD536" i="12"/>
  <c r="AC536" i="12" s="1"/>
  <c r="AD527" i="12"/>
  <c r="AC527" i="12" s="1"/>
  <c r="AD518" i="12"/>
  <c r="AC518" i="12" s="1"/>
  <c r="AD512" i="12"/>
  <c r="AC512" i="12" s="1"/>
  <c r="AD503" i="12"/>
  <c r="AC503" i="12" s="1"/>
  <c r="AD494" i="12"/>
  <c r="AC494" i="12" s="1"/>
  <c r="AD488" i="12"/>
  <c r="AC488"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6" i="12"/>
  <c r="X536" i="12" s="1"/>
  <c r="AN527" i="12"/>
  <c r="AM527" i="12" s="1"/>
  <c r="AN518" i="12"/>
  <c r="AM518" i="12" s="1"/>
  <c r="AN503" i="12"/>
  <c r="AM503" i="12" s="1"/>
  <c r="AI518" i="12"/>
  <c r="AH518" i="12" s="1"/>
  <c r="AI494" i="12"/>
  <c r="AH494"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4" i="12"/>
  <c r="AM494"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8" i="12"/>
  <c r="R488" i="12" s="1"/>
  <c r="O491" i="12"/>
  <c r="R491" i="12" s="1"/>
  <c r="O494" i="12"/>
  <c r="R494" i="12" s="1"/>
  <c r="O497" i="12"/>
  <c r="R497" i="12" s="1"/>
  <c r="AS497" i="12" s="1"/>
  <c r="AT497" i="12" s="1"/>
  <c r="I493" i="15" s="1"/>
  <c r="O500" i="12"/>
  <c r="R500" i="12" s="1"/>
  <c r="AS500" i="12" s="1"/>
  <c r="AT500" i="12" s="1"/>
  <c r="I496" i="15" s="1"/>
  <c r="O503" i="12"/>
  <c r="R503" i="12" s="1"/>
  <c r="AS503" i="12" s="1"/>
  <c r="AT503" i="12" s="1"/>
  <c r="O506" i="12"/>
  <c r="R506" i="12" s="1"/>
  <c r="AS506" i="12" s="1"/>
  <c r="AT506" i="12" s="1"/>
  <c r="I502" i="15" s="1"/>
  <c r="O509" i="12"/>
  <c r="R509" i="12" s="1"/>
  <c r="AS509" i="12" s="1"/>
  <c r="AT509" i="12" s="1"/>
  <c r="I505" i="15" s="1"/>
  <c r="O512" i="12"/>
  <c r="R512" i="12" s="1"/>
  <c r="AS512" i="12" s="1"/>
  <c r="AT512" i="12" s="1"/>
  <c r="I508" i="15" s="1"/>
  <c r="O515" i="12"/>
  <c r="R515" i="12" s="1"/>
  <c r="AS515" i="12" s="1"/>
  <c r="AT515" i="12" s="1"/>
  <c r="I511" i="15" s="1"/>
  <c r="O518" i="12"/>
  <c r="R518" i="12" s="1"/>
  <c r="AS518" i="12" s="1"/>
  <c r="AT518" i="12" s="1"/>
  <c r="I514" i="15" s="1"/>
  <c r="O521" i="12"/>
  <c r="R521" i="12" s="1"/>
  <c r="AS521" i="12" s="1"/>
  <c r="AT521" i="12" s="1"/>
  <c r="I517" i="15" s="1"/>
  <c r="O524" i="12"/>
  <c r="R524" i="12" s="1"/>
  <c r="AS524" i="12" s="1"/>
  <c r="AT524" i="12" s="1"/>
  <c r="I520" i="15" s="1"/>
  <c r="O527" i="12"/>
  <c r="R527" i="12" s="1"/>
  <c r="AS527" i="12" s="1"/>
  <c r="AT527" i="12" s="1"/>
  <c r="O530" i="12"/>
  <c r="R530" i="12" s="1"/>
  <c r="AS530" i="12" s="1"/>
  <c r="AT530" i="12" s="1"/>
  <c r="I526" i="15" s="1"/>
  <c r="O533" i="12"/>
  <c r="R533" i="12" s="1"/>
  <c r="AS533" i="12" s="1"/>
  <c r="AT533" i="12" s="1"/>
  <c r="I529" i="15" s="1"/>
  <c r="O536" i="12"/>
  <c r="R536" i="12" s="1"/>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8" i="12"/>
  <c r="E491" i="12"/>
  <c r="E494" i="12"/>
  <c r="E497" i="12"/>
  <c r="E500" i="12"/>
  <c r="E503" i="12"/>
  <c r="E506" i="12"/>
  <c r="E509" i="12"/>
  <c r="E512" i="12"/>
  <c r="E515" i="12"/>
  <c r="E518" i="12"/>
  <c r="E521" i="12"/>
  <c r="E524" i="12"/>
  <c r="E527" i="12"/>
  <c r="E530" i="12"/>
  <c r="E533" i="12"/>
  <c r="E536"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272" i="12"/>
  <c r="E275" i="12"/>
  <c r="E278" i="12"/>
  <c r="E281" i="12"/>
  <c r="E284" i="12"/>
  <c r="E287" i="12"/>
  <c r="E290" i="12"/>
  <c r="E293" i="12"/>
  <c r="E233" i="12"/>
  <c r="E236" i="12"/>
  <c r="E239" i="12"/>
  <c r="E242" i="12"/>
  <c r="E245" i="12"/>
  <c r="E248" i="12"/>
  <c r="E251" i="12"/>
  <c r="E254" i="12"/>
  <c r="E257" i="12"/>
  <c r="E260" i="12"/>
  <c r="E263" i="12"/>
  <c r="E266" i="12"/>
  <c r="E269"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122" i="12"/>
  <c r="E125" i="12"/>
  <c r="E128" i="12"/>
  <c r="E131" i="12"/>
  <c r="E134" i="12"/>
  <c r="E101" i="12"/>
  <c r="E104" i="12"/>
  <c r="E107" i="12"/>
  <c r="E110" i="12"/>
  <c r="E113" i="12"/>
  <c r="E116" i="12"/>
  <c r="E119" i="12"/>
  <c r="E53" i="12"/>
  <c r="E56" i="12"/>
  <c r="E59" i="12"/>
  <c r="E62" i="12"/>
  <c r="E65" i="12"/>
  <c r="E68" i="12"/>
  <c r="E71" i="12"/>
  <c r="E74" i="12"/>
  <c r="E77" i="12"/>
  <c r="E80" i="12"/>
  <c r="E83" i="12"/>
  <c r="E86" i="12"/>
  <c r="E89" i="12"/>
  <c r="E92" i="12"/>
  <c r="E95" i="12"/>
  <c r="E98" i="12"/>
  <c r="V10" i="14"/>
  <c r="U10" i="14"/>
  <c r="W10" i="14"/>
  <c r="Q10" i="14"/>
  <c r="P10" i="14"/>
  <c r="O10" i="14"/>
  <c r="N10" i="14"/>
  <c r="H10" i="14"/>
  <c r="G11" i="14"/>
  <c r="G12" i="14"/>
  <c r="G10" i="14"/>
  <c r="F10" i="14"/>
  <c r="E10" i="14"/>
  <c r="E10" i="8"/>
  <c r="D10" i="14"/>
  <c r="D10" i="8"/>
  <c r="C10" i="14"/>
  <c r="C10" i="8"/>
  <c r="B10" i="14"/>
  <c r="D6" i="14"/>
  <c r="A6" i="14"/>
  <c r="AQ503" i="12" l="1"/>
  <c r="AR503" i="12" s="1"/>
  <c r="V506" i="12"/>
  <c r="AQ500" i="12"/>
  <c r="AR500" i="12" s="1"/>
  <c r="AQ545" i="12"/>
  <c r="AR545" i="12" s="1"/>
  <c r="R541" i="14" s="1"/>
  <c r="AQ473" i="12"/>
  <c r="AR473" i="12" s="1"/>
  <c r="R472" i="14" s="1"/>
  <c r="AQ476" i="12"/>
  <c r="AR476" i="12" s="1"/>
  <c r="R475" i="14" s="1"/>
  <c r="AQ494" i="12"/>
  <c r="AR494" i="12" s="1"/>
  <c r="AQ470" i="12"/>
  <c r="AR470" i="12" s="1"/>
  <c r="R469" i="14" s="1"/>
  <c r="V557" i="12"/>
  <c r="AQ569" i="12"/>
  <c r="AR569" i="12" s="1"/>
  <c r="R565" i="14" s="1"/>
  <c r="V470" i="12"/>
  <c r="AQ479" i="12"/>
  <c r="AR479" i="12"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5" i="12"/>
  <c r="V260" i="12"/>
  <c r="AQ407" i="12"/>
  <c r="AR407" i="12" s="1"/>
  <c r="R406" i="15" s="1"/>
  <c r="AQ62" i="12"/>
  <c r="AR62" i="12" s="1"/>
  <c r="AQ413" i="12"/>
  <c r="AR413" i="12" s="1"/>
  <c r="R412" i="15" s="1"/>
  <c r="AQ398" i="12"/>
  <c r="AR398" i="12" s="1"/>
  <c r="R397" i="14" s="1"/>
  <c r="AQ299" i="12"/>
  <c r="AR299" i="12" s="1"/>
  <c r="R298" i="14" s="1"/>
  <c r="AQ308" i="12"/>
  <c r="AR308" i="12" s="1"/>
  <c r="R307" i="15" s="1"/>
  <c r="R502" i="14"/>
  <c r="R502" i="15"/>
  <c r="AQ416" i="12"/>
  <c r="AR416" i="12" s="1"/>
  <c r="R562" i="14"/>
  <c r="R562" i="15"/>
  <c r="R496" i="14"/>
  <c r="R496" i="15"/>
  <c r="R499" i="14"/>
  <c r="R499" i="15"/>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12" i="12"/>
  <c r="AR512" i="12" s="1"/>
  <c r="V74" i="12"/>
  <c r="V107" i="12"/>
  <c r="AQ518" i="12"/>
  <c r="AR518"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60" i="12"/>
  <c r="AQ560" i="12"/>
  <c r="AR560" i="12" s="1"/>
  <c r="V542" i="12"/>
  <c r="AQ542" i="12"/>
  <c r="AR542" i="12" s="1"/>
  <c r="V554" i="12"/>
  <c r="AQ554" i="12"/>
  <c r="AR554" i="12" s="1"/>
  <c r="V551" i="12"/>
  <c r="AQ551" i="12"/>
  <c r="AR551" i="12" s="1"/>
  <c r="V563" i="12"/>
  <c r="AQ563" i="12"/>
  <c r="AR563" i="12" s="1"/>
  <c r="V548" i="12"/>
  <c r="AQ548" i="12"/>
  <c r="AR548" i="12" s="1"/>
  <c r="V539" i="12"/>
  <c r="AQ539" i="12"/>
  <c r="AR539"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7" i="12"/>
  <c r="AR497" i="12" s="1"/>
  <c r="V425" i="12"/>
  <c r="AQ425" i="12"/>
  <c r="AR425" i="12" s="1"/>
  <c r="AQ536" i="12"/>
  <c r="AR536" i="12" s="1"/>
  <c r="AQ392" i="12"/>
  <c r="AR392" i="12" s="1"/>
  <c r="V392" i="12"/>
  <c r="V185" i="12"/>
  <c r="AQ185" i="12"/>
  <c r="AR185" i="12" s="1"/>
  <c r="V410" i="12"/>
  <c r="AQ410" i="12"/>
  <c r="AR410" i="12" s="1"/>
  <c r="AQ188" i="12"/>
  <c r="AR188" i="12" s="1"/>
  <c r="V188" i="12"/>
  <c r="V221" i="12"/>
  <c r="AQ221" i="12"/>
  <c r="AR221" i="12" s="1"/>
  <c r="AQ464" i="12"/>
  <c r="AR464" i="12" s="1"/>
  <c r="V464" i="12"/>
  <c r="AQ527" i="12"/>
  <c r="AR527" i="12" s="1"/>
  <c r="V527"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21" i="12"/>
  <c r="AR521" i="12" s="1"/>
  <c r="AQ530" i="12"/>
  <c r="AR530" i="12" s="1"/>
  <c r="AQ104" i="12"/>
  <c r="AR104" i="12" s="1"/>
  <c r="V104" i="12"/>
  <c r="V32" i="12"/>
  <c r="AQ32" i="12"/>
  <c r="AR32" i="12" s="1"/>
  <c r="AQ491" i="12"/>
  <c r="AR491" i="12" s="1"/>
  <c r="V491" i="12"/>
  <c r="AQ134" i="12"/>
  <c r="AR134" i="12" s="1"/>
  <c r="V281" i="12"/>
  <c r="AQ281" i="12"/>
  <c r="AR281" i="12" s="1"/>
  <c r="V50" i="12"/>
  <c r="AQ50" i="12"/>
  <c r="AR50" i="12" s="1"/>
  <c r="V509" i="12"/>
  <c r="AQ509" i="12"/>
  <c r="AR509"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4" i="12"/>
  <c r="AQ524" i="12"/>
  <c r="AR524" i="12" s="1"/>
  <c r="V353" i="12"/>
  <c r="AQ353" i="12"/>
  <c r="AR353" i="12" s="1"/>
  <c r="AQ218" i="12"/>
  <c r="AR218" i="12" s="1"/>
  <c r="V218" i="12"/>
  <c r="AQ428" i="12"/>
  <c r="AR428" i="12" s="1"/>
  <c r="V428" i="12"/>
  <c r="V488" i="12"/>
  <c r="AQ488" i="12"/>
  <c r="AR488" i="12" s="1"/>
  <c r="AS536" i="12"/>
  <c r="AT536" i="12" s="1"/>
  <c r="I532" i="15" s="1"/>
  <c r="AQ17" i="12"/>
  <c r="AR17" i="12" s="1"/>
  <c r="AQ14" i="12"/>
  <c r="AR14" i="12" s="1"/>
  <c r="Q11" i="12"/>
  <c r="R11" i="12" s="1"/>
  <c r="R490" i="14" l="1"/>
  <c r="R490" i="15"/>
  <c r="R478" i="14"/>
  <c r="R478" i="15"/>
  <c r="R493" i="14"/>
  <c r="R493" i="15"/>
  <c r="R481" i="14"/>
  <c r="R481" i="15"/>
  <c r="R487" i="14"/>
  <c r="R487" i="15"/>
  <c r="R541" i="15"/>
  <c r="AS470" i="12"/>
  <c r="AT470" i="12" s="1"/>
  <c r="I469" i="15" s="1"/>
  <c r="AS62" i="12"/>
  <c r="AT62" i="12" s="1"/>
  <c r="I61" i="8" s="1"/>
  <c r="R475" i="15"/>
  <c r="R472" i="15"/>
  <c r="AS473" i="12"/>
  <c r="AT473" i="12" s="1"/>
  <c r="AS476" i="12"/>
  <c r="AT476" i="12" s="1"/>
  <c r="AS488" i="12"/>
  <c r="AT488" i="12" s="1"/>
  <c r="AS494" i="12"/>
  <c r="AT494" i="12" s="1"/>
  <c r="AS491" i="12"/>
  <c r="AT491" i="12" s="1"/>
  <c r="I490" i="14" s="1"/>
  <c r="AS482" i="12"/>
  <c r="AT482" i="12" s="1"/>
  <c r="AS479" i="12"/>
  <c r="AT479" i="12" s="1"/>
  <c r="R469" i="15"/>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30" i="14"/>
  <c r="R430" i="15"/>
  <c r="R277" i="14"/>
  <c r="R277" i="15"/>
  <c r="R544" i="14"/>
  <c r="R544" i="15"/>
  <c r="R538" i="14"/>
  <c r="R538" i="15"/>
  <c r="R415" i="14"/>
  <c r="R415" i="15"/>
  <c r="R331" i="14"/>
  <c r="R331" i="15"/>
  <c r="R517" i="14"/>
  <c r="R517" i="15"/>
  <c r="R547" i="14"/>
  <c r="R547"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90" i="15" l="1"/>
  <c r="I493" i="14"/>
  <c r="I484" i="15"/>
  <c r="I487" i="14"/>
  <c r="I61" i="14"/>
  <c r="I61" i="15"/>
  <c r="I115" i="15"/>
  <c r="I469" i="14"/>
  <c r="I469" i="8"/>
  <c r="K469" i="8" s="1"/>
  <c r="I472" i="15"/>
  <c r="I472" i="14"/>
  <c r="I472" i="8"/>
  <c r="K472" i="8" s="1"/>
  <c r="I475" i="14"/>
  <c r="I475" i="15"/>
  <c r="I475" i="8"/>
  <c r="K475" i="8" s="1"/>
  <c r="I484" i="8"/>
  <c r="K484" i="8" s="1"/>
  <c r="I490" i="8"/>
  <c r="K490" i="8" s="1"/>
  <c r="I487" i="15"/>
  <c r="I487" i="8"/>
  <c r="K487" i="8" s="1"/>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E14" i="12" l="1"/>
  <c r="E29" i="12"/>
  <c r="E23" i="12"/>
  <c r="E20" i="12"/>
  <c r="E17" i="12"/>
  <c r="AQ11" i="12" l="1"/>
  <c r="AR11" i="12" l="1"/>
  <c r="R10" i="14" s="1"/>
  <c r="AS11" i="12"/>
  <c r="E50" i="12"/>
  <c r="E47" i="12"/>
  <c r="E44" i="12"/>
  <c r="E41" i="12"/>
  <c r="E38" i="12"/>
  <c r="E35" i="12"/>
  <c r="E32" i="12"/>
  <c r="E26" i="12"/>
  <c r="R10" i="15" l="1"/>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C2" authorId="0" shapeId="0" xr:uid="{A870EE60-6F97-4E27-9249-67CD7C922A27}">
      <text>
        <r>
          <rPr>
            <b/>
            <sz val="9"/>
            <color indexed="81"/>
            <rFont val="Tahoma"/>
            <family val="2"/>
          </rPr>
          <t>Usuario UTP:</t>
        </r>
        <r>
          <rPr>
            <sz val="9"/>
            <color indexed="81"/>
            <rFont val="Tahoma"/>
            <family val="2"/>
          </rPr>
          <t xml:space="preserve">
LAFT</t>
        </r>
      </text>
    </comment>
    <comment ref="D2" authorId="0" shapeId="0" xr:uid="{5AC81176-AD52-43E4-8D59-313EA1922546}">
      <text>
        <r>
          <rPr>
            <b/>
            <sz val="9"/>
            <color indexed="81"/>
            <rFont val="Tahoma"/>
            <family val="2"/>
          </rPr>
          <t>Usuario UTP:</t>
        </r>
        <r>
          <rPr>
            <sz val="9"/>
            <color indexed="81"/>
            <rFont val="Tahoma"/>
            <family val="2"/>
          </rPr>
          <t xml:space="preserve">
LAFT</t>
        </r>
      </text>
    </comment>
    <comment ref="G2" authorId="0" shapeId="0" xr:uid="{9477C21D-8FF9-4F71-A249-9C2C4EDBF124}">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<sst xmlns="http://schemas.openxmlformats.org/spreadsheetml/2006/main" count="9001" uniqueCount="2971">
  <si>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</si>
  <si>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</si>
  <si>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</si>
  <si>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</si>
  <si>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</si>
  <si>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</si>
  <si>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</si>
  <si>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</si>
  <si>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</si>
  <si>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</si>
  <si>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</si>
  <si>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</si>
  <si>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</si>
  <si>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</si>
  <si>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</si>
  <si>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</si>
  <si>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</si>
  <si>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</si>
  <si>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</si>
  <si>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</si>
  <si>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</si>
  <si>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</si>
  <si>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</si>
  <si>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</si>
  <si>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</si>
  <si>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</si>
  <si>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</si>
  <si>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</si>
  <si>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</si>
  <si>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</si>
  <si>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</si>
  <si>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</si>
  <si>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</si>
  <si>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</si>
  <si>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</si>
  <si>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</si>
  <si>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</si>
  <si>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</si>
  <si>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</si>
  <si>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</si>
  <si>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</si>
  <si>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</si>
  <si>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</si>
  <si>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</si>
  <si>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</si>
  <si>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</si>
  <si>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</si>
  <si>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</si>
  <si>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</si>
  <si>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</si>
  <si>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</si>
  <si>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</si>
  <si>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</si>
  <si>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</si>
  <si>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</si>
  <si>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</si>
  <si>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</si>
  <si>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</si>
  <si>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</si>
  <si>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</si>
  <si>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</si>
  <si>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</si>
  <si>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</si>
  <si>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</si>
  <si>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</si>
  <si>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</si>
  <si>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</si>
  <si>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</si>
  <si>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</si>
  <si>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</si>
  <si>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</si>
  <si>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</si>
  <si>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</si>
  <si>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</si>
  <si>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</si>
  <si>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</si>
  <si>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</si>
  <si>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</si>
  <si>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</si>
  <si>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</si>
  <si>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</si>
  <si>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</si>
  <si>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</si>
  <si>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</si>
  <si>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</si>
  <si>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</si>
  <si>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</si>
  <si>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</si>
  <si>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</si>
  <si>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</si>
  <si>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</si>
  <si>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</si>
  <si>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</si>
  <si>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</si>
  <si>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</si>
  <si>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</si>
  <si>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</si>
  <si>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</si>
  <si>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</si>
  <si>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</si>
  <si>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</si>
  <si>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</si>
  <si>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</si>
  <si>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</si>
  <si>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</si>
  <si>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</si>
  <si>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</si>
  <si>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</si>
  <si>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</si>
  <si>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</si>
  <si>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</si>
  <si>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</si>
  <si>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</si>
  <si>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</si>
  <si>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</si>
  <si>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</si>
  <si>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</si>
  <si>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</si>
  <si>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</si>
  <si>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</si>
  <si>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</si>
  <si>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</si>
  <si>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</si>
  <si>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</si>
  <si>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</si>
  <si>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</si>
  <si>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</si>
  <si>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</si>
  <si>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</si>
  <si>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</si>
  <si>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</si>
  <si>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</si>
  <si>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</si>
  <si>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</si>
  <si>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</si>
  <si>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</si>
  <si>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</si>
  <si>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</si>
  <si>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</si>
  <si>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</si>
  <si>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</si>
  <si>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</si>
  <si>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</si>
  <si>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</si>
  <si>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</si>
  <si>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</si>
  <si>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</si>
  <si>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</si>
  <si>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</si>
  <si>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</si>
  <si>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</si>
  <si>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</si>
  <si>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</si>
  <si>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</si>
  <si>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</si>
  <si>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</si>
  <si>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</si>
  <si>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</si>
  <si>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</si>
  <si>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</si>
  <si>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</si>
  <si>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</si>
  <si>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</si>
  <si>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</si>
  <si>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</si>
  <si>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</si>
  <si>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</si>
  <si>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</si>
  <si>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</si>
  <si>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</si>
  <si>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</si>
  <si>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</si>
  <si>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</si>
  <si>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</si>
  <si>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</si>
  <si>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</si>
  <si>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</si>
  <si>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</si>
  <si>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</si>
  <si>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</si>
  <si>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</si>
  <si>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</si>
  <si>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</si>
  <si>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</si>
  <si>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</si>
  <si>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</si>
  <si>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</si>
  <si>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</si>
  <si>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</si>
  <si>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</si>
  <si>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</si>
  <si>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</si>
  <si>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</si>
  <si>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</si>
  <si>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</si>
  <si>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</si>
  <si>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</si>
  <si>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</si>
  <si>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</si>
  <si>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</si>
  <si>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</si>
  <si>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</si>
  <si>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</si>
  <si>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</si>
  <si>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</si>
  <si>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</si>
  <si>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</si>
  <si>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</si>
  <si>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</si>
  <si>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</si>
  <si>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</si>
  <si>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</si>
  <si>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</si>
  <si>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</si>
  <si>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</si>
  <si>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</si>
  <si>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</si>
  <si>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</si>
  <si>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</si>
  <si>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</si>
  <si>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</si>
  <si>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</si>
  <si>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</si>
  <si>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</si>
  <si>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</si>
  <si>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</si>
  <si>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</si>
  <si>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</si>
  <si>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</si>
  <si>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</si>
  <si>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</si>
  <si>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</si>
  <si>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</si>
  <si>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</si>
  <si>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</si>
  <si>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</si>
  <si>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</si>
  <si>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</si>
  <si>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</si>
  <si>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</si>
  <si>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</si>
  <si>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</si>
  <si>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</si>
  <si>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</si>
  <si>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</si>
  <si>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</si>
  <si>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</si>
  <si>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</si>
  <si>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</si>
  <si>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</si>
  <si>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</si>
  <si>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</si>
  <si>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</si>
  <si>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</si>
  <si>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</si>
  <si>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</si>
  <si>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</si>
  <si>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</si>
  <si>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</si>
  <si>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</si>
  <si>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</si>
  <si>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</si>
  <si>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</si>
  <si>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</si>
  <si>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</si>
  <si>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</si>
  <si>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</si>
  <si>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</si>
  <si>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</si>
  <si>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</si>
  <si>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</si>
  <si>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</si>
  <si>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</si>
  <si>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</si>
  <si>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</si>
  <si>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</si>
  <si>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</si>
  <si>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</si>
  <si>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</si>
  <si>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</si>
  <si>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</si>
  <si>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</si>
  <si>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</si>
  <si>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</si>
  <si>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</si>
  <si>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</si>
  <si>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</si>
  <si>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</si>
  <si>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</si>
  <si>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</si>
  <si>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</si>
  <si>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</si>
  <si>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</si>
  <si>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</si>
  <si>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</si>
  <si>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</si>
  <si>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</si>
  <si>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</si>
  <si>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</si>
  <si>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</si>
  <si>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</si>
  <si>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</si>
  <si>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</si>
  <si>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</si>
  <si>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</si>
  <si>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</si>
  <si>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</si>
  <si>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</si>
  <si>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</si>
  <si>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</si>
  <si>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</si>
  <si>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</si>
  <si>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</si>
  <si>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</si>
  <si>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</si>
  <si>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</si>
  <si>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</si>
  <si>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</si>
  <si>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</si>
  <si>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</si>
  <si>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</si>
  <si>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</si>
  <si>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</si>
  <si>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</si>
  <si>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</si>
  <si>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</si>
  <si>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</si>
  <si>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</si>
  <si>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</si>
  <si>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</si>
  <si>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</si>
  <si>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</si>
  <si>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</si>
  <si>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</si>
  <si>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</si>
  <si>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</si>
  <si>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</si>
  <si>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</si>
  <si>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</si>
  <si>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</si>
  <si>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</si>
  <si>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</si>
  <si>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</si>
  <si>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</si>
  <si>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</si>
  <si>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</si>
  <si>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</si>
  <si>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</si>
  <si>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</si>
  <si>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</si>
  <si>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</si>
  <si>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</si>
  <si>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</si>
  <si>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</si>
  <si>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</si>
  <si>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</si>
  <si>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</si>
  <si>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</si>
  <si>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</si>
  <si>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</si>
  <si>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</si>
  <si>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</si>
  <si>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</si>
  <si>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</si>
  <si>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</si>
  <si>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</si>
  <si>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</si>
  <si>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</si>
  <si>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</si>
  <si>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</si>
  <si>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</si>
  <si>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</si>
  <si>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</si>
  <si>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</si>
  <si>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</si>
  <si>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</si>
  <si>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</si>
  <si>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</si>
  <si>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</si>
  <si>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</si>
  <si>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</si>
  <si>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</si>
  <si>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</si>
  <si>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</si>
  <si>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</si>
  <si>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</si>
  <si>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</si>
  <si>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</si>
  <si>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</si>
  <si>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</si>
  <si>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</si>
  <si>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</si>
  <si>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</si>
  <si>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</si>
  <si>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</si>
  <si>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</si>
  <si>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</si>
  <si>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</si>
  <si>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</si>
  <si>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</si>
  <si>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</si>
  <si>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</si>
  <si>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</si>
  <si>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</si>
  <si>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</si>
  <si>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</si>
  <si>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</si>
  <si>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</si>
  <si>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</si>
  <si>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</si>
  <si>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</si>
  <si>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</si>
  <si>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</si>
  <si>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</si>
  <si>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</si>
  <si>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</si>
  <si>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</si>
  <si>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</si>
  <si>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</si>
  <si>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</si>
  <si>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</si>
  <si>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</si>
  <si>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</si>
  <si>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</si>
  <si>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</si>
  <si>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</si>
  <si>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</si>
  <si>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</si>
  <si>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</si>
  <si>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</si>
  <si>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</si>
  <si>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</si>
  <si>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</si>
  <si>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</si>
  <si>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</si>
  <si>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</si>
  <si>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</si>
  <si>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</si>
  <si>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</si>
  <si>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</si>
  <si>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</si>
  <si>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</si>
  <si>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</si>
  <si>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</si>
  <si>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</si>
  <si>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</si>
  <si>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</si>
  <si>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</si>
  <si>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</si>
  <si>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</si>
  <si>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</si>
  <si>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</si>
  <si>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</si>
  <si>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</si>
  <si>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</si>
  <si>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</si>
  <si>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</si>
  <si>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</si>
  <si>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</si>
  <si>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</si>
  <si>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</si>
  <si>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</si>
  <si>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</si>
  <si>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</si>
  <si>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</si>
  <si>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</si>
  <si>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</si>
  <si>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</si>
  <si>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</si>
  <si>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</si>
  <si>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</si>
  <si>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</si>
  <si>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</si>
  <si>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</si>
  <si>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</si>
  <si>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</si>
  <si>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</si>
  <si>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</si>
  <si>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</si>
  <si>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</si>
  <si>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</si>
  <si>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</si>
  <si>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</si>
  <si>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</si>
  <si>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</si>
  <si>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</si>
  <si>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</si>
  <si>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</si>
  <si>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</si>
  <si>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</si>
  <si>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</si>
  <si>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</si>
  <si>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</si>
  <si>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</si>
  <si>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</si>
  <si>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</si>
  <si>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</si>
  <si>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</si>
  <si>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</si>
  <si>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</si>
  <si>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</si>
  <si>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</si>
  <si>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</si>
  <si>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</si>
  <si>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</si>
  <si>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</si>
  <si>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</si>
  <si>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</si>
  <si>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</si>
  <si>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</si>
  <si>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</si>
  <si>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</si>
  <si>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</si>
  <si>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</si>
  <si>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</si>
  <si>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</si>
  <si>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</si>
  <si>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</si>
  <si>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</si>
  <si>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</si>
  <si>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</si>
  <si>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</si>
  <si>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</si>
  <si>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</si>
  <si>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</si>
  <si>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</si>
  <si>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</si>
  <si>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</si>
  <si>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</si>
  <si>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</si>
  <si>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</si>
  <si>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</si>
  <si>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</si>
  <si>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</si>
  <si>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</si>
  <si>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</si>
  <si>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</si>
  <si>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</si>
  <si>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</si>
  <si>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</si>
  <si>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</si>
  <si>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</si>
  <si>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</si>
  <si>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</si>
  <si>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</si>
  <si>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</si>
  <si>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</si>
  <si>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</si>
  <si>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</si>
  <si>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</si>
  <si>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</si>
  <si>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</si>
  <si>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</si>
  <si>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</si>
  <si>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</si>
  <si>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</si>
  <si>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</si>
  <si>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</si>
  <si>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</si>
  <si>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</si>
  <si>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</si>
  <si>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</si>
  <si>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</si>
  <si>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</si>
  <si>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</si>
  <si>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</si>
  <si>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</si>
  <si>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</si>
  <si>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</si>
  <si>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</si>
  <si>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</si>
  <si>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</si>
  <si>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</si>
  <si>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</si>
  <si>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</si>
  <si>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</si>
  <si>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</si>
  <si>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</si>
  <si>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</si>
  <si>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</si>
  <si>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</si>
  <si>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</si>
  <si>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</si>
  <si>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</si>
  <si>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</si>
  <si>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</si>
  <si>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</si>
  <si>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</si>
  <si>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</si>
  <si>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</si>
  <si>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</si>
  <si>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</si>
  <si>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</si>
  <si>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</si>
  <si>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</si>
  <si>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</si>
  <si>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</si>
  <si>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</si>
  <si>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</si>
  <si>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</si>
  <si>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</si>
  <si>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</si>
  <si>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</si>
  <si>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</si>
  <si>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</si>
  <si>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</si>
  <si>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</si>
  <si>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</si>
  <si>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</si>
  <si>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</si>
  <si>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</si>
  <si>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</si>
  <si>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</si>
  <si>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</si>
  <si>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</si>
  <si>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</si>
  <si>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</si>
  <si>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</si>
  <si>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</si>
  <si>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</si>
  <si>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</si>
  <si>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</si>
  <si>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</si>
  <si>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</si>
  <si>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</si>
  <si>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</si>
  <si>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</si>
  <si>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</si>
  <si>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</si>
  <si>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</si>
  <si>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</si>
  <si>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</si>
  <si>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</si>
  <si>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</si>
  <si>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</si>
  <si>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</si>
  <si>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</si>
  <si>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</si>
  <si>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</si>
  <si>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</si>
  <si>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</si>
  <si>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</si>
  <si>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</si>
  <si>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</si>
  <si>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</si>
  <si>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</si>
  <si>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</si>
  <si>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</si>
  <si>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</si>
  <si>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</si>
  <si>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</si>
  <si>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</si>
  <si>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</si>
  <si>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</si>
  <si>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</si>
  <si>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</si>
  <si>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</si>
  <si>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</si>
  <si>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</si>
  <si>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</si>
  <si>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</si>
  <si>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</si>
  <si>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</si>
  <si>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</si>
  <si>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</si>
  <si>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</si>
  <si>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</si>
  <si>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</si>
  <si>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</si>
  <si>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</si>
  <si>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</si>
  <si>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</si>
  <si>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</si>
  <si>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</si>
  <si>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</si>
  <si>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</si>
  <si>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</si>
  <si>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</si>
  <si>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</si>
  <si>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</si>
  <si>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</si>
  <si>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</si>
  <si>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</si>
  <si>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</si>
  <si>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</si>
  <si>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</si>
  <si>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</si>
  <si>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</si>
  <si>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</si>
  <si>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</si>
  <si>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</si>
  <si>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</si>
  <si>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</si>
  <si>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</si>
  <si>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</si>
  <si>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</si>
  <si>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</si>
  <si>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</si>
  <si>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</si>
  <si>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</si>
  <si>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</si>
  <si>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</si>
  <si>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</si>
  <si>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</si>
  <si>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</si>
  <si>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</si>
  <si>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</si>
  <si>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</si>
  <si>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</si>
  <si>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</si>
  <si>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</si>
  <si>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</si>
  <si>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</si>
  <si>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</si>
  <si>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</si>
  <si>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</si>
  <si>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</si>
  <si>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</si>
  <si>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</si>
  <si>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</si>
  <si>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</si>
  <si>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</si>
  <si>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</si>
  <si>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</si>
  <si>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</si>
  <si>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</si>
  <si>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</si>
  <si>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</si>
  <si>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</si>
  <si>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</si>
  <si>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</si>
  <si>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</si>
  <si>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</si>
  <si>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</si>
  <si>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</si>
  <si>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</si>
  <si>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</si>
  <si>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</si>
  <si>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</si>
  <si>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</si>
  <si>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</si>
  <si>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</si>
  <si>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</si>
  <si>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</si>
  <si>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</si>
  <si>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</si>
  <si>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</si>
  <si>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</si>
  <si>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</si>
  <si>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</si>
  <si>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</si>
  <si>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</si>
  <si>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</si>
  <si>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</si>
  <si>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</si>
  <si>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</si>
  <si>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</si>
  <si>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</si>
  <si>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</si>
  <si>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</si>
  <si>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</si>
  <si>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</si>
  <si>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</si>
  <si>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</si>
  <si>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</si>
  <si>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</si>
  <si>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</si>
  <si>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</si>
  <si>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</si>
  <si>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</si>
  <si>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</si>
  <si>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</si>
  <si>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</si>
  <si>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</si>
  <si>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</si>
  <si>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</si>
  <si>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</si>
  <si>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</si>
  <si>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</si>
  <si>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</si>
  <si>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</si>
  <si>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</si>
  <si>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</si>
  <si>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</si>
  <si>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</si>
  <si>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</si>
  <si>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</si>
  <si>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</si>
  <si>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</si>
  <si>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</si>
  <si>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</si>
  <si>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</si>
  <si>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</si>
  <si>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</si>
  <si>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</si>
  <si>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</si>
  <si>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</si>
  <si>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</si>
  <si>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</si>
  <si>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</si>
  <si>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</si>
  <si>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</si>
  <si>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</si>
  <si>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</si>
  <si>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</si>
  <si>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</si>
  <si>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</si>
  <si>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</si>
  <si>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</si>
  <si>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</si>
  <si>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</si>
  <si>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</si>
  <si>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</si>
  <si>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</si>
  <si>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</si>
  <si>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</si>
  <si>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</si>
  <si>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</si>
  <si>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</si>
  <si>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</si>
  <si>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</si>
  <si>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</si>
  <si>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</si>
  <si>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</si>
  <si>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</si>
  <si>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</si>
  <si>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</si>
  <si>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</si>
  <si>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</si>
  <si>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</si>
  <si>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</si>
  <si>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</si>
  <si>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</si>
  <si>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</si>
  <si>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</si>
  <si>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</si>
  <si>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</si>
  <si>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</si>
  <si>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</si>
  <si>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</si>
  <si>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</si>
  <si>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</si>
  <si>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</si>
  <si>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</si>
  <si>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</si>
  <si>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</si>
  <si>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</si>
  <si>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</si>
  <si>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</si>
  <si>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</si>
  <si>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</si>
  <si>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</si>
  <si>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</si>
  <si>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</si>
  <si>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</si>
  <si>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</si>
  <si>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</si>
  <si>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</si>
  <si>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</si>
  <si>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</si>
  <si>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</si>
  <si>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</si>
  <si>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</si>
  <si>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</si>
  <si>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</si>
  <si>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</si>
  <si>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</si>
  <si>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</si>
  <si>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</si>
  <si>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</si>
  <si>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</si>
  <si>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</si>
  <si>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</si>
  <si>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</si>
  <si>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</si>
  <si>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</si>
  <si>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</si>
  <si>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</si>
  <si>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</si>
  <si>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</si>
  <si>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</si>
  <si>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</si>
  <si>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</si>
  <si>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</si>
  <si>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</si>
  <si>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</si>
  <si>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</si>
  <si>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</si>
  <si>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</si>
  <si>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</si>
  <si>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</si>
  <si>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</si>
  <si>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</si>
  <si>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</si>
  <si>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</si>
  <si>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</si>
  <si>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</si>
  <si>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</si>
  <si>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</si>
  <si>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</si>
  <si>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</si>
  <si>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</si>
  <si>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</si>
  <si>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</si>
  <si>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</si>
  <si>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</si>
  <si>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</si>
  <si>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</si>
  <si>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</si>
  <si>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</si>
  <si>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</si>
  <si>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</si>
  <si>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</si>
  <si>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</si>
  <si>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</si>
  <si>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</si>
  <si>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</si>
  <si>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</si>
  <si>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</si>
  <si>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</si>
  <si>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</si>
  <si>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</si>
  <si>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</si>
  <si>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</si>
  <si>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</si>
  <si>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</si>
  <si>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</si>
  <si>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</si>
  <si>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</si>
  <si>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</si>
  <si>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</si>
  <si>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</si>
  <si>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</si>
  <si>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</si>
  <si>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</si>
  <si>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</si>
  <si>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</si>
  <si>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</si>
  <si>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</si>
  <si>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</si>
  <si>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</si>
  <si>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</si>
  <si>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</si>
  <si>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</si>
  <si>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</si>
  <si>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</si>
  <si>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</si>
  <si>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</si>
  <si>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</si>
  <si>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</si>
  <si>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</si>
  <si>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</si>
  <si>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</si>
  <si>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</si>
  <si>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</si>
  <si>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</si>
  <si>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</si>
  <si>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</si>
  <si>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</si>
  <si>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</si>
  <si>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</si>
  <si>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</si>
  <si>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</si>
  <si>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</si>
  <si>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</si>
  <si>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</si>
  <si>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</si>
  <si>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</si>
  <si>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</si>
  <si>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</si>
  <si>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</si>
  <si>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</si>
  <si>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</si>
  <si>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</si>
  <si>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</si>
  <si>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</si>
  <si>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</si>
  <si>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</si>
  <si>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</si>
  <si>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</si>
  <si>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</si>
  <si>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</si>
  <si>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</si>
  <si>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</si>
  <si>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</si>
  <si>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</si>
  <si>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</si>
  <si>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</si>
  <si>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</si>
  <si>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</si>
  <si>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</si>
  <si>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</si>
  <si>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</si>
  <si>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</si>
  <si>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</si>
  <si>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</si>
  <si>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</si>
  <si>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</si>
  <si>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</si>
  <si>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</si>
  <si>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</si>
  <si>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</si>
  <si>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</si>
  <si>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</si>
  <si>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</si>
  <si>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</si>
  <si>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</si>
  <si>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</si>
  <si>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</si>
  <si>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</si>
  <si>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</si>
  <si>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</si>
  <si>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</si>
  <si>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</si>
  <si>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</si>
  <si>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</si>
  <si>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</si>
  <si>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</si>
  <si>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</si>
  <si>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</si>
  <si>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</si>
  <si>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</si>
  <si>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</si>
  <si>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</si>
  <si>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</si>
  <si>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</si>
  <si>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</si>
  <si>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</si>
  <si>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</si>
  <si>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</si>
  <si>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</si>
  <si>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</si>
  <si>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</si>
  <si>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</si>
  <si>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</si>
  <si>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</si>
  <si>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</si>
  <si>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</si>
  <si>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</si>
  <si>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</si>
  <si>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</si>
  <si>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</si>
  <si>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</si>
  <si>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</si>
  <si>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</si>
  <si>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</si>
  <si>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</si>
  <si>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</si>
  <si>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</si>
  <si>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</si>
  <si>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</si>
  <si>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</si>
  <si>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</si>
  <si>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</si>
  <si>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</si>
  <si>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</si>
  <si>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</si>
  <si>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</si>
  <si>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</si>
  <si>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</si>
  <si>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</si>
  <si>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</si>
  <si>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</si>
  <si>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</si>
  <si>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</si>
  <si>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</si>
  <si>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</si>
  <si>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</si>
  <si>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</si>
  <si>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</si>
  <si>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</si>
  <si>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</si>
  <si>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</si>
  <si>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</si>
  <si>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</si>
  <si>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</si>
  <si>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</si>
  <si>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</si>
  <si>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</si>
  <si>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</si>
  <si>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</si>
  <si>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</si>
  <si>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</si>
  <si>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</si>
  <si>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</si>
  <si>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</si>
  <si>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</si>
  <si>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</si>
  <si>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</si>
  <si>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</si>
  <si>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</si>
  <si>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</si>
  <si>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</si>
  <si>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</si>
  <si>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</si>
  <si>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</si>
  <si>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</si>
  <si>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</si>
  <si>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</si>
  <si>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</si>
  <si>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</si>
  <si>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</si>
  <si>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</si>
  <si>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</si>
  <si>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</si>
  <si>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</si>
  <si>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</si>
  <si>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</si>
  <si>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</si>
  <si>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</si>
  <si>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</si>
  <si>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</si>
  <si>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</si>
  <si>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</si>
  <si>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</si>
  <si>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</si>
  <si>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</si>
  <si>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</si>
  <si>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</si>
  <si>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</si>
  <si>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</si>
  <si>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</si>
  <si>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</si>
  <si>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</si>
  <si>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</si>
  <si>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</si>
  <si>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</si>
  <si>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</si>
  <si>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</si>
  <si>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</si>
  <si>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</si>
  <si>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</si>
  <si>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</si>
  <si>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</si>
  <si>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</si>
  <si>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</si>
  <si>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</si>
  <si>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</si>
  <si>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</si>
  <si>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</si>
  <si>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</si>
  <si>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</si>
  <si>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</si>
  <si>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</si>
  <si>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</si>
  <si>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</si>
  <si>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</si>
  <si>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</si>
  <si>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</si>
  <si>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</si>
  <si>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</si>
  <si>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</si>
  <si>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</si>
  <si>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</si>
  <si>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</si>
  <si>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</si>
  <si>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</si>
  <si>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</si>
  <si>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</si>
  <si>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</si>
  <si>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</si>
  <si>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</si>
  <si>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</si>
  <si>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</si>
  <si>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</si>
  <si>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</si>
  <si>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</si>
  <si>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</si>
  <si>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</si>
  <si>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</si>
  <si>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</si>
  <si>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</si>
  <si>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</si>
  <si>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</si>
  <si>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</si>
  <si>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</si>
  <si>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</si>
  <si>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</si>
  <si>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</si>
  <si>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</si>
  <si>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</si>
  <si>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</si>
  <si>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</si>
  <si>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</si>
  <si>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</si>
  <si>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</si>
  <si>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</si>
  <si>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</si>
  <si>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</si>
  <si>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</si>
  <si>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</si>
  <si>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</si>
  <si>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</si>
  <si>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</si>
  <si>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</si>
  <si>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</si>
  <si>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</si>
  <si>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</si>
  <si>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</si>
  <si>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</si>
  <si>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</si>
  <si>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</si>
  <si>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</si>
  <si>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</si>
  <si>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</si>
  <si>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</si>
  <si>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</si>
  <si>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</si>
  <si>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</si>
  <si>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</si>
  <si>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</si>
  <si>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</si>
  <si>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</si>
  <si>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</si>
  <si>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</si>
  <si>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</si>
  <si>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</si>
  <si>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</si>
  <si>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</si>
  <si>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</si>
  <si>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</si>
  <si>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</si>
  <si>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</si>
  <si>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</si>
  <si>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</si>
  <si>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</si>
  <si>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</si>
  <si>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</si>
  <si>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</si>
  <si>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</si>
  <si>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</si>
  <si>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</si>
  <si>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</si>
  <si>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</si>
  <si>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</si>
  <si>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</si>
  <si>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</si>
  <si>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</si>
  <si>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</si>
  <si>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</si>
  <si>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</si>
  <si>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</si>
  <si>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</si>
  <si>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</si>
  <si>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</si>
  <si>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</si>
  <si>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</si>
  <si>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</si>
  <si>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</si>
  <si>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</si>
  <si>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</si>
  <si>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</si>
  <si>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</si>
  <si>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</si>
  <si>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</si>
  <si>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</si>
  <si>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</si>
  <si>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</si>
  <si>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</si>
  <si>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</si>
  <si>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</si>
  <si>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</si>
  <si>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</si>
  <si>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</si>
  <si>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</si>
  <si>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</si>
  <si>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</si>
  <si>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</si>
  <si>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</si>
  <si>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</si>
  <si>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</si>
  <si>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</si>
  <si>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</si>
  <si>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</si>
  <si>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</si>
  <si>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</si>
  <si>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</si>
  <si>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</si>
  <si>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</si>
  <si>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</si>
  <si>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</si>
  <si>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</si>
  <si>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</si>
  <si>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</si>
  <si>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</si>
  <si>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</si>
  <si>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</si>
  <si>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</si>
  <si>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</si>
  <si>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</si>
  <si>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</si>
  <si>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</si>
  <si>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</si>
  <si>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</si>
  <si>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</si>
  <si>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</si>
  <si>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</si>
  <si>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</si>
  <si>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</si>
  <si>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</si>
  <si>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</si>
  <si>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</si>
  <si>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</si>
  <si>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</si>
  <si>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</si>
  <si>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</si>
  <si>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</si>
  <si>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</si>
  <si>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</si>
  <si>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</si>
  <si>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</si>
  <si>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</si>
  <si>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</si>
  <si>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</si>
  <si>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</si>
  <si>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</si>
  <si>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</si>
  <si>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</si>
  <si>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</si>
  <si>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</si>
  <si>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</si>
  <si>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</si>
  <si>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</si>
  <si>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</si>
  <si>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</si>
  <si>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</si>
  <si>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</si>
  <si>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</si>
  <si>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</si>
  <si>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</si>
  <si>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</si>
  <si>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</si>
  <si>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</si>
  <si>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</si>
  <si>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</si>
  <si>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</si>
  <si>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</si>
  <si>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</si>
  <si>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</si>
  <si>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</si>
  <si>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</si>
  <si>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</si>
  <si>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</si>
  <si>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</si>
  <si>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</si>
  <si>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</si>
  <si>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</si>
  <si>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</si>
  <si>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</si>
  <si>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</si>
  <si>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</si>
  <si>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</si>
  <si>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</si>
  <si>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</si>
  <si>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</si>
  <si>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</si>
  <si>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</si>
  <si>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</si>
  <si>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</si>
  <si>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</si>
  <si>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</si>
  <si>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</si>
  <si>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</si>
  <si>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</si>
  <si>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</si>
  <si>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</si>
  <si>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</si>
  <si>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</si>
  <si>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</si>
  <si>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</si>
  <si>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</si>
  <si>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</si>
  <si>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</si>
  <si>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</si>
  <si>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</si>
  <si>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</si>
  <si>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</si>
  <si>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</si>
  <si>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</si>
  <si>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</si>
  <si>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</si>
  <si>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</si>
  <si>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</si>
  <si>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</si>
  <si>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</si>
  <si>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</si>
  <si>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</si>
  <si>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</si>
  <si>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</si>
  <si>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</si>
  <si>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</si>
  <si>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</si>
  <si>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</si>
  <si>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</si>
  <si>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</si>
  <si>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</si>
  <si>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</si>
  <si>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</si>
  <si>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</si>
  <si>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</si>
  <si>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</si>
  <si>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</si>
  <si>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</si>
  <si>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</si>
  <si>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</si>
  <si>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</si>
  <si>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</si>
  <si>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</si>
  <si>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</si>
  <si>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</si>
  <si>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</si>
  <si>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</si>
  <si>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</si>
  <si>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</si>
  <si>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</si>
  <si>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</si>
  <si>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</si>
  <si>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</si>
  <si>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</si>
  <si>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</si>
  <si>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</si>
  <si>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</si>
  <si>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</si>
  <si>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</si>
  <si>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</si>
  <si>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</si>
  <si>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</si>
  <si>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</si>
  <si>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</si>
  <si>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</si>
  <si>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</si>
  <si>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</si>
  <si>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</si>
  <si>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</si>
  <si>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</si>
  <si>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</si>
  <si>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</si>
  <si>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</si>
  <si>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</si>
  <si>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</si>
  <si>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</si>
  <si>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</si>
  <si>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</si>
  <si>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</si>
  <si>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</si>
  <si>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</si>
  <si>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</si>
  <si>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</si>
  <si>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</si>
  <si>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</si>
  <si>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</si>
  <si>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</si>
  <si>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</si>
  <si>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</si>
  <si>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</si>
  <si>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</si>
  <si>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</si>
  <si>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</si>
  <si>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</si>
  <si>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</si>
  <si>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</si>
  <si>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</si>
  <si>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</si>
  <si>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</si>
  <si>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</si>
  <si>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</si>
  <si>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</si>
  <si>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</si>
  <si>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</si>
  <si>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</si>
  <si>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</si>
  <si>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</si>
  <si>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</si>
  <si>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</si>
  <si>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</si>
  <si>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</si>
  <si>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</si>
  <si>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</si>
  <si>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</si>
  <si>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</si>
  <si>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</si>
  <si>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</si>
  <si>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</si>
  <si>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</si>
  <si>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</si>
  <si>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</si>
  <si>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</si>
  <si>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</si>
  <si>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</si>
  <si>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</si>
  <si>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</si>
  <si>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</si>
  <si>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</si>
  <si>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</si>
  <si>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</si>
  <si>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</si>
  <si>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</si>
  <si>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</si>
  <si>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</si>
  <si>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</si>
  <si>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</si>
  <si>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</si>
  <si>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</si>
  <si>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</si>
  <si>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</si>
  <si>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</si>
  <si>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</si>
  <si>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</si>
  <si>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</si>
  <si>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</si>
  <si>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</si>
  <si>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</si>
  <si>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</si>
  <si>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</si>
  <si>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</si>
  <si>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</si>
  <si>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</si>
  <si>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</si>
  <si>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</si>
  <si>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</si>
  <si>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</si>
  <si>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</si>
  <si>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</si>
  <si>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</si>
  <si>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</si>
  <si>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</si>
  <si>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</si>
  <si>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</si>
  <si>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</si>
  <si>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</si>
  <si>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</si>
  <si>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</si>
  <si>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</si>
  <si>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</si>
  <si>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</si>
  <si>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</si>
  <si>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</si>
  <si>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</si>
  <si>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</si>
  <si>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</si>
  <si>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</si>
  <si>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</si>
  <si>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</si>
  <si>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</si>
  <si>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</si>
  <si>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</si>
  <si>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</si>
  <si>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</si>
  <si>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</si>
  <si>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</si>
  <si>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</si>
  <si>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</si>
  <si>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</si>
  <si>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</si>
  <si>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</si>
  <si>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</si>
  <si>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</si>
  <si>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</si>
  <si>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</si>
  <si>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</si>
  <si>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</si>
  <si>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</si>
  <si>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</si>
  <si>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</si>
  <si>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</si>
  <si>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</si>
  <si>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</si>
  <si>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</si>
  <si>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</si>
  <si>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</si>
  <si>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</si>
  <si>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</si>
  <si>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</si>
  <si>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</si>
  <si>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</si>
  <si>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</si>
  <si>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</si>
  <si>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</si>
  <si>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</si>
  <si>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</si>
  <si>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</si>
  <si>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</si>
  <si>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</si>
  <si>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</si>
  <si>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</si>
  <si>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</si>
  <si>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</si>
  <si>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</si>
  <si>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</si>
  <si>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</si>
  <si>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</si>
  <si>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</si>
  <si>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</si>
  <si>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</si>
  <si>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</si>
  <si>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</si>
  <si>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</si>
  <si>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</si>
  <si>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</si>
  <si>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</si>
  <si>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</si>
  <si>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</si>
  <si>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</si>
  <si>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</si>
  <si>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</si>
  <si>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</si>
  <si>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</si>
  <si>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</si>
  <si>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</si>
  <si>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</si>
  <si>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</si>
  <si>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</si>
  <si>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</si>
  <si>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</si>
  <si>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</si>
  <si>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</si>
  <si>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</si>
  <si>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</si>
  <si>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</si>
  <si>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</si>
  <si>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</si>
  <si>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</si>
  <si>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</si>
  <si>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</si>
  <si>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</si>
  <si>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</si>
  <si>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</si>
  <si>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</si>
  <si>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</si>
  <si>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</si>
  <si>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</si>
  <si>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</si>
  <si>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</si>
  <si>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</si>
  <si>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</si>
  <si>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</si>
  <si>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</si>
  <si>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</si>
  <si>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</si>
  <si>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</si>
  <si>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</si>
  <si>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</si>
  <si>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</si>
  <si>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</si>
  <si>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</si>
  <si>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</si>
  <si>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</si>
  <si>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</si>
  <si>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</si>
  <si>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</si>
  <si>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</si>
  <si>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</si>
  <si>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</si>
  <si>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</si>
  <si>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</si>
  <si>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</si>
  <si>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</si>
  <si>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</si>
  <si>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</si>
  <si>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</si>
  <si>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</si>
  <si>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</si>
  <si>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</si>
  <si>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</si>
  <si>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</si>
  <si>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</si>
  <si>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</si>
  <si>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</si>
  <si>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</si>
  <si>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</si>
  <si>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</si>
  <si>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</si>
  <si>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</si>
  <si>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</si>
  <si>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</si>
  <si>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</si>
  <si>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</si>
  <si>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</si>
  <si>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</si>
  <si>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</si>
  <si>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</si>
  <si>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</si>
  <si>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</si>
  <si>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</si>
  <si>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</si>
  <si>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</si>
  <si>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</si>
  <si>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</si>
  <si>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</si>
  <si>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</si>
  <si>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</si>
  <si>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</si>
  <si>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</si>
  <si>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</si>
  <si>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</si>
  <si>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</si>
  <si>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</si>
  <si>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</si>
  <si>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</si>
  <si>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</si>
  <si>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</si>
  <si>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</si>
  <si>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</si>
  <si>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</si>
  <si>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</si>
  <si>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</si>
  <si>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</si>
  <si>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</si>
  <si>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</si>
  <si>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</si>
  <si>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</si>
  <si>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</si>
  <si>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</si>
  <si>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</si>
  <si>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</si>
  <si>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</si>
  <si>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</si>
  <si>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</si>
  <si>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</si>
  <si>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</si>
  <si>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</si>
  <si>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</si>
  <si>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</si>
  <si>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</si>
  <si>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</si>
  <si>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</si>
  <si>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</si>
  <si>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</si>
  <si>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</si>
  <si>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</si>
  <si>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</si>
  <si>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</si>
  <si>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</si>
  <si>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</si>
  <si>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</si>
  <si>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</si>
  <si>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</si>
  <si>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</si>
  <si>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</si>
  <si>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</si>
  <si>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</si>
  <si>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</si>
  <si>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</si>
  <si>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</si>
  <si>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</si>
  <si>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</si>
  <si>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</si>
  <si>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</si>
  <si>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</si>
  <si>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</si>
  <si>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</si>
  <si>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</si>
  <si>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</si>
  <si>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</si>
  <si>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</si>
  <si>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</si>
  <si>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</si>
  <si>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</si>
  <si>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</si>
  <si>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</si>
  <si>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</si>
  <si>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</si>
  <si>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</si>
  <si>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</si>
  <si>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</si>
  <si>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</si>
  <si>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</si>
  <si>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</si>
  <si>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</si>
  <si>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</si>
  <si>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</si>
  <si>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</si>
  <si>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</si>
  <si>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</si>
  <si>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</si>
  <si>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</si>
  <si>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</si>
  <si>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</si>
  <si>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</si>
  <si>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</si>
  <si>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</si>
  <si>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</si>
  <si>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</si>
  <si>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</si>
  <si>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</si>
  <si>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</si>
  <si>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</si>
  <si>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</si>
  <si>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</si>
  <si>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</si>
  <si>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</si>
  <si>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</si>
  <si>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</si>
  <si>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</si>
  <si>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</si>
  <si>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</si>
  <si>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</si>
  <si>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</si>
  <si>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</si>
  <si>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</si>
  <si>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</si>
  <si>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</si>
  <si>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</si>
  <si>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</si>
  <si>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</si>
  <si>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</si>
  <si>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</si>
  <si>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</si>
  <si>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</si>
  <si>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</si>
  <si>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</si>
  <si>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</si>
  <si>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</si>
  <si>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</si>
  <si>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</si>
  <si>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</si>
  <si>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</si>
  <si>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</si>
  <si>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</si>
  <si>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</si>
  <si>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</si>
  <si>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</si>
  <si>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</si>
  <si>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</si>
  <si>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</si>
  <si>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</si>
  <si>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</si>
  <si>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</si>
  <si>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</si>
  <si>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</si>
  <si>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</si>
  <si>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</si>
  <si>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</si>
  <si>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</si>
  <si>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</si>
  <si>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</si>
  <si>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</si>
  <si>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</si>
  <si>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</si>
  <si>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</si>
  <si>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</si>
  <si>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</si>
  <si>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</si>
  <si>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</si>
  <si>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</si>
  <si>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</si>
  <si>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</si>
  <si>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</si>
  <si>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</si>
  <si>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</si>
  <si>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</si>
  <si>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</si>
  <si>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</si>
  <si>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</si>
  <si>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</si>
  <si>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</si>
  <si>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</si>
  <si>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</si>
  <si>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</si>
  <si>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</si>
  <si>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</si>
  <si>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</si>
  <si>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</si>
  <si>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</si>
  <si>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</si>
  <si>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</si>
  <si>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</si>
  <si>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</si>
  <si>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</si>
  <si>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</si>
  <si>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</si>
  <si>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</si>
  <si>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</si>
  <si>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</si>
  <si>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</si>
  <si>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</si>
  <si>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</si>
  <si>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</si>
  <si>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</si>
  <si>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</si>
  <si>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</si>
  <si>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</si>
  <si>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</si>
  <si>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</si>
  <si>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</si>
  <si>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</si>
  <si>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</si>
  <si>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</si>
  <si>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</si>
  <si>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</si>
  <si>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</si>
  <si>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</si>
  <si>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</si>
  <si>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</si>
  <si>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</si>
  <si>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</si>
  <si>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</si>
  <si>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</si>
  <si>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</si>
  <si>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</si>
  <si>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</si>
  <si>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</si>
  <si>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</si>
  <si>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</si>
  <si>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</si>
  <si>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</si>
  <si>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</si>
  <si>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</si>
  <si>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</si>
  <si>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</si>
  <si>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</si>
  <si>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</si>
  <si>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</si>
  <si>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</si>
  <si>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</si>
  <si>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</si>
  <si>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</si>
  <si>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</si>
  <si>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</si>
  <si>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</si>
  <si>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</si>
  <si>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</si>
  <si>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</si>
  <si>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</si>
  <si>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</si>
  <si>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</si>
  <si>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</si>
  <si>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</si>
  <si>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</si>
  <si>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</si>
  <si>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</si>
  <si>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</si>
  <si>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</si>
  <si>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</si>
  <si>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</si>
  <si>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</si>
  <si>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</si>
  <si>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</si>
  <si>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</si>
  <si>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</si>
  <si>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</si>
  <si>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</si>
  <si>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</si>
  <si>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</si>
  <si>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</si>
  <si>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</si>
  <si>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</si>
  <si>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</si>
  <si>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</si>
  <si>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</si>
  <si>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</si>
  <si>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</si>
  <si>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</si>
  <si>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</si>
  <si>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</si>
  <si>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</si>
  <si>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</si>
  <si>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</si>
  <si>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</si>
  <si>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</si>
  <si>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</si>
  <si>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</si>
  <si>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</si>
  <si>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</si>
  <si>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</si>
  <si>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</si>
  <si>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</si>
  <si>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</si>
  <si>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</si>
  <si>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</si>
  <si>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</si>
  <si>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</si>
  <si>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</si>
  <si>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</si>
  <si>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</si>
  <si>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</si>
  <si>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</si>
  <si>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</si>
  <si>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</si>
  <si>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</si>
  <si>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</si>
  <si>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</si>
  <si>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</si>
  <si>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</si>
  <si>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</si>
  <si>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</si>
  <si>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</si>
  <si>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</si>
  <si>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</si>
  <si>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</si>
  <si>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</si>
  <si>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</si>
  <si>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</si>
  <si>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</si>
  <si>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</si>
  <si>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</si>
  <si>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</si>
  <si>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</si>
  <si>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</si>
  <si>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</si>
  <si>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</si>
  <si>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</si>
  <si>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</si>
  <si>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</si>
  <si>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</si>
  <si>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</si>
  <si>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</si>
  <si>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</si>
  <si>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</si>
  <si>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</si>
  <si>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</si>
  <si>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</si>
  <si>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</si>
  <si>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</si>
  <si>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</si>
  <si>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</si>
  <si>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</si>
  <si>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</si>
  <si>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</si>
  <si>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</si>
  <si>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</si>
  <si>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</si>
  <si>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</si>
  <si>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</si>
  <si>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</si>
  <si>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</si>
  <si>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</si>
  <si>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</si>
  <si>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</si>
  <si>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</si>
  <si>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</si>
  <si>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</si>
  <si>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</si>
  <si>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</si>
  <si>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</si>
  <si>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</si>
  <si>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</si>
  <si>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</si>
  <si>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</si>
  <si>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</si>
  <si>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</si>
  <si>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</si>
  <si>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</si>
  <si>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</si>
  <si>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</si>
  <si>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</si>
  <si>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</si>
  <si>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</si>
  <si>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</si>
  <si>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</si>
  <si>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</si>
  <si>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</si>
  <si>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</si>
  <si>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</si>
  <si>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</si>
  <si>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</si>
  <si>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</si>
  <si>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</si>
  <si>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</si>
  <si>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</si>
  <si>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</si>
  <si>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</si>
  <si>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</si>
  <si>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</si>
  <si>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</si>
  <si>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</si>
  <si>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</si>
  <si>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</si>
  <si>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</si>
  <si>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</si>
  <si>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</si>
  <si>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</si>
  <si>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</si>
  <si>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</si>
  <si>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</si>
  <si>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</si>
  <si>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</si>
  <si>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</si>
  <si>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</si>
  <si>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</si>
  <si>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</si>
  <si>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</si>
  <si>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</si>
  <si>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</si>
  <si>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</si>
  <si>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</si>
  <si>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</si>
  <si>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</si>
  <si>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</si>
  <si>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</si>
  <si>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</si>
  <si>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</si>
  <si>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</si>
  <si>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</si>
  <si>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</si>
  <si>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</si>
  <si>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</si>
  <si>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</si>
  <si>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</si>
  <si>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</si>
  <si>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</si>
  <si>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</si>
  <si>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</si>
  <si>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</si>
  <si>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</si>
  <si>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</si>
  <si>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</si>
  <si>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</si>
  <si>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</si>
  <si>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</si>
  <si>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</si>
  <si>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</si>
  <si>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</si>
  <si>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</si>
  <si>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</si>
  <si>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</si>
  <si>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</si>
  <si>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</si>
  <si>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</si>
  <si>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</si>
  <si>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</si>
  <si>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</si>
  <si>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</si>
  <si>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</si>
  <si>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</si>
  <si>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</si>
  <si>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</si>
  <si>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</si>
  <si>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</si>
  <si>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</si>
  <si>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</si>
  <si>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</si>
  <si>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</si>
  <si>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</si>
  <si>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</si>
  <si>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</si>
  <si>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</si>
  <si>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</si>
  <si>
    <t>1313-SIG-F13-01</t>
  </si>
  <si>
    <t>1  de 4</t>
  </si>
  <si>
    <t>OMAIRA CRUZ MONCADA</t>
  </si>
  <si>
    <t>MAURICIO HOLGUÍN LONDOÑO</t>
  </si>
  <si>
    <t>CONTROL_DISCIPLINARIO_INTERNO</t>
  </si>
  <si>
    <t>LAFT - Ususarios</t>
  </si>
  <si>
    <t>LAFT - Servicios</t>
  </si>
  <si>
    <t>LAFT-Canales</t>
  </si>
  <si>
    <t>Conflico de intereses</t>
  </si>
  <si>
    <t>GESTIÓN_DISCIPLINARIA</t>
  </si>
  <si>
    <t>MARIA TERESA VELEZ</t>
  </si>
  <si>
    <t>RUBER NEL GARCÍA ANGULO</t>
  </si>
  <si>
    <t>LUIS FERNANDO GAVIRIA TRUJILLO</t>
  </si>
  <si>
    <t>LAURA DANIELA BUITRAGO CALVO</t>
  </si>
  <si>
    <t>LEONEAL ARIAS MONTOYA</t>
  </si>
  <si>
    <t>1313-SIG-F13-02</t>
  </si>
  <si>
    <t>2 de 4</t>
  </si>
  <si>
    <t>1313-SIG-F13-03</t>
  </si>
  <si>
    <t>3 de 4</t>
  </si>
  <si>
    <t>1313-SIG-F13-04</t>
  </si>
  <si>
    <t>4 de 4</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</si>
  <si>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</si>
  <si>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LAFT - Usuarios</t>
  </si>
  <si>
    <t>LAFT - Servicois</t>
  </si>
  <si>
    <t>LAFT - Canales</t>
  </si>
  <si>
    <t>ESTRATÉGICO</t>
  </si>
  <si>
    <t>IMAGEN</t>
  </si>
  <si>
    <t>OPERACIONAL</t>
  </si>
  <si>
    <t>FINANCIERO</t>
  </si>
  <si>
    <t>CONTABLE</t>
  </si>
  <si>
    <t>CUMPLIMIENTO</t>
  </si>
  <si>
    <t>TECNOLOGÍA</t>
  </si>
  <si>
    <t>INFORMACIÓN</t>
  </si>
  <si>
    <t>CORRUPCIÓN</t>
  </si>
  <si>
    <t>SEGURIDAD Y SALUD EN EL TRABAJO</t>
  </si>
  <si>
    <t>AMBIENTAL</t>
  </si>
  <si>
    <t>DERECHOS HUMANOS</t>
  </si>
  <si>
    <t>CONTAGIO</t>
  </si>
  <si>
    <t>SOBORNO</t>
  </si>
  <si>
    <t>CONFLICTO DE INTERESES</t>
  </si>
  <si>
    <t>FRAUDE</t>
  </si>
  <si>
    <t>Uso del poder para desviar la gestión de lo público hacia el beneficio privado, afectando la garantía de los derechos humanos y derechos fundamentales de las personas</t>
  </si>
  <si>
    <t>Conducta tipificada dentro del sistema penal colombiano que se refiere al acto de dar u ofrecer a otra persona (según la naturaleza de los sujetos este puede tipificarse como cohecho, soborno o  soborno trasnacional) una dádiva para conseguir que, de forma ilícita, se favorezcan  sus intereses.</t>
  </si>
  <si>
    <t>Cuando el interés general propio de la función
pública entra en conflicto con el interés particular y directo del servidor público.</t>
  </si>
  <si>
    <t xml:space="preserve">Cualquier acto ilegal caracterizado por ser un engaño, ocultación o
violación de confianza, que no requiere la aplicación de amenaza, violencia o de
fuerza física, perpetrado por individuos y/u organizaciones internos o ajenos a la entidad con el fin de apropiarse de dinero, bienes o servicios. </t>
  </si>
  <si>
    <t xml:space="preserve"> Denuncias, quejas o reportes sobre desobornos en la Institución, más de una vez en el último año</t>
  </si>
  <si>
    <t xml:space="preserve"> Denuncias, quejas o reportes sobre favoritismos en la contratación, uso de información privilegiada ó doble vinculación en la Institución, más de una vez en el último año</t>
  </si>
  <si>
    <t xml:space="preserve"> Denuncias, quejas o reportes sobre sobrecostos en la contratación, colusión entre funcionarios y proveedores, falsificación de documentos o detrimento patrimonial en la Institución, más de una vez en el último año</t>
  </si>
  <si>
    <t xml:space="preserve"> Denuncias, quejas o reportes sobre desobornos en la Institución, una vez en el último año</t>
  </si>
  <si>
    <t xml:space="preserve"> Denuncias, quejas o reportes sobre favoritismos en la contratación, uso de información privilegiada ó doble vinculación en la Institución, una vez en el último año</t>
  </si>
  <si>
    <t>Denuncias, quejas o reportes sobre sobrecostos en la contratación, colusión entre funcionarios y proveedores, falsificación de documentos o detrimento patrimonial en la Institución, una vez en el último año</t>
  </si>
  <si>
    <t>Denuncias, quejas o reportes sobre desobornos en la Institución, 1 vez en los últimos 2 años</t>
  </si>
  <si>
    <t xml:space="preserve"> Denuncias, quejas o reportes sobre favoritismos en la contratación, uso de información privilegiada ó doble vinculación en la Institución, 1 vez en los últimos 2 años</t>
  </si>
  <si>
    <t xml:space="preserve"> Denuncias, quejas o reportes sobre sobrecostos en la contratación, colusión entre funcionarios y proveedores, falsificación de documentos o detrimento patrimonial en la Institución, 1 vez en los últimos 2 años</t>
  </si>
  <si>
    <t>Denuncias, quejas o reportes sobre desobornos en la Institución, 1 vez en los últimos 3 años</t>
  </si>
  <si>
    <t xml:space="preserve"> Denuncias, quejas o reportes sobre favoritismos en la contratación, uso de información privilegiada ó doble vinculación en la Institución, 1 vez en los últimos 3 años</t>
  </si>
  <si>
    <t xml:space="preserve"> Denuncias, quejas o reportes sobre sobrecostos en la contratación, colusión entre funcionarios y proveedores, falsificación de documentos o detrimento patrimonial en la Institución, 1 vez en los últimos 3 años</t>
  </si>
  <si>
    <t>No se ha presentado Denuncias, quejas o reportes sobre desobornos en la Institución, en los últimos 3 años</t>
  </si>
  <si>
    <t xml:space="preserve"> Denuncias, quejas o reportes sobre favoritismos en la contratación, uso de información privilegiada ó doble vinculación en la Institución, en los últimos 3 años</t>
  </si>
  <si>
    <t xml:space="preserve"> Denuncias, quejas o reportes sobre sobrecostos en la contratación, colusión entre funcionarios y proveedores, falsificación de documentos o detrimento patrimonial en la Institución, en los últimos 3 años</t>
  </si>
  <si>
    <t xml:space="preserve">Ya se entregaron los espcios del C sin embargo aún está pendiente la compra de maquinaria </t>
  </si>
  <si>
    <t>Para el semestre 2024-2, se registró una tasa de deserción del 10.6%.</t>
  </si>
  <si>
    <t>Se han realizado 11 actividades de extensión que contribuyen con recursos para el fondo de la facultad.</t>
  </si>
  <si>
    <t>fue mitigado con éxito, logrando suscribir los convenios a tiempo.</t>
  </si>
  <si>
    <t xml:space="preserve">En el edificio C aún no se ha iniciado el proceso para dotarlo de red. </t>
  </si>
  <si>
    <t>Se gestionó eficazmente mediante una comunicación constante con el área jurídica y la Secretaría General.</t>
  </si>
  <si>
    <t>No se obtuvieron limitantes o problemas al momento de hacer la revisión y siguimiento</t>
  </si>
  <si>
    <t>No se obtuvieron limitantes o problemas y se permitieron dejar nuevas observaciones</t>
  </si>
  <si>
    <t xml:space="preserve">Se realizó el segumineto sin embargo no fueron los resultados no fueron los esperados </t>
  </si>
  <si>
    <t>se está desarrollando de forma continua con los programas académicos la identificación de nuevos convenios, actividades de extensión y cursos</t>
  </si>
  <si>
    <t>Persistieron las dificultades en la asignación de salones, ya que la asignación la realizan con base a la cantidad de estudiantes, al tener grupo de pocos estudiantes muchas asignaturas quedaron sin asignación, ademas dadas las condiciones de remodelación de la granja se están viendo afectados, ya que no cuentan con el espacio que se contaba antes para el desarrollo de las actividades académicas. En en el primer  semestre se habilitaron y adecuaron algunos espacios del edificio 18C como salones provisionales, mientras se gestionan y reciben los equipos destinados a los talleres correspondientes.</t>
  </si>
  <si>
    <t>CONTINUA LA ACCIÓN ANTERIOR</t>
  </si>
  <si>
    <t>Se participó en la convocatoria PARCE, cumpliendo con los lineamientos establecidos. Adicionalmente, se realizaron las solicitudes respectivas para el mantenimiento de los equipos.</t>
  </si>
  <si>
    <t xml:space="preserve">Para el semestre 2025-1 se realizó la solicitud correspondiente de limpieza de las canales del edificio 18B de manera oportuna.
</t>
  </si>
  <si>
    <t xml:space="preserve">Se realizó la solicitud a la Vicerrectoría Académica y a la Oficina de Registro y Control para obtener la información correspondiente al diagnóstico de las causas de cancelación de matrícula. No obstante, al recibir el informe, se identificó que en el campo de observaciones, la mayoría de los estudiantes seleccionan la opción "Ninguna", lo que no permite determinar las causas reales de cancelación.
</t>
  </si>
  <si>
    <t>RIESGO CONTROLADO</t>
  </si>
  <si>
    <t>Se mantuvo contacto permanente con la VIIE, lo que permitió promocionar las actividades de extensión realizadas por la Facultad, así como recibir apoyo para la difusión de las actividades propias de dicha Vicerrectoría.</t>
  </si>
  <si>
    <t xml:space="preserve">Se realizaron las comunicaciones que fueron pertinentes con la oficina de internacionalización para el desarrollo de actividades de nivel internacional </t>
  </si>
  <si>
    <t>El Consejo de Facultad aprobó, mediante Acta No. 14 del 11 de junio de 2025, los lineamientos para la entrega de informes de ejecución presupuestal:
Proyectos con duración mayor a 3 meses: se debe presentar un reporte trimestral.
Proyectos con duración igual o menor a 3 meses: se debe presentar un único informe final.
Los reportes se generarán desde el sistema institucional y serán remitidos al Consejo de Facultad por correo electrónico. Además, todos los proyectos deberán presentar un informe de resultados ante el Consejo.</t>
  </si>
  <si>
    <t>siempre se remiten correos solictando la gestión oportuna</t>
  </si>
  <si>
    <t>siempre se remiten correos soliictando la gestión oportuna</t>
  </si>
  <si>
    <t xml:space="preserve">Se realizó la solicitud de red para el edificio 18C y, como resultado, se habilitaron algunos puntos de red. No obstante, la conectividad sigue siendo deficiente, ya que la señal es prácticamente nula y aún no se cuenta con red Wi-Fi disponible.
</t>
  </si>
  <si>
    <t>Las tecnologías y el programa de IPSM presentaron inconvenientes en la asignación de salones, ya que la asignación la realizan con base a la cantidad de estudiantes, al tener grupo de solo 7 estudiantes muchas asignaturas quedaron sin asignación, ademas dadas las condiciones de remodelación de la granja se están viendo afectados, ya que no cuentan con el espacio que se contaba antes para el desarrollo de las actividades administrativas, en este momento tienen un espacio asignado en el edificio 18A que tiene otra destinación ( sala de docentes catedraticos) lo cual tambien los afecta pues no pueden hacer uso del mismo. En este primer semestre se habilitaron y adecuaron algunos espacios del edificio 18C como salones provisionales, mientras se gestionan y reciben los equipos destinados a los talleres correspondientes.</t>
  </si>
  <si>
    <t>Se continúan realizado las acciones encaminadas a la renovación de registros calificados.
Se mantienen las renovaciones en  los programas</t>
  </si>
  <si>
    <t xml:space="preserve">El GI en producción más limpia ya no hace parte del Facultad, por lo cual pasamos de 10 a 9 Grupos de Investigación adscritos a la Facultad, se espera recibir la clasificación definitiva de los GI en la convocatoria de medición de Minciencias </t>
  </si>
  <si>
    <t xml:space="preserve">En lo corrido del año 2025, se han registrado 22 actividades de extensión, 16 de estas actividadaes  relacionadas directamente a los proyectos de de extensión de la Facultad. 
</t>
  </si>
  <si>
    <t xml:space="preserve">A la fecha se tienen 17 proyectos de servicios de extensión activos y registrados,  ninguno presenta déficit en su ejecución.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</si>
  <si>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</si>
  <si>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mantienen las acciones para la conservación de los registros calificados.   </t>
  </si>
  <si>
    <t xml:space="preserve">Se han tomado las medidas necesarias para adaptar los cambios que ha tenido el proceso de renovación </t>
  </si>
  <si>
    <t xml:space="preserve">Los 9 Grupos de Investigación se presentarona la convocatoria de medición 957 de 2024 de MinCiencias </t>
  </si>
  <si>
    <t>El sistema de información funciona conforme a los lineamientos de la VIIE,</t>
  </si>
  <si>
    <t xml:space="preserve">Con la Convocatoria  957 de 2024 de MinCiencias, se puedo hacer la revisión y registros de los productos de los GI, aumentadno aspi la produccipon de los grupos.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</si>
  <si>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</si>
  <si>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</si>
  <si>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</si>
  <si>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</si>
  <si>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</si>
  <si>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</si>
  <si>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no se tiene plan de relevo geenracional </t>
  </si>
  <si>
    <t>Se continuan realizando  la solicitud de nombramiento de nuevas plazas docentes</t>
  </si>
  <si>
    <t xml:space="preserve">Sin concursos vigentes </t>
  </si>
  <si>
    <t xml:space="preserve">Las convocatorias fueron publicadas por varios medios </t>
  </si>
  <si>
    <t xml:space="preserve">Contribuyen al cumplimiento </t>
  </si>
  <si>
    <t xml:space="preserve">El sistema de información funciona </t>
  </si>
  <si>
    <t>Pendiente evaluación de eficacia</t>
  </si>
  <si>
    <t xml:space="preserve">No se registró la totalidad de los productos realizados dentro del GI </t>
  </si>
  <si>
    <t>Sin evaluación de eficacia por No Cumplimiento de la Acción</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</si>
  <si>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</si>
  <si>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</si>
  <si>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</si>
  <si>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 xml:space="preserve">No se conoce un plan de relevo generacional </t>
  </si>
  <si>
    <t>Se realizan las solicitudes pertienentes a las áreas correspondientes</t>
  </si>
  <si>
    <t xml:space="preserve">Aumentan las necesidades de plazas docentes, con la jubilación de 2 docentes en menos de 6 meses </t>
  </si>
  <si>
    <t xml:space="preserve">Los 9 Grupos de Investigación se presentaron a la convocatoria de medición 957 de 2024 de MinCiencias </t>
  </si>
  <si>
    <t xml:space="preserve">Con la Convocatoria  957 de 2024 de MinCiencias, se puedo hacer la revisión y registros de los productos de los GI, aumentando así la producción de los grupos. </t>
  </si>
  <si>
    <t xml:space="preserve">Se hace reporte de necesidades, no se tiene plan de relevo generacional Intitucional  </t>
  </si>
  <si>
    <t>Dos concursos de reemplazo de profesores jubilados del ultimo año.</t>
  </si>
  <si>
    <t>Participación de los 9 GI en la convocatoria 957</t>
  </si>
  <si>
    <t xml:space="preserve">Resultados convocatoria 957 Minciencias </t>
  </si>
  <si>
    <t xml:space="preserve">El sistema cumple su función de registro </t>
  </si>
  <si>
    <t xml:space="preserve">Registros en los aplicativos instirucionales </t>
  </si>
  <si>
    <t xml:space="preserve">Se registró el mayor número de productos posible </t>
  </si>
  <si>
    <t xml:space="preserve">Se realizaron gestiones para nuevos proyectos </t>
  </si>
  <si>
    <t xml:space="preserve">Nuevos proyectos registrados </t>
  </si>
  <si>
    <t xml:space="preserve">Todos los proyectos se registraron </t>
  </si>
  <si>
    <t xml:space="preserve">Ejecución presupuestal sólida </t>
  </si>
  <si>
    <t>El docente admnistra su dedicación extralaboral a lestos proyectos de acuerdo a sus capacidades e intereses</t>
  </si>
  <si>
    <t xml:space="preserve">Es dedicación individual no impuesta </t>
  </si>
  <si>
    <t xml:space="preserve">Sin registro de un plan </t>
  </si>
  <si>
    <t xml:space="preserve">Memorandos de solicitud </t>
  </si>
  <si>
    <t xml:space="preserve">2 concursos pendientes </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</si>
  <si>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</si>
  <si>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24/06/2025
Interanual Pregrado: 14.71%
Interanual Posgrado: 4.1%
Total acumulado: 18.8%</t>
  </si>
  <si>
    <t>Para determinar la veracidad de este control, nos encontramos a la espera de los resultados arrojados por la convocatoria de medición de grupos de investigación 957 de 2024 que es comunicado proximamente.</t>
  </si>
  <si>
    <t xml:space="preserve">Se ha realizo adecuadamente el mantenimiento preventivo a los equipos </t>
  </si>
  <si>
    <t>Se esta trabajando en la construcción de estrategias para mitigar al deserción desde cada programa. 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28/11/2025
Intersemestral pregrado:
Física: 23.9%
Matemáticas: 22.8%
Licenciatura en Matemáticas y Física: 12.5%
Intersemestral posgrados:
Doctorado en Ciencias: 8.7%
EEF: 10%
MEF: 9.1%
MEM: 4.2%
MIF: 9.5%
MM:6.2%</t>
  </si>
  <si>
    <t>Para determinar la veracidad de este control, nos encontramos a la espera de los resultados finales arrojados por la convocatoria de medición de grupos de investigación 957 de 2024 que es comunicado próximamente. Sin embargo los resultados preliminares arrojan que, de los 21 grupos de investigación que tienen la facultad, solo 4 han bajado de categoria.</t>
  </si>
  <si>
    <t>Ha sido pertinente este control ya que permite identificar y hacer seguimiento a las fechas de vencimiento de los registros.</t>
  </si>
  <si>
    <t>Se hace un seguimiento al historico de los indicadores de deserción por programa para continuar implementando estrategias que impacten este indicador y contribuyan con la disminución de la deserción.</t>
  </si>
  <si>
    <t>Este seguimiento se hace en articulación con la Vicerrectoria de Investigaciones.</t>
  </si>
  <si>
    <t>El control que el profesional de los laboratorios realiza a las necesidades de mantenimiento de los equipos de laboratorio son pertinentes y adecuados</t>
  </si>
  <si>
    <t>Construcción de matriz con la información consolidada de todos los programas adscritos  a la facultad.</t>
  </si>
  <si>
    <t>La construcción de la matriz y el seguimiento a las fechas ha permitido tener controlada este item</t>
  </si>
  <si>
    <t>Revisión de la página del Ministerio de Educación Nacional periodicamente.</t>
  </si>
  <si>
    <t>El seguimiento realizado por la Vicerrectoria Académica y comunicado adecuadamente a la Facultad y a los programadas ha permitido tener controlada este item</t>
  </si>
  <si>
    <t>Revisión de los datos estadisticos historicos, administrados por planeación para los diagnosticos iniciales. Aunque aun no se alcanza el indicador esperado, se estan gestionando las acciones para la disminución del mismo.</t>
  </si>
  <si>
    <t>Se realizaron las gestiones requeridas para presentar todos los grupos de investigación en la convocatoria</t>
  </si>
  <si>
    <t>No se han presentado daños a los equipos gracias a los mantenimiento realizados y al seguimiento adecuado</t>
  </si>
  <si>
    <t>La fichas técnicas de los equipos determinan la veracidad de este control</t>
  </si>
  <si>
    <t>Se ha presentado la construcción de las estrategias de deserción de cada programa académico ante el Consejo de Facultad para dar inicio con la ejecución de algunas actividades particulares dado que la Universidad tiene tambien unas estrategias institucionales aplicadas por la VRSYVU, como lo son la intervencion PAI y el acuerdo de descuentos para posgrados.</t>
  </si>
  <si>
    <t xml:space="preserve">Actualmente la Facultad cuenta con todos sus programas académicos con Registro Calificado vigente. A continuación, se describen los procesos del primer semestre en relación con el registro calificado:
1- Programas que recibieron resolución de renovación del registro calificado:
-La Maestría en Educación – Presencial, recibió la renovación del registro calificado el día 04 de junio de 2025, mediante Resolución 010996 del 29 de mayo de 2025.
-La Maestría en Educación –  Extensión Riohacha, recibió la renovación del registro calificado el día 10 de junio de 2025, mediante Resolución 001268 del 31 de enero de 2025.
2 - La Licenciatura en Ciencias Sociales, y la Licenciatura en Literatura y Lengua Castellana, se encuentran en el proceso renovación de Registro Calificado. 
3 – La Licenciatura en Ciencias Sociales, Licenciatura en Literatura y Lengua Castellana, y Licenciatura en Educación Básica Primaria, recibieron la autorización de modificación para el Plan Integral de Cobertura. </t>
  </si>
  <si>
    <t>La Facultad de Ciencias de la Educación continua con sus 8 programas Acreditados de Alta Calidad, de los cuales se adelantan los siguientes procesos: 
1- Programas académicos que están en la construcción del informe de autoevaluación para la solicitud de su renovación de acreditación de alta calidad. 
- Maestría en Lingüística.
- Licenciatura en Literatura y Lengua Castellana.
- Licenciatura en Tecnología.
- Maestría en Comunicación Educativa
2 - Maestría en Educación y Licenciatura en Educación Básica primaria, recibieron el informe de la visita de los pares académicos para los comentarios correspondientes, se está a la espera de que el CNA emita las resoluciones respectivas. 
3 - El Doctorado en Didáctica radicó por primera vez su solicitud de acreditación de alta calidad a la plataforma Nuevo SACES-CNA.</t>
  </si>
  <si>
    <t xml:space="preserve">De los 14 grupos de investigación de la Facultad de Ciencias de la Educación, el 86% equivale a 12 grupos que quedaron reconocidos por Minciencias en la publicación de resultados preliminares del 11 de marzo del 2025, de la Convocatoria Nacional de Actualización y Transición para el Reconocimiento y Medición de Grupos de Investigación, Desarrollo Tecnológico o de Innovación y para el Reconocimiento de Investigadores del Sistema Nacional De Ciencia, Tecnología e Innovación - SNCTeI, 2024 - Convocatoria 957 de 2024. </t>
  </si>
  <si>
    <t xml:space="preserve">En los bienes muebles de la decanataura se cuenta con 65 equipos a nombre de la decana y 11 a nombre de la auxiliar administrativa de la decanatura. De los cuales el 98.64% equivale a 75 equipos ubicados en el seguimiento y el 1.54% equivale a un equipo que no se ubicó y que corresponde a un traslado reciente. </t>
  </si>
  <si>
    <t xml:space="preserve">El control es continuo.
El profesional de Gestión Curricular está en permanente atención al cambio en la normativa sobre Registro Calificado. Asimismo, está en constante comunicación con la Vicerrectoría Académica. En ese sentido, realiza una matriz de seguimiento bimensual de la normativa del proceso. </t>
  </si>
  <si>
    <t>El control es continuo.
El profesional de Gestión Curricular ha acompañado a los diferentes Comités Curriculares que han estado en procesos de solicitud de renovación del Registro Calificado. 
Por otro lado, el profesional cuenta con una matriz de seguimiento del estado del proceso de Registro Calificado de todos los programas académicos de la Facultad.</t>
  </si>
  <si>
    <t>El control es continuo. 
El profesional de Gestión Curricular revisó el nuevo Acuerdo 01 del 30 de mayo del 2025, Por el cual se actualiza el Modelo de Acreditación en Alta Calidad. Además, se encuentra revisando la normativa para su próxima socialización a los directores de los programas académicos en la Jornada de Gestión Curricular.</t>
  </si>
  <si>
    <t>El control es continuo. 
El profesional de Gestión Curricular realiza el acompañamiento con la construcción del informe de autoevaluación a los 4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</si>
  <si>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11 de marzo la profesional de la creación, Gestión y Transferencia del Conocimiento FCE, revisó los resultados preliminares de la convocatoria 957 de 2024.</t>
  </si>
  <si>
    <t>La profesional encargada del área de Creación, Gestión y Transferencia del Conocimiento de la Facultad de Ciencias de la Educación acompañó a los grupos de investigación durante el proceso de subsanación llevado a cabo los días 12, 13 y 14 de marzo. En el marco de esta jornada, se realizó una revisión detallada de los productos e información registrados en la plataforma de MinCiencias. Durante esta labor, se identificaron y corrigieron errores en la clasificación de diversas revistas, dado que varios artículos habían sido calificados de manera incorrecta. De igual forma, se ajustaron inconsistencias en la información relacionada con los libros resultado de investigación, con el propósito de garantizar su adecuada categorización conforme a los lineamientos establecidos por MinCiencias.</t>
  </si>
  <si>
    <t xml:space="preserve">Para la aplicación del control del riesgo, el profesional a cargo de la infraestructura tecnológica de la Facultad, ha realizado lo siguiente en el 2025:
- En febrero se realizó la sistematización del inventario de los bienes muebles de la decanatura.
- El 24 de junio se realizó el primer seguimiento de los 75 bienes muebles que están a cargo de la decanatura.
Además, en el control y seguimiento de los equipos se realizan las siguientes acciones:
- Gestiones administrativas en los inventarios.
- Solicitud de placas para los equipos que no la tengan. 
- Gestión de traslados. 
- Gestión en la baja de equipos. </t>
  </si>
  <si>
    <t>Se ha avanzado en los procesos  obtención de registros calificados en estrecha colaboración con los Comités Curriculares, el cuerpo docente y el Equipo de Gestión Curricular:
Programa de Medicina
Fecha de vencimiento: 13 de noviembre de 2025
Se han realizado reuniones periódicas con el Comité Curricular y la coordinación académica para recolectar y validar la documentación requerida.
Especialización en Gerencia en Sistemas de Salud
Fecha de vencimiento: 7 de noviembre de 2025
Trabajo conjunto con los docentes del programa para ajustar el plan de estudios a los criterios vigentes y garantizar el cumplimiento normativo.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Plazo de respuesta: 10 días hábiles (fecha de respuesta el 12 de mayo de 2025)
Se envió  la respuesta a la solicitud de completitud, se entregará puntualmente dentro del plazo establecido.
Programa de Atención Prehospitalaria (APH)
Completitud recibida: 28 de abril de 2025
Plazo de respuesta: 30 días hábiles desde la notificación
Se alista la respuesta a la solicitud de completitud para cumplir con el requerimiento del ministerio
Además, este año se han obtenido dos nuevos registros calificados:
Especialización en Ginecología y Obstetricia
Registro calificado otorgado: 31 de enero de 2025
Especialización en Entrenamiento Deportivo y Readaptación Funcional
Registro calificado otorgado: 20 de octubre de 2024 pero se inició la primera cohorte en el 2025
Estos hitos reflejan el cumplimiento de los cronogramas establecidos y una gestión proactiva frente a los requerimientos del Ministerio de Educación.</t>
  </si>
  <si>
    <t>El proceso de renovación curricular de los siguientes programas se está llevando a cabo de manera coordinada entre los Comités Curriculares, el Equipo de Renovación Curricular y el cuerpo docente:
Especialización en Pediatría 
Consolidación de soportes para la oficializar la renovación ante la vicerrectoría académica  (Informe de renovación Curricular, el PEP, matrices de coherencias, Plan de ASSESMENT y microcurriculum.)
Especialización en Psiquiatría
Consolidación de soportes para la oficializar la renovación ante la vicerrectoría académica  (se esta avanzando en Informe de renovación Curricular, se tiene las matrices de coherencias, esta listo el  Plan de ASSESMENT y el PEP, pendiente  los  microcurriculum )
Especialización en Medicina Interna Consolidación de soportes para oficializar la renovación ante la vicerrectoría académica  (se esta avanzando en Informe de renovación Curricualar, pendiente los documentos  matrices de coherencias,   pendiente el  Plan de ASSESMENT  los  microcurriculum y el PEP)
Especialización en Medicina Critica y Cuidad pendiente reunion para revisar avances.
Maestría en Biología Molecular y Biotecnología. pendiente reunion para revisar avances.
Doctorado en Ciencias Biomedicas.  pendiente reunion para revisar avances. pendiente reunion para revisar avances.
Pregrados 
Programa Tecnologia Atención Prehositalaria pendiente para formalizar
Programa Medicina Veterinaria y Zootecnia pendiente formalizar.
revisar avances.
-
-
Estas acciones conjuntas aseguran que ambos planes de estudio respondan a los criterios normativos vigentes.</t>
  </si>
  <si>
    <t>El Equipo de Gestión Curricular ha llevado a cabo sesiones de trabajo con los docentes interesados en la formulación de nuevos posgrados, definiendo la ruta crítica del proceso y concertando reuniones periódicas para revisar avances y realizar los ajustes necesarios.
El 24 de abril de 2025 se cargó Ante el Minerstrio de Educación la Maestría en Educacion para las Ciencias de la Salud.
esta peniente el cargue de la Especialización en Anestesiología y Medicina Perioperatoria ante el MEN</t>
  </si>
  <si>
    <t xml:space="preserve">Pendiente los resultados obtenidos en la pruebas presentados por parte de los estudiantes el 18 de mayo </t>
  </si>
  <si>
    <t xml:space="preserve">Pendiente revisar las estadisticas de deserción  estudiantil para la vigencia 2025 </t>
  </si>
  <si>
    <t>Pendiente para el 17 de junio que salen los resultados defiinitivos</t>
  </si>
  <si>
    <t>La Vicerrectoría Académica, en conjunto con la Facultad, estableció un calendario centralizado de todas las fechas de vencimiento de registros calificados- La Vicerrectoria Académica envía a la Facultad un memorando informando con anticipación la fecha del Venciemiento del Registro, mientras la Facultad cuenta con un cuadro de excel que incluye el listado de programas de pregrado y posgrado, las resoluciones de registro calificado y acreditación, así como las respectivas fechas de vigencia. Esta herramienta permitirá monitorear y organizar las acciones necesarias para la renovación y mejora continua de los programas académicos. evidnecia acta 
5 de febrero de 2025 https://docs.google.com/document/d/1sh6E5anLr6raRzaNqg5AYdnbPhjA08mH/edit?usp=sharing&amp;ouid=101299718940047656483&amp;rtpof=true&amp;sd=true b</t>
  </si>
  <si>
    <t>El Equipo de Gestión Curricular participó en sesiones con los Comités Curriculares de cada programa, revisando avances y resolviendo dudas específicas.</t>
  </si>
  <si>
    <t xml:space="preserve">El Equipo de Gestión Curricular estableció reuniones internas cada ocho días, los jueves para seguimiento y control de los programas que tienen  pendiente renovación Curricular para revisar y priorizar tareas por programa, evaluar avances y resolver dudas específicas. </t>
  </si>
  <si>
    <t>Los Comités Curriculares incluirán en sus reuniones periódicas la evaluación de  avances, discusión  con  de  obstáculos y ajustar las estrategias de implementación, promoviendo una cultura de mejora continua.</t>
  </si>
  <si>
    <t>El liderazgo ha sido asumido por los Comités Curriculares de cada programa, quienes: 
Convocan y moderan espacios de discusión periódica para proponer y revisar metodologías innovadoras. Actúan como canales de comunicación interna, difundiendo las directrices del Equipo de Gestión Curricular a sus docentes. Reciben y retroalimentan las sugerencias de sus miembros, garantizando un flujo continuo de información y ajustes.</t>
  </si>
  <si>
    <t xml:space="preserve"> El Equipo de Gestión Curricular ha sostenido reuniones con los docentes interesados en la formulación de nuevos posgrados, en las cuales se ha presentado el formato oficial y la ruta metodológica a seguir. Los docentes cuenta con la documentación y la hoja de ruta necesarias para avanzar en la propuesta curricular y  Los equipos temáticos han iniciado el desarrollo de sus borradores dentro del plazo establecido, evidenciando un cumplimiento total de la acción. </t>
  </si>
  <si>
    <t xml:space="preserve">los expertos cuentan con la documentación y la orientación necesarias para avanzar de manera estructurada en el desarrollo de sus propuestas.
</t>
  </si>
  <si>
    <t>Proceso de Análisis de Mercado en Formulación de Programas
Es una etapa formal de la ruta metodológica para la creación de nuevos programas, en la cual los expertos temáticos, en colaboración con el Equipo de Gestión Curricular, recopilan y analizan estudios de mercado y encuestas sectoriales. Este insumo se integra desde el diseño inicial de la propuesta para asegurar que los perfiles de egreso y la malla curricular respondan a las demandas laborales y las tendencias del sector.
De este modo, el análisis de mercado deja de ser una actividad aislada y se convierte _ en un componente obligatorio de toda propuesta curricular, garantizando su pertinencia y viabilidad.</t>
  </si>
  <si>
    <t>Para asegurar la adecuada preparación de los estudiantes con pruebas pendientes, se ha coordinado con la Vicerrectoría Académica la inscripción  de los estudiantes a los cursos virtaules ofrecidos por Univirtual, que abarca los cinco módulos de competencias básicas evaluadas en las pruebas Saber:
Razonamiento Cuantitativo
Lectura Crítica
Comunicación Escrita
Inglés
Competencias Ciudadanas
Cada módulo incluye lecciones teóricas y simulacros prácticos para familiarizar a los estudiantes con el formato de examen y reforzar sus habilidades.
Cronograma de inscripciones:
Primer periodo: 28 de febrero de 2025
Segundo periodo: del 10 al 17 de marzo de 2025
Esta estrategia permite medir la efectividad de la difusión y el nivel de aprovechamiento de los simulacros, así como la adhesión de los estudiantes a las actividades de preparación. Se realizará un seguimiento de asistencia y rendimiento en cada módulo para evaluar áreas de oportunidad y ajustar oportunamente el plan de capacitación.</t>
  </si>
  <si>
    <t>En conjunto con ASCOFAME, se llevo a cabo un curso taller sobre formulacion de preguntas tipo Saber Pro, de manera que se puedan llevar a cabo simulacros o pruebas preparatorias participaron 25 docentes</t>
  </si>
  <si>
    <t xml:space="preserve">Se solicitarán los resultados obtenidos en las pruebas saber PRO con el fin de identificar oportunidades de mejora </t>
  </si>
  <si>
    <t>Se creó el programa de acompañamiento  estudiantil Denominado Tutorías solidarias que se había implementando al lo largo del semestre, contamos con 10 tutores solidarios  para acompañar las asignaturas que presentaron mas indices de dificultad académica. se hizo el diagnostico a traves del formulario de google form.  Y se beneficiaron 30 estudiantes de los 4 pregrados</t>
  </si>
  <si>
    <t xml:space="preserve">Se Realizó el diagnistico de los estudiantes interesados en pertenecer el programa acompañamiento estudiantil  </t>
  </si>
  <si>
    <t xml:space="preserve">Analizar los informes de cancelación de asignaturas presentados por la oficina de Admisión Registro y Control y tomar acciones </t>
  </si>
  <si>
    <t>Se llevo a cabo revisión de los linamientos en conjunto con la VIIE, se llevo a cabo acompañamiento a cada grupo de investigacion de la Facultad y se tomaron decisiones sobre fuciones de grupos, supresion o creacion de otros</t>
  </si>
  <si>
    <t xml:space="preserve">Generar bases de datos con la información  de lo que se presentan en el comité de Investigación y extensión.  </t>
  </si>
  <si>
    <t>Se llevo a cabo analisis de los resultados preliminares de la concovatoria de MinCiencias 2024 de la cual nuestros grupos resultaron con reporte exitoso ( todos los grupos subieron o no descendieron)</t>
  </si>
  <si>
    <t>El Equipo de Gestión Curricular revisó el calendario centralizado de todas las fechas de vencimiento de registros calificados de los Programas de Facultad y ajustó sus agendas de trabajo para dar cumplimiento a este requerimiento</t>
  </si>
  <si>
    <t>El Equipo de Gestión Curricular estableció reuniones internas cada ocho días, los miércoles, para revisar y priorizar tareas por programa, evaluar avances y resolver dudas específicas. Esta dinámica intensiva incrementó notablemente la eficacia en el seguimiento y ejecución de las acciones planificadas.</t>
  </si>
  <si>
    <t>El Equipo de Gestión Curricular estableció reuniones internas cada ocho días, los miércoles, para revisar y priorizar tareas por programa, evaluar avances y resolver dudas específicas.</t>
  </si>
  <si>
    <t xml:space="preserve">El Comité curricular previa revision  por parte del equipo de gestión curricular ajustaran la información  pendiente y presentaran nuevamente  sus avances </t>
  </si>
  <si>
    <t>Los Comités Curriculares incluirán en sus reuniones periódicas la evaluación de  avances, discusión de  obstáculos y ajustar las estrategias de implementación, promoviendo una cultura de mejora continua.</t>
  </si>
  <si>
    <t>Cada Comité Curricular ejerza el rol de embajador del cambio, manteniendo reuniones  donde se discutan y difundan las metodologías propuestas.</t>
  </si>
  <si>
    <t>Para este segundo seguimiento, se mantiene el acompañamiento a los expertos temáticos involucrados en la formulación de los nuevos posgrados. Las reuniones de socialización del formato oficial y de la ruta metodológica ya fueron realizadas en el primer periodo; en este seguimiento se ha continuado con la revisión puntual de avances y la resolución de inquietudes, garantizando que los programas en desarrollo permanezcan alineados con los lineamientos institucionales y del Ministerio de Educación Nacional.</t>
  </si>
  <si>
    <t>Para este segundo seguimiento, los expertos temáticos presentaron avances en las nuevas propuestas académicas correspondientes a la Maestría en Ciencias Animales, la Maestría en Actividad Física, y las Especializaciones en Ortopedia, Dermatología, Urología, Hemato-Oncología y Cirugía Mínimamente Invasiva. El Comité de Gestión ha revisado estos desarrollos y continúa brindando acompañamiento para su adecuada formulación y alineación con los lineamientos institucionales y del MEN.</t>
  </si>
  <si>
    <t>Para este segundo seguimiento, se continúa con la etapa formal de la ruta metodológica orientada a la creación de nuevos programas. Los expertos temáticos, en articulación con el Equipo de Gestión Curricular, han avanzado en la revisión y consolidación de los estudios de mercado y encuestas sectoriales recopilados en el primer periodo. Este análisis complementario permite afinar los perfiles de egreso y asegurar que la propuesta curricular se mantenga alineada con las necesidades laborales y las tendencias del sector.</t>
  </si>
  <si>
    <t>Se realizará un seguimiento de asistencia y rendimiento en cada módulo para evaluar áreas de oportunidad y ajustar oportunamente el plan de capacitación.</t>
  </si>
  <si>
    <t xml:space="preserve">Registro de asistencia de los docentes capacitados en la formulacion de pregustas tipo SABER PRO </t>
  </si>
  <si>
    <t xml:space="preserve">Se solicitara a la Vicerrectora Académica los resultados </t>
  </si>
  <si>
    <t>https://drive.google.com/drive/folders/1UlM8xtmVaSfT5k2Ddq8G7hkfqTmQa6bC?usp=drive_link</t>
  </si>
  <si>
    <t>https://drive.google.com/file/d/1N1lBtXj7inhoJOQDdEHTJIKL8c3vggfb/view?usp=drive_link</t>
  </si>
  <si>
    <t>El equipo de decanatura llevo a cabo el diasgnostico  arqueo de los productos de acuerdo a la convocatoria de grupos 2024, cuyos resultados salieron en abril 2025</t>
  </si>
  <si>
    <t>Se logro un resultado destacado en la convocatoria de grupos de MinCiencias</t>
  </si>
  <si>
    <t xml:space="preserve">Se continua avanzando en los procesos  obtención de registros calificados de los siguientes Programas: 
Programa de Medicina el día martes 11 de noviembre:  se continuara con el cargue del Programa de Medicina ante el Ministerio 
Fecha de vencimiento:13 de noviembre de 2025
Especialización en Gerencia en Sistemas de Salud,  el día martes 28 de octubre se solicitó a renovación del Registro Calificado ante el Ministerio
Fecha de vencimiento RC:  7 de noviembre de 2025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Se envió completitud, nos encontramos a la espera de la respuesta por parte del Ministerio 
Programa de Atención Prehospitalaria (APH)
Completitud recibida: 28 de abril de 2025
Se envío completitud estamos a la espera de la respuesta por parte del Ministerio 
</t>
  </si>
  <si>
    <t>Se continuó avanzando en los  procesos de renovación curricular de los siguientes programas:
Se presentaron ante la Vicerrectoría  académica - Comté central del Currículum los programas de: Medicina, CDR, APH y MVZ
El 29 de octubre, se  presentaron ante el Comité Central de Posgrados los siguientes programas:  Especialización en Gerencia en Sistemas de Salud y la Especialización en Gerencia del Deporte. 
Asimismo se presentó la Maestría en  Gerencia en Sistemas de Salud y la  Maestría en Gerencia de las organizaciones.
Se encuentran en proceso de renovación con  documentos  pendientes por completar: Especialización en Pediatría,  Especialización en Psiquiatría, Especialización en Medicina Interna, Especialización en Medicina Critica y Cuidado Critico
Asi como: Maestría en Biología Molecular y Biotecnología y Doctorado en Ciencias Biomédicas.</t>
  </si>
  <si>
    <t>El Equipo de Gestión Curricular ha desarrollado sesiones de trabajo con los docentes interesados en la formulación de nuevos posgrados, definiendo la ruta crítica del proceso y estableciendo reuniones periódicas para revisar avances y realizar los ajustes necesarios.
El 24 de abril de 2025 se radicó ante el Ministerio de Educación Nacional la Maestría en Educación para las Ciencias de la Salud.
En agosto de 2025 se cargó ante el MEN la Especialización en Anestesiología y Medicina Perioperatoria.
Actualmente se encuentran en proceso de formulación los siguientes programas:
Maestría en Ciencias Animales
Maestría en Actividad Física
Especialización en Ortopedia
Especialización en Dermatología
Especialización en Urología
Especialización en Hemato-Oncología
Especialización en Cirugía Mínimamente Invasiva
Si deseas, puedo prepararte este mismo contenido en formato de seguimiento, informe, cuadro resumido o versión para comité.</t>
  </si>
  <si>
    <t xml:space="preserve">Nos encontramos pendientes del reporte de los resultados de las Pruebas Saber Pro. Se ha realizado la respectiva consulta ante la Vicerrectoría Administrativa y de Planeación; sin embargo, a la fecha aún no contamos con dicha información oficial.
Para referencia, se anexa el siguiente enlace con los reportes disponibles:
https://estadisticas.utp.edu.co/resultados-de-las-pruebas-saber-pro/ </t>
  </si>
  <si>
    <t>según la información oficial disponible, los resultados definitivos de la Ministerio de Ciencia, Tecnología e Innovación (MinCiencias) para la Convocatoria 957 de 2024 (“Actualización y transición para el reconocimiento y medición de grupos de investigación…”) estaban inicialmente previstos para marzo de 2025. 
Unilibre - Nacional
+2
Gestión de Comunicación Institucional
+2
Sin embargo, se ha informado que debido a errores en los algoritmos de medición y una revisión adicional del proceso, los resultados definitivos se aplazaron y se espera su publicación hasta diciembre de 2025</t>
  </si>
  <si>
    <t>La Vicerrectoría académica en conjunto con la Facultad y los programas  estan en constante acompañamiento para terminar el  proceso de cargue de documentos ante el Ministerio de Educación con fines de Renovación de los registros calificados.</t>
  </si>
  <si>
    <t>El Equipo de Gestión Curricular continuó participando en  sesiones con los Comités Curriculares de cada programa, revisando avances y resolviendo dudas específicas</t>
  </si>
  <si>
    <t>El Equipo de Gestión Curricular continuó  con el cronograma de reuniones internas cada ocho días, los jueves para seguimiento y control de los programas.</t>
  </si>
  <si>
    <t>Los Comités Curriculares en sus reuniones periódicas  evaluan los  avances y realizan el seguimiento  de  obstáculos.</t>
  </si>
  <si>
    <t xml:space="preserve">El liderazgo sigue siendo asumido por los Comités Curriculares de cada programa. </t>
  </si>
  <si>
    <t xml:space="preserve">El Equipo de Gestión Curricular  continuó sosteniendo  reuniones con los docentes interesados en la formulación de nuevos posgrados, en las cuales se ha presentado el formato oficial y la ruta metodológica a seguir.  </t>
  </si>
  <si>
    <t>los expertos cuentan con la documentación y la orientación necesarias para avanzar de manera estructurada en el desarrollo de sus propuestas.</t>
  </si>
  <si>
    <t>El análisis de mercado sigue siendo parte del ejercicio y  es un componente obligatorio de toda propuesta curricular, garantizando su pertinencia y viabilidad.</t>
  </si>
  <si>
    <t>se mantiene la articulación con la Vicerrectoría Académica para garantizar la adecuada preparación de los estudiantes con pruebas pendientes. Los cursos virtuales de Univirtual, que cubren los cinco módulos evaluados en las Pruebas Saber Pro (Razonamiento Cuantitativo, Lectura Crítica, Comunicación Escrita, Inglés y Competencias Ciudadanas), continúan disponibles para los estudiantes que requieren presentar dichas pruebas
Durante este periodo se está realizando el seguimiento a la participación, asistencia y avance académico en cada módulo, con el fin de identificar el nivel de apropiación de los contenidos y el uso de los simulacros. Esta información permitirá determinar oportunidades de mejora y realizar los ajustes necesarios al plan de acompañamiento para fortalecer la preparación de los estudiantes.</t>
  </si>
  <si>
    <t>Para el segundo seguimiento no se desarrollaron nuevas acciones relacionadas con la preparación de los estudiantes para las Pruebas Saber Pro, dado que las actividades previstas —incluida la inscripción a los cursos virtuales de Univirtual y su respectivo cronograma— ya habían sido ejecutadas y reportadas en el primer seguimiento.
Actualmente se está a la espera del reporte oficial de resultados para avanzar en el análisis comparativo y determinar los ajustes requeridos en la estrategia de acompañamiento académico. Mientras tanto, se mantiene la articulación con la Vicerrectoría Académica para reactivar las acciones de fortalecimiento una vez se cuente con la información actualizada.</t>
  </si>
  <si>
    <t>Se solicitarán nuevamente los resultados obtenidos en las Pruebas Saber Pro, con el fin de identificar oportunidades de mejora y orientar las acciones de fortalecimiento académico. Para este segundo seguimiento, aún no se cuenta con el reporte oficial de dichos resultados por parte de las instancias correspondientes, por lo que se mantiene en seguimiento hasta su entrega.</t>
  </si>
  <si>
    <t>Para este semestre, se continúa con la estrategia de Tutorías Solidarias y con las monitorías académicas, manteniendo el acompañamiento para fortalecer el rendimiento y disminuir el riesgo de deserción.</t>
  </si>
  <si>
    <t>Se realizó el diagnóstico de los estudiantes interesados en participar en el programa de acompañamiento estudiantil, con el fin de identificar sus necesidades académicas y priorizar las acciones de apoyo correspondientes.</t>
  </si>
  <si>
    <t>Se analizarán los informes de cancelación de asignaturas presentados por la Oficina de Admisión, Registro y Control, con el fin de identificar patrones, causas recurrentes y grupos de riesgo. A partir de este análisis, se definirán las acciones pertinentes para fortalecer el acompañamiento académico y mitigar posibles afectaciones en la permanencia estudiantil.</t>
  </si>
  <si>
    <t>Se continúa con el acompañamiento a los grupos de investigación de la Facultad, dando seguimiento a las decisiones tomadas previamente con la VIIE en relación con la revisión de lineamientos, fusión de grupos y creación de nuevas unidades, se mantuvo el monitoreo de los avances y la implementación de los ajustes definidos en el primer seguimiento.</t>
  </si>
  <si>
    <t>Se continúa con el proceso de generación y actualización de las bases de datos que recopilan la información presentada en el Comité de Investigación y Extensión, con el fin de mantener un registro consolidado que facilite el seguimiento de acuerdos, decisiones y productos derivados.</t>
  </si>
  <si>
    <t>Se mantiene el análisis de los resultados preliminares de la Convocatoria MinCiencias 2024, en la cual los grupos de investigación de la Facultad obtuvieron un desempeño positivo, dado que todos ascendieron o se mantuvieron en su categoría sin descensos. Durante este periodo se ha continuado revisando la información disponible y haciendo seguimiento a los ajustes requeridos conforme avanza el proceso oficial.</t>
  </si>
  <si>
    <t>El Equipo de Gestión Curricular continuó revisando el calendario centralizado de todas las fechas de vencimiento de registros calificados de los Programas de Facultad y ajustó sus agendas de trabajo para dar cumplimiento a este requerimiento</t>
  </si>
  <si>
    <t>El Equipo de Gestión Curricular continuó  el cronograma de reuniones internas cada ocho días, los miércoles, para revisar y priorizar tareas por programa.</t>
  </si>
  <si>
    <t>El Equipo de Gestión Curricular continuó con el cronograma establecido de reuniones internas  para revisar y priorizar tareas por programa, evaluar avances y resolver dudas específicas.</t>
  </si>
  <si>
    <t xml:space="preserve">El Comité curricular previa revision  por parte del equipo de gestión curricular continúan ajustando la información  pendiente. </t>
  </si>
  <si>
    <t>Los Comités Curriculares incluyen en sus reuniones periódicas la evaluación de  avances, discusión de  obstáculos y ajustes a las estrategias de implementación, promoviendo una cultura de mejora continua.</t>
  </si>
  <si>
    <t>Cada Comité Curricular ejerce el rol de embajador del cambio, manteniendo reuniones  donde se discuten y difunden  las metodologías propuestas.</t>
  </si>
  <si>
    <t xml:space="preserve">CUMPLIMIENTO PARCIAL </t>
  </si>
  <si>
    <t xml:space="preserve">El equipo de Gestion continua sostenido reuniones con los expertos temáticos involucrados en la formulación de nuevos posgrados.
</t>
  </si>
  <si>
    <t>Pendiente Evaluación de la Eficacia</t>
  </si>
  <si>
    <t>El Comité  continua contando con una ruta clara de los procesos, lo que facilita la interacción con los expertos temáticos.</t>
  </si>
  <si>
    <t xml:space="preserve"> Este insumo se integra desde el diseño inicial de la propuesta para asegurar que los perfiles de egreso y la malla curricular respondan a las demandas laborales y las tendencias del sector</t>
  </si>
  <si>
    <t xml:space="preserve">Pendiente Evaluación de la Eficacia </t>
  </si>
  <si>
    <t>El seguimiento a la asistencia y al rendimiento en cada módulo, previsto para identificar áreas de oportunidad y ajustar el plan de capacitación, queda en espera hasta contar con el reporte oficial de los resultados de las Pruebas Saber Pro. Una vez se disponga de dicha información, se retomará la evaluación y se definirán los ajustes correspondientes.</t>
  </si>
  <si>
    <t>Se cuenta con el registro de asistencia de los docentes capacitados en la formulación de preguntas tipo Saber Pro. No obstante, durante el segundo semestre no se realizaron nuevas actividades de capacitación ni jornadas adicionales relacionadas con este proceso</t>
  </si>
  <si>
    <t>Se solicitarán a la Vicerrectoría Académica los resultados pendientes, con el fin de avanzar en el análisis correspondiente y dar continuidad al seguimiento establecido.</t>
  </si>
  <si>
    <t xml:space="preserve">El equipo de Decanatura llevó a cabo el diagnóstico y arqueo de los productos presentados en la convocatoria de grupos 2024. Los resultados oficiales de dicha convocatoria fueron publicados en abril de 2025, lo que permitió avanzar en la revisión detallada del estado de los grupos y de su producción académica.        </t>
  </si>
  <si>
    <t>anexa vinculo con la base de datos y ala carpeta del Comité de Investigación.  https://drive.google.com/drive/folders/1PI3aTT_zNFJ8Zvm9Dg9xXIDJu1QYpAyY?usp=sharing</t>
  </si>
  <si>
    <t>https://docs.google.com/spreadsheets/d/1SsEBMDWy97hTF0NfiCwD5bIRau3XKDEvCgcDoeaCxJk/edit?usp=drive_link</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</si>
  <si>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
SEGUNDO SEGUIMIENTO
El Consejo de Facultad remitió a la Vicerrectoría Académica el informe de renovación de Registro Calificado de la Especialización en Gestión de la Calidad y Normalización Técnica para su radicación ante el MEN.</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</si>
  <si>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
SEGUNDO SEGUIMIENTO
La deserción Interanual para la Facultad de Ciencias Empresariales para el periodo 2024-2 es de 6,7%.
Ingeniería Industrial diurno: 4,89%
Ingeniería Industrial Jornada especial: 8,41%
Administración de empresas: 8,2%</t>
  </si>
  <si>
    <t xml:space="preserve">Se mantienen las categorias de los grupos de investigación asignadas por Minciencias en la medición del año 2021.
Los resultado definitivos de la convocatoria de categorización de grupos de investigación de Minciencias del 2024, será públicada el 24 de junio de 2025.
SEGUNDO SEGUIMIENTO
En los resultados preliminares de la Convocatoria Nacional de Actualización y Transición para el Reconocimiento y Medición de Grupos de Investigación No. 957–2024, tres de los siete grupos de investigación ascendieron de categoría y los demás mantuvieron su clasificación, logrando una distribución que comprende dos grupos en categoría A1, tres en categoría A, dos en categoría B y uno en categoría C. </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</si>
  <si>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</si>
  <si>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99% de los estudiantes se encuentra satisfecho, con una calificación superior a 4.</t>
  </si>
  <si>
    <t>Se aplica y es eficaz</t>
  </si>
  <si>
    <t>La Vicerrectoria envia memorando notificando el vencimiento de los RC.
Los programas radicaron en la plataforma SACES.</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</si>
  <si>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</si>
  <si>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</si>
  <si>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</si>
  <si>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Unidad de Proyectos FACIEM, apalancada en el posgrado Especialización en Gerencia de Proyectos.</t>
  </si>
  <si>
    <t>Portafolio de servicios</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</si>
  <si>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</si>
  <si>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t>
  </si>
  <si>
    <t>Se mantienen las categorias de los grupos de investigación asignadas por Minciencias en la medición del año 2021.
Los resultado definitivos de la convocatoria de categorización de grupos de investigación de Minciencias del 2024, será públicada el 24 de junio de 2025.</t>
  </si>
  <si>
    <t>La liquidación de los proyectos se realiza al final de la vigencia.</t>
  </si>
  <si>
    <t>El sistema para la realización de la evaluación docente aún se encuentra abierto.</t>
  </si>
  <si>
    <t>La relacion de estudiante por funcionario es de 939 a 1, aumentando con respecto al año pasado. también se debe tener en cuenta que se atiende personal docente, administrativo y externos</t>
  </si>
  <si>
    <t>Los registros calificados de los programas a la fecha se encuentran vigentes</t>
  </si>
  <si>
    <t>La relación docentes de planta tiempo completo con estudiantes activos es de 130 estudiantes por docente</t>
  </si>
  <si>
    <t>Deserción Interanual Programas de Pregrado
Ingeniería Eléctrica: 7.4%
Ingeniería Electrónica: 6.11%
Ingeniería Física: 5.21%
Ingeniería de Sistemas y Computación D: 3.21%
Ingeniería de Sistemas y Computación N: 8.15%
Tecnología en Desarrollo del Software:12.5%
La deserción en los diferentes programas de la Facultad se perciben con un buen comportamiento puesto que el valor se encuentra por debajo de la Deserción Institucional el cual es 7.23% (Datos 2024-1 más recientes)</t>
  </si>
  <si>
    <t xml:space="preserve">Para el periodo actual se han realizado acercamientos con empresas nacionales e internacionales y agremiaciones, y se han participado en un promedio de 7 eventos de relacionamiento </t>
  </si>
  <si>
    <t>En este  periodo se han revisado los montos de las solicitudes que llegan a la Facultad. Y hasta la fecha no han superado el monto máximo permitido.</t>
  </si>
  <si>
    <t>Se han llevado a cabo diferentes capacitaciones por parte de GTH</t>
  </si>
  <si>
    <t>Ha avanzado la creación y actualización de los procesos, así como documentos como flujogramas para facilitar la interpretación.</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</si>
  <si>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</si>
  <si>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</si>
  <si>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</si>
  <si>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 y las vigencias</t>
  </si>
  <si>
    <t>Se ha hecho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</si>
  <si>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</si>
  <si>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</si>
  <si>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</si>
  <si>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</si>
  <si>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</si>
  <si>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</si>
  <si>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del documento a través de los  foros y talleres realizados con los diferentes estamentos</t>
  </si>
  <si>
    <t>Como no han llegado solicitudes que superen el monto, no se ha podido verificar si el software realiza alguna alerta, sin embargo las solicitudes se siguen revisando de forma manual.</t>
  </si>
  <si>
    <t>Se continúan las capacitaciones por parte de Gestión de Talento Humano</t>
  </si>
  <si>
    <t>se creó y aprobó el Reglamento Interno del Consejo de Facultad, además se han creado mapas de procesos, se han estudiado los manuales de funciones e instructivos que permitan agilizar procesos y seguimientos a comunicaciones</t>
  </si>
  <si>
    <t>Se ha enviado solicitudes a través de memorando y comunicaciones, además se han hecho reuniones con los actores pertinentes</t>
  </si>
  <si>
    <t>Se ha manifestado a través de solicitudes a las áreas correspondientes</t>
  </si>
  <si>
    <t>Se han recogido las diferentes necesidades de docentes de planta, además se han hecho las solicitudes a las dependencias correspondientes</t>
  </si>
  <si>
    <t>Se ha planteado la necesidad de contar con una aplicación web para revisar de manera continua la evolución de la población estudiantil y del profesorado, se evidencia que el aplicativo web a tenido algunas actualizaciones por parte del administrador</t>
  </si>
  <si>
    <t>Se consultan varios planes territoriales y nacionales y se extrae información de interés</t>
  </si>
  <si>
    <t>Se ha establecido la jerarquía del posible comité de extensionistas, pero no se ha materializado en reuniones.</t>
  </si>
  <si>
    <t xml:space="preserve">Se han hecho varios foros y reuniones con los diferentes estamentos que permite la participación activa de la comunidad, además de la consolidación del documento </t>
  </si>
  <si>
    <t>se continúa con la revisión manual de las solicitudes.</t>
  </si>
  <si>
    <t xml:space="preserve">Se comparte y se socializa la norma con las partes involucradas, en donde establecen los montos máximos autorizados </t>
  </si>
  <si>
    <t>Registro en el Google Calendar y Registro de capacitación por parte de los funcionarios</t>
  </si>
  <si>
    <t>Se han creado mapas de procesos, además se han estudiado los manuales de funciones e instructivos que permitan agilizar procesos y seguimientos a comunicaciones</t>
  </si>
  <si>
    <t>Se ha enviado solicitudes a través de memorando y comunicaciones, además se han hecho reuniones</t>
  </si>
  <si>
    <t>Se ha planteado la necesidad de contar con una aplicación web para revisar de manera continua la evolución de la población estudiantil y del profesorado</t>
  </si>
  <si>
    <t xml:space="preserve">Se han hecho varios foros con los diferentes estamentos que permite la participación activa de la comunidad, además de la consolidación del documento </t>
  </si>
  <si>
    <t>REgistro de capacitación por parte de los funcionarios</t>
  </si>
  <si>
    <t>En 2025-1 se dio apertura a la cohorte IX de la Especialización en Soldadura.</t>
  </si>
  <si>
    <t>Algunos aplicativos presentan fallas eventualmente .</t>
  </si>
  <si>
    <t>Al finalizar el semestre 2025-1 las asignaturas tuvieron asignadas salas y salones según correspondiera, pero para algunas tardó la asignación de sala de cómputo.</t>
  </si>
  <si>
    <t>Se trabaja de manera articulada con la oficina de comunicaciones, los cuales crearon una agencia especial para promocionar los programas de posgrado.
Se envían correos electrónicos a diferentes bases de datos, con la información de los posgrados, los apoyos económicos y la información del FASUT como posibilidad de crédito educativo
Se difunde el acuerdo N° 32 del Consejo Superior, que define las becas y descuentos para programas de posgrado.</t>
  </si>
  <si>
    <t>Los docentes y directivos invitan y fomentan por medio de apoyos económicos para los posgrados.</t>
  </si>
  <si>
    <t>Se reportan las fallas de manera inmediata al correo de soporte@utp.edu.co</t>
  </si>
  <si>
    <t>No se ha requerido, ya que se solucionan los problemas en tiempos cortos.</t>
  </si>
  <si>
    <t>Se envían las solicitudes a tiempo.</t>
  </si>
  <si>
    <t>El director del programa realizó reunión con el encargado de la asignación.
Desde la Facultad se han realizado reuniones con la oficina de Planeación para la asignación de nuevas salas de cómputo.
En las mesas de concertación se expone este requerimiento.</t>
  </si>
  <si>
    <t>Se envían correos electrónicos a diferentes bases de datos, con la información de los posgrados, los apoyos económicos y la información del FASUT como posibilidad de crédito educativo. 
Se realizan visitas a empresas por parte de la decana y los directores de posgrados donde se muestran los programas y los apoyos económicos.
Se realiza visita a Universidades en búsqueda de trabajo colaborativo: dobles titulaciones en posgrado, movilidad, apoyos económicos, entre otros.</t>
  </si>
  <si>
    <t>Se ha logrado apertura de la especialización y han resultado personas interesadas en los otros programas.</t>
  </si>
  <si>
    <t>Uno de los estudiantes de la maestría en Ingeniería Mecánica se encuentra matricuado por convenio con Minciencias.</t>
  </si>
  <si>
    <t>Se logró la matrícula de un estudiante por convocatoria.</t>
  </si>
  <si>
    <t>GTISI ha organizado el proceso de solicitud de soporte, por medio de la mesa de ayuda y creación de un número de caso, posterior a esto se asigna un funcionario que da solución.
GTISI se encuentra en proceso de mejora del aplicativo de decanos con el objetivo de disminuir las fallas del anterior.</t>
  </si>
  <si>
    <t>Se han solucionado las fallas en corto tiempo.</t>
  </si>
  <si>
    <t>Se hace la solicitud en las mesas de concertación, a lo cuál responden que se encuentran en proceso de creación de una plataforma automatizada para la optimización y asginación de las salas de cómputo.</t>
  </si>
  <si>
    <t>Se espera que la plataforma sea implementada.</t>
  </si>
  <si>
    <t>Desde la Facultad se han realizado reuniones con la oficina de Planeación para la asignación de nuevas salas de cómputo en el bloque 15B en construcción.</t>
  </si>
  <si>
    <t>Se espera la entrega de salas</t>
  </si>
  <si>
    <t>Para el semestre 2025-2 las asignaturas tuvieron asignadas salas y salones según correspondiera, pero para algunas tardó la asignación de sala de cómputo.</t>
  </si>
  <si>
    <t xml:space="preserve">Se trabaja de manera articulada con la Agencia de la oficina de comunicaciones.
Se envían correos electrónicos a diferentes bases de datos, con la información de los posgrados, los apoyos económicos y la información del FASUT como posibilidad de crédito educativo
</t>
  </si>
  <si>
    <t>Desde el CRIE informan sobre un aplicativo en desarrollo para asignación de salas de cómputo</t>
  </si>
  <si>
    <t>Se realizan visitas a empresas por parte de la decana y los directores de posgrados donde se muestran los programas y los apoyos económicos. Se realiza desayuno de empleadores donde se presentan los programas.</t>
  </si>
  <si>
    <t>Los directores mantienen atentos a diferentes convocatorias</t>
  </si>
  <si>
    <t>Se esperan convocatorias</t>
  </si>
  <si>
    <t>Se continúa a la espera del aplicativo que se encuentra en desarrollo por parte del CRIE para asignación de salas de cómputo.</t>
  </si>
  <si>
    <t xml:space="preserve">Actualmente el programa cuenta  con una oferta de: Programas de Pregrado: 7 
Programas de Posgrado: 4
Todos poseen el Registro calificado vigente    </t>
  </si>
  <si>
    <t xml:space="preserve">Actualmente el programa cuenta  con una oferta de: Programas de Pregrado: 7 
Programas de posgrado: 4 
Acreditados:  6  </t>
  </si>
  <si>
    <t>Se conservan el número de grupos de investigació y su categorización ya que no es oficial todavía la nueva medicion.Hasta esta  fecha de corte es: 
CATEGORÍA A : 4
CATEGORÍA B:  4
CATEGORÍA C:  5
SIN CATEGORÍA: 1   
NO RECONOCIDO: 1</t>
  </si>
  <si>
    <t xml:space="preserve">Se sigue aplicando la ruta surgida del plan de mejoramiento. Una  vez  se recibe la alerta por parte de la Vicerrectoría  académica, la facultad ejerce su procedimiento interno par hacer que se cumplan los tiempos establecidos. </t>
  </si>
  <si>
    <t xml:space="preserve">Hasta ahora se sigue cumpliendo  con los tiempos establecidos ya que internamente se hace una alerta a través de memorando al programa que tenga fecha próxima de vencimiento de RC.  </t>
  </si>
  <si>
    <t xml:space="preserve">Se sigue la ruta de la Vicerrectoría y una  vez  se recibe la alerta por parte de dicha dependencia, la facultad ejerce su procedimiento interno para hacer que se cumplan los tiempos establecidos. </t>
  </si>
  <si>
    <t xml:space="preserve">El control se mantiene </t>
  </si>
  <si>
    <t xml:space="preserve">Se han acatado las alertas  de acuerdo con  la  ruta de la Vicerrectoría Académica  y la ruta interna.     </t>
  </si>
  <si>
    <t xml:space="preserve">Memorandos con alertas  de la VA
Memorando con alerta   de la Decanatura 
Formatos de soporte </t>
  </si>
  <si>
    <t xml:space="preserve">Se sigue la  ruta interna  con éxito </t>
  </si>
  <si>
    <t xml:space="preserve">Memorando con alerta   de la Decanatura 
Formatos de soporte </t>
  </si>
  <si>
    <t xml:space="preserve">Actualmente el programa cuenta  con una oferta de: Programas de Pregrado: 13
Programas de Posgrado: 4
Todos poseen el Registro calificado vigente    </t>
  </si>
  <si>
    <t xml:space="preserve">Actualmente el programa cuenta  con una oferta de: Programas de Pregrado: 13
Programas de posgrado: 4 
Acreditados:  6  </t>
  </si>
  <si>
    <t>Se conservan el número de grupos de investigació y su categorización.Hasta esta  fecha de corte es: 
CATEGORÍA A : 4
CATEGORÍA B:  4
CATEGORÍA C:  4</t>
  </si>
  <si>
    <t xml:space="preserve">Memorando con alerta de la Decanatura 
Formatos de soporte </t>
  </si>
  <si>
    <t>No se han presentado informes con pérdida de la imparcialidad en esta vigencia.</t>
  </si>
  <si>
    <t xml:space="preserve">Las áreas de almacenamiento del MR y equipos de campo, mantuvieron las condiciones ambientales que permiten garantizar la validez de los resultados </t>
  </si>
  <si>
    <t>Los equipos están programados para calibración durante el segundo semestre de la vigencia 2025</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</si>
  <si>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</si>
  <si>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</si>
  <si>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</si>
  <si>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</si>
  <si>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De acuerdo con el plan de participación de ensayos de aptitud aprobado por el IDEAM, en la vigencia 2025 no es necesario participar en la presentación de ensayos de aptitud</t>
  </si>
  <si>
    <t>No se han identificado informes con pérdida de la imparcialidad por conflictos de intereses de los funcionarios durante la vigencia.</t>
  </si>
  <si>
    <t>Para esta primer fecha de seguimiento no habían calibraciones programadas</t>
  </si>
  <si>
    <t>El control es suficiente</t>
  </si>
  <si>
    <t>No se presentaron informes con pérdida de la imparcialidad en esta vigencia.</t>
  </si>
  <si>
    <t>Los equipos fueron calibrados en las fechas programadas</t>
  </si>
  <si>
    <t>Todos los certificados de calibración presentaron declaración conforme</t>
  </si>
  <si>
    <t>Hasta la fecha no se han presentado informes con pérdida de imparcialidad; se hace revisión de los documentos soportes que hacen parte del control; se recuerda al personal la importancia de tener este riesgo controlado.</t>
  </si>
  <si>
    <t>Se realiza el seguimiento al registro de las cartas de control para las condiciones ambientales, en donde se evidencia que se encuentran dentro de las especificaciones técnicas definidas por el laboratorio.</t>
  </si>
  <si>
    <t>Se realiza revisión del plan de calibración de los equipos, em donde se evidencia que todo los equipos se encuentran vigentes en cuanto al estado de calibración.
A partir del segundo semestre se tiene planificada la calibración de algunos de los equipos.</t>
  </si>
  <si>
    <t>Se revisa la carta de control de las condiciones ambientales del almacenamiento del MRC y se evidencia que los valores registrados cumplen con los criterios establecidos en el laboratorio.</t>
  </si>
  <si>
    <t>Se revisan los informes emitidos hasta la fecha; para lo cual no se ha reportado declaración de conformidad para ninguno.</t>
  </si>
  <si>
    <t>Todos los métodos de ensayo cuentan con los requisitos de las carácteristicas de desempeño bajo el cumplimiento normativo.</t>
  </si>
  <si>
    <t>Todos los ensayos cuentan con los controles de caldiad denro de los parámetores de cumplimiento.</t>
  </si>
  <si>
    <t>Hasta la fecha no se han presentado informes con  mal uso del símbolo de acreditación; se hace revisión de los documentos soportes que hacen parte del control; se recuerda al personal la importancia de tener este riesgo controlado.</t>
  </si>
  <si>
    <t>Los controles existentes siguen siendo eficaces; por lo tanto se continua con su aplicabilidad.</t>
  </si>
  <si>
    <t xml:space="preserve">Se realiza revisión del plan de calibración de los equipos, en donde se evidencia que todo los equipos se encuentran vigentes en cuanto al estado de calibración.
</t>
  </si>
  <si>
    <t>Todos los ensayos cuentan con los controles de calidad dentro de los parámetros de cumplimiento.</t>
  </si>
  <si>
    <t>En el periodo Enero-Mayo del 2025 no se han entregado certificados con perdida de imparcialidad</t>
  </si>
  <si>
    <t xml:space="preserve">En el periodo Enero-Mayo, no se han presentado eventos de resultados errados por contaminación cruzada  </t>
  </si>
  <si>
    <t xml:space="preserve">Hasta la fecha del seguimiento, se ha dado 100% de cumplimiento con las actividades programadas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</si>
  <si>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</si>
  <si>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</si>
  <si>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</si>
  <si>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</si>
  <si>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</si>
  <si>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 
En el periodo Enero-Mayo del 2025, no se han emitido informes de resultados con error. </t>
  </si>
  <si>
    <t>En el periodo Junio-Noviembre del 2025 no se han entregado certificados con perdida de imparcialidad</t>
  </si>
  <si>
    <t xml:space="preserve">En el periodo Junio-Noviembre, no se han presentado eventos de resultados errados por contaminación cruzada  </t>
  </si>
  <si>
    <t xml:space="preserve">Se obtuvo un cumplimiento del 100% de las actividades programadas para el año  </t>
  </si>
  <si>
    <t>Se obtuvieron resultados satisfactorios en el ensayo de aptitud numero del precinto 212644</t>
  </si>
  <si>
    <t xml:space="preserve"> 
En el periodo Junio-Noviembre  del 2025, no se han emitido informes de resultados con error. </t>
  </si>
  <si>
    <t xml:space="preserve">El control ha sido efectivo </t>
  </si>
  <si>
    <t>Se realiza registro fotografico (de manera opcional) y acompañamiento constante a los laboratorios clinicos.</t>
  </si>
  <si>
    <t xml:space="preserve">La acción  ha sido eficaz y se continuará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</si>
  <si>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</si>
  <si>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</si>
  <si>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A la fecha no se han emitido certificados con pérdida de la imparcialidad.</t>
  </si>
  <si>
    <t>A la fecha las condiciones ambientales del laboratorio han estado dentro de los intervalos establecidos durante el proceso de calibración.</t>
  </si>
  <si>
    <t>A la fecha el laboratorio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</si>
  <si>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</si>
  <si>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</si>
  <si>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</si>
  <si>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</si>
  <si>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Actualmente tenemos Contrato No. 5958 de 2025 con STATMET para participar en el Programa Ensayo de Aptitud en Multímetro Digital Código: STATMET-E1-2025-01, se realizará en los meses de julio-agosto</t>
  </si>
  <si>
    <t xml:space="preserve">A la fecha no se han realizado reparaciones en el equipo de aire acondicionado o en el deshumidificador </t>
  </si>
  <si>
    <t>A la fecha los equipos que realizan calibraciones funcionan correctamente.</t>
  </si>
  <si>
    <t>No se ha presentado ausencia del personal clave.</t>
  </si>
  <si>
    <t>A la fecha no se ha presentado informes con pérdida de la imparcialidad por tener comunicación con el cliente y participar en el proceso de calibración.</t>
  </si>
  <si>
    <t>A la fecha no se han emitido certificados con pérdida de la imparcialidad, debido a que el personal que realiza calibraciones es diferente al funcionario que tiene comunicación con  los clientes.</t>
  </si>
  <si>
    <t>No se han presentado dificultades en la aplicación del control</t>
  </si>
  <si>
    <t>Hasta el momento no se han realizado servicios de calibración con Declaración de Conformidad</t>
  </si>
  <si>
    <t>N/A; debido a que a la fecha no se han presentado solicitudes con Declaraciones de Conformidad.</t>
  </si>
  <si>
    <t>Se revisan las normas técnicas utilizadas para el proceso de calibración cada 6 meses
Última revisión 2025-02-27</t>
  </si>
  <si>
    <t>Formato SGC-MC2-FOR-06 V2</t>
  </si>
  <si>
    <t>Cada 6 meses se realiza mantenimiento a los equipos Aire Acondicionado y Deshumidificador 
(Último mantenimiento 2025-04-07)</t>
  </si>
  <si>
    <t>Formato SGC-FOR-008-1 V5</t>
  </si>
  <si>
    <t>Hasta la fecha se han cumplido con las calibraciones y comprobaciones intermedias programadas.</t>
  </si>
  <si>
    <t>Formato SGC-FOR-009-04 V4</t>
  </si>
  <si>
    <t>A la fecha no se han capacitado estudiantes debido al poco personal en el laboratorio, se tiene programado para el segundo semestre 2025</t>
  </si>
  <si>
    <t>Contrato No. 5958 de 2025 con STATMET, los análisis se realizaron en el mes de agosto, a la fecha no hemos recibido Informe.</t>
  </si>
  <si>
    <t>Se revisan las normas técnicas utilizadas para el proceso de calibración cada 6 meses
Última revisión 2025-08-14</t>
  </si>
  <si>
    <t>Cada 6 meses se realiza mantenimiento a los equipos Aire Acondicionado y Deshumidificador 
(Último mantenimiento 2025-09-02)</t>
  </si>
  <si>
    <t>En el momento se está realizando Capacitación a María Estefanía Gutiérrez Gómez docente de la UTP</t>
  </si>
  <si>
    <t>Formato 22-LME-F85 V1.</t>
  </si>
  <si>
    <t>Se han emitido 28 informes de ensayo y no se  presentaron casos de pérdida de la imparcialidad.</t>
  </si>
  <si>
    <t>Las condiciones ambientales se encuentran controladas y monitoreadas de forma permanente. Se cuenta con registros actualizados que permiten evidenciar el cumplimiento de los límites establecidos, sin presentarse desviaciones</t>
  </si>
  <si>
    <t>Se da cumplimiento al plan  de calibración, verificación y mantenimiento de los equipos. Adicionalmente, se realiza el cálculo del intervalo de calibración con base en los resultados obtenidos, lo que permite garantizar la trazabilidad y confiabilidad de las mediciones.</t>
  </si>
  <si>
    <t>No se han identificado equipos defectuosos
No se presentaron desviaciones superiores al 5% en los datos maestros gestionados por el software validado</t>
  </si>
  <si>
    <t>Se han emitido 28 informes de ensayo y para ningun caso el cliente ha solicitado la inclusión de una declaración de conformidad.</t>
  </si>
  <si>
    <t>No se han presentado casos en los que la incertidumbre expandida superara el 5% de la capacidad total del sistema de enfriamiento</t>
  </si>
  <si>
    <t>El control es adecuado</t>
  </si>
  <si>
    <t>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t>
  </si>
  <si>
    <t>El calendario general ha cumplido en un 99.82% no se han realizado modificaciones en ninguno aspecto académico el planteado es el que se ha venido trabajando</t>
  </si>
  <si>
    <t xml:space="preserve"> Se han realizado 6372 certificados hasta el 20/06/2025, en seguimiento realizado hasta el mes de abril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mes junio y julio</t>
  </si>
  <si>
    <t>Se  han enviado 769 historias académicas a microfilmar de las cuáles han sido devueltas 110  faltando por devolver desde archivo central 659 las cuales se deben revisar una a una para verificar que no falteningún documento
https://docs.google.com/spreadsheets/d/1bRom3SlJqSyjC2C5arYds0mucMM8JRsIQKdODsg33Cg/edit?usp=sharing</t>
  </si>
  <si>
    <t>Se tienen organizados 3341 historias académicas de estudiantes retirados de la universidad y 27289 historias académicas de graduados
https://docs.google.com/spreadsheets/d/14mQVaiB39DWlsxoVrWwIOgE7nJDGh06MvRgeUGC61Zo/edit?usp=sharing</t>
  </si>
  <si>
    <t>Se revisan 2803 estudiantes de primer curso de los cuales se les solicta por llamada los documentos que les hace falta, a 28 jóvenes se les bloqueó el recibo de pago por no enviar la documentación los cuales están relacionados en la pestaña Pendientes actas de grado
https://docs.google.com/spreadsheets/d/197AM2pPOomcM-6wQv4Paz57nKXx0mFSi/edit?usp=drive_link&amp;ouid=113069431011638895105&amp;rtpof=true&amp;sd=true</t>
  </si>
  <si>
    <t>Se continua con el control de los calendarios en el archivo drive 
https://docs.google.com/spreadsheets/d/1sLWsPfkATo8NYcYsKY1DJe0eo6sSxkWukYqornLScvo/edit?usp=drive_link</t>
  </si>
  <si>
    <t>Se envian los calendarios por memorando y se recuerdan las actividades por email a las secretarias de programa
https://docs.google.com/spreadsheets/d/1HvZHYMHm_iMtmC-H6hiXqgDnge7cxckZmyAxgj827aM/edit?usp=sharing</t>
  </si>
  <si>
    <t>La matriz de seguimiento se evidencia en la evidencia/ control 3 Resumen de calendarios
https://docs.google.com/spreadsheets/d/1c0XSIyDlpdtV4vl_V9zNB_P0bEukiOlvOnxVFcqTvmA/edit?usp=drive_link</t>
  </si>
  <si>
    <t>Actualización diaria del conteo de certificados académicos realizados
https://docs.google.com/spreadsheets/d/1cyW2FRWmwBHOn-UZxTYCzg1qorMz-6fZ5JXdHl9o9vw/edit?usp=sharing</t>
  </si>
  <si>
    <t>Se realizan los seguimientos a los certificados académicos cada 2 meses sin encontrar inconsistencias
https://docs.google.com/spreadsheets/d/14zxXLq-UNiA-_Rwtj11y-t9_euiOR0zHhN5ZxhdQXlw/edit?usp=sharing</t>
  </si>
  <si>
    <t>De los certificados expedidos cada uno se genera por el sistema de información (Certificados) los cuales son entregados por ventanilla o mediante correo electrónico</t>
  </si>
  <si>
    <t>Pendiente para  el segundo semestre de 2025  el control de las actividades del calendario por estar vigente</t>
  </si>
  <si>
    <t>Realizada la programación de actividades para el segundo semestre de 2025- Faltan actividades por dar cumplimiento</t>
  </si>
  <si>
    <t>Se establece el calendario académico sin cambios o modificaciones- Se debe esperar el cumpliento total de las actividades</t>
  </si>
  <si>
    <t xml:space="preserve">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
El 12 de agosto de 2025 se enviaron 640 historias académicas a microfilmar
https://drive.google.com/file/d/1OezOHsgT61HiAtIxXTjU4d17vq4tkBvh/view?usp=drive_link
El 6 de octubre de 2025 se enviaron a microfilmar 590 historias académicas
https://drive.google.com/file/d/1ZDGrvuEMXrNYQzfM8mKKjh36vDPAJKT5/view?usp=drive_link
Por lo tanto, se completan las 2000 historias académicas que se deben enviar a microfilmar anualmente
</t>
  </si>
  <si>
    <t>El calendario académico del periodo 2025-2 Todos los programas ha cumplido en un 99.97% , se realiza modificación por corrección en la fecha de la matrícula financiera del semestre 13 del internado rotatorio</t>
  </si>
  <si>
    <t xml:space="preserve"> Se han realizado 11658 certificados hasta el 20/11/2025, en el seguimiento realizado en los meses septiembre-octubre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del corte noviembre- diciembre</t>
  </si>
  <si>
    <t>Se  han enviado 2000 historias académicas a microfilmar de las cuáles han sido devueltas 900 faltando por devolver desde archivo central 1100 las cuales se deben revisar una a una para verificar que no falteningún documento
https://docs.google.com/spreadsheets/d/1UuXjzN42Z5UchjZ5kn56uQswIASVSpYzh-EnXcvnzrM/edit?usp=sharing</t>
  </si>
  <si>
    <t>Se tienen organizadas un total de:
 2133 historias académicas de estudiantes que se encontraban activos, 3341 historias académicas de estudiantes retirados, 31047 historias académicas de estudiantes graduados y 1610 historias académicas de estudiantes bachilleres 
https://docs.google.com/spreadsheets/d/1XXVSBsS98dCmTtzsqlLyEwcN3jYjDtbsW1iNL8e9aOc/edit?usp=sharing</t>
  </si>
  <si>
    <t>Se revisan 3233 estudiantes de primer curso 2025-2 de los cuales se les solicta por llamada los documentos que les hace falta, 43 jóvenes se reportarán a financiera los cuales tienen Pendiente el acta de grado
https://docs.google.com/spreadsheets/d/1ZfzlqUKcEOV17ekcGbAuKRs3OSpCcp3X/edit?usp=sharing&amp;ouid=113069431011638895105&amp;rtpof=true&amp;sd=true</t>
  </si>
  <si>
    <t>Correo con borrador de calendario académico enviado a consejo académico
https://drive.google.com/file/d/1KbNYANZOPkHZ9e-UF5idx-UzpQnnghKY/view?usp=drive_link</t>
  </si>
  <si>
    <t>Se lleva propuesta de calendario y se aprueba por el consejo académico, se publica calendario en página de la universidad
https://docs.google.com/spreadsheets/d/1IA0oSK0cBbbnRzhZnYYzuIKi3V0NeT-P4f7zNLkXCmo/edit?usp=sharing</t>
  </si>
  <si>
    <t>Se continúa con el control de los calendarios en la matriz de drive
https://docs.google.com/spreadsheets/d/1BRabLcgjV5hk12e_4ftT-WLhDQ5xOejQ/edit?usp=drive_link&amp;ouid=113069431011638895105&amp;rtpof=true&amp;sd=true</t>
  </si>
  <si>
    <t>De los certificados expedidos cada uno se genera por el sistema de información (Certificados) los cuales son entregados por ventanilla o mediante correo electrónico
Desde sistemas no han generado la automatización para la generación de certificados desde el sistema de información
https://docs.google.com/spreadsheets/d/1Hb3noDkuGVNJVwyZja9UzxxsURlwUvCrEQJvf82QPRQ/edit?usp=sharing</t>
  </si>
  <si>
    <t>En el segundo semestre de 2025 el control de las actividades del calendario</t>
  </si>
  <si>
    <t>Se establece el calendario académico 2025-2 con una modificación, se debe esperar el cumpliento total de las actividades</t>
  </si>
  <si>
    <t xml:space="preserve">La meta se alcanzó en un 100%, teniendo cne cuenta que es el 90%. Después de hacer la medición entre el 1 de enero y el 20 de junio, encontramos que el saldo de libros por retornar a la colección corresponde a un 4%, que es recuperable durante el II semestre del año. </t>
  </si>
  <si>
    <t>Los cotroles son efectivos</t>
  </si>
  <si>
    <t>La meta se alcanzó de manera satosfactoria desde la primera medición ene l mes de junio. Según el reporte, el 3% de los libros no ha sido retornada al 20 de noviembre de 2025. Se espera recueprar el 100% finalizando el mes de noviembre, teniendo en cuenta que la biblioteca cerrará sus servicios a partir del 1 de diciembre para realizar el inventario físico y se ha solicitaod a la comunidad la devolucón de los libros hasta el 28 de noviembre de 2025.</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</si>
  <si>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</si>
  <si>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</si>
  <si>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</si>
  <si>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Los manuales que se establecen no están terminados en su mayoría</t>
  </si>
  <si>
    <t>Las capacitaciones muestran amplia aceptación por parte de las demás área, sin embargo, aún se evidencian diversas falencias técnicas en las redes de las demás dependencias</t>
  </si>
  <si>
    <t>No se genera actualmente una ruta para la mitigación de información falsa posterior al apoyo jurídico y a la verificación de la información</t>
  </si>
  <si>
    <t>Los formatos no están siendo utilizados y no han sido aprobados</t>
  </si>
  <si>
    <t>Por medio de los manuales se logra generar un blidaje y trazabilidad para la debida publicación de información</t>
  </si>
  <si>
    <t>Estos programas de capacitación brinda la capacidad de conectar más estrechamente con las dependencias y es considerada una mejor forma de impartir las normativas para publicar información</t>
  </si>
  <si>
    <t>REQUIERE NUEVA ACCIÓN</t>
  </si>
  <si>
    <t>Se establecen y se mitigan los posibles impactos legales y reputacionales que pueden generar las noticias falsas</t>
  </si>
  <si>
    <t>No se incorpora en el proceso periodístico los formatos para la autorización del uso de imagen</t>
  </si>
  <si>
    <t xml:space="preserve">No se encontro inclumpliento de las normas de publicación que figuran en los manuales de estilo existentes. </t>
  </si>
  <si>
    <t xml:space="preserve">Durante la vigencia no se presentaron errores en las publicaciones de acuerdo a la cantidad total de publicaciones. </t>
  </si>
  <si>
    <t>Durante el 2025 no se recibieron denuncias sobre el uso de derechos de autor y por uso de imagen</t>
  </si>
  <si>
    <t>De acuerdo a que el mapa de riesgos y plan de mejoramiento no tiene informacion precisa sobre la acción a realizar, y teniendo en cuenta que  actualmente los procesos de la oficina de comunicaciones han cambiado deacuerdo al plan estrategico de comunicaicones en actualización, ha habido actualizaciones constactes asi mismo en las acciones de mitigacion de los riesgos. Aun asi se identifican los riesgos y se ha trabajado en acciones que buscan la mejora continua, como lo es la contrucciones de manuales de estilo</t>
  </si>
  <si>
    <t>NO EXISTE CONTROL AUN</t>
  </si>
  <si>
    <t>Se diseñan formatos de autorizacion de uso de imagen, que ya fue revisando por el area de proteccin de datos personales, asi mismo con asesoria del area juridica de la universad, aun asi, este formato aun no esta legalizado en calidad, se poryecta legalizar para el 2026</t>
  </si>
  <si>
    <t>En busca de un control para los riesgos, se realizo la actualizacion de los protocolos y lineamientos para la publicación y aplicación de lac omunicaciones en radio, campus informa y redes sociales. Actualmente llamados "Manuales de estilo" para cada uno de los medios de comunicacion institucionales, buscan dar el lineamiento y diectriz para el manejo de las publicaciones que se realizan en los difeentes medios. Estos Manuales estan pendientes de aprobacion por la diectora de Gestion de la Comunicacion y Promocion Instotucional, para posteriormente enviar a calidad para su legalización.</t>
  </si>
  <si>
    <t>Se creo la REC (red estrategica de comunicadores) del cual hacen parte los colaboradores que se encargan de las comunicaciones en las diferentes areas de la institución, y Se diseña un plan de capacitación para los integrantes.</t>
  </si>
  <si>
    <t>Se recibieron  20    expedientes radicados en la Oficina de control disciplinario Interno,   con fecha de corte a Junio 30  de 2025.</t>
  </si>
  <si>
    <t xml:space="preserve">Se remitieron 9 Procesos en contra de transitorios  y  7 procesos con decisión inhibitoria. </t>
  </si>
  <si>
    <t>De un total de  25 procesos en el periodo Julio - Noviembre de 2025,   en la Oficina de control disciplinario Interno,   con fecha de corte a noviembre14  de 2025; el 100% han sido notificados personalmente.</t>
  </si>
  <si>
    <t>Se han recibido 6,  Procesos en contra de transitorios, y  cinco  procesos fueron  Remitidos a otras autoridades.</t>
  </si>
  <si>
    <t>Incorporar el formato de control documental dentro del expediente disciplinario - y además se ha implementado el control en el cuadro radicador de Oficios, dispuesto en el Drive para el seguiemito porparte del profesioanl encargado.</t>
  </si>
  <si>
    <t>Se tiene implementado el cuadro de control a la actuación disciplinaria, en el cual se indican el número de investigados con vínculo transitorio.</t>
  </si>
  <si>
    <t>Se tiene implementado el cuadro de control a la actuación disciplinaria, en el cual se indican el número de procesos remitidos a otras autoridades competentes.</t>
  </si>
  <si>
    <t>Continúa el proceso de implementación del procedimiento administrativo sancionador para los colaboraodres con vínculo transitorio.</t>
  </si>
  <si>
    <t>Se ha adelantado la acción, con la expedición del acuerdo No 14 de 2025,  POR MEDIO DEL CUAL SE MODIFICA PARCIALMENTE EL ACUERDO No.14 DEL 2014 QUE APRUEBA LA ESTRUCTURA ORGANIZACIONAL DE LA UNIVERSIDAD TECNOLÓGICA DE PEREIRA Y SE ADOPTAN OTRAS DISPOSICIONES.</t>
  </si>
  <si>
    <t xml:space="preserve">Hasta el 31 de mayo de 2025 se han presentado los siguientes informes al SIRECI:
•Rendición Anual de la cuenta SIRECI (1)	1
•Gestión contractual – SIRECI (12)	5
•Obras inconclusas – SIRECI (12)	5
•Acciones de repetición – SIRECI (2)	1
•Delitos contra la administración pública - SIRECI (2)	1
•Enfoque diferencial – SIRECI (1)	1
</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</si>
  <si>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</si>
  <si>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31/05/2025 se ha ejecutado el  45.8%,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</si>
  <si>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</si>
  <si>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</si>
  <si>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</si>
  <si>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</si>
  <si>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</si>
  <si>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</si>
  <si>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</si>
  <si>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</si>
  <si>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</si>
  <si>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 xml:space="preserve">Hasta el 31 de mayo de 2025 se han presentado los siguientes informes al SIRECI:
•Rendición Anual de la cuenta SIRECI (1)	1
•Gestión contractual – SIRECI (12)	10
•Obras inconclusas – SIRECI (12)	10
•Acciones de repetición – SIRECI (2)	2
•Delitos contra la administración pública - SIRECI (2)	2
•Enfoque diferencial – SIRECI (1)	1
•Plan de mejoramiento suscripcion  – SIRECI (1)	1
•Plan de mejoramiento seguimiento – SIRECI (2)	2
</t>
  </si>
  <si>
    <t>De acuerdo a la ejecución del Programa anual de auditorias a 31/10/2025 se ha ejecutado el  93.1%, lo cual es un porcentaje de ejecución adecuado para la fecha de corte</t>
  </si>
  <si>
    <t>Medición del 1 de enero al 30 de mayo de 2025. 
0 días con fallas en 151 días del 2025</t>
  </si>
  <si>
    <t xml:space="preserve">En diciembre del 2024 se renovaron los equipos  Firewalls. </t>
  </si>
  <si>
    <t>Está pendiente por renovar licencias de IPS, y las de los FW en diciembre de este año.</t>
  </si>
  <si>
    <t xml:space="preserve">
Durante el primer semestre se recibieron e implementaron lineamientos y normativas aplicables a los procesos del área. Se realizó la verificación y revisión de dichos documentos.
Se evidenció su ejecución con resultados satisfactorios, sin generar afectaciones en la operatividad de los procesos. </t>
  </si>
  <si>
    <t xml:space="preserve">Se encuentra en proceso  la prueba piloto con enfoque en el retiro por pensión.  Se han realizado acciones que den respuesta al riesgo identificado. </t>
  </si>
  <si>
    <t>Durante los espacios de trabajo del grupo de líderes internos se efectuó la revisión de normativas y lineamientos vigentes. Este ejercicio permitió identificar ajustes requeridos y coordinar las acciones necesarias para su implementación. La aplicación del control ha sido adecuada y se considera aceptable.</t>
  </si>
  <si>
    <t>Este control aún no ha sido activado plenamente, dado que no se ha materializado el riesgo, aunque se ha implementado la normatividad interna y externa correspondiente. No obstante, de manera periódica se realiza seguimiento al plan de trabajo</t>
  </si>
  <si>
    <t>Se han realizado el seguimiento a los procesos, sin novedades y se aplicaron los controles internos.</t>
  </si>
  <si>
    <t xml:space="preserve">Se han identificado las acciones a realizarse durante esta vigencia, en este aspecto se estableció :
*Identificar la población objeto, para esta oportunidad se trabajará con el personal administrativo.
*Acompañar ntegralmentee al personal proximo a pensionarse
*Realizar entrevistas focales
*Sensibilizar al personal nuevo sobre la etapa 
</t>
  </si>
  <si>
    <t xml:space="preserve">Se identificó  el conocimiento clave de un directivo, el cual fue registrado atraves den un  libro titulado Modelo de Transformación Organizacional. Actualmente, se encuentra en proceso de revision editorial. Para este segundo semestre, se iniciará el segundo módulo. </t>
  </si>
  <si>
    <t xml:space="preserve">Se finalizó el montaje en la plataforma y se encuentra aprobado por parte del lider del proceso para enviar la prueba piloto
</t>
  </si>
  <si>
    <t xml:space="preserve">Las reuniones constituyen un espacio estratégico para la coordinación de acciones orientadas a la implementación de la normativa, permitiendo una gestión articulada de los procesos . </t>
  </si>
  <si>
    <t xml:space="preserve">Se han realizado consultas que requieren de de revisión con mirada juridica para las respuestas acordes y oportunas a los usuarios </t>
  </si>
  <si>
    <t xml:space="preserve">La actualización de la informació se realizan por lo menos una vez al mes., evidenciando lo siguiente:
•La actualización del SIGEP para procesos de contratación se ha venido aplicando a los colaboradores que lo requieren.
•Frente al incremento salarial emitido por la Presidencia de la República, se adoptaron las medidas necesarias para atender la contingencia derivada en materia de seguridad social y asegurar el cumplimiento de la normativa.
•En relación con la normativa de Seguridad y Salud en el Trabajo (SST), se han presentado actualizaciones tanto internas como externas, incluyendo temas como seguridad vial, violencia de género, acoso laboral, sala de lactancia y la Resolución 1843 de 2025 relacionada con el examen médico ocupacional. Esta normativa ha sido registrada en la matriz de requisitos legales asociada a cada estrategia, sin que se hayan reportado novedades en su implementación </t>
  </si>
  <si>
    <t xml:space="preserve">Se identificó que se utilizará acompañamiento personalizado y entrevista </t>
  </si>
  <si>
    <t xml:space="preserve">Actualización de información con conocimiento clave </t>
  </si>
  <si>
    <t>El sitio en Google Site está en desarrollo, por lo cual no se encuentra aún disponible para el público objetivo.</t>
  </si>
  <si>
    <t xml:space="preserve">
El indicador de riesgo alcanzó el 100% de cumplimiento, dado que los casos materializados fueron (4) se ubicaron por debajo de la meta establecida (5).  evidenciando control adecuado del riesgo. 
Los casos materializados fueron: un incumplimiento normativo relacionado con la realización del curso de 50 horas para el equipo de SST, el cual generó una desviación y fue necesario establecer un plan de mejoramiento 
En cuanto a afiliaciones, se gestionaron 3215 registros correspondientes a los diferentes esquemas que tiene la Universidad. Asimismo, se realizaron los cruces de la información respectivos.  Sin embargo, se efectuaron aportes a pensión a un trabajador que ya tenía requisitos cumplidos o que esté devengando pensión, generando una afectación al trabajador. 
Durante la contratación, se utilizó indebidamente la figura del Acuerdo 21, las causas identificadas corresponden a errores humanos en el proceso de vinculación, particularmente en la verificación del tipo de contratación aplicable y de los requisitos asociados. 
Otra situación identificada corresponde a la vinculación simultánea de docentes para actividades de pregrado y posgrado, lo que generó una excedencia del límite permitido de horas. Se evidenció que el aplicativo de contratación docente y el de resoluciones funcionan de manera independiente, sin realizar cruces automáticos de información que permitan prevenir este tipo de situaciones.
Frente a las demás acciones, se cumplieron a cabalidad. Se realizaron las respectivas entregas de la nómina,  se llevaron a cabo las mediciones, etc y no se materializaron riesgos adicionales.  </t>
  </si>
  <si>
    <t>Se encuentra en proceso  la prueba piloto con enfoque en el retiro por pensión.  Se han realizado acciones que den respuesta al riesgo identificado. 
Acompañamiento a las personas proximas al retiro, se han aplicado entrevistas a 11 personas docentes y administrativos, e implementado el formato por retención del conocimiento al Directivo Grado 1,  Tecnico grado 18 y un Docente. 2 Encuestas de entrevista de retiro. 
Taller de sensibilización para participación en el programa Pre retiro con enfoque en transferencia y acompañamiento en el transito laboral.
Implementación de acta de entrega
Con respecto a la prueba piloto del plan de entrenamiento, se ajusto y se realizará la prueba piloto en el mes de diciembre con las asistenciales de planta</t>
  </si>
  <si>
    <t xml:space="preserve">Durante los espacios de trabajo del grupo de líderes internos se efectuó la revisión de normativas y lineamientos vigentes.  Tales como temas de:  teletrabajo, desconexión, entre otros. </t>
  </si>
  <si>
    <t xml:space="preserve">Para el segundo semestre no se realizaron pre auditorias internas, sin embargo, si se realizó seguimiento al plan de trabajo. </t>
  </si>
  <si>
    <t xml:space="preserve">Se realizó seguimiento al plan de trabajo. Sin embargo, para el riesgo materializado relacionado con el curso, no se había definido una actividad específica para verificar el cumplimiento del curso por parte de los integrantes de SST.
En cuanto al riesgo de afiliación, al tratarse de un riesgo compartido con Administración de Personal, se implementaron acciones de mejora orientadas a prevenir situaciones que puedan afectar el ingreso de la mesada del colaborador. Para ello, se requiere actualizar oportunamente la información en legalización y realizar una verificación constante del listado de pensionados, contrastándolo con el registro que maneja dicha área
Para los casos de vinculación se realizaron las medidas correctivas pertinentes. </t>
  </si>
  <si>
    <t xml:space="preserve">Se implementaron los formatos de retención del conocimiento  y el acta de entrega correspondiente. </t>
  </si>
  <si>
    <t xml:space="preserve">Actualización de la caracterización de personas próximas al retiro laboral.  Se implementaron entrevistas  que permiten consolidar información del conocimiento clave. </t>
  </si>
  <si>
    <t xml:space="preserve"> Al revisar nuevamente el instrumento, se identificó la necesidad de actualizar determinada información, la cual ya fue ajustada. La funcionalidad del instrumento será revisada en el grupo de líderes, con el fin de realizar la prueba piloto en diciembre con las asistenciales seleccionadas en la convocatoria 01-2024.
</t>
  </si>
  <si>
    <t xml:space="preserve">No fue necesario alinearse con el area de juridia ya que el requisito era claramente identificable  . </t>
  </si>
  <si>
    <t xml:space="preserve">Cada líder realiza reuniones periódicas con sus equipos de trabajo, espacios que permiten identificar y situaciones y definir acciones para atender las diferentes actividades y contingencias que puedan presentarse  </t>
  </si>
  <si>
    <t>Para esta etapa se definió que se empleará acompañamiento personalizado y entrevista. Adicionalmente, a medida que se han  identificado nuevas necesidades, se establecen las acciones complementarias que correspondan.</t>
  </si>
  <si>
    <t xml:space="preserve">Actualización de información de la caracterización de personas próximas al retiro, y la aplicación de entrevistas </t>
  </si>
  <si>
    <t>Se han implementado diversas estrategias de acompañamiento para las personas próximas a su retiro, obteniendo resultados parciales. En cuanto a la prueba piloto de entrenamiento, el sitio en Google Site se encuentra habilitado y listo para su ejecución.</t>
  </si>
  <si>
    <t>Se cumple con el indicador ya que no se alcanza a superar el 8% de la meta definida, presentado un  % de error del 2.569
Casos registrados en Aranda durante el primer semestre 2025:
Total errores: 1.012
Errores marcados como graves: 26</t>
  </si>
  <si>
    <t>Se cumple con el indicador ya que se supera el 95% de la meta definida.
El 0.01164% de la NO disponibilidad se debe a la ventana de tiempo programada para los servicios de mantenimiento de equipos y bases de datos.
El 14 marzo por 14 horas y el 28 marzo por 37 horas.</t>
  </si>
  <si>
    <t>Para el 1er semestre del 2025 no se programaron capacitaciones en protección de datos.  Estas seran programadas para el 2do semestre del año.  
Por lo anterior, no hay un indicador de medición para este 1er semestre.</t>
  </si>
  <si>
    <t>No se tienen limitantes para generar los registrados en el Aranda.  El riesgo se mantiene por debajo de la meta establecida.</t>
  </si>
  <si>
    <t>No se han presentado inconvenientes con el monitoreo de los servidores ni se han presentado fallas en los servidores.  El monitoreo debe ser constante y permanente.</t>
  </si>
  <si>
    <t>Las capacitaciones se programan de acuerdo a las solicitudes institucionales (académicas y administrativas).  Permanente se realizan las asesorias sobre protección de datos personales.</t>
  </si>
  <si>
    <t>Con la información encontrada se debe realizar un análisis para decidir que acciones de mejora se podran implementar con el fin de solucionar estos errores.  Actualmente hay algunas soluciones que se van a implementar para corregir estas novedades.</t>
  </si>
  <si>
    <t>Monitoreo constante y permanente, además de los mantenimientos preventivos realizados a los servidores.</t>
  </si>
  <si>
    <t>Las capactitaciones se programan por solicitud de las facultades o dependencias de la Universidad para socializar la información de protección de personales.  Permanentemente se realizan las asesorias y las revisiones de formularios google.</t>
  </si>
  <si>
    <t>Se cumple con el indicador ya que no se alcanza a superar el 8% de la meta definida, presentado un  % de error del 2.998
Casos registrados en Aranda durante el segundo semestre 2025:
Total errores: 1.601
Errores marcados como graves: 48</t>
  </si>
  <si>
    <t>Se cumple con el indicador ya que la disponibilidad de los servicios es de  99.97%, superarando la meta definida &gt;95%.
El 0.03% corresponde a la NO disponibilidad de los servicios por la ventana de tiempo programada para el servicio de mantenimiento del centro de datos.
El 28 Octubre 2025 por 1 hora.</t>
  </si>
  <si>
    <t>Para el 2do semestre del 2025 se realizan 21 capacitaciones a áreas de la Universidad cumpliendo con el 210% de la planificación de capacitación; programadas en materia de protección de datos y  enfocandos en las actividades propias de cada dependencia realizando la respectiva socialización, sensibilización y asesoria.</t>
  </si>
  <si>
    <t>Se cuenta con un avance general del 38.45% del PDI, con corte al mes de marzo,  el cual es un avance satisfactorio con respecto al parametro de cumplimiento del primer trimestre que corresponde al 25%.
Este resultado se desagrega así:
Pilra de gestión: 44.65%
Programa: 45.72%
Proyectos: 28.35%</t>
  </si>
  <si>
    <t xml:space="preserve">Para la vigencia 2025 se han suscrito 52 contrataciones, los cuales se han ejecutado adecuadamente.  
</t>
  </si>
  <si>
    <t>Esta medición con corte a marzo de 2025 se mide a través de los siguientes componentes:
Informes y reportes para entregar en la vigencia	27.78%
Informes Observatorio del contexto interno y externo	16.67%
Hallazgos encontrados en la información que se reporta a entes de control	100.00%</t>
  </si>
  <si>
    <t>Durante la vigencia 2025 no se han realizado jornadas de respaldo de información</t>
  </si>
  <si>
    <t xml:space="preserve">Seguimiento periódico al Plan de Mejormiento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</si>
  <si>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UTPy alineadas con el plan maestro. Con corte a la fecha se han finalizado 5 contratos.  </t>
  </si>
  <si>
    <t xml:space="preserve">Se tienen proyectados en el plan de accion finalizar 23 intervenciones en el campus, en el peridodo se han terminado y entregado a satisfaccion cinco (5) contratos, los demas se encuentran en curso y/o en proceso de contratacion. </t>
  </si>
  <si>
    <t>El promedio de cumplimiento de los proyectos del pilar de gestión es de 23,91%, lo que corresponde a un avance esperado a la fecha del reporte</t>
  </si>
  <si>
    <t>Se cuenta con un avance general del 79.94% del PDI, con corte al mes de marzo,  el cual es un avance satisfactorio con respecto al parametro de cumplimiento del primer trimestre que corresponde al 75%.
Este resultado se desagrega así:
Pilra de gestión: 82.62%
Programa: 80.24%
Proyectos: 77.70%</t>
  </si>
  <si>
    <t xml:space="preserve">Para la vigencia 2025 se han suscrito 122 contrataciones, los cuales se han ejecutado adecuadamente.  
</t>
  </si>
  <si>
    <t>Esta medición con corte a septiembre de 2025 se mide a través de los siguientes componentes:
Informes y reportes para entregar en la vigencia 	61,11%
Informes Observatorio del contexto interno y externo	 50%
Hallazgos encontrados en la información que se reporta a entes de control	100.00%</t>
  </si>
  <si>
    <t>Se realizó un respaldo parcial de las carpetas de contratación a cargo de PDI
Se levanta una alerta frente a los medios de respaldo de los datos, dado que ya se materializó un riesgo.</t>
  </si>
  <si>
    <t xml:space="preserve">Seguimiento periódico al Plan de Mejoramiento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</si>
  <si>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 y alineadas con el plan maestro. Con corte a la fecha se han finalizado 16 contratos.  </t>
  </si>
  <si>
    <t xml:space="preserve">Se tienen proyectados en el plan de accion finalizar 23 intervenciones en el campus, en el peridodo se han terminado y entregado a satisfaccion trece (13) contratos, los demas se encuentran en curso y/o en proceso de contratacion. </t>
  </si>
  <si>
    <t>El promedio de cumplimiento de los proyectos del pilar de gestión es de 74,79%, lo que corresponde a un avance esperado a la fecha del reporte</t>
  </si>
  <si>
    <t xml:space="preserve">Se han llevado acabo 13 comites de gerencia del PDI, que permitan hacer trazabilidad del proceso, de los cuales en tres se ha realizado seguimiento a metas </t>
  </si>
  <si>
    <t>Se cuenta con un sistema de información SIGER, que permite a las redes de trabajo realizar los reportes de los tres niveles de gestión en un plataforma que salvaguarda los resultados y soportes</t>
  </si>
  <si>
    <t xml:space="preserve">Se realizó calidad de información del tercer trimestre de la vigencia 2025, el cual permite hacer revisón de la coherenci adel reporte cualitativo, cuantitativo y soportes de los tres niveles de gestión del Plan </t>
  </si>
  <si>
    <t>De manera periodica se vienen generando alertas a los supervisores e interventores frete a l estado de ls contrataciones y estado de los documentos del mismo</t>
  </si>
  <si>
    <t xml:space="preserve">Se cuenta con un profesional que realiza la labor de soporte operativo para hacer seguimineto a los informes presentados de supervisión e interventoría </t>
  </si>
  <si>
    <t>Se cuenta con el formato de seguimiento a pólizas el cual nos permite identificar errores antes de ser radicadas</t>
  </si>
  <si>
    <t>Se encuentra relacionada en el Plan de acción de AIE en las siguientes actividades:
Act 3.12 Elaboración de Manuales para la gestión Estadístico (Fase 2)
Act 3.14 Depuración de información</t>
  </si>
  <si>
    <t>Se encuentra relacionada en el Plan de acción de AIE en las siguientes actividades:
Act 3.14 Depuración de información</t>
  </si>
  <si>
    <t>Se encuentra relacionada en el Plan de acción de AIE en las siguientes actividades:
Act 2.4 Respaldo de activos de Información</t>
  </si>
  <si>
    <t xml:space="preserve">Sin problemas en la aplicación de los controles existentes. </t>
  </si>
  <si>
    <t xml:space="preserve">Periodicamente se han venido realizando los tips informativos en temas contractuales </t>
  </si>
  <si>
    <t xml:space="preserve">Se cuenta con el profesional I del PDI, quien realiza el seguimiento y control </t>
  </si>
  <si>
    <t>N.A</t>
  </si>
  <si>
    <t>Desde AIE se realiza un proceso de revisión de inconsistencias que se traslada a las fuentes primarias de información para mejorar el proceso de cargue a SNIES y las estadísticas institufional</t>
  </si>
  <si>
    <t>Las jornadas de respaldo de información se realizan, sin embargo, es responsabilidad del Líder de área de definir la información que se debe almacenar, adicionalmente, el respaldo de información en los discos duros no garantiza la adecuada seguridad del resguardo de la información, desde el área se considera de que se deben explorar otras alternativas para el manejo de los respaldos.</t>
  </si>
  <si>
    <t xml:space="preserve">En los pliegos de ccndiciones se verifica que las intervenciones programdas en el plan de accion de la vigencia se encuentran articuladas con el plan maestro del campus.  </t>
  </si>
  <si>
    <t xml:space="preserve">Se socializó el plan maestro de planta fisica con todo el equipo de profesionales de la oficina de planeacion.  </t>
  </si>
  <si>
    <t>Se cuenta con la información recogida de las área del PDI frente a los informes priorizados, se tiene pendiente la aprobación del Jefe de la Oficina de Planeación.</t>
  </si>
  <si>
    <t>ABRIL 10: ELECCIÓN REPRESENTACIONES INSTITUCIONALES 1.    Un Representante de los docentes y un representante de los trabajadores oficiales ante el Comité de Bienestar Universitario.</t>
  </si>
  <si>
    <t>MAYO 21 ELECCIÓN DE REPRESENTANTES ANTE EL CONSEJO SUPERIOR Y EL CONSEJOACADÉMICO                                                                                                                                                                                                     1.    Un Representante de las Directivas Académicas ante el Consejo Superior.
2.    Un Representante de los Profesores ante el Consejo Superior.
3.    Un Representante de los Empleados Administrativos ante el Consejo Superior.
4.    Dos Representantes de los Profesores al Consejo Académico.</t>
  </si>
  <si>
    <t xml:space="preserve"> MAYO 29 ELECCIÓN REPRESENTACIONES INSTITUCIONALES                                                      1.    Un Representante de los docentes Investigadores ante el Comité Central de Investigaciones. 2.    Un Representante de los Empleados de Carrera Administrativa ante la Comisión de Personal.</t>
  </si>
  <si>
    <t>LA SECRETARIA GENERAL NO HA TENIDO NINGUNA ACCION DE TUTELA RESULTADO DEL VENCIMIENTO DE DERECHOS DE PETICION</t>
  </si>
  <si>
    <t>INMEDIATAMENTE SE EXPIDE UN ACUERDO DEL CONSEJO SUPERIOR O ACADEMICO SE PUBLICA EN LA PAGINA DE LA SECRETARIA GENERAL Y SE APLICA LA RESPECTIVA NOTA DE VIGENCIA A LA QUE HAYA LUGAR https://secretariageneral.utp.edu.co/acuerdos-consejo-superior/https://secretariageneral.utp.edu.co/acuerdos-consejo-academico/https://secretariageneral.utp.edu.co/resoluciones-generales/</t>
  </si>
  <si>
    <t>Se programó la recepción de las transferencias primarias  desde el 25 de marzo y hasta el 30 de junio. A la fecha se han recibido  20 transferencias de las dependencias académicas y 5  de las dependencias administrativas,  que corresponden a 20 carpetas para el Archivo Histórico y 11 para el Archivo Central, lo que equivaldría a 3 mts lineales, actualizando la cantidad de documentos conservados en formato papel.</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</si>
  <si>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60%.</t>
  </si>
  <si>
    <t>ANEXO 1-PEDIDO DE INFORME A GESTION DE TALENTO HUMANO DE LO SUCEDIDO EN LA PAGINA 9 DEL DOCUMENTO ENVIADO POR LA EMPRESA PWC, PARA CUMPLIR EN MEJORAS DEL PROCESO</t>
  </si>
  <si>
    <t>LOS INFORMES DE AUDITORIA REPOSAN EN LOS ARCHIVOS DE LA SECRETARIA GENERAL-                                             ANEXO 2- INFORME DE AUDITORIA ELECCION REPRESENTANTES CONSEJO SUPERIOR Y ACADEMICO REALIZADA POR PWC</t>
  </si>
  <si>
    <t>EVIDENCIA DE SIMULACIONES
https://drive.google.com/file/d/1-UT9JX5R-SWxhXAPCXcv6eF-vSW48YBn/view?usp=sharing</t>
  </si>
  <si>
    <t xml:space="preserve">EL CONTROL HA SIDO EFECTIVO </t>
  </si>
  <si>
    <t xml:space="preserve">EL CONTROLHA SIDO EFECTIVO </t>
  </si>
  <si>
    <t>Tarea realizada por Mantenimiento Institucional. La fecha de vencimiento para la nueva revisión de los extintores es el 30 de agosto de la presente vigencia.</t>
  </si>
  <si>
    <t>En el  Plan de Acción de la oficina de la vigencia 2025 se tienen contempladas dichas actividades y mensualmente se registra el avance de las mismas. A la fecha se han microfilmado 420 historias académicas.</t>
  </si>
  <si>
    <t>El inventario del Archivo Central cuenta con 22.060  carpetas registradas. El inventario del  Archivo Histórico  presenta 8229 carpetas registradas.  El recibo de las transferencias primarias permite la actualización de lo inventarios documentales.</t>
  </si>
  <si>
    <t>El Programa de Gestión Documental se encuentra en actualización, está pendiente la actualización de 2 de los 8 procesos</t>
  </si>
  <si>
    <t xml:space="preserve">A la fecha se han actualizado 6 TRD pertenecientes a los programas: Maestria en Ciencias Quimicas,  Maestria en Educación Metodologia Virtual, Maestria en Gestión de Riesgos,Desarrollo de Procesos Quimicos, Procesos de Fabricación Metalmecanica y  Tecnología en Regencia de Farmacia. Adicionalmente se inició la actualización de la encuesta documental y de las Series de las Facultades  de: * Facultad de Ciencias Agrarias y Agroindustrias
* Facultad de Bellas Artes y Humanidades
* Facultad de Ciencias de la Educación
* Facultad de Mecánica Aplicada
* Facultad de Tecnología </t>
  </si>
  <si>
    <t>AGOSTO 21: ELECCIÓN DECANOS FACULTADES: 1- Ciencias de la Salud. 2-Ciencias de la Educación. 3- Ciencias Básicas. 4-Ingenierías: Eléctrica, Electrónica, Física y Ciencias de la Computación.</t>
  </si>
  <si>
    <t xml:space="preserve">SEPTIEMBRE 18: ELECCIÓN REPRESENTACIONES INSTITUCIONALES: 1- Un Representante de los Estudiantes y un representante de los empleados Administrativos ante el Comité de Bienestar Universitario.     OCTUBRE 16:  1- Un Representante de los Directores de Departamento y Programa ante el Consejo Académico.                                                                                                                                                                                       </t>
  </si>
  <si>
    <t>NOVIEMBRE 13:  ELECCIÓN DE REPRESENTANTES ANTE EL CONSEJO SUPERIOR Y EL CONSEJO ACADEMICO:   1.  Un Representante de los Estudiantes ante el Consejo Superior 2.  Dos Representantes de los Estudiantes ante el Consejo Académico.</t>
  </si>
  <si>
    <t>INMEDIATAMENTE SE EXPIDE UN ACUERDO DEL CONSEJO SUPERIOR O ACADEMICO SE PUBLICA EN LA PAGINA DE LA SECRETARIA GENERAL Y SE APLICA LA RESPECTIVA NOTA DE VIGENCIA A LA QUE HAYA LUGARhttps://secretariageneral.utp.edu.co/acuerdos-consejo-superior/https://secretariageneral.utp.edu.co/acuerdos-consejo-academico/https://secretariageneral.utp.edu.co/resoluciones-generales/</t>
  </si>
  <si>
    <t>Se programó la recepción de las transferencias primarias  desde el 25 de marzo y hasta el 30 de junio.  Se han recibido a satisfacción 117 transferencias documentales.</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</si>
  <si>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80%</t>
  </si>
  <si>
    <t>Los informes de autidoria reposan en los archivos de la Secretaria General</t>
  </si>
  <si>
    <t>EVIDENCIA DE SIMULACIONES</t>
  </si>
  <si>
    <t>El control ha sido efectivo</t>
  </si>
  <si>
    <t>Tarea realizada por Mantenimiento Institucional. Los extintores fueron revisados y recargados en el mes de agosto de 2.025</t>
  </si>
  <si>
    <t>En el  Plan de Acción de la oficina de la vigencia 2025 se tienen contempladas dichas actividades y mensualmente se registra el avance de las mismas. A la fecha se han microfilmado 1650 historias académicas.</t>
  </si>
  <si>
    <t>El inventario del Archivo Central cuenta con 22.114 carpetas registradas. El inventario del  Archivo Histórico  presenta 8.558 carpetas registradas.  El recibo de las transferencias primarias permite la actualización de lo inventarios documentales.</t>
  </si>
  <si>
    <t xml:space="preserve">A la fecha se han actualizado 3  TRD pertenecientes a los programas: Facultad de Ciencias Básicas, Programa de Matemáticas y Programa de Fisica. </t>
  </si>
  <si>
    <t xml:space="preserve">Se han llevado acabo 8 comites de gerencia del PDI, que permitan hacer trazabilidad del proceso. </t>
  </si>
  <si>
    <t xml:space="preserve">Se realizó calidad de información del primer trimestre de la vigencia 2025, el cual permite hacer revisón de la coherenci adel reporte cualitativo, cuantitativo y soportes de los tres niveles de gestión del Plan </t>
  </si>
  <si>
    <t xml:space="preserve">En los pliegos de ocndiciones se verifica que las intervenciones programdas en el plan de accion de la vigencia se encuentran articuladas con el plan maestro del campus.  </t>
  </si>
  <si>
    <t xml:space="preserve">Se socializó el plan maestro y la ruta de su actualizacion con la normativa del MEN a los lideres del proceso. Se tiene programada la presentacion al resto del equipo en la reinduccion prevista para el segundo semestre de la vigencia. </t>
  </si>
  <si>
    <t>Se aclara que este riesgo se evalúa anualmente. No obstante, hasta la fecha no se ha respondido ningun PQRS fuera de los tiempos establecidos.</t>
  </si>
  <si>
    <t xml:space="preserve">Se han recibido con corte al 31  de mayo  de 2025,  30 solicitudes de gastos adicionales no proyectados en el presupuesto institucional por valor de $1.772.773.517,00, lo que representa con respecto al presupuesto total de la universidad incluyendo adiciones el 0.43% de la apropiación. </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</si>
  <si>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</si>
  <si>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 de la información del SIG, por lo tanto no ha habido denuncias.</t>
  </si>
  <si>
    <t>No se ha presentado pérdida de la información institucional que controla el SIG.</t>
  </si>
  <si>
    <t>No se ha presentado afectación de las árresas boscosas de la Universidad por acciones antrópicas o eventos naturales.</t>
  </si>
  <si>
    <t>El indicador de equilibrio financiero durante el I trimestre del 2025, indica que el recaudo de ingresos obtenidos por la Universidad a la fecha soporta solo el 52% de los compromisos; efecto que se da en atención a que la Nación transfiere los recursos para funcionamiento en quinceavas pero existen gastos asociados a este recurso que tienen ya compromiso para toda la vigencia como son los gastos de personal.
No obstante, vale la pena mencionar que si bien el recaudo sólo corresponde al 52% de los compromisos, con estos recursos si se cubre el 100% de los pagos realizados a los compromisos adquiridos durante el I trimestre por valor de $43.318.145.726,64 cumpliendo con el pago de los compromisos previamente certificados.</t>
  </si>
  <si>
    <t>La generación de alertas está funcionando correctamente, tanto a través del aplicativo PQRS como mediante el envío automático de notificaciones a los correos electrónicos de las dependencias con PQRS pendientes por responder.</t>
  </si>
  <si>
    <t>Durante el primer semestre de 2025, se desarrollaron las siguientes acciones:
* Se realizó inducción al personal nuevo sobre Sistema PQRS.
* Se enviaron periódicamente tips relacionados con aspectos clave del Sistema PQRS a los correos electrónicos de las distintas dependencias.
* Se llevó a cabo un Taller de Gestión de PQRS dirigido a todas las dependencias.
* Se realizó una campaña en el Campus para socializar los canales de atención de PQRS.
* Se actualizaron tanto el Manual como el Instructivo del Sistema PQRS, optimizando su contenido.
* Se actualizó el sitio web institucional con la información correspondiente a los tips y ayudas previamente enviados.</t>
  </si>
  <si>
    <t xml:space="preserve">Se ha realizado trazabilidades históricas de las dependencias con mayor incidencia en solicitudes de gastos no contemplados en el presupuesto inicial </t>
  </si>
  <si>
    <t>Se han realizado reuniones semanales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</si>
  <si>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</si>
  <si>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</si>
  <si>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se han realizado los seguimientos por parte de la Alta Dirección en las reuniones del Comité Directivo.</t>
  </si>
  <si>
    <t>El control sigue vigente y es preventivo, las personas vinculadas como transitorios tiene la claúsula de confidencialidad en el contrato.</t>
  </si>
  <si>
    <t>El control sigue vigente y es funcional, se han realizado en el disco extaríble backup en las siguientes fechas:
- 27 de febrero 2025
-22 de mayo 2025</t>
  </si>
  <si>
    <t>El control sigue vigente y es funcional, se realiza diariamente al servidor, dónde reposa la información.</t>
  </si>
  <si>
    <t>Los recorridos se continúan realizando periódicamente con reportes mensuales.</t>
  </si>
  <si>
    <t>Se han realizado acciones a través de los canales de comunicación institucionales.</t>
  </si>
  <si>
    <t xml:space="preserve">El plan de emergencias ambientales se encuentra en espera de actualización, para lo cual se está en proceso de cotización de este servicio, con profesionales competentes y con experiencia en el tema. </t>
  </si>
  <si>
    <t>Con el corte al I trimestre del 2025, no se tienen alertas con relación al recaudo de los ingresos.</t>
  </si>
  <si>
    <t>Con el corte al I trimestre del 2025, no se tienen alertas con relación a la ejecución de gastos en atención a que el recaudo a la fecha cubre el 100% de los pagos realizados a los compromisos.</t>
  </si>
  <si>
    <t>Trazabilidad histórica de las principales dependencias académicas y administrativas de la universidad, con el fin de avizorar solicitudes futuras y garantizar el correcto funcionamiento del área</t>
  </si>
  <si>
    <t xml:space="preserve">En articulación con Gestión de Tecnologías Informáticas y Sistemas de Información, se inició el proceso de testeo del nuevo aplicativo   mediante historias de usuario y reportes de pruebas, con el fin de subsanar errores y mejorar la experiencia del usuario
</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</si>
  <si>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</si>
  <si>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 xml:space="preserve">Con corte al 28 de noviembre se han recibido 701 derechos de petición de información, de los cuales la respuesta de uno (1) de ellos estuvo por fuera de los tiempos establecidos. </t>
  </si>
  <si>
    <t xml:space="preserve">Con corte al 21 de noviembre de 2025 se han recibido, 61 solicitudes de gastos adicionales no proyectados en el presupuesto institucional por valor de $6.616.262.359, lo que representa con respecto al presupuesto total de la universidad incluyendo adiciones con corte al 6/11/2025 el 1,47% de la apropiación total. </t>
  </si>
  <si>
    <t>No se ha presentado pérdida de documentos que hacen parte del Sistema Integral de Gestión.</t>
  </si>
  <si>
    <t xml:space="preserve">No se ha presentado afectación de las áreas boscosas de la Universidad por acciones antrópicas o eventos naturales.
</t>
  </si>
  <si>
    <t xml:space="preserve"> El indicador de equilibrio financiero durante el III trimestre del 2025 presenta un resultado de 1, lo que indica que el recaudo de ingresos obtenidos por la Universidad a la fecha soporta solo el 100% de los compromisos.</t>
  </si>
  <si>
    <t>La generación de alertas está funcionando correctamente, tanto en el aplicativo PQRS como en el envío automático de notificaciones a los correos electrónicos de las dependencias que tienen solicitudes pendientes por responder.</t>
  </si>
  <si>
    <t>Durante el segundo semestre se desarrollaron las siguientes acciones:
* Se enviaron varios tips relacionados con aspectos clave del Sistema PQRS a los correos electrónicos de las distintas dependencias.
* Se publicaron en el sitio web: https://vicerrectorias.utp.edu.co/administrativa/sistema-pqrs/ los tips previamente enviados.
* Se actualizó el sitio web PQRS con el propósito de visualizar mejor los canales de atención.
* Se realizaron varias publicaciones en el Campus para socializar los canales de atención de PQRS.</t>
  </si>
  <si>
    <t>Se han realizado reuniones periódicas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
Se prestó asesoría a las diferentes dependencias en lo referente a el correcto diligenciamiento de la herramienta tecnológica dispuesta para recopilar las necesidades de presupuesto 2026.</t>
  </si>
  <si>
    <t>Al momento de recibir un proyecto de acuerdo el cual no cuenta con la información completa que permita emitir un concepto administrativo y financiero, se ha solicitado a los proponentes aclaraciones e información adicional</t>
  </si>
  <si>
    <t>El control sigue vigente y es funcional, se han realizado en el disco extaríble backup en las siguientes fechas:
- 27 de febrero 2025
-22 de mayo 2025
-28 de agosto de 2025
-Programada para 27 de noviembre 2025</t>
  </si>
  <si>
    <t xml:space="preserve">Los recorridos de inspección se continúan realizando periódicamente con reportes mensuales.	</t>
  </si>
  <si>
    <t xml:space="preserve">Se han realizado acciones de formación a través de los canales de comunicación institucionales.	</t>
  </si>
  <si>
    <t xml:space="preserve">El plan de emergencias ambientales se encuentra en espera de actualización, para lo cual se está en proceso de cotización de este servicio con profesionales competentes y con experiencia en el tema. 	</t>
  </si>
  <si>
    <t>Con el corte al III trimestre del 2025, no se tienen alertas con relación al recaudo de los ingresos</t>
  </si>
  <si>
    <t xml:space="preserve">Con el corte al III trimestre del 2025, no se tienen alertas con relación a la ejecución de gastos en atención a que el recaudo a la fecha cubre el 100%  de los compromisos </t>
  </si>
  <si>
    <t xml:space="preserve">Se evidencia que, al realizar la trazabilidad histórica de los gastos recurrentes para las distintas dependencias académicas y administrativas, se pueden contemplar la inclusión de mayor cantidad de gastos en las apropiaciones iniciales, garantizando la atención oportuna de solicitudes recurrentes.      </t>
  </si>
  <si>
    <t>Fue solicitado vía correo electrónico a los responsables del diligenciamiento de las necesidades de presupuesto aclaraciones, priorizaciones, aprobaciones definitivas por parte de decanos y jefes de unidad administrativas, así como modificación de especificaciones técnicas de acuerdo con las recomendaciones dadas por los comités técnicos</t>
  </si>
  <si>
    <t>Se pudo evidenciar mejoras en la elaboración del plan de compras académico y administrativo, en atención a que los mismos ya contaban con la totalidad de información diligenciada, su respectiva priorización de acuerdo con los topes establecidos para cada dependencia y la aprobación por parte del decano o jefe de la dependencia administrativa, requisito fundamental para la inclusión definitiva de cualquier elemento en el plan de compras.</t>
  </si>
  <si>
    <t>Bajo el mecanismo de recepción del orden del día previó a la realización de los comités directivos, Consejo académicos y Consejo Superior, se permite validar con anterioridad posibles afectaciones administrativas y financieras que impacten con la sostenibilidad institucional, además facilita el análisis y la toma de decisiones por parte del equipo de la Vicerrectoría.</t>
  </si>
  <si>
    <t>No se ha presentado ninguna asignación de puntos incorrecta.</t>
  </si>
  <si>
    <t xml:space="preserve">Respecto a los eventos de pasa la antorcha como foros, conferencias y talleres de tipo presencial y virtual a corte de junio de 2025, se ha contado con la presencia de 600 egresados y dentro de estos asistentes se ha contado con empleadores. </t>
  </si>
  <si>
    <t>A corte de junio, se ha completado el 50 % de los informes que recogen la perspectiva del egresado frente al entorno. Además, en estos informes se identifican sus necesidades e intereses.</t>
  </si>
  <si>
    <t>De los 119 programas de pregrado y posgrado, se tiene como meta al año 2025 el 50% de los programas académicos con currículos renovados (60 programas).
A la fecha el 27.7% de los programas (33 programas) han actualizado sus currículos de acuerdo a la política académica curricular y han sido avalados por el comité central de currículo o comité central de posgrados según corresponda.</t>
  </si>
  <si>
    <t>En el presente año todos los registros calilficados se encuentran vigentes.</t>
  </si>
  <si>
    <t xml:space="preserve">El valor del indicador (33,8%)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</si>
  <si>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Los controles existentes han funcionado eficazmente</t>
  </si>
  <si>
    <t>Realización de reuniones periódicas con el Ingeniero Héctor naranjo GTISI con el fin de evaluar mejoras y solicitud de las bases de encuestas generadas por parte de los egresados.</t>
  </si>
  <si>
    <t>Desde la Oficina de legresados, contamos con un equipo de comunicaciones encargado de generar y difundir contenido diario sobre las actividades realizadas y por realizar. Estas comunicaciones se comparten a través de las redes sociales y el portal de egresados.</t>
  </si>
  <si>
    <t>Al finalizar las actividades, se ejecutan encuestas de satisfacción.</t>
  </si>
  <si>
    <t>La coordinación de la bolsa de empleo consolida la base de datos de empleadores, egresados y estudiantes que han utilizado los distintos servicios ofrecidos.</t>
  </si>
  <si>
    <t>Todos los programas académicos deben avanzar en la actualización de sus currículos en coherencia con el Proyecto Educativo Institucional (PEI) y las Orientaciones Institucionales para la Renovación Curricular. No obstante, este proceso depende de la dinámica particular de cada programa, el trabajo de sus comités curriculares y el acompañamiento solicitado al equipo de la Vicerrectoría Académica, el cual se brinda de manera oportuna y ajustada a las necesidades de cada caso.</t>
  </si>
  <si>
    <t>A la fecha, 28 programas académicos han entregado los documentos requeridos para formalizar su proceso de renovación curricular y ser presentados ante el Comité Central de Currículo o el de Posgrados, según corresponda, con el fin de obtener el aval respectivo. Además, se han acompañado 35 programas más, con el propósito de fortalecer la articulación de sus propuestas con los lineamientos institucionales.</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</si>
  <si>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</si>
  <si>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</si>
  <si>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</si>
  <si>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Se revisan semanalmente los informes académicos con el fin de anticipar situaciones de riesgo y activar estrategias de apoyo.</t>
  </si>
  <si>
    <t>Se monitorean semanalmente los registros de participación y permanencia en asignaturas virtuales, permitiendo identificar oportunamente casos de posible deserción.</t>
  </si>
  <si>
    <t>Las estrategias se implementan durante todo el año, teniendo en cuenta que los eventos son de realización constante.</t>
  </si>
  <si>
    <t>El equipo de trabajo de la coordinación de egresados, vice académica e ingeniero del GTISI, se encuentran desempeñando la actualización de la plataforma de encuestas para empleadores y egresados.</t>
  </si>
  <si>
    <t>Para el segundo semestre del año 2025, se tiene la programación completa de 10 desayunos con empleadores de las diferentes facultades.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</si>
  <si>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</si>
  <si>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La Vicerrectoría Académica y su equipo de renovación curricular mantienen un trabajo continuo de revisión y acompañamiento a los programas académicos que han presentado la documentación requerida para formalizar sus procesos de renovación curricular. Este acompañamiento tiene como propósito facilitar el cumplimiento de los requisitos establecidos y contribuir a la obtención del aval del respectivo comité.</t>
  </si>
  <si>
    <t>Se realiza según lo planeado</t>
  </si>
  <si>
    <t>Se mantiene comunicación constante con los estudiantes a través de correo institucional, canales de mensajería interna y redes sociales oficiales de Univirtual. Se evidencian respuestas y retroalimentación periódica por parte de los estudiantes, consolidando una interacción continua.</t>
  </si>
  <si>
    <t>Ha contribuido a reducir los niveles de deserción y mejorar el rendimiento.
Canal de comunicación: whatsapp, mensajero, correos etc</t>
  </si>
  <si>
    <t>El seguimiento se realiza mediante registros académicos semanales y coordinación continua entre las áreas responsables, garantizando la ejecución oportuna de las intervenciones.</t>
  </si>
  <si>
    <t>La acción ha permitido identificar tempranamente estudiantes en riesgo, logrando una mejora en su rendimiento académico y disminución en los índices de abandono.</t>
  </si>
  <si>
    <t>Pendiente dato por parte de gestión de egresados</t>
  </si>
  <si>
    <t>De los 119 programas de pregrado y posgrado, se tiene como meta al año 2025 el 50% de los programas académicos con currículos renovados (60 programas).
A la fecha el 51.2% de los programas (61 programas) han actualizado sus currículos de acuerdo a la política académica curricular y han sido avalados por el comité central de currículo o comité central de posgrados según corresponda.</t>
  </si>
  <si>
    <t xml:space="preserve">El valor del indicador (33,9%)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</si>
  <si>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A la fecha, se ha alcanzado la formalización de la renovación curricular en 61 programas académicos, superando la meta inicialmente establecida de 60. Este resultado evidencia un avance significativo en la aplicación de las orientaciones institucionales y constituye un indicador positivo frente al control de riesgos asociados al posible incumplimiento del proyecto educativo institucional.</t>
  </si>
  <si>
    <t xml:space="preserve">En el año 2024 se documentaron 9 contratos de transferencia de activos de conocimiento que corresponden a 3 software, 4 secretos industriales y 2 plataformas web transferidos a  empresas, asociaciones de productores y comunitarias, y entidades del Estado. El número de contratos de transferencia creció en un 29 % respecto al número de contratos de la vigencia 2023, y es el resultado del fortalecimiento de la relación Universidad - Empresa - Estado - Sociedad Civil que crea las condiciones para la transferencia e implementación de activos de conocimiento generados por los grupos de investigación de la Universidad Tecnológica de Pereira. </t>
  </si>
  <si>
    <t>En el marco de la convocatoria interna para financiar proyectos de extensión social, cultural y artistica, durante la Vigencia 2024 se financiaron 13  proyectos,  y  para la vigencia 2025  se financiaron 17 proyectos, lo que implica un crecimiento del 31% en la medición de la inversión institucional en proyectos de extensión financiados internamente
Adicionalmente se estan gestionando recursos para la apertura de la convocatoria interna para financiar procesos de apropiación social del conocimiento.</t>
  </si>
  <si>
    <t>Con corte al 15 de junio, se tiene un registro de 827 actividades de extensión universitaria en todas sus modalidades, lo que representa el  58.32%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</si>
  <si>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en el mes de diciembre. Por lo anterior, no contamos con la información para hacer la medición respectiva. </t>
  </si>
  <si>
    <t xml:space="preserve">El inventario de activos de conocimiento se actualiza mensualmente a partir de la identificación de resultados de investigación que tienen potencial para ingresar a la Ruta Institucional de Gestión y Transferencia de activos de conocimiento UTP. La ficha de caracterización del activo incluye el diagnóstico del Índice de Madurez Tecnológica TRL. El inventario consta de 170 activos de conocimiento. En la vigencia 2025 han ingresado 9 activos de conocimient al inventario. </t>
  </si>
  <si>
    <t xml:space="preserve">A la fecha se ha realizado 1 charla de propiedad intelectual dirigida a estudiantes del programa de Administración Industrial en el marco de la estrategia de sensibilización del Estatuto de Propiedad Intelectual. </t>
  </si>
  <si>
    <t xml:space="preserve">El 3 de febrero se abrió la Ventanilla de financiación de proyectos de Desarrollo Tecnológico en la que se aprobaron 5 proyectos por un valor total de $ 96.548.736 que se están ejecutando en alianza con 5 empresas de la región. </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</si>
  <si>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</si>
  <si>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</si>
  <si>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</si>
  <si>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</si>
  <si>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En el año 2025 se han realizado las siguientes convocatorias: 
- Convocatorias para la publicación de libros resultados de investigación, libros de texto y libros de ensayo. 
- Convocatoria para el registro de proyectos sin financiación en efectivo - 2025 - 1
- Convocatoria para la financiación de proyectos de los semilleros de investigación. 
- Convocatoria para la financiación de trabajos de grado de estudiantes de especializaciones clinicas y maestrías. 
- Convocatoria para la financiación de tesis de estudiantes de doctorado. 
- Convocatoria para la financiación de proyectos de los grupos de investigación. 
- Convocatoria para el registro de proyectos sin financiación en efectivo - 2025 - 2</t>
  </si>
  <si>
    <t xml:space="preserve">En el año 2025, se han llevado a cabo los siguientes programas de formación: 
- Estrategias de investigación soportadas en IA y Monitoreo de información. 
- Inteligencia artificial: Escribe científicamente sin desistir en el intento. 
- Machine Learning Supervisado. 
Taller de defensa oral. 
Adicionalmente, se esta programando para el segundo semestre un curso de formación en formulación de proyectos. </t>
  </si>
  <si>
    <t xml:space="preserve">Se está realizando la actualización de la reglamentación de los semilleros y grupos de investigación. </t>
  </si>
  <si>
    <t>La acción está en proceso de implementación durante la vigencia 2025</t>
  </si>
  <si>
    <t>Evidencias en https://vicerrectorias.utp.edu.co/viie/informacion-convocatorias-internas/</t>
  </si>
  <si>
    <t xml:space="preserve">La consolidación de la Ruta Institucional de Gestión y Transferencia de Conocimiento a través de la Convocatoria de Desarrollo Tecnológico y la estrategia de identificación de adoptantes tempranos de tecnologías han permitdo incrementar el número de contratos de transferencia </t>
  </si>
  <si>
    <t>Con corte al 15 de noviembre, se tiene un registro de 1479 actividades de extensión universitaria en todas sus modalidades, lo que representa el  104.30%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</si>
  <si>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el 5 de diciembre de 2025. Por lo anterior, no contamos con la información para hacer la medición respectiva. </t>
  </si>
  <si>
    <t xml:space="preserve">El inventario de activos de conocimiento de actualiza periódicamente </t>
  </si>
  <si>
    <t xml:space="preserve">Se han realizado 6 jornadas de sensibilización de la propiedad intelectual dirigidos a la comunidad universitaria </t>
  </si>
  <si>
    <t>La implementación de la Convocatoria de Desarrollo Tecnológico ha permitido identificar y priorizar proyectos orientados a validación en entorno real de los activos de conocimiento</t>
  </si>
  <si>
    <t>Durante el primer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</si>
  <si>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Esta medida se implementó a través de diversos canales institucionales como Campus Informa, correo electrónico institucional, memorandos internos, lo cual permitió una amplia difusión y acceso a la información.</t>
  </si>
  <si>
    <t xml:space="preserve">El control busca garantizar el cumplimiento de la normativa migratoria mediante el registro y seguimiento del estatus de los estudiantes extranjeros que ingresan a la UTP.
Las dependencias remiten oportunamente la documentación requerida a través del formulario de invitados internacionales para el registro en el SIRE.
Además, se realiza una revisión detallada del estatus migratorio otorgado, lo que permite detectar posibles inconsistencias y tomar acciones correctivas de manera oportuna.
</t>
  </si>
  <si>
    <t>En fechas del 4 de marzo de 2025 y los días 15 y 16 de mayo de 2025, se socializó el procedimiento y el riesgo identificado, con los decanos y los programas académicos de la Universidad Tecnológica de Pereira. Esta socialización también se realizó a través del boletín institucional Campus Informa, lo que permitió una mayor difusión de la información entre la comunidad universitaria.</t>
  </si>
  <si>
    <t xml:space="preserve">El día 13 de marzo de 2025 se realizó una reunión presencial informativa dirigida a los estudiantes internacionales entrantes, con el objetivo de orientarles sobre el proceso de renovación de su estatus migratorio. Durante el encuentro se resolvieron dudas, se brindaron lineamientos clave y se reiteraron los plazos y requisitos exigidos por Migración Colombia.
</t>
  </si>
  <si>
    <t>Durante el segundo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</si>
  <si>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Su implementación se realizó a través de diversos canales institucionales como Campus Informa, correo electrónico institucional y memorandos internos, lo que permitió una amplia difusión y acceso oportuno a la información. La utilización de múltiples medios garantizó que las facultades y dependencias contaran con las orientaciones necesarias para el adecuado reporte de visitantes internacionales.</t>
  </si>
  <si>
    <t>El 30 de julio se realizó la socialización del procedimiento a los estudiantes de movilidad entrante durante su bienvenida. Posteriormente, el 15 de agosto se llevó a cabo la socialización del procedimiento a la Facultad de Ciencias Ambientales con ocasión del Foro de Turismo Sostenible. Adicionalmente, el 23 de septiembre se efectuó la trazabilidad correspondiente a los procesos de renovación mediante correo electrónico, lo cual permitió que nuestros estudiantes internacionales se encuentren al día en su situación migratoria.</t>
  </si>
  <si>
    <t>La socialización del procedimiento migratorio permitió fortalecer el conocimiento de las dependencias académicas y de los estudiantes de movilidad sobre la obligatoriedad del reporte en el sistema SIRE y sobre los requisitos migratorios aplicables a su ingreso y permanencia en la institución.    https://drive.google.com/drive/folders/18YfFswJNHEALPxcIVXtbEpZHgZ2ss2_0</t>
  </si>
  <si>
    <t>Durante el año 2025, las dependencias académicas cumplieron con la remisión oportuna de la documentación requerida a través del formulario institucional de invitados internacionales, lo que permitió efectuar el registro correspondiente en el sistema SIRE de manera adecuada y dentro de los plazos establecidos. Este comportamiento evidencia un cumplimiento integral del control, ya que se ejecutaron todas las actividades previstas: recopilación de información, registro en el sistema, revisión del estatus migratorio y acompañamiento ante posibles inconsistencias.</t>
  </si>
  <si>
    <t>Como indicador de eficacia, durante el año 2025 se registraron en el sistema SIRE un total de 52 invitados internacionales reportados por las facultades, cifra que refleja una apropiación creciente de los procedimientos internos y un aumento en la regularidad de los reportes institucionales.     https://drive.google.com/drive/folders/18YfFswJNHEALPxcIVXtbEpZHgZ2ss2_0</t>
  </si>
  <si>
    <t>A la fecha todos los programas de pregrado y posgrado tienen su registro calificado vigente o en proceso de renovación.
Vigente: L. Filososofía, L. Bilingüimismo, D. Literatura, M. Educación y Arte, M. Filosofía, M. Estética y Creación, M. Música, E. Dramaturgia
Renovación: L. artes, L. Música, M. Estudios Culturales, M. Educación Bilingüe</t>
  </si>
  <si>
    <t>La convocatoria de medición se realizó a finales del año 2024, sin embargo solo eran resultados preliminares. Los grupos quedaron así en las siguientes categorías: A1 -1, A - 3, B - 6, C - 5, Reconocidos 1</t>
  </si>
  <si>
    <t>Para el 2024, la oficina de planeación no realizó ninguna de las obras solicitadas. Para el 2025 se realizaron las proyecciones y en junio inician con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</si>
  <si>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Se tuvo un acercamiento con la oficina de SST, quienes implementaron un formato para el reporte de este tipo de situaciones por parte las personas afectadas.</t>
  </si>
  <si>
    <t>Al interior de los programas se han tratado temas referentes a Reacreditación y Renovación Curricular</t>
  </si>
  <si>
    <t>Desde la Vicerrectoría Académica, se han programado reuniones con los programas que están en el proceso de renovación de Registro Calificado</t>
  </si>
  <si>
    <t>Desde la Decanatura, se asistió y se convocó a los Directores de los grupos de investigación, a las socializaciones programadas por la VIIyE</t>
  </si>
  <si>
    <t>Desde la VIIyE  se dio un acompañamiento personalizado a cada Director de grupo de investigación para que su grupo fuera categorizado y reconocido.</t>
  </si>
  <si>
    <t>Los controles no son los pertinentes, debido a que la Oficina de Planeación realiza sus intervenciones de acuerdo a las prioridades establecidas por la institución. Sumado a ello, depende del presupuesto designado de la Facultad para la realización de las mismas.</t>
  </si>
  <si>
    <t>La medida adoptada fue funcional en gran parte, debido a que el ruido ha disminuido, al igual que el humo.</t>
  </si>
  <si>
    <t xml:space="preserve">En las actas de los diferentes comités curriculares, se trataron temas de Reacreditación y Renovación Curricular </t>
  </si>
  <si>
    <t>Documentos digital (actas y matriz de seguimiento)</t>
  </si>
  <si>
    <t>De parte de la Vicerrectoría acádemica, se tuvieron acercamientos de acuerdo a la priorización de los programas</t>
  </si>
  <si>
    <t>Correos electrónicos
Citaciones Google Calendar</t>
  </si>
  <si>
    <t>De parte de la VIIyE, se tuvo un acompañamiento riguroso para que todos los grupos permanecieran o subieran de categoría.</t>
  </si>
  <si>
    <t>Ficha de Excel (resultados Min Ciencias)</t>
  </si>
  <si>
    <t>Los directores de grupo se acogieron a todas las recomendaciones planteadas desde la VIIyE y la Decanatura para el registro y actualización del GrupLac y CvLac</t>
  </si>
  <si>
    <t>Fichas de evaluación por grupo de investigación</t>
  </si>
  <si>
    <t>Aún no se han entregado las obras que se encuentran pendientes. Solo se habló de la proyección de las mismas para el mes de junio del 2025</t>
  </si>
  <si>
    <t>A la fecha aún se presentan inconvenientes en algunos espacios de la Facultad. Sin embargo desde la decanatura se siguen estableciendo las medidas de control que permiten los estudiantes.
Adicionalmente se maneja un formato donde se consignan las diferentes situaciones y se envía directamente a la oficina de SST.</t>
  </si>
  <si>
    <t>La convocatoria de medición se realizó a finales del año 2024, sin embargo solo eran resultados preliminares, los resultados oficiales salen después del 12 de dic. Los grupos quedaron así en las siguientes categorías: A1 -1, A - 3, B - 6, C - 5, Reconocidos 1</t>
  </si>
  <si>
    <t>Se ejecutaron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</si>
  <si>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La medida que entregó la oficina de SST, es la que se mantiene al momento de elevar una queja por este tipo de situaciones</t>
  </si>
  <si>
    <t>De parte de la Vicerrectoría acádemica, se tuvieron acercamientos de acuerdo a la priorización de los programas. Adicionlamente se trabajó sobre la creación de un nuevo programa</t>
  </si>
  <si>
    <t>Las obras fueron entregadas por la Oficina de Planeación a las dependencias respectivas</t>
  </si>
  <si>
    <t>De acuerdo con los compromisos recibidos con corte al 30 de mayo no se han generado registros presupuestales que evidencien hechos cumplidos</t>
  </si>
  <si>
    <t>Con corte al 30 de MAYO no se tiene reporte de accesos no autorizados a las sucursales</t>
  </si>
  <si>
    <t xml:space="preserve">Las políticas contables se actualizan en diciembre, así como la solicitud de información de cada vigencia, la última actualización se realizó en el año 2024, con corte a mayo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</si>
  <si>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aunque la misma sea de junio de 2025, ya desde mayo se conocia, por ello se incluye. </t>
  </si>
  <si>
    <t>De acuerdo con el seguimiento realizado al riesgo establecido por parte de Gestión de Compras de Bienes y Suministro, se evidencia un cumplimiento del 100% del mismo, teniendo en cuenta que las invitaciones privadas y convocatorias públicas de acuerdo con las actas de adjudicación se han cumplido acabo en la suscripción de los contratos.</t>
  </si>
  <si>
    <t>Todas las cuentas han sido registradas y reconocidas en la contabilidad</t>
  </si>
  <si>
    <t xml:space="preserve">Todas las obligaciones tributarias de enero a mayo han sido presentadas dentro de los tiempos requeridos. </t>
  </si>
  <si>
    <t>El procedimiento y los lineamientos brindados al equipo han permitido no generar Registros Presupuestales a hechos cumplidos</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</si>
  <si>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</si>
  <si>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</si>
  <si>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</si>
  <si>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El procedimiento y los lineamientos brindados al equipo han permitido no generar Registros Contables recibidos por el áreas y no incluidos en los términos de oportunidad</t>
  </si>
  <si>
    <t xml:space="preserve">La información es solicitada solo al final del año </t>
  </si>
  <si>
    <t xml:space="preserve">Ante diferencias conceptuales o interpretativas se acude a las instancias pertinentes </t>
  </si>
  <si>
    <t xml:space="preserve">Periódicamente se realizan consultas en la página de la CGN para estar actualizado en la normatividad e incluirla en los lineamientos contables de la UTP </t>
  </si>
  <si>
    <t xml:space="preserve">De acuerdo con la condición establecida en el pliego de condiciones de la seriedad de la oferta, se evidencia una disminución del riesgo en la suscripción de los contratos que se desprenden de estos procesos públicos de acuerdo con la fecha de corte. </t>
  </si>
  <si>
    <t xml:space="preserve">Según el indicador establecido se han cumplido a cabalidad con los terminos de oportunidad </t>
  </si>
  <si>
    <t xml:space="preserve">Se creó un calendario tributario para toda la vigencia, a la fecha se ha cumplido oportunamente con el cumplimiento de las mismas </t>
  </si>
  <si>
    <t>https://www.contaduria.gov.co/</t>
  </si>
  <si>
    <t>Podemos determinar que ha sido eficaz, teniendo en cuenta que se han suscripto los contratos que se han derivado de esos procesos públicos.</t>
  </si>
  <si>
    <t>documento digital(cargado en carpetas de evidencias)</t>
  </si>
  <si>
    <t>De acuerdo con los compromisos recibidos con corte al 15 de noviembre no se han generado registros presupuestales que evidencien hechos cumplidos</t>
  </si>
  <si>
    <t>Con corte a noviembre no se tiene reporte de accesos no autorizados</t>
  </si>
  <si>
    <t xml:space="preserve">Las políticas contables se actualizan en diciembre, así como la solicitud de información de cada vigencia, la última actualización se realizó en el año 2024, con corte a noviembre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</si>
  <si>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t>
  </si>
  <si>
    <t>Diagnóstico insuficiente o desactualizado de necesidades  reales y cambiantes de la comunidad universitaria, lo que impide una planeación adecuada de los programas.</t>
  </si>
  <si>
    <t>Desarticulación entre dependencias y actores institucionales, que genera duplicidad de esfuerzos, vacíos de atención o pérdida de enfoque estratégico.</t>
  </si>
  <si>
    <t>Baja difusión y comunicación de los programas y   servicios disponibles para la  comunidad universitaria</t>
  </si>
  <si>
    <t>Programas de bienestar institucional con baja participación e impacto en la comunidad universitaria</t>
  </si>
  <si>
    <t xml:space="preserve">Existe el riesgo de que los programas de bienestar no generen participación ni impacto significativos, debido a una oferta poco pertinente, falta de articulación institucional, escasa difusión y ausencia de diagnóstico actualizado de necesidades. </t>
  </si>
  <si>
    <t xml:space="preserve">Aumento en la deserción y bajo rendimiento académico
Pérdida de confianza en los servicios institucionales
Desaprovechamiento de recursos institucionales.
Disminución en el cumplimiento de los indicadores del PDI </t>
  </si>
  <si>
    <t>Medición de calidad de vida de la comunidad universitaria
 Nivel de severidad de las problemáticas sociales</t>
  </si>
  <si>
    <t>Normatividad ajustada a los procesos, procedimientos y condiciones del entorno
 Politica de Bienestar Institucional</t>
  </si>
  <si>
    <t>Dilvulgación y comunicación de la politica de bienestar Institucional y los servicios ofertados por las diferentes instancias en el marco de la misma</t>
  </si>
  <si>
    <t>Transitorios y contratistas</t>
  </si>
  <si>
    <t xml:space="preserve">Contratista </t>
  </si>
  <si>
    <t>(Σ   Peso asignado a la línea temática  𝑖 de la politica de bienestar  x   Valor del indicador asociado a la línea temática 𝑖 de la politica de bienestar ) / ΣPeso asignado a la línea temática  𝑖 de la politica de bienestar</t>
  </si>
  <si>
    <t>Se requiere la contratación del personal idóneo para cumplir con las tareas faltantes en todo el proceso en general</t>
  </si>
  <si>
    <t>Durante el proceso de articulación interinstitucional para garantizar el otorgamiento del bono de transporte correspondiente al primer semestre del año 2025, se presentaron contingencias administrativas y contractuales que incidieron en la ejecución dentro de los plazos inicialmente previstos. A continuación, se detallan las principales situaciones que dieron lugar al ajuste en los tiempos de entrega:
Dificultades en la formalización del convenio con la empresa operadora del sistema de transporte masivo MEGABÚS S.A.
En el marco de las mesas de concertación institucional, se identificó una diferencia de criterios con la gerencia de dicha entidad frente a las condiciones de participación, específicamente en lo relacionado con la proporcionalidad de la contraprestación institucional. Esta diferencia llevó a la no suscripción inicial del convenio en los tiempos esperados. El asunto fue gestionado a nivel directivo y, una vez revisados los términos y expectativas, se logró su resolución con la intervención del señor Rector, permitiendo finalmente la firma del convenio.
Revisión jurídica de la viabilidad contractual con ASEMTUR
El equipo jurídico institucional emitió concepto respecto a la naturaleza jurídica de ASEMTUR, estableciendo que por su carácter de Asociación no resultaba procedente la suscripción de un convenio interadministrativo, razón por la cual se ajustó el modelo de vinculación a una modalidad contractual. Este cambio implicó nuevas exigencias normativas, incluyendo la solicitud de pólizas por parte del proveedor. La respuesta a estas condiciones dependía de la aprobación por parte de la Junta Directiva de ASEMTUR, lo que supuso una extensión razonable de los tiempos operativos inicialmente estimados.
Estas situaciones, que escaparon a la planeación ordinaria del proceso, fueron gestionadas en observancia de los principios de legalidad, eficiencia y responsabilidad administrativa. En ningún momento se puso en riesgo la destinación específica de los recursos ni el cumplimiento del objeto institucional, dado que se mantuvo la trazabilidad de las actuaciones y se garantizó el seguimiento por parte de las instancias competentes.</t>
  </si>
  <si>
    <t>Se realiza el cálculo alineado al PDI con corte al mes de marzo de 2025. Se esperaba un avance del 20 %, y se obtuvo un 22.43 %, lo que indica que los programas de Bienestar Institucional se han venido ejecutando conforme a lo planeado. El impacto se evaluará al cierre de la vigencia.</t>
  </si>
  <si>
    <t>Se cuenta con autoevaluación actualizada a fecha de diciembre de 2024 y con todas las actas del GAGAS hasta la fecha</t>
  </si>
  <si>
    <t>Se solicitó asignación presupuestal para la contratación del personal idoneo y se recibió por parte de SST, se solicitó actualización de la propuesta comercial para llevar a cabo la contratación</t>
  </si>
  <si>
    <t>Se realizó reunión inicial con el ánimo de identificar los criterios normativos que exije la ruta, basandose en el contexto de prestador de salud que tiene la Universidad.</t>
  </si>
  <si>
    <t>Durante el periodo de análisis se adelantaron espacios de revisión normativa y de requisitos de acceso a los apoyos socioeconómicos, con el fin de optimizar la respuesta institucional frente a las solicitudes de la comunidad estudiantil. En este sentido, se destaca la realización de una reunión especializada el día 16 de mayo de 2025, orientada a la revisión normativa y de requisitos aplicables al aplicativo de apoyos socioeconómicos. Este encuentro permitió analizar aspectos reglamentarios y posibles cuellos de botella, avanzando en la identificación de ajustes requeridos para garantizar mayor transparencia, oportunidad y cobertura.
Así mismo, se documentó y socializó la presentación "Normatividad Apoyos 2025", la cual fue remitida a la Vicerrectoría como insumo técnico para su validación y consolidación y fué presentada en el Consejo Superior Universitario para conseguir el compromiso institucional con la actualización normativa y la mejora del sistema de información.</t>
  </si>
  <si>
    <t>Para el presente mes se inicia la revisión y presentación de presupuesto para el 2026, se avanza en el análisis de la capacidad financiera.</t>
  </si>
  <si>
    <t xml:space="preserve">Con el propósito de avanzar hacia la automatización de procesos y la mejora de la trazabilidad en la priorización de apoyos, se realizaron reuniones de trabajo interinstitucional con el equipo de Sistemas de Información. Se destacan como evidencias principales las siguientes:
Reunión técnica el 15 de mayo de 2025 sobre priorización de desarrollos informáticos en la Vicerrectoría RSYBU, donde se abordaron requerimientos funcionales del sistema de apoyos.
El día 4 de junio de 2025 se llevó a cabo un encuentro técnico con el equipo de desarrollo de la Universidad, con el propósito de revisar y establecer prioridades en la agenda institucional de desarrollos informáticos. En este espacio se logró la inclusión formal del Sistema de Apoyos Socioeconómicos dentro del grupo de desarrollos priorizados por la Vicerrectoría de Responsabilidad Social y Bienestar Universitario, considerando su impacto estratégico en la atención de la población estudiantil vulnerable.Paralelamente, el Observatorio Social Universitario ha venido adelantando los análisis técnicos correspondientes a las fases de diagnóstico funcional, identificación de requisitos operativos y planeación estructural del desarrollo, en articulación con los lineamientos institucionales en materia de transformación digital. Estas acciones permitirán estructurar una solución tecnológica robusta, alineada con los principios de trazabilidad, focalización y eficiencia administrativa.
Estas acciones responden al control orientado a la mejora del sistema de información, buscando facilitar una asignación más eficiente, equitativa y ajustada a criterios técnicos previamente definidos.
</t>
  </si>
  <si>
    <t>El cálculo de Calidad de Vida se realiza en el segundo semestre del año. Para la identificación de problemáticas sociales, se actualiza el instrumento de medición conforme a la normatividad vigente (Resolución 1239 de 2022 del Ministerio de Salud y Protección Social); por lo tanto, dicho cálculo también se lleva a cabo en el segundo semestre.</t>
  </si>
  <si>
    <t>Con respecto a la normatividad, no se han incorporado actualizaciones recientes. En cuanto a la Política de Bienestar Institucional, se registra un avance del 27,5 % en los procesos de articulación con las diferentes instancias de la Universidad.</t>
  </si>
  <si>
    <t>Se avanca en un 21,67% de la ejecución de la divulgación y comunicación de la politica de bienestar.</t>
  </si>
  <si>
    <t>Pendiente de contar con el personal idóneo para realizar nuevamente la autoevaluación</t>
  </si>
  <si>
    <t>Pendiente de revisión de la propuesta para posterior contratación y seguimiento de los avances en habilitación</t>
  </si>
  <si>
    <t>No se da cumplimiento total porque se requiere el personal idoneo para revisión y aprobación de la ruta según los requerimientos normativos vigentes</t>
  </si>
  <si>
    <t>Se realizaron espacios técnicos de revisión normativa y se socializó la presentación de ajustes; sin embargo, algunos ajustes están en fase de validación y aprobación.</t>
  </si>
  <si>
    <t>Los ajustes necesarios se aplicarán en la siguiente vigencia para los temas contractuales y para aquellos apoyos que presentan asuntos pendientes, como el incremento del valor conforme al SMLV en la monitoría social y la reorganización del apoyo a tutores de inclusión para estudiantes con discapacidad, lo cual permitirá liberar recursos y ampliar la cobertura del apoyo en monitoría social.</t>
  </si>
  <si>
    <t>El desarrollo del sistema fue priorizado institucionalmente y se avanza en las fases de diagnóstico, identificación de requisitos y planeación por parte del Observatorio Social.</t>
  </si>
  <si>
    <t>Resultados de la autoevaluación institucional</t>
  </si>
  <si>
    <t>Durante el periodo evaluado se implementaron acciones que garantizan el cumplimiento oportuno en la entrega de los apoyos socioeconómicos, mitigando el riesgo de asignaciones tardías y asegurando que los beneficios lleguen a los estudiantes desde el inicio de actividades académicas.
Las principales acciones desarrolladas fueron:
Apertura anticipada del sistema de apoyos desde el momento de la matrícula del estudiante, permitiendo que las solicitudes se gestionen con antelación y evitando rezagos en la asignación al inicio del semestre.
Entrega oportuna del apoyo alimentario, habilitando el consumo en los restaurantes universitarios desde el primer día de clases, lo que aseguró continuidad en el acompañamiento nutricional sin retrasos.
Acompañamiento permanente a los estudiantes mediante la Mesa de Ayuda (virtual y presencial), optimizando la resolución de inquietudes y el correcto diligenciamiento de las solicitudes.
Automatización del proceso de asignación mediante la incorporación del puntaje de vulnerabilidad socioeconómica basado en el cuestionario SISBEN IV, reduciendo la carga operativa y los tiempos de estudio manual.
Estandarización de criterios técnicos para la asignación de apoyos, establecidos a partir del puntaje de vulnerabilidad, garantizando transparencia, equidad y mayor trazabilidad en el proceso.
Cobertura total de los cupos disponibles, logrando la asignación del 100% de los módulos de venta a los estudiantes solicitantes que cumplían con los criterios definidos.
Estas medidas han permitido mantener el indicador en cero apoyos asignados fuera del tiempo, contribuyendo a la disminución del riesgo asociado a retrasos, fortaleciendo la permanencia estudiantil y mejorando la percepción institucional frente al proceso de apoyos socioeconómicos.</t>
  </si>
  <si>
    <t>Se realiza el cálculo alineado al PDI con corte a septiembre de 2025. Se esperaba un avance del 70 % y se obtuvo un 73.72 %, lo que indica que los programas de Bienestar Institucional se han ejecutado conforme a lo planeado. El resultado final se identificará al concluir el periodo.</t>
  </si>
  <si>
    <t>Se cuenta con autoevaluación actualizada a fecha de noviembre de 2025 y con todas las actas del GAGAS hasta la fecha</t>
  </si>
  <si>
    <t xml:space="preserve">Se cuenta con la contratación y acompañamiento del personal idoneo (asesora) para el proceso de habilitación en salud. </t>
  </si>
  <si>
    <t>Se viene trabajando de manera articulada con las demás dependencias implicada en el proceso de habilitación en salud para la institución. Los criterios generales son tenidos en cuenta y se encuentran incluidos en la autoevaluación de la institución, la cual se puede definir como la  ruta a trabajar conforme las observaciones encontradas en la misma.</t>
  </si>
  <si>
    <t>Se realizó un análisis normativo que permitió identificar la viabilidad de implementar acciones de mejoramiento sin requerir modificaciones a la normativa vigente. Asimismo, se adelantó una revisión integral de las resoluciones actualmente en vigor, con el propósito de consolidarlas en un único instrumento actualizado y derogar las disposiciones anteriores, facilitando así la gestión y aplicación del proceso bajo una norma unificada, coherente y vigente. Esta gestión se terminará en la proxima vigencia.</t>
  </si>
  <si>
    <t>Para garantizar la oportunidad en la entrega y resolver con agilidad las situaciones que surgieron durante el proceso, se activó el Comité de Admisión, instancia responsable de analizar casos, tomar decisiones en tiempo oportuno y asegurar la continuidad del servicio.
Paralelamente, se implementó un sistema de seguimiento permanente a los consumos, sustentado en alertas tempranas generadas por el Observatorio Social, las cuales fueron gestionadas y abordadas directamente por el Programa de Acompañamiento Integral (PAI). Este mecanismo permitió activar la búsqueda activa de los estudiantes que no estaban consumiendo el beneficio, identificar factores de riesgo y brindar orientación oportuna para evitar la pérdida del apoyo.
Además, se adoptaron medidas de flexibilización del Servicio Social Universitario para facilitar el acceso al beneficio en situaciones especiales. También se habilitó la asignación de doble ración alimentaria para estudiantes con problemáticas nutricionales documentadas, garantizando un acompañamiento integral y ajustado a sus necesidades.</t>
  </si>
  <si>
    <t>Pendiente la evaluación de diciembre conforme a las acciones pendientes</t>
  </si>
  <si>
    <t>https://drive.google.com/drive/folders/1BpGb7ZIWy61qEkaT6fFAQ0KYOp-42ZNv?usp=drive_link</t>
  </si>
  <si>
    <t>Acta de inicio de contratación del proceso de asesoría
Contratación de vita , en la cual quedo incluida 
https://drive.google.com/drive/folders/1BpGb7ZIWy61qEkaT6fFAQ0KYOp-42ZNv?usp=drive_link</t>
  </si>
  <si>
    <t>Si bien la acción corresponde a definir la ruta con las acciones necesarias para el cumplimiento de las condiciones para la habilitación y esta se encuentra completamente evaluada, el cumplimiento es al 85%, lo que implica trabajar en las acciones pendientes de forma articulada, para llegar al cumplimiento del 100%</t>
  </si>
  <si>
    <t>Se culminará en la siguiente vigencia la aprobación de la normatividad que unifique la actual debido a que es importante seguir con el proceso de automatizacón de los otros apoyos adicional al que ya se hizo con alimentación y recoger los aprendizajes de este cambio procedimental para realizar dichos ajustes.</t>
  </si>
  <si>
    <t>EFICAZ</t>
  </si>
  <si>
    <t>https://drive.google.com/drive/folders/1o1kfzXX6-baPiQTiUyGrVUtVMKEWbv5b?usp=drive_link</t>
  </si>
  <si>
    <t>La aprobación de la normatividad unificada se culminará en la siguiente vigencia, dado que es necesario avanzar primero en la automatización de los demás apoyos, complementando el proceso ya implementado en alimentación. Este periodo adicional permitirá recoger los aprendizajes derivados del cambio procedimental, garantizar la adecuada articulación técnica y operativa de todos los apoyos, y realizar los ajustes normativos correspondientes con pleno respeto al debido proceso, asegurando una regulación coherente, aplicable y alineada con las necesidades institucionales.</t>
  </si>
  <si>
    <t>El desarrollo e implementación avanzan conforme a lo previsto, integrando criterios académicos, socioeconómicos y contextuales en un módulo automatizado que se articula con los sistemas institucionales y garantiza trazabilidad, transparencia y reportes para la toma de decisiones.</t>
  </si>
  <si>
    <t>Hasta la fecha de corte se han atendido 3001 solicitudes de mantenimiento; a la fecha, dos usuarios han presentado inconformidad por demoras en la atención del servicio, dado que muchas de las solicitantes demandan servicio de pintura y en la actualidad hay un solo pintor.</t>
  </si>
  <si>
    <t>A la fecha no se han presentado demoras en los pagos de proveedores atribuibles a los funcionarios del almacén general.</t>
  </si>
  <si>
    <t>A la fecha de corte no se han presentado suspensiones administrativas o académicas por falta del servicio de agua. Es importante precisar que, aunque el proveedor del servicio nos ha notificado de los cortes de agua, estos no han afectado a la universidad y se han implementado las contingencias pertinentes. La última suspensión por parte del operador fue realizada el 14 de mayo del 2025.</t>
  </si>
  <si>
    <t>Se ha realizado verificación aleatoria de algunos servicios con el fin de verificar el cumplimiento oportuno.</t>
  </si>
  <si>
    <t>Se realiza seguimiento con los trabajadores oficiales como contratistas y el personal administrativo de mantenimiento con el fin de realizar la trazabilidad a las solicitudes que llevan más de un mes sin finalizar.</t>
  </si>
  <si>
    <t>Se realiza recorrido por el campus universitario con el fin de programar las actividades que requieran atención.</t>
  </si>
  <si>
    <t>Se viene realizando el seguimiento al correo electrónico designado para el control de dicho procedimiento.</t>
  </si>
  <si>
    <t>Se tiene establecido en el módulo PCT la consulta sobre pagos y saldos a los proveedores, la cual se realiza de manera periódica.</t>
  </si>
  <si>
    <t>Se hace seguimiento a los supervisores de cada uno de los contratos y órdenes de compra para la firma de actas. Con algunos de los supervisores se presentan demoras para la realización de la actividad.</t>
  </si>
  <si>
    <t>Se realiza un seguimiento a los niveles de los tanques cuando somos notificados de un corte de agua.</t>
  </si>
  <si>
    <t>Se realizan los mantenimientos preventivos y correctivos a los equipos de bombeo y a las redes hidráulicas con el fin de que no se presenten suspensiones al servicio.</t>
  </si>
  <si>
    <t>Se realiza revisión a los débitos automáticos de manera mensual con el fin de revisar los pagos a las diferentes facturas de servicios públicos.</t>
  </si>
  <si>
    <t xml:space="preserve">Se realizo seguimiento mensual de las actividades que se tienen pedientes y aleatoreamente se realizaron seguimiento a algunas actividades ejecutadas </t>
  </si>
  <si>
    <t>Se realizó seguimiento al cronograma del plan de mantenimiento. Y aunque se ha cumplido, existen actividades retrasadas debido al crecimiento del campus y la falta de recursos para ampliar los servicios. Es importante resaltar que el campus ha crecido más que el presupuesto que se asigna para su sostenimiento.</t>
  </si>
  <si>
    <t>Se realizaron recorridos por el campus con el fin de programar actividades de mantenimiento preventivo y correctivo en temas de infraestructura y equipos; además, estos recorridos sirvieron para realizar las solicitudes de presupuesto de la vigencia 2026 y para solicitar recursos adicionales para realizar intervenciones de fin de año.</t>
  </si>
  <si>
    <t>Se realiza el mantenimiento preventivo y correctivo de manera periódica.</t>
  </si>
  <si>
    <t>Mensualmente se revisa el débito automático, el cual es enviado desde Tesorería.</t>
  </si>
  <si>
    <t>Se realizo seguimiento a las solicitudes de servicios que realiza la comunidad universitaria mediante el aplicativo de mantenimiento, con el fin de verificar el estado de cada una de ellas, se hizo mayor énfasis a las pendientes por ejecutar con el fin de analizar el motivo, algunas de las solicitudes se encontró que no obedecían a actividades de mantenimiento y eran compras o en otros casos eran necesidades de adecuación de la Oficina de Planeación. En muchos de los casos dio repuesta mediante correo electrónico a los usuarios informando el motivo de la cancelación de la solicitud.</t>
  </si>
  <si>
    <t>Para este proceso es muy similar al anterior, pero en este destaca que algunas necesidades obedecen a temas de intervención como son la cubierta de los edificios que aunque se cumple con el cronograma de mantenimiento, existen cubiertas como la del edificio 3, 10, 9, 17 1A que requieren ser cambiadas y en estos edificios persisten las solicitudes de reparación o se vuelven recurrentes. En muchos casos la actividad que se realiza desde mantenimiento se vuelve mas paliativa para estos casos.</t>
  </si>
  <si>
    <t>Se realizaron varios recorridos en el campus universitario con el fin de valorar varias intervenciones que estuvieran al alcance de mantenimiento con el fin de ejecutarlas al finalizar el año, los proyectos se enviaron a la vicerrectoría administrativa por un valor $ 2.808.763.699 y estos se catalogaron en prioridad alta, media y baja, a la fecha de elaboración de este informe se habían asignado $ 650 millones de pesos para atender necesidades.</t>
  </si>
  <si>
    <t>Se realiza el mantenimiento preventivo y correctivo de manera periódica. Y a la fecha y durante la vigencia no se presentaron cortes de agua en las edificaciones que ocasionaran la suspensión de las actividades académicas</t>
  </si>
  <si>
    <t>Mensualmente se revisa el débito automático, el cual es enviado desde Tesorería, y aunque es una actividad que se continuara realizando para la revisión del pago de todos los servicios públicos se considera que es una actividad ineficaz debido a que en unos casos la información llega posterior a la visita del prestador del servicio, en otros casos no tiene claridad quien es el culpable del no pago de un servicio dado que desde tesorería se culpa al prestador del servicio, el prestador del servicio culpa al banco y no se tiene claro donde esta el inconveniente. Gestión de Servicios cumple con el envio oportuno de las facturas para el pago.</t>
  </si>
  <si>
    <r>
      <rPr>
        <sz val="8"/>
        <color rgb="FF000000"/>
        <rFont val="Calibri"/>
        <family val="2"/>
      </rPr>
      <t xml:space="preserve">Para este seguimiento, aún no se cuenta con información oficial actualizada sobre deserción estudiantil en el Tablero de Mando Institucional de la UTP. En espera de dicho reporte, se mantiene el monitoreo del indicador. Para consulta de los datos disponibles, se anexa el siguiente enlace:
</t>
    </r>
    <r>
      <rPr>
        <u/>
        <sz val="8"/>
        <color rgb="FF1155CC"/>
        <rFont val="Calibri"/>
        <family val="2"/>
      </rPr>
      <t>http://aie.utp.edu.co/desercion/</t>
    </r>
  </si>
  <si>
    <r>
      <rPr>
        <sz val="8"/>
        <color theme="1"/>
        <rFont val="Calibri"/>
        <family val="2"/>
      </rPr>
      <t xml:space="preserve">Se avanzó en la semiautomatización del Bono de Alimentación, integrando herramientas tecnológicas y criterios operativos que optimizaron la administración del beneficio. 
</t>
    </r>
    <r>
      <rPr>
        <u/>
        <sz val="8"/>
        <color rgb="FF1155CC"/>
        <rFont val="Calibri"/>
        <family val="2"/>
      </rPr>
      <t>https://drive.google.com/drive/folders/1o1kfzXX6-baPiQTiUyGrVUtVMKEWbv5b?usp=drive_link</t>
    </r>
  </si>
  <si>
    <r>
      <rPr>
        <sz val="8"/>
        <color rgb="FF000000"/>
        <rFont val="Calibri"/>
        <family val="2"/>
      </rPr>
      <t xml:space="preserve">El cálculo de Calidad de Vida se aplicó en el segundo semestre del año, obteniendo que el 85.19% de la población se encuentra por encima de la calidad de vida mínima esperada. Para la identificación de problemáticas sociales, se actualiza y aplica el instrumento de medición conforme a la normatividad vigente (Resolución 1239 de 2022 del Ministerio de Salud y Protección Social).
</t>
    </r>
    <r>
      <rPr>
        <u/>
        <sz val="8"/>
        <color rgb="FF1155CC"/>
        <rFont val="Calibri"/>
        <family val="2"/>
      </rPr>
      <t>https://drive.google.com/drive/folders/1o1kfzXX6-baPiQTiUyGrVUtVMKEWbv5b?usp=drive_link</t>
    </r>
  </si>
  <si>
    <r>
      <rPr>
        <sz val="8"/>
        <color rgb="FF000000"/>
        <rFont val="Calibri"/>
        <family val="2"/>
      </rPr>
      <t xml:space="preserve">Con respecto a la normatividad, no se han incorporado actualizaciones recientes. En cuanto a la Política de Bienestar Institucional, se registra un avance del 73.72% en los procesos de articulación con las diferentes instancias de la Universidad.
</t>
    </r>
    <r>
      <rPr>
        <u/>
        <sz val="8"/>
        <color rgb="FF1155CC"/>
        <rFont val="Calibri"/>
        <family val="2"/>
      </rPr>
      <t>https://drive.google.com/drive/folders/1o1kfzXX6-baPiQTiUyGrVUtVMKEWbv5b?usp=drive_link</t>
    </r>
  </si>
  <si>
    <r>
      <rPr>
        <sz val="8"/>
        <color rgb="FF000000"/>
        <rFont val="Calibri"/>
        <family val="2"/>
      </rPr>
      <t xml:space="preserve">Se avanca en un 91.67% de la ejecución de la divulgación y comunicación de la politica de bienestar.
</t>
    </r>
    <r>
      <rPr>
        <u/>
        <sz val="8"/>
        <color rgb="FF1155CC"/>
        <rFont val="Calibri"/>
        <family val="2"/>
      </rPr>
      <t>https://drive.google.com/drive/folders/1o1kfzXX6-baPiQTiUyGrVUtVMKEWbv5b?usp=drive_link</t>
    </r>
  </si>
  <si>
    <r>
      <t xml:space="preserve">anexa vinculo con la base de datos y ala carpeta del Comité de Investigación.  </t>
    </r>
    <r>
      <rPr>
        <u/>
        <sz val="8"/>
        <color rgb="FF1155CC"/>
        <rFont val="Calibri"/>
        <family val="2"/>
      </rPr>
      <t>https://drive.google.com/drive/folders/1PI3aTT_zNFJ8Zvm9Dg9xXIDJu1QYpAyY?usp=sharing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</si>
</sst>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dd/mm/yyyy"/>
    <numFmt numFmtId="171" formatCode="0.0%"/>
  </numFmts>
  <fonts count="62"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scheme val="minor"/>
    </font>
    <font>
      <b/>
      <sz val="13"/>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0"/>
      <color theme="1"/>
      <name val="Calibri"/>
    </font>
    <font>
      <u/>
      <sz val="10"/>
      <color theme="10"/>
      <name val="Arial"/>
    </font>
    <font>
      <sz val="9"/>
      <color theme="1"/>
      <name val="Calibri"/>
    </font>
    <font>
      <sz val="9"/>
      <color theme="1"/>
      <name val="Calibri"/>
      <family val="2"/>
    </font>
    <font>
      <sz val="10"/>
      <color rgb="FF000000"/>
      <name val="Calibri"/>
      <family val="2"/>
    </font>
    <font>
      <sz val="8"/>
      <name val="Calibri"/>
      <family val="2"/>
    </font>
    <font>
      <sz val="8"/>
      <color rgb="FF000000"/>
      <name val="Calibri"/>
      <family val="2"/>
    </font>
    <font>
      <b/>
      <sz val="8"/>
      <color rgb="FF000000"/>
      <name val="Calibri"/>
      <family val="2"/>
    </font>
    <font>
      <u/>
      <sz val="8"/>
      <color rgb="FF000000"/>
      <name val="Calibri"/>
      <family val="2"/>
    </font>
    <font>
      <u/>
      <sz val="8"/>
      <color rgb="FF1155CC"/>
      <name val="Calibri"/>
      <family val="2"/>
    </font>
    <font>
      <sz val="8"/>
      <color rgb="FFFF0000"/>
      <name val="Calibri"/>
      <family val="2"/>
    </font>
    <font>
      <sz val="8"/>
      <color rgb="FFFF0000"/>
      <name val="Arial"/>
      <family val="2"/>
    </font>
    <font>
      <u/>
      <sz val="8"/>
      <color rgb="FF0000FF"/>
      <name val="Roboto"/>
    </font>
    <font>
      <u/>
      <sz val="8"/>
      <color theme="1"/>
      <name val="Calibri"/>
      <family val="2"/>
    </font>
    <font>
      <b/>
      <sz val="8"/>
      <name val="Calibri"/>
      <family val="2"/>
    </font>
    <font>
      <u/>
      <sz val="8"/>
      <color theme="10"/>
      <name val="Calibri"/>
      <family val="2"/>
    </font>
  </fonts>
  <fills count="36">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
      <patternFill patternType="solid">
        <fgColor rgb="FFFFFFCC"/>
        <bgColor indexed="64"/>
      </patternFill>
    </fill>
    <fill>
      <patternFill patternType="solid">
        <fgColor rgb="FFFFFFCC"/>
        <bgColor rgb="FFFFFFCC"/>
      </patternFill>
    </fill>
    <fill>
      <patternFill patternType="solid">
        <fgColor rgb="FFFFFFCC"/>
        <bgColor theme="0"/>
      </patternFill>
    </fill>
    <fill>
      <patternFill patternType="solid">
        <fgColor rgb="FFFFFFCC"/>
        <bgColor rgb="FFFFFFFF"/>
      </patternFill>
    </fill>
    <fill>
      <patternFill patternType="solid">
        <fgColor rgb="FFFFFFCC"/>
        <bgColor rgb="FFCFE2F3"/>
      </patternFill>
    </fill>
    <fill>
      <patternFill patternType="solid">
        <fgColor rgb="FFFFFFCC"/>
        <bgColor rgb="FFC9DAF8"/>
      </patternFill>
    </fill>
    <fill>
      <patternFill patternType="solid">
        <fgColor rgb="FFFF0000"/>
        <bgColor rgb="FFFFFFCC"/>
      </patternFill>
    </fill>
    <fill>
      <patternFill patternType="solid">
        <fgColor rgb="FFFF0000"/>
        <bgColor rgb="FFFFFFFF"/>
      </patternFill>
    </fill>
  </fills>
  <borders count="12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s>
  <cellStyleXfs count="6">
    <xf numFmtId="0" fontId="0" fillId="0" borderId="0"/>
    <xf numFmtId="43" fontId="34" fillId="0" borderId="0" applyFont="0" applyFill="0" applyBorder="0" applyAlignment="0" applyProtection="0"/>
    <xf numFmtId="9" fontId="34" fillId="0" borderId="0" applyFont="0" applyFill="0" applyBorder="0" applyAlignment="0" applyProtection="0"/>
    <xf numFmtId="0" fontId="47" fillId="0" borderId="0" applyNumberFormat="0" applyFill="0" applyBorder="0" applyAlignment="0" applyProtection="0"/>
    <xf numFmtId="9" fontId="3" fillId="0" borderId="0" applyFont="0" applyFill="0" applyBorder="0" applyAlignment="0" applyProtection="0"/>
    <xf numFmtId="0" fontId="3" fillId="0" borderId="0"/>
  </cellStyleXfs>
  <cellXfs count="777">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0" xfId="0" applyFont="1"/>
    <xf numFmtId="0" fontId="10" fillId="0" borderId="0" xfId="0" applyFont="1" applyAlignment="1">
      <alignment vertical="center"/>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2" fillId="0" borderId="0" xfId="0" applyFont="1" applyAlignment="1">
      <alignment horizontal="center" vertical="center" wrapText="1"/>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2" fillId="8" borderId="0" xfId="0" applyFont="1" applyFill="1" applyAlignment="1">
      <alignment vertical="center" wrapText="1"/>
    </xf>
    <xf numFmtId="0" fontId="15" fillId="8" borderId="0" xfId="0" applyFont="1" applyFill="1" applyAlignment="1">
      <alignment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6" fillId="0" borderId="0" xfId="0" applyFont="1" applyAlignment="1" applyProtection="1">
      <alignment vertical="center"/>
      <protection locked="0"/>
    </xf>
    <xf numFmtId="14" fontId="26" fillId="0" borderId="0" xfId="0" applyNumberFormat="1" applyFont="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0"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40" fillId="2" borderId="8" xfId="0" applyFont="1" applyFill="1" applyBorder="1" applyAlignment="1" applyProtection="1">
      <alignment vertical="center" wrapText="1"/>
      <protection hidden="1"/>
    </xf>
    <xf numFmtId="0" fontId="40" fillId="2" borderId="3" xfId="0" applyFont="1" applyFill="1" applyBorder="1" applyAlignment="1" applyProtection="1">
      <alignment vertical="center" wrapText="1"/>
      <protection hidden="1"/>
    </xf>
    <xf numFmtId="0" fontId="40" fillId="2" borderId="3" xfId="0" applyFont="1" applyFill="1" applyBorder="1" applyAlignment="1" applyProtection="1">
      <alignment horizontal="center" vertical="center" wrapText="1"/>
      <protection hidden="1"/>
    </xf>
    <xf numFmtId="0" fontId="40" fillId="8" borderId="3" xfId="0" applyFont="1" applyFill="1" applyBorder="1" applyAlignment="1" applyProtection="1">
      <alignment horizontal="center" vertical="center" wrapText="1"/>
      <protection hidden="1"/>
    </xf>
    <xf numFmtId="0" fontId="41" fillId="8" borderId="3" xfId="0" applyFont="1" applyFill="1" applyBorder="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3" fillId="8" borderId="44" xfId="0" applyFont="1" applyFill="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0" fillId="2" borderId="6" xfId="0" applyFont="1" applyFill="1" applyBorder="1" applyAlignment="1" applyProtection="1">
      <alignment vertical="center" wrapText="1"/>
      <protection hidden="1"/>
    </xf>
    <xf numFmtId="0" fontId="40" fillId="2" borderId="0" xfId="0" applyFont="1" applyFill="1" applyAlignment="1" applyProtection="1">
      <alignment vertical="center" wrapText="1"/>
      <protection hidden="1"/>
    </xf>
    <xf numFmtId="0" fontId="42" fillId="8" borderId="45" xfId="0" applyFont="1" applyFill="1" applyBorder="1" applyAlignment="1" applyProtection="1">
      <alignment horizontal="center" vertical="center" wrapText="1"/>
      <protection hidden="1"/>
    </xf>
    <xf numFmtId="0" fontId="43" fillId="8" borderId="46" xfId="0" applyFont="1" applyFill="1" applyBorder="1" applyAlignment="1" applyProtection="1">
      <alignment horizontal="center" vertical="center" wrapText="1"/>
      <protection hidden="1"/>
    </xf>
    <xf numFmtId="165" fontId="43" fillId="8" borderId="46" xfId="0" applyNumberFormat="1" applyFont="1" applyFill="1" applyBorder="1" applyAlignment="1" applyProtection="1">
      <alignment horizontal="center" vertical="center" wrapText="1"/>
      <protection hidden="1"/>
    </xf>
    <xf numFmtId="14" fontId="40" fillId="0" borderId="0" xfId="0" applyNumberFormat="1" applyFont="1" applyAlignment="1" applyProtection="1">
      <alignment horizontal="center" vertical="center" wrapText="1"/>
      <protection hidden="1"/>
    </xf>
    <xf numFmtId="0" fontId="42" fillId="8" borderId="50" xfId="0" applyFont="1" applyFill="1" applyBorder="1" applyAlignment="1" applyProtection="1">
      <alignment horizontal="center" vertical="center" wrapText="1"/>
      <protection hidden="1"/>
    </xf>
    <xf numFmtId="0" fontId="43" fillId="8" borderId="51"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0" fillId="2" borderId="0" xfId="0" applyFont="1" applyFill="1" applyAlignment="1" applyProtection="1">
      <alignment horizontal="center" vertical="center" wrapText="1"/>
      <protection locked="0"/>
    </xf>
    <xf numFmtId="14" fontId="41" fillId="15" borderId="38" xfId="0" applyNumberFormat="1" applyFont="1" applyFill="1" applyBorder="1" applyAlignment="1" applyProtection="1">
      <alignment horizontal="center" vertical="center"/>
      <protection locked="0"/>
    </xf>
    <xf numFmtId="0" fontId="41" fillId="0" borderId="0" xfId="0" applyFont="1" applyAlignment="1" applyProtection="1">
      <alignment vertical="center" wrapText="1"/>
      <protection locked="0"/>
    </xf>
    <xf numFmtId="0" fontId="41" fillId="8" borderId="0" xfId="0" applyFont="1" applyFill="1" applyAlignment="1" applyProtection="1">
      <alignment vertical="center" wrapText="1"/>
      <protection locked="0"/>
    </xf>
    <xf numFmtId="0" fontId="41" fillId="8" borderId="0" xfId="0" applyFont="1" applyFill="1" applyBorder="1" applyAlignment="1" applyProtection="1">
      <alignment vertical="center" wrapText="1"/>
      <protection locked="0"/>
    </xf>
    <xf numFmtId="0" fontId="40" fillId="8" borderId="0" xfId="0" applyFont="1" applyFill="1" applyAlignment="1" applyProtection="1">
      <alignment horizontal="center" vertical="center" wrapText="1"/>
      <protection locked="0"/>
    </xf>
    <xf numFmtId="0" fontId="41" fillId="0" borderId="0" xfId="0" applyFont="1" applyAlignment="1" applyProtection="1">
      <alignment vertical="center"/>
      <protection locked="0"/>
    </xf>
    <xf numFmtId="0" fontId="41" fillId="8" borderId="0" xfId="0" applyFont="1" applyFill="1" applyAlignment="1" applyProtection="1">
      <alignment vertical="center"/>
      <protection locked="0"/>
    </xf>
    <xf numFmtId="0" fontId="40" fillId="2" borderId="21" xfId="0" applyFont="1" applyFill="1" applyBorder="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Font="1" applyAlignment="1" applyProtection="1">
      <alignment vertical="center"/>
      <protection locked="0"/>
    </xf>
    <xf numFmtId="0" fontId="13" fillId="2" borderId="0" xfId="0" applyFont="1" applyFill="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8" borderId="0" xfId="0" applyFont="1" applyFill="1" applyBorder="1" applyAlignment="1" applyProtection="1">
      <alignment vertical="center" wrapText="1"/>
      <protection locked="0"/>
    </xf>
    <xf numFmtId="0" fontId="13" fillId="8" borderId="0" xfId="0" applyFont="1" applyFill="1" applyBorder="1" applyAlignment="1" applyProtection="1">
      <alignment horizontal="center" vertical="center" wrapText="1"/>
      <protection locked="0"/>
    </xf>
    <xf numFmtId="0" fontId="13" fillId="8" borderId="0" xfId="0" applyFont="1" applyFill="1" applyProtection="1">
      <protection locked="0"/>
    </xf>
    <xf numFmtId="166" fontId="13" fillId="2"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8" borderId="0" xfId="0" applyFont="1" applyFill="1" applyAlignment="1" applyProtection="1">
      <alignment horizontal="center" vertical="center" wrapText="1"/>
      <protection locked="0"/>
    </xf>
    <xf numFmtId="0" fontId="13" fillId="5" borderId="0" xfId="0" applyFont="1" applyFill="1" applyAlignment="1" applyProtection="1">
      <alignment horizontal="center" vertical="center" wrapText="1"/>
      <protection locked="0"/>
    </xf>
    <xf numFmtId="0" fontId="13" fillId="8" borderId="0" xfId="0" applyFont="1" applyFill="1" applyAlignment="1" applyProtection="1">
      <alignment vertical="center" wrapText="1"/>
      <protection locked="0"/>
    </xf>
    <xf numFmtId="0" fontId="13" fillId="8" borderId="0" xfId="0" applyFont="1" applyFill="1" applyAlignment="1" applyProtection="1">
      <alignment horizontal="justify" vertical="center" wrapText="1"/>
      <protection locked="0"/>
    </xf>
    <xf numFmtId="0" fontId="13" fillId="8" borderId="0" xfId="0" applyFont="1" applyFill="1" applyAlignment="1" applyProtection="1">
      <alignment horizontal="justify" vertical="center"/>
      <protection locked="0"/>
    </xf>
    <xf numFmtId="0" fontId="13" fillId="8" borderId="0" xfId="0" applyFont="1" applyFill="1" applyAlignment="1" applyProtection="1">
      <alignment vertical="center"/>
      <protection locked="0"/>
    </xf>
    <xf numFmtId="0" fontId="12" fillId="8" borderId="0" xfId="0" applyFont="1" applyFill="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21" borderId="0" xfId="0" applyFont="1" applyFill="1" applyAlignment="1" applyProtection="1">
      <alignment horizontal="center" vertical="center" wrapText="1"/>
      <protection locked="0"/>
    </xf>
    <xf numFmtId="0" fontId="15" fillId="0" borderId="0" xfId="0" applyFont="1" applyAlignment="1">
      <alignment horizontal="left" vertical="center" wrapText="1"/>
    </xf>
    <xf numFmtId="0" fontId="1" fillId="8" borderId="0" xfId="0" applyFont="1" applyFill="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7" fillId="0" borderId="22" xfId="0" applyFont="1" applyBorder="1" applyAlignment="1">
      <alignment horizontal="center"/>
    </xf>
    <xf numFmtId="0" fontId="17" fillId="0" borderId="0" xfId="0" applyFont="1" applyAlignment="1">
      <alignment horizontal="center"/>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3" fillId="0" borderId="22" xfId="0" applyFont="1" applyBorder="1" applyAlignment="1">
      <alignment horizontal="center"/>
    </xf>
    <xf numFmtId="0" fontId="13" fillId="0" borderId="3" xfId="0" applyFont="1" applyBorder="1" applyAlignment="1">
      <alignment horizontal="center"/>
    </xf>
    <xf numFmtId="0" fontId="10" fillId="0" borderId="0" xfId="0" applyFont="1" applyAlignment="1">
      <alignment vertical="center" wrapText="1"/>
    </xf>
    <xf numFmtId="0" fontId="2" fillId="14" borderId="37"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5" fillId="0" borderId="43" xfId="0" applyFont="1" applyBorder="1" applyAlignment="1" applyProtection="1">
      <alignment horizontal="center" vertical="center" wrapText="1"/>
      <protection hidden="1"/>
    </xf>
    <xf numFmtId="0" fontId="10" fillId="8" borderId="44" xfId="0" applyFont="1" applyFill="1" applyBorder="1" applyAlignment="1" applyProtection="1">
      <alignment horizontal="center" vertical="center" wrapText="1"/>
      <protection hidden="1"/>
    </xf>
    <xf numFmtId="0" fontId="15" fillId="0" borderId="45" xfId="0" applyFont="1" applyBorder="1" applyAlignment="1" applyProtection="1">
      <alignment horizontal="center" vertical="center" wrapText="1"/>
      <protection hidden="1"/>
    </xf>
    <xf numFmtId="0" fontId="10" fillId="8" borderId="46" xfId="0" applyFont="1" applyFill="1" applyBorder="1" applyAlignment="1" applyProtection="1">
      <alignment horizontal="center" vertical="center" wrapText="1"/>
      <protection hidden="1"/>
    </xf>
    <xf numFmtId="14" fontId="10" fillId="8" borderId="46" xfId="0" applyNumberFormat="1" applyFont="1" applyFill="1" applyBorder="1" applyAlignment="1" applyProtection="1">
      <alignment horizontal="center" vertical="center" wrapText="1"/>
      <protection hidden="1"/>
    </xf>
    <xf numFmtId="0" fontId="15" fillId="0" borderId="47" xfId="0" applyFont="1" applyBorder="1" applyAlignment="1" applyProtection="1">
      <alignment horizontal="center" vertical="center" wrapText="1"/>
      <protection hidden="1"/>
    </xf>
    <xf numFmtId="0" fontId="10" fillId="8" borderId="48" xfId="0" applyFont="1" applyFill="1" applyBorder="1" applyAlignment="1" applyProtection="1">
      <alignment horizontal="center" vertical="center" wrapText="1"/>
      <protection hidden="1"/>
    </xf>
    <xf numFmtId="0" fontId="44" fillId="0" borderId="75" xfId="0" applyFont="1" applyBorder="1" applyAlignment="1" applyProtection="1">
      <alignment horizontal="center" vertical="center" wrapText="1"/>
      <protection hidden="1"/>
    </xf>
    <xf numFmtId="0" fontId="45" fillId="17" borderId="76" xfId="0" applyFont="1" applyFill="1" applyBorder="1" applyAlignment="1" applyProtection="1">
      <alignment horizontal="center" vertical="center" wrapText="1"/>
      <protection hidden="1"/>
    </xf>
    <xf numFmtId="0" fontId="44" fillId="0" borderId="78" xfId="0" applyFont="1" applyBorder="1" applyAlignment="1" applyProtection="1">
      <alignment horizontal="center" vertical="center" wrapText="1"/>
      <protection hidden="1"/>
    </xf>
    <xf numFmtId="0" fontId="45" fillId="17" borderId="79" xfId="0" applyFont="1" applyFill="1" applyBorder="1" applyAlignment="1" applyProtection="1">
      <alignment horizontal="center" vertical="center" wrapText="1"/>
      <protection hidden="1"/>
    </xf>
    <xf numFmtId="167" fontId="45" fillId="17" borderId="79" xfId="0" applyNumberFormat="1" applyFont="1" applyFill="1" applyBorder="1" applyAlignment="1" applyProtection="1">
      <alignment horizontal="center" vertical="center" wrapText="1"/>
      <protection hidden="1"/>
    </xf>
    <xf numFmtId="0" fontId="44" fillId="0" borderId="82" xfId="0" applyFont="1" applyBorder="1" applyAlignment="1" applyProtection="1">
      <alignment horizontal="center" vertical="center" wrapText="1"/>
      <protection hidden="1"/>
    </xf>
    <xf numFmtId="0" fontId="45" fillId="17" borderId="83" xfId="0" applyFont="1" applyFill="1" applyBorder="1" applyAlignment="1" applyProtection="1">
      <alignment horizontal="center" vertical="center" wrapText="1"/>
      <protection hidden="1"/>
    </xf>
    <xf numFmtId="0" fontId="15" fillId="15" borderId="8" xfId="0" applyFont="1" applyFill="1" applyBorder="1" applyAlignment="1">
      <alignment horizontal="center" vertical="center"/>
    </xf>
    <xf numFmtId="0" fontId="15" fillId="15" borderId="8" xfId="0" applyFont="1" applyFill="1" applyBorder="1" applyAlignment="1">
      <alignment horizontal="center" vertical="center" wrapText="1"/>
    </xf>
    <xf numFmtId="0" fontId="15" fillId="15" borderId="6"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26" fillId="15" borderId="38" xfId="0" applyFont="1" applyFill="1" applyBorder="1" applyAlignment="1">
      <alignment horizontal="center"/>
    </xf>
    <xf numFmtId="0" fontId="26" fillId="15" borderId="52" xfId="0" applyFont="1" applyFill="1" applyBorder="1" applyAlignment="1">
      <alignment horizontal="center"/>
    </xf>
    <xf numFmtId="0" fontId="26" fillId="15" borderId="53" xfId="0" applyFont="1" applyFill="1" applyBorder="1" applyAlignment="1">
      <alignment horizontal="center"/>
    </xf>
    <xf numFmtId="0" fontId="26" fillId="15" borderId="65" xfId="0" applyFont="1" applyFill="1" applyBorder="1" applyAlignment="1">
      <alignment horizontal="center"/>
    </xf>
    <xf numFmtId="0" fontId="30" fillId="8" borderId="39" xfId="0" applyFont="1" applyFill="1" applyBorder="1" applyAlignment="1">
      <alignment horizontal="center" vertical="center" wrapText="1"/>
    </xf>
    <xf numFmtId="0" fontId="13" fillId="8" borderId="16" xfId="0" applyFont="1" applyFill="1" applyBorder="1" applyAlignment="1">
      <alignment vertical="center" wrapText="1"/>
    </xf>
    <xf numFmtId="0" fontId="13" fillId="8" borderId="17" xfId="0" applyFont="1" applyFill="1" applyBorder="1" applyAlignment="1">
      <alignment vertical="center" wrapText="1"/>
    </xf>
    <xf numFmtId="0" fontId="30" fillId="8" borderId="13" xfId="0" applyFont="1" applyFill="1" applyBorder="1" applyAlignment="1">
      <alignment horizontal="center" vertical="center"/>
    </xf>
    <xf numFmtId="0" fontId="13" fillId="8" borderId="2" xfId="0" applyFont="1" applyFill="1" applyBorder="1" applyAlignment="1">
      <alignment vertical="center" wrapText="1"/>
    </xf>
    <xf numFmtId="0" fontId="13" fillId="8" borderId="11" xfId="0" applyFont="1" applyFill="1" applyBorder="1" applyAlignment="1">
      <alignment vertical="center" wrapText="1"/>
    </xf>
    <xf numFmtId="0" fontId="30" fillId="8" borderId="14" xfId="0" applyFont="1" applyFill="1" applyBorder="1" applyAlignment="1">
      <alignment horizontal="center" vertical="center"/>
    </xf>
    <xf numFmtId="0" fontId="13" fillId="8" borderId="12" xfId="0" applyFont="1" applyFill="1" applyBorder="1" applyAlignment="1">
      <alignment vertical="center" wrapText="1"/>
    </xf>
    <xf numFmtId="0" fontId="13" fillId="8" borderId="31" xfId="0" applyFont="1" applyFill="1" applyBorder="1" applyAlignment="1">
      <alignment vertical="center" wrapText="1"/>
    </xf>
    <xf numFmtId="0" fontId="25" fillId="8" borderId="2"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10" fillId="28" borderId="1"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10" fillId="28" borderId="2" xfId="0" applyFont="1" applyFill="1" applyBorder="1" applyAlignment="1" applyProtection="1">
      <alignment horizontal="center" vertical="center" wrapText="1"/>
      <protection locked="0"/>
    </xf>
    <xf numFmtId="0" fontId="46" fillId="16" borderId="100" xfId="0" applyFont="1" applyFill="1" applyBorder="1" applyAlignment="1">
      <alignment horizontal="center" vertical="center" wrapText="1"/>
    </xf>
    <xf numFmtId="0" fontId="46" fillId="16" borderId="103" xfId="0" applyFont="1" applyFill="1" applyBorder="1" applyAlignment="1">
      <alignment horizontal="center" vertical="center" wrapText="1"/>
    </xf>
    <xf numFmtId="0" fontId="48" fillId="16" borderId="100" xfId="0" applyFont="1" applyFill="1" applyBorder="1" applyAlignment="1">
      <alignment vertical="center" wrapText="1"/>
    </xf>
    <xf numFmtId="0" fontId="46" fillId="16" borderId="100" xfId="0" applyFont="1" applyFill="1" applyBorder="1" applyAlignment="1">
      <alignment horizontal="center" wrapText="1"/>
    </xf>
    <xf numFmtId="0" fontId="48" fillId="16" borderId="100" xfId="0" applyFont="1" applyFill="1" applyBorder="1" applyAlignment="1">
      <alignment wrapText="1"/>
    </xf>
    <xf numFmtId="0" fontId="50" fillId="16" borderId="103" xfId="0" applyFont="1" applyFill="1" applyBorder="1" applyAlignment="1">
      <alignment horizontal="left" vertical="center" wrapText="1"/>
    </xf>
    <xf numFmtId="0" fontId="37" fillId="16" borderId="100" xfId="0" applyFont="1" applyFill="1" applyBorder="1" applyAlignment="1">
      <alignment horizontal="center" vertical="center" wrapText="1"/>
    </xf>
    <xf numFmtId="0" fontId="37" fillId="16" borderId="100" xfId="0" applyFont="1" applyFill="1" applyBorder="1" applyAlignment="1">
      <alignment horizontal="center" wrapText="1"/>
    </xf>
    <xf numFmtId="0" fontId="37" fillId="16" borderId="103" xfId="0" applyFont="1" applyFill="1" applyBorder="1" applyAlignment="1">
      <alignment horizontal="center" vertical="center" wrapText="1"/>
    </xf>
    <xf numFmtId="0" fontId="51" fillId="0" borderId="0" xfId="0" applyFont="1" applyAlignment="1" applyProtection="1">
      <alignment vertical="center"/>
      <protection locked="0"/>
    </xf>
    <xf numFmtId="0" fontId="45" fillId="16" borderId="0" xfId="0"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45" fillId="26" borderId="100" xfId="0" applyFont="1" applyFill="1" applyBorder="1" applyAlignment="1" applyProtection="1">
      <alignment horizontal="center" vertical="center" wrapText="1"/>
      <protection hidden="1"/>
    </xf>
    <xf numFmtId="169" fontId="45" fillId="26" borderId="100" xfId="1" applyNumberFormat="1" applyFont="1" applyFill="1" applyBorder="1" applyAlignment="1" applyProtection="1">
      <alignment horizontal="center" vertical="center" wrapText="1"/>
      <protection hidden="1"/>
    </xf>
    <xf numFmtId="0" fontId="45" fillId="13" borderId="100" xfId="0" applyFont="1" applyFill="1" applyBorder="1" applyAlignment="1" applyProtection="1">
      <alignment horizontal="center" vertical="center" wrapText="1"/>
      <protection hidden="1"/>
    </xf>
    <xf numFmtId="0" fontId="45" fillId="23" borderId="100" xfId="0" applyFont="1" applyFill="1" applyBorder="1" applyAlignment="1" applyProtection="1">
      <alignment horizontal="center" vertical="center" wrapText="1"/>
      <protection hidden="1"/>
    </xf>
    <xf numFmtId="0" fontId="45" fillId="23" borderId="101" xfId="0" applyFont="1" applyFill="1" applyBorder="1" applyAlignment="1" applyProtection="1">
      <alignment horizontal="center" vertical="center" wrapText="1"/>
      <protection hidden="1"/>
    </xf>
    <xf numFmtId="0" fontId="51" fillId="28" borderId="2" xfId="0" applyFont="1" applyFill="1" applyBorder="1" applyAlignment="1" applyProtection="1">
      <alignment vertical="center"/>
      <protection locked="0"/>
    </xf>
    <xf numFmtId="0" fontId="45" fillId="29" borderId="102"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center" vertical="center" wrapText="1"/>
      <protection locked="0"/>
    </xf>
    <xf numFmtId="0" fontId="52" fillId="31" borderId="100" xfId="0" applyFont="1" applyFill="1" applyBorder="1" applyAlignment="1" applyProtection="1">
      <alignment vertical="center"/>
      <protection locked="0"/>
    </xf>
    <xf numFmtId="0" fontId="52" fillId="31" borderId="102" xfId="0" applyFont="1" applyFill="1" applyBorder="1" applyAlignment="1" applyProtection="1">
      <alignment horizontal="left" vertical="center" wrapText="1"/>
      <protection locked="0"/>
    </xf>
    <xf numFmtId="0" fontId="52" fillId="31" borderId="100" xfId="0" applyFont="1" applyFill="1" applyBorder="1" applyAlignment="1" applyProtection="1">
      <alignment horizontal="center" vertical="center" wrapText="1"/>
      <protection locked="0"/>
    </xf>
    <xf numFmtId="0" fontId="52" fillId="31" borderId="102" xfId="0" applyFont="1" applyFill="1" applyBorder="1" applyAlignment="1" applyProtection="1">
      <alignment horizontal="center" vertical="center" wrapText="1"/>
      <protection locked="0"/>
    </xf>
    <xf numFmtId="0" fontId="43" fillId="28" borderId="0" xfId="0" applyFont="1" applyFill="1" applyAlignment="1" applyProtection="1">
      <alignment vertical="center" wrapText="1"/>
      <protection locked="0"/>
    </xf>
    <xf numFmtId="0" fontId="2" fillId="28" borderId="0" xfId="0" applyFont="1" applyFill="1" applyAlignment="1" applyProtection="1">
      <alignment vertical="center" wrapText="1"/>
      <protection locked="0"/>
    </xf>
    <xf numFmtId="0" fontId="54" fillId="31" borderId="102" xfId="0" applyFont="1" applyFill="1" applyBorder="1" applyAlignment="1" applyProtection="1">
      <alignment horizontal="center" vertical="center" wrapText="1"/>
      <protection locked="0"/>
    </xf>
    <xf numFmtId="0" fontId="43" fillId="28" borderId="2" xfId="0"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left" vertical="center" wrapText="1"/>
      <protection locked="0"/>
    </xf>
    <xf numFmtId="0" fontId="45" fillId="30" borderId="100" xfId="0" applyFont="1" applyFill="1" applyBorder="1" applyAlignment="1">
      <alignment vertical="center"/>
    </xf>
    <xf numFmtId="0" fontId="45" fillId="30" borderId="102" xfId="0" applyFont="1" applyFill="1" applyBorder="1" applyAlignment="1">
      <alignment horizontal="center" vertical="center" wrapText="1"/>
    </xf>
    <xf numFmtId="0" fontId="45" fillId="30" borderId="100" xfId="0" applyFont="1" applyFill="1" applyBorder="1" applyAlignment="1">
      <alignment horizontal="center" vertical="center" wrapText="1"/>
    </xf>
    <xf numFmtId="0" fontId="45" fillId="31" borderId="103" xfId="0" applyFont="1" applyFill="1" applyBorder="1" applyAlignment="1">
      <alignment horizontal="center" vertical="center"/>
    </xf>
    <xf numFmtId="0" fontId="58" fillId="31" borderId="0" xfId="0" applyFont="1" applyFill="1" applyAlignment="1">
      <alignment horizontal="center" vertical="center" wrapText="1"/>
    </xf>
    <xf numFmtId="0" fontId="51" fillId="8" borderId="2" xfId="0" applyFont="1" applyFill="1" applyBorder="1" applyAlignment="1" applyProtection="1">
      <alignment vertical="center"/>
      <protection locked="0"/>
    </xf>
    <xf numFmtId="0" fontId="45" fillId="22" borderId="102" xfId="0" applyFont="1" applyFill="1" applyBorder="1" applyAlignment="1" applyProtection="1">
      <alignment horizontal="center" vertical="center" wrapText="1"/>
      <protection locked="0"/>
    </xf>
    <xf numFmtId="0" fontId="45" fillId="22" borderId="100" xfId="0" applyFont="1" applyFill="1" applyBorder="1" applyAlignment="1" applyProtection="1">
      <alignment horizontal="center" vertical="center" wrapText="1"/>
      <protection locked="0"/>
    </xf>
    <xf numFmtId="0" fontId="45" fillId="20" borderId="0" xfId="0" applyFont="1" applyFill="1" applyBorder="1" applyAlignment="1" applyProtection="1">
      <alignment horizontal="center" vertical="center" wrapText="1"/>
      <protection locked="0"/>
    </xf>
    <xf numFmtId="168" fontId="45" fillId="20" borderId="0" xfId="0" applyNumberFormat="1" applyFont="1" applyFill="1" applyBorder="1" applyAlignment="1" applyProtection="1">
      <alignment horizontal="center" vertical="center" wrapText="1"/>
      <protection locked="0"/>
    </xf>
    <xf numFmtId="168" fontId="45" fillId="16" borderId="0" xfId="0" applyNumberFormat="1" applyFont="1" applyFill="1" applyBorder="1" applyAlignment="1" applyProtection="1">
      <alignment horizontal="center" vertical="center" wrapText="1"/>
      <protection locked="0"/>
    </xf>
    <xf numFmtId="168" fontId="45" fillId="24" borderId="0" xfId="0" applyNumberFormat="1" applyFont="1" applyFill="1" applyBorder="1" applyAlignment="1" applyProtection="1">
      <alignment horizontal="center" vertical="center" wrapText="1"/>
      <protection locked="0"/>
    </xf>
    <xf numFmtId="0" fontId="45" fillId="24" borderId="0" xfId="0" applyFont="1" applyFill="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37" fillId="16" borderId="73" xfId="0" applyFont="1" applyFill="1" applyBorder="1" applyAlignment="1" applyProtection="1">
      <alignment horizontal="center" vertical="center" wrapText="1"/>
      <protection hidden="1"/>
    </xf>
    <xf numFmtId="0" fontId="37" fillId="16" borderId="74" xfId="0" applyFont="1" applyFill="1" applyBorder="1" applyAlignment="1" applyProtection="1">
      <alignment horizontal="center" vertical="center" wrapText="1"/>
      <protection hidden="1"/>
    </xf>
    <xf numFmtId="0" fontId="37" fillId="16" borderId="74" xfId="0" applyFont="1" applyFill="1" applyBorder="1" applyAlignment="1" applyProtection="1">
      <alignment vertical="center" wrapText="1"/>
      <protection hidden="1"/>
    </xf>
    <xf numFmtId="0" fontId="38" fillId="0" borderId="75" xfId="0" applyFont="1" applyBorder="1" applyAlignment="1" applyProtection="1">
      <alignment horizontal="center" vertical="center" wrapText="1"/>
      <protection hidden="1"/>
    </xf>
    <xf numFmtId="0" fontId="37" fillId="17" borderId="76"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locked="0"/>
    </xf>
    <xf numFmtId="0" fontId="37" fillId="16" borderId="77"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hidden="1"/>
    </xf>
    <xf numFmtId="0" fontId="38" fillId="0" borderId="78" xfId="0" applyFont="1" applyBorder="1" applyAlignment="1" applyProtection="1">
      <alignment horizontal="center" vertical="center" wrapText="1"/>
      <protection hidden="1"/>
    </xf>
    <xf numFmtId="0" fontId="37" fillId="17" borderId="79" xfId="0" applyFont="1" applyFill="1" applyBorder="1" applyAlignment="1" applyProtection="1">
      <alignment horizontal="center" vertical="center" wrapText="1"/>
      <protection hidden="1"/>
    </xf>
    <xf numFmtId="167" fontId="37" fillId="17" borderId="79" xfId="0" applyNumberFormat="1" applyFont="1" applyFill="1" applyBorder="1" applyAlignment="1" applyProtection="1">
      <alignment horizontal="center" vertical="center" wrapText="1"/>
      <protection hidden="1"/>
    </xf>
    <xf numFmtId="0" fontId="37" fillId="16" borderId="80" xfId="0" applyFont="1" applyFill="1" applyBorder="1" applyAlignment="1" applyProtection="1">
      <alignment horizontal="center" vertical="center" wrapText="1"/>
      <protection hidden="1"/>
    </xf>
    <xf numFmtId="0" fontId="37" fillId="16" borderId="81" xfId="0" applyFont="1" applyFill="1" applyBorder="1" applyAlignment="1" applyProtection="1">
      <alignment horizontal="center" vertical="center" wrapText="1"/>
      <protection hidden="1"/>
    </xf>
    <xf numFmtId="0" fontId="38" fillId="0" borderId="82" xfId="0" applyFont="1" applyBorder="1" applyAlignment="1" applyProtection="1">
      <alignment horizontal="center" vertical="center" wrapText="1"/>
      <protection hidden="1"/>
    </xf>
    <xf numFmtId="0" fontId="37" fillId="17" borderId="83" xfId="0" applyFont="1" applyFill="1" applyBorder="1" applyAlignment="1" applyProtection="1">
      <alignment horizontal="center" vertical="center" wrapText="1"/>
      <protection hidden="1"/>
    </xf>
    <xf numFmtId="0" fontId="37" fillId="0" borderId="0" xfId="0" applyFont="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8" fillId="18" borderId="95" xfId="0" applyFont="1" applyFill="1" applyBorder="1" applyAlignment="1" applyProtection="1">
      <alignment horizontal="center" vertical="center" wrapText="1"/>
      <protection hidden="1"/>
    </xf>
    <xf numFmtId="0" fontId="38" fillId="18" borderId="54" xfId="0" applyFont="1" applyFill="1" applyBorder="1" applyAlignment="1" applyProtection="1">
      <alignment horizontal="center" vertical="center" wrapText="1"/>
      <protection hidden="1"/>
    </xf>
    <xf numFmtId="0" fontId="38" fillId="18" borderId="57" xfId="0" applyFont="1" applyFill="1" applyBorder="1" applyAlignment="1" applyProtection="1">
      <alignment horizontal="center" vertical="center" wrapText="1"/>
      <protection hidden="1"/>
    </xf>
    <xf numFmtId="0" fontId="51" fillId="28" borderId="1" xfId="0"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5" fillId="28" borderId="2" xfId="0"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61" fillId="29" borderId="100" xfId="3" applyFont="1" applyFill="1" applyBorder="1" applyAlignment="1" applyProtection="1">
      <alignment horizontal="center" vertical="center" wrapText="1"/>
      <protection locked="0"/>
    </xf>
    <xf numFmtId="0" fontId="51" fillId="3" borderId="2" xfId="0" applyFont="1" applyFill="1" applyBorder="1" applyAlignment="1" applyProtection="1">
      <alignment vertical="center"/>
      <protection locked="0"/>
    </xf>
    <xf numFmtId="0" fontId="45" fillId="34" borderId="102" xfId="0" applyFont="1" applyFill="1" applyBorder="1" applyAlignment="1" applyProtection="1">
      <alignment horizontal="center" vertical="center" wrapText="1"/>
      <protection locked="0"/>
    </xf>
    <xf numFmtId="0" fontId="45" fillId="34" borderId="100" xfId="0" applyFont="1" applyFill="1" applyBorder="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46" fillId="16" borderId="109" xfId="0" applyFont="1" applyFill="1" applyBorder="1" applyAlignment="1">
      <alignment horizontal="center" vertical="center" wrapText="1"/>
    </xf>
    <xf numFmtId="0" fontId="46" fillId="16" borderId="110" xfId="0" applyFont="1" applyFill="1" applyBorder="1" applyAlignment="1">
      <alignment horizontal="center" vertical="center" wrapText="1"/>
    </xf>
    <xf numFmtId="0" fontId="46" fillId="16" borderId="111" xfId="0" applyFont="1" applyFill="1" applyBorder="1" applyAlignment="1">
      <alignment horizontal="center" vertical="center" wrapText="1"/>
    </xf>
    <xf numFmtId="0" fontId="19" fillId="16" borderId="104" xfId="0" applyFont="1" applyFill="1" applyBorder="1" applyAlignment="1">
      <alignment horizontal="center" vertical="center" wrapText="1"/>
    </xf>
    <xf numFmtId="0" fontId="19" fillId="16" borderId="105" xfId="0" applyFont="1" applyFill="1" applyBorder="1" applyAlignment="1">
      <alignment horizontal="center" vertical="center" wrapText="1"/>
    </xf>
    <xf numFmtId="0" fontId="19" fillId="16" borderId="106" xfId="0" applyFont="1" applyFill="1" applyBorder="1" applyAlignment="1">
      <alignment horizontal="center" vertical="center" wrapText="1"/>
    </xf>
    <xf numFmtId="0" fontId="19" fillId="16" borderId="55" xfId="0" applyFont="1" applyFill="1" applyBorder="1" applyAlignment="1">
      <alignment horizontal="center" vertical="center" wrapText="1"/>
    </xf>
    <xf numFmtId="0" fontId="19" fillId="16" borderId="54" xfId="0" applyFont="1" applyFill="1" applyBorder="1" applyAlignment="1">
      <alignment horizontal="center" vertical="center" wrapText="1"/>
    </xf>
    <xf numFmtId="0" fontId="19" fillId="16" borderId="108" xfId="0" applyFont="1" applyFill="1" applyBorder="1" applyAlignment="1">
      <alignment horizontal="center" vertical="center" wrapText="1"/>
    </xf>
    <xf numFmtId="0" fontId="49" fillId="16" borderId="109" xfId="0" applyFont="1" applyFill="1" applyBorder="1" applyAlignment="1">
      <alignment horizontal="center" vertical="center" wrapText="1"/>
    </xf>
    <xf numFmtId="0" fontId="49" fillId="16" borderId="110" xfId="0" applyFont="1" applyFill="1" applyBorder="1" applyAlignment="1">
      <alignment horizontal="center" vertical="center" wrapText="1"/>
    </xf>
    <xf numFmtId="0" fontId="49" fillId="16" borderId="111" xfId="0" applyFont="1" applyFill="1" applyBorder="1" applyAlignment="1">
      <alignment horizontal="center" vertical="center" wrapText="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vertical="center" wrapText="1"/>
      <protection hidden="1"/>
    </xf>
    <xf numFmtId="0" fontId="25" fillId="16"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8" borderId="13" xfId="0" applyFont="1" applyFill="1" applyBorder="1" applyAlignment="1" applyProtection="1">
      <alignment horizontal="center" vertical="center" wrapText="1"/>
      <protection hidden="1"/>
    </xf>
    <xf numFmtId="0" fontId="13" fillId="8" borderId="0" xfId="0" applyFont="1" applyFill="1" applyAlignment="1" applyProtection="1">
      <alignment horizontal="center" vertical="center" wrapText="1"/>
      <protection locked="0"/>
    </xf>
    <xf numFmtId="0" fontId="40" fillId="0" borderId="0" xfId="0" applyFont="1" applyAlignment="1" applyProtection="1">
      <alignment vertical="center"/>
      <protection locked="0"/>
    </xf>
    <xf numFmtId="0" fontId="41" fillId="13" borderId="34" xfId="0" applyFont="1" applyFill="1" applyBorder="1" applyAlignment="1" applyProtection="1">
      <alignment horizontal="center" vertical="center" wrapText="1"/>
      <protection hidden="1"/>
    </xf>
    <xf numFmtId="0" fontId="41" fillId="13" borderId="35" xfId="0" applyFont="1" applyFill="1" applyBorder="1" applyAlignment="1" applyProtection="1">
      <alignment horizontal="center" vertical="center" wrapText="1"/>
      <protection hidden="1"/>
    </xf>
    <xf numFmtId="0" fontId="41" fillId="15" borderId="34" xfId="0" applyFont="1" applyFill="1" applyBorder="1" applyAlignment="1" applyProtection="1">
      <alignment horizontal="center" vertical="center"/>
      <protection locked="0"/>
    </xf>
    <xf numFmtId="0" fontId="41" fillId="15" borderId="35" xfId="0" applyFont="1" applyFill="1" applyBorder="1" applyAlignment="1" applyProtection="1">
      <alignment horizontal="center" vertical="center"/>
      <protection locked="0"/>
    </xf>
    <xf numFmtId="0" fontId="41" fillId="15" borderId="36" xfId="0" applyFont="1" applyFill="1" applyBorder="1" applyAlignment="1" applyProtection="1">
      <alignment horizontal="center" vertical="center"/>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5" fillId="8" borderId="2" xfId="0" applyNumberFormat="1" applyFont="1" applyFill="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12" fillId="8" borderId="0" xfId="0" applyFont="1" applyFill="1" applyAlignment="1" applyProtection="1">
      <alignment horizontal="center" vertical="center" wrapText="1"/>
      <protection locked="0"/>
    </xf>
    <xf numFmtId="0" fontId="41" fillId="2" borderId="0" xfId="0" applyFont="1" applyFill="1" applyAlignment="1" applyProtection="1">
      <alignment horizontal="center" vertical="center"/>
      <protection hidden="1"/>
    </xf>
    <xf numFmtId="0" fontId="41" fillId="13" borderId="49" xfId="0" applyFont="1" applyFill="1" applyBorder="1" applyAlignment="1" applyProtection="1">
      <alignment horizontal="center" vertical="center"/>
      <protection hidden="1"/>
    </xf>
    <xf numFmtId="0" fontId="41" fillId="13" borderId="40" xfId="0" applyFont="1" applyFill="1" applyBorder="1" applyAlignment="1" applyProtection="1">
      <alignment horizontal="center" vertical="center"/>
      <protection hidden="1"/>
    </xf>
    <xf numFmtId="0" fontId="41" fillId="13" borderId="41" xfId="0" applyFont="1" applyFill="1" applyBorder="1" applyAlignment="1" applyProtection="1">
      <alignment horizontal="center" vertical="center"/>
      <protection hidden="1"/>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40" fillId="2" borderId="8" xfId="0" applyFont="1" applyFill="1" applyBorder="1" applyAlignment="1" applyProtection="1">
      <alignment horizontal="center" vertical="center" wrapText="1"/>
      <protection hidden="1"/>
    </xf>
    <xf numFmtId="0" fontId="40" fillId="2" borderId="3" xfId="0" applyFont="1" applyFill="1" applyBorder="1" applyAlignment="1" applyProtection="1">
      <alignment horizontal="center" vertical="center" wrapText="1"/>
      <protection hidden="1"/>
    </xf>
    <xf numFmtId="0" fontId="40" fillId="2" borderId="20" xfId="0" applyFont="1" applyFill="1" applyBorder="1" applyAlignment="1" applyProtection="1">
      <alignment horizontal="center" vertical="center" wrapText="1"/>
      <protection hidden="1"/>
    </xf>
    <xf numFmtId="0" fontId="40" fillId="2" borderId="71" xfId="0" applyFont="1" applyFill="1" applyBorder="1" applyAlignment="1" applyProtection="1">
      <alignment horizontal="center" vertical="center" wrapText="1"/>
      <protection locked="0"/>
    </xf>
    <xf numFmtId="0" fontId="40" fillId="2" borderId="24" xfId="0" applyFont="1" applyFill="1" applyBorder="1" applyAlignment="1" applyProtection="1">
      <alignment horizontal="center" vertical="center" wrapText="1"/>
      <protection locked="0"/>
    </xf>
    <xf numFmtId="0" fontId="40" fillId="2" borderId="27" xfId="0" applyFont="1" applyFill="1" applyBorder="1" applyAlignment="1" applyProtection="1">
      <alignment horizontal="center" vertical="center" wrapText="1"/>
      <protection locked="0"/>
    </xf>
    <xf numFmtId="0" fontId="40" fillId="2" borderId="4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5" fillId="8" borderId="2" xfId="0" quotePrefix="1" applyFont="1" applyFill="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12" fillId="21" borderId="0" xfId="0" applyFont="1" applyFill="1" applyAlignment="1" applyProtection="1">
      <alignment horizontal="center" vertical="center" wrapText="1"/>
      <protection locked="0"/>
    </xf>
    <xf numFmtId="0" fontId="12" fillId="13" borderId="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2" fillId="13" borderId="13" xfId="0" applyFont="1" applyFill="1" applyBorder="1" applyAlignment="1" applyProtection="1">
      <alignment horizontal="center" vertical="center" wrapText="1"/>
      <protection hidden="1"/>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17"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2" fillId="13" borderId="14"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31" xfId="0" applyFont="1" applyFill="1" applyBorder="1" applyAlignment="1" applyProtection="1">
      <alignment horizontal="center" vertical="center" wrapText="1"/>
      <protection locked="0"/>
    </xf>
    <xf numFmtId="0" fontId="45" fillId="26" borderId="95" xfId="0" applyFont="1" applyFill="1" applyBorder="1" applyAlignment="1" applyProtection="1">
      <alignment horizontal="center" vertical="center" wrapText="1"/>
      <protection hidden="1"/>
    </xf>
    <xf numFmtId="0" fontId="51" fillId="13" borderId="54" xfId="0" applyFont="1" applyFill="1" applyBorder="1" applyAlignment="1" applyProtection="1">
      <alignment vertical="center"/>
      <protection hidden="1"/>
    </xf>
    <xf numFmtId="0" fontId="51" fillId="13" borderId="103" xfId="0" applyFont="1" applyFill="1" applyBorder="1" applyAlignment="1" applyProtection="1">
      <alignment vertical="center"/>
      <protection hidden="1"/>
    </xf>
    <xf numFmtId="0" fontId="45" fillId="13" borderId="95" xfId="0" applyFont="1" applyFill="1" applyBorder="1" applyAlignment="1" applyProtection="1">
      <alignment horizontal="center" vertical="center" wrapText="1"/>
      <protection hidden="1"/>
    </xf>
    <xf numFmtId="0" fontId="44" fillId="26" borderId="95" xfId="0" applyFont="1" applyFill="1" applyBorder="1" applyAlignment="1" applyProtection="1">
      <alignment horizontal="center" vertical="center" wrapText="1"/>
      <protection hidden="1"/>
    </xf>
    <xf numFmtId="0" fontId="52" fillId="31" borderId="101" xfId="0"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protection locked="0"/>
    </xf>
    <xf numFmtId="0" fontId="53" fillId="16" borderId="95" xfId="0" applyFont="1" applyFill="1" applyBorder="1" applyAlignment="1" applyProtection="1">
      <alignment horizontal="center" vertical="center" wrapText="1"/>
      <protection locked="0"/>
    </xf>
    <xf numFmtId="0" fontId="51" fillId="0" borderId="54" xfId="0" applyFont="1" applyBorder="1" applyAlignment="1" applyProtection="1">
      <alignment vertical="center"/>
      <protection locked="0"/>
    </xf>
    <xf numFmtId="0" fontId="51" fillId="0" borderId="103" xfId="0" applyFont="1" applyBorder="1" applyAlignment="1" applyProtection="1">
      <alignment vertical="center"/>
      <protection locked="0"/>
    </xf>
    <xf numFmtId="9" fontId="52" fillId="31" borderId="95" xfId="0" applyNumberFormat="1" applyFont="1" applyFill="1" applyBorder="1" applyAlignment="1" applyProtection="1">
      <alignment horizontal="center" vertical="center" wrapText="1"/>
      <protection locked="0"/>
    </xf>
    <xf numFmtId="0" fontId="51" fillId="28" borderId="54" xfId="0" applyFont="1" applyFill="1" applyBorder="1" applyAlignment="1" applyProtection="1">
      <alignment vertical="center"/>
      <protection locked="0"/>
    </xf>
    <xf numFmtId="0" fontId="51" fillId="28" borderId="103" xfId="0" applyFont="1" applyFill="1" applyBorder="1" applyAlignment="1" applyProtection="1">
      <alignment vertical="center"/>
      <protection locked="0"/>
    </xf>
    <xf numFmtId="0" fontId="52" fillId="31" borderId="95" xfId="0" applyFont="1" applyFill="1" applyBorder="1" applyAlignment="1" applyProtection="1">
      <alignment horizontal="center" vertical="center" wrapText="1"/>
      <protection locked="0"/>
    </xf>
    <xf numFmtId="171" fontId="52" fillId="31" borderId="95" xfId="0" applyNumberFormat="1" applyFont="1" applyFill="1" applyBorder="1" applyAlignment="1" applyProtection="1">
      <alignment horizontal="center" vertical="center" wrapText="1"/>
      <protection locked="0"/>
    </xf>
    <xf numFmtId="9" fontId="51" fillId="28" borderId="2" xfId="2" applyFont="1" applyFill="1" applyBorder="1" applyAlignment="1" applyProtection="1">
      <alignment horizontal="center" vertical="center" wrapText="1"/>
      <protection locked="0"/>
    </xf>
    <xf numFmtId="0" fontId="51" fillId="28" borderId="2" xfId="2" applyNumberFormat="1"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4" fillId="16" borderId="95" xfId="0" applyFont="1" applyFill="1" applyBorder="1" applyAlignment="1" applyProtection="1">
      <alignment horizontal="center" vertical="center" wrapText="1"/>
      <protection locked="0"/>
    </xf>
    <xf numFmtId="10" fontId="51" fillId="28" borderId="2" xfId="2" applyNumberFormat="1" applyFont="1" applyFill="1" applyBorder="1" applyAlignment="1" applyProtection="1">
      <alignment horizontal="center" vertical="center" wrapText="1"/>
      <protection locked="0"/>
    </xf>
    <xf numFmtId="0" fontId="54" fillId="31" borderId="101" xfId="0" applyFont="1" applyFill="1" applyBorder="1" applyAlignment="1" applyProtection="1">
      <alignment horizontal="center" vertical="center" wrapText="1"/>
      <protection locked="0"/>
    </xf>
    <xf numFmtId="0" fontId="51" fillId="28" borderId="1" xfId="2" applyNumberFormat="1" applyFont="1" applyFill="1" applyBorder="1" applyAlignment="1" applyProtection="1">
      <alignment horizontal="center" vertical="center" wrapText="1"/>
      <protection locked="0"/>
    </xf>
    <xf numFmtId="0" fontId="51" fillId="28" borderId="1" xfId="0" applyFont="1" applyFill="1" applyBorder="1" applyAlignment="1" applyProtection="1">
      <alignment horizontal="center" vertical="center" wrapText="1"/>
      <protection locked="0"/>
    </xf>
    <xf numFmtId="9" fontId="51" fillId="28" borderId="1" xfId="2"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51" fillId="0" borderId="0" xfId="0" applyFont="1" applyBorder="1" applyAlignment="1" applyProtection="1">
      <alignment vertical="center"/>
      <protection locked="0"/>
    </xf>
    <xf numFmtId="0" fontId="51" fillId="28" borderId="18" xfId="0" applyFont="1" applyFill="1" applyBorder="1" applyAlignment="1" applyProtection="1">
      <alignment horizontal="center" vertical="center" wrapText="1"/>
      <protection locked="0"/>
    </xf>
    <xf numFmtId="0" fontId="51" fillId="28" borderId="113" xfId="0" applyFont="1" applyFill="1" applyBorder="1" applyAlignment="1" applyProtection="1">
      <alignment horizontal="center" vertical="center" wrapText="1"/>
      <protection locked="0"/>
    </xf>
    <xf numFmtId="49" fontId="45" fillId="26" borderId="95" xfId="1" applyNumberFormat="1" applyFont="1" applyFill="1" applyBorder="1" applyAlignment="1" applyProtection="1">
      <alignment horizontal="center" vertical="center" wrapText="1"/>
      <protection hidden="1"/>
    </xf>
    <xf numFmtId="49" fontId="51" fillId="13" borderId="54" xfId="1" applyNumberFormat="1" applyFont="1" applyFill="1" applyBorder="1" applyAlignment="1" applyProtection="1">
      <alignment vertical="center"/>
      <protection hidden="1"/>
    </xf>
    <xf numFmtId="49" fontId="51" fillId="13" borderId="103" xfId="1" applyNumberFormat="1" applyFont="1" applyFill="1" applyBorder="1" applyAlignment="1" applyProtection="1">
      <alignment vertical="center"/>
      <protection hidden="1"/>
    </xf>
    <xf numFmtId="0" fontId="38" fillId="16" borderId="0" xfId="0" applyFont="1" applyFill="1" applyAlignment="1" applyProtection="1">
      <alignment horizontal="center" vertical="center"/>
      <protection hidden="1"/>
    </xf>
    <xf numFmtId="0" fontId="39" fillId="0" borderId="0" xfId="0" applyFont="1" applyAlignment="1" applyProtection="1">
      <alignment vertical="center"/>
      <protection hidden="1"/>
    </xf>
    <xf numFmtId="0" fontId="38" fillId="16" borderId="81" xfId="0" applyFont="1" applyFill="1" applyBorder="1" applyAlignment="1" applyProtection="1">
      <alignment horizontal="center" vertical="center"/>
      <protection hidden="1"/>
    </xf>
    <xf numFmtId="0" fontId="39" fillId="0" borderId="81" xfId="0" applyFont="1" applyBorder="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9" fillId="0" borderId="0" xfId="0" applyFont="1" applyBorder="1" applyAlignment="1" applyProtection="1">
      <alignment vertical="center"/>
      <protection hidden="1"/>
    </xf>
    <xf numFmtId="0" fontId="38" fillId="25" borderId="84" xfId="0" applyFont="1" applyFill="1" applyBorder="1" applyAlignment="1" applyProtection="1">
      <alignment horizontal="center" vertical="center"/>
      <protection hidden="1"/>
    </xf>
    <xf numFmtId="0" fontId="39" fillId="13" borderId="85" xfId="0" applyFont="1" applyFill="1" applyBorder="1" applyAlignment="1" applyProtection="1">
      <alignment vertical="center"/>
      <protection hidden="1"/>
    </xf>
    <xf numFmtId="0" fontId="39" fillId="13" borderId="86" xfId="0" applyFont="1" applyFill="1" applyBorder="1" applyAlignment="1" applyProtection="1">
      <alignment vertical="center"/>
      <protection hidden="1"/>
    </xf>
    <xf numFmtId="0" fontId="37" fillId="18" borderId="84" xfId="0" applyFont="1" applyFill="1" applyBorder="1" applyAlignment="1" applyProtection="1">
      <alignment horizontal="center" vertical="center"/>
      <protection hidden="1"/>
    </xf>
    <xf numFmtId="0" fontId="39" fillId="0" borderId="85" xfId="0" applyFont="1" applyBorder="1" applyAlignment="1" applyProtection="1">
      <alignment vertical="center"/>
      <protection hidden="1"/>
    </xf>
    <xf numFmtId="0" fontId="39" fillId="0" borderId="86" xfId="0" applyFont="1" applyBorder="1" applyAlignment="1" applyProtection="1">
      <alignment vertical="center"/>
      <protection hidden="1"/>
    </xf>
    <xf numFmtId="0" fontId="38" fillId="25" borderId="87" xfId="0" applyFont="1" applyFill="1" applyBorder="1" applyAlignment="1" applyProtection="1">
      <alignment horizontal="center" vertical="center" wrapText="1"/>
      <protection hidden="1"/>
    </xf>
    <xf numFmtId="0" fontId="39" fillId="13" borderId="88" xfId="0" applyFont="1" applyFill="1" applyBorder="1" applyAlignment="1" applyProtection="1">
      <alignment vertical="center"/>
      <protection hidden="1"/>
    </xf>
    <xf numFmtId="168" fontId="38" fillId="19" borderId="87" xfId="0" applyNumberFormat="1" applyFont="1" applyFill="1" applyBorder="1" applyAlignment="1" applyProtection="1">
      <alignment horizontal="center" vertical="center" wrapText="1"/>
      <protection locked="0"/>
    </xf>
    <xf numFmtId="0" fontId="39" fillId="0" borderId="86" xfId="0" applyFont="1" applyBorder="1" applyAlignment="1" applyProtection="1">
      <alignment vertical="center"/>
      <protection locked="0"/>
    </xf>
    <xf numFmtId="0" fontId="38" fillId="0" borderId="81" xfId="0" applyFont="1" applyBorder="1" applyAlignment="1" applyProtection="1">
      <alignment horizontal="center" vertical="center"/>
      <protection hidden="1"/>
    </xf>
    <xf numFmtId="0" fontId="38" fillId="18" borderId="89" xfId="0" applyFont="1" applyFill="1" applyBorder="1" applyAlignment="1" applyProtection="1">
      <alignment horizontal="center" vertical="center" wrapText="1"/>
      <protection hidden="1"/>
    </xf>
    <xf numFmtId="0" fontId="39" fillId="0" borderId="94" xfId="0" applyFont="1" applyBorder="1" applyAlignment="1" applyProtection="1">
      <alignment vertical="center"/>
      <protection hidden="1"/>
    </xf>
    <xf numFmtId="0" fontId="38" fillId="18" borderId="55" xfId="0" applyFont="1" applyFill="1" applyBorder="1" applyAlignment="1" applyProtection="1">
      <alignment horizontal="center" vertical="center" wrapText="1"/>
      <protection hidden="1"/>
    </xf>
    <xf numFmtId="0" fontId="39" fillId="0" borderId="54" xfId="0" applyFont="1" applyBorder="1" applyAlignment="1" applyProtection="1">
      <alignment vertical="center"/>
      <protection hidden="1"/>
    </xf>
    <xf numFmtId="0" fontId="38" fillId="18" borderId="90" xfId="0" applyFont="1" applyFill="1" applyBorder="1" applyAlignment="1" applyProtection="1">
      <alignment horizontal="center" vertical="center" wrapText="1"/>
      <protection hidden="1"/>
    </xf>
    <xf numFmtId="0" fontId="39" fillId="0" borderId="91" xfId="0" applyFont="1" applyBorder="1" applyAlignment="1" applyProtection="1">
      <alignment vertical="center"/>
      <protection hidden="1"/>
    </xf>
    <xf numFmtId="0" fontId="39" fillId="0" borderId="92" xfId="0" applyFont="1" applyBorder="1" applyAlignment="1" applyProtection="1">
      <alignment vertical="center"/>
      <protection hidden="1"/>
    </xf>
    <xf numFmtId="0" fontId="38" fillId="18" borderId="93" xfId="0" applyFont="1" applyFill="1" applyBorder="1" applyAlignment="1" applyProtection="1">
      <alignment horizontal="center" vertical="center" wrapText="1"/>
      <protection hidden="1"/>
    </xf>
    <xf numFmtId="0" fontId="39" fillId="0" borderId="99" xfId="0" applyFont="1" applyBorder="1" applyAlignment="1" applyProtection="1">
      <alignment vertical="center"/>
      <protection hidden="1"/>
    </xf>
    <xf numFmtId="0" fontId="38" fillId="18" borderId="57" xfId="0" applyFont="1" applyFill="1" applyBorder="1" applyAlignment="1" applyProtection="1">
      <alignment horizontal="center" vertical="center" wrapText="1"/>
      <protection hidden="1"/>
    </xf>
    <xf numFmtId="0" fontId="39" fillId="0" borderId="96" xfId="0" applyFont="1" applyBorder="1" applyAlignment="1" applyProtection="1">
      <alignment vertical="center"/>
      <protection hidden="1"/>
    </xf>
    <xf numFmtId="0" fontId="38" fillId="18" borderId="97" xfId="0" applyFont="1" applyFill="1" applyBorder="1" applyAlignment="1" applyProtection="1">
      <alignment horizontal="center" vertical="center" wrapText="1"/>
      <protection hidden="1"/>
    </xf>
    <xf numFmtId="0" fontId="39" fillId="0" borderId="98" xfId="0" applyFont="1" applyBorder="1" applyAlignment="1" applyProtection="1">
      <alignment vertical="center"/>
      <protection hidden="1"/>
    </xf>
    <xf numFmtId="0" fontId="51" fillId="28" borderId="10" xfId="2" applyNumberFormat="1" applyFont="1" applyFill="1" applyBorder="1" applyAlignment="1" applyProtection="1">
      <alignment horizontal="center" vertical="center" wrapText="1"/>
      <protection locked="0"/>
    </xf>
    <xf numFmtId="0" fontId="51" fillId="28" borderId="27" xfId="2" applyNumberFormat="1" applyFont="1" applyFill="1" applyBorder="1" applyAlignment="1" applyProtection="1">
      <alignment horizontal="center" vertical="center" wrapText="1"/>
      <protection locked="0"/>
    </xf>
    <xf numFmtId="0" fontId="51" fillId="28" borderId="116" xfId="2" applyNumberFormat="1"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51" fillId="28" borderId="116" xfId="0" applyFont="1" applyFill="1" applyBorder="1" applyAlignment="1" applyProtection="1">
      <alignment horizontal="center" vertical="center" wrapText="1"/>
      <protection locked="0"/>
    </xf>
    <xf numFmtId="9" fontId="51" fillId="28" borderId="117" xfId="2" applyFont="1" applyFill="1" applyBorder="1" applyAlignment="1" applyProtection="1">
      <alignment horizontal="center" vertical="center" wrapText="1"/>
      <protection locked="0"/>
    </xf>
    <xf numFmtId="0" fontId="51" fillId="28" borderId="117" xfId="0" applyFont="1" applyFill="1" applyBorder="1" applyAlignment="1" applyProtection="1">
      <alignment horizontal="center" vertical="center" wrapText="1"/>
      <protection locked="0"/>
    </xf>
    <xf numFmtId="10" fontId="51" fillId="28" borderId="117" xfId="2" applyNumberFormat="1" applyFont="1" applyFill="1" applyBorder="1" applyAlignment="1" applyProtection="1">
      <alignment horizontal="center" vertical="center" wrapText="1"/>
      <protection locked="0"/>
    </xf>
    <xf numFmtId="10" fontId="51" fillId="28" borderId="117" xfId="0" applyNumberFormat="1" applyFont="1" applyFill="1" applyBorder="1" applyAlignment="1" applyProtection="1">
      <alignment horizontal="center" vertical="center" wrapText="1"/>
      <protection locked="0"/>
    </xf>
    <xf numFmtId="0" fontId="51" fillId="28" borderId="117" xfId="2" applyNumberFormat="1" applyFont="1" applyFill="1" applyBorder="1" applyAlignment="1" applyProtection="1">
      <alignment horizontal="center" vertical="center" wrapText="1"/>
      <protection locked="0"/>
    </xf>
    <xf numFmtId="0" fontId="45" fillId="29" borderId="95" xfId="0" applyFont="1" applyFill="1" applyBorder="1" applyAlignment="1" applyProtection="1">
      <alignment horizontal="center" vertical="center" wrapText="1"/>
      <protection locked="0"/>
    </xf>
    <xf numFmtId="9" fontId="45" fillId="29" borderId="95" xfId="0" applyNumberFormat="1" applyFont="1" applyFill="1" applyBorder="1" applyAlignment="1" applyProtection="1">
      <alignment horizontal="center" vertical="center" wrapText="1"/>
      <protection locked="0"/>
    </xf>
    <xf numFmtId="9" fontId="45" fillId="29" borderId="107" xfId="0" applyNumberFormat="1" applyFont="1" applyFill="1" applyBorder="1" applyAlignment="1" applyProtection="1">
      <alignment horizontal="center" vertical="center" wrapText="1"/>
      <protection locked="0"/>
    </xf>
    <xf numFmtId="9" fontId="45" fillId="29" borderId="54" xfId="0" applyNumberFormat="1" applyFont="1" applyFill="1" applyBorder="1" applyAlignment="1" applyProtection="1">
      <alignment horizontal="center" vertical="center" wrapText="1"/>
      <protection locked="0"/>
    </xf>
    <xf numFmtId="9" fontId="45" fillId="29" borderId="103" xfId="0" applyNumberFormat="1" applyFont="1" applyFill="1" applyBorder="1" applyAlignment="1" applyProtection="1">
      <alignment horizontal="center" vertical="center" wrapText="1"/>
      <protection locked="0"/>
    </xf>
    <xf numFmtId="0" fontId="45" fillId="29" borderId="107" xfId="0" applyFont="1" applyFill="1" applyBorder="1" applyAlignment="1" applyProtection="1">
      <alignment horizontal="center" vertical="center" wrapText="1"/>
      <protection locked="0"/>
    </xf>
    <xf numFmtId="0" fontId="45" fillId="29" borderId="54" xfId="0" applyFont="1" applyFill="1" applyBorder="1" applyAlignment="1" applyProtection="1">
      <alignment horizontal="center" vertical="center" wrapText="1"/>
      <protection locked="0"/>
    </xf>
    <xf numFmtId="0" fontId="45" fillId="29" borderId="103" xfId="0" applyFont="1" applyFill="1" applyBorder="1" applyAlignment="1" applyProtection="1">
      <alignment horizontal="center" vertical="center" wrapText="1"/>
      <protection locked="0"/>
    </xf>
    <xf numFmtId="10" fontId="45" fillId="29" borderId="95" xfId="0" applyNumberFormat="1" applyFont="1" applyFill="1" applyBorder="1" applyAlignment="1" applyProtection="1">
      <alignment horizontal="center" vertical="center" wrapText="1"/>
      <protection locked="0"/>
    </xf>
    <xf numFmtId="171" fontId="45" fillId="29" borderId="95" xfId="0" applyNumberFormat="1" applyFont="1" applyFill="1" applyBorder="1" applyAlignment="1" applyProtection="1">
      <alignment horizontal="center" vertical="center" wrapText="1"/>
      <protection locked="0"/>
    </xf>
    <xf numFmtId="171" fontId="51" fillId="28" borderId="54" xfId="0" applyNumberFormat="1" applyFont="1" applyFill="1" applyBorder="1" applyAlignment="1" applyProtection="1">
      <alignment vertical="center"/>
      <protection locked="0"/>
    </xf>
    <xf numFmtId="171" fontId="51" fillId="28" borderId="103" xfId="0" applyNumberFormat="1" applyFont="1" applyFill="1" applyBorder="1" applyAlignment="1" applyProtection="1">
      <alignment vertical="center"/>
      <protection locked="0"/>
    </xf>
    <xf numFmtId="9" fontId="45" fillId="29" borderId="95" xfId="2" applyFont="1" applyFill="1" applyBorder="1" applyAlignment="1" applyProtection="1">
      <alignment horizontal="center" vertical="center" wrapText="1"/>
      <protection locked="0"/>
    </xf>
    <xf numFmtId="9" fontId="51" fillId="28" borderId="54" xfId="2" applyFont="1" applyFill="1" applyBorder="1" applyAlignment="1" applyProtection="1">
      <alignment vertical="center"/>
      <protection locked="0"/>
    </xf>
    <xf numFmtId="9" fontId="51" fillId="28" borderId="103" xfId="2" applyFont="1" applyFill="1" applyBorder="1" applyAlignment="1" applyProtection="1">
      <alignment vertical="center"/>
      <protection locked="0"/>
    </xf>
    <xf numFmtId="0" fontId="45" fillId="29" borderId="95" xfId="0" applyFont="1" applyFill="1" applyBorder="1" applyAlignment="1" applyProtection="1">
      <alignment horizontal="justify" vertical="center" wrapText="1"/>
      <protection locked="0"/>
    </xf>
    <xf numFmtId="0" fontId="51" fillId="28" borderId="54" xfId="0" applyFont="1" applyFill="1" applyBorder="1" applyAlignment="1" applyProtection="1">
      <alignment horizontal="justify" vertical="center"/>
      <protection locked="0"/>
    </xf>
    <xf numFmtId="0" fontId="51" fillId="28" borderId="103" xfId="0" applyFont="1" applyFill="1" applyBorder="1" applyAlignment="1" applyProtection="1">
      <alignment horizontal="justify" vertical="center"/>
      <protection locked="0"/>
    </xf>
    <xf numFmtId="0" fontId="51" fillId="28" borderId="2" xfId="4" applyNumberFormat="1" applyFont="1" applyFill="1" applyBorder="1" applyAlignment="1" applyProtection="1">
      <alignment horizontal="center" vertical="center" wrapText="1"/>
      <protection locked="0"/>
    </xf>
    <xf numFmtId="9" fontId="51" fillId="28" borderId="2" xfId="4" applyFont="1" applyFill="1" applyBorder="1" applyAlignment="1" applyProtection="1">
      <alignment horizontal="center" vertical="center" wrapText="1"/>
      <protection locked="0"/>
    </xf>
    <xf numFmtId="2" fontId="45" fillId="29" borderId="95" xfId="0" applyNumberFormat="1" applyFont="1" applyFill="1" applyBorder="1" applyAlignment="1" applyProtection="1">
      <alignment horizontal="center" vertical="center" wrapText="1"/>
      <protection locked="0"/>
    </xf>
    <xf numFmtId="2" fontId="45" fillId="29" borderId="54" xfId="0" applyNumberFormat="1" applyFont="1" applyFill="1" applyBorder="1" applyAlignment="1" applyProtection="1">
      <alignment horizontal="center" vertical="center" wrapText="1"/>
      <protection locked="0"/>
    </xf>
    <xf numFmtId="2" fontId="45" fillId="29" borderId="103" xfId="0" applyNumberFormat="1" applyFont="1" applyFill="1" applyBorder="1" applyAlignment="1" applyProtection="1">
      <alignment horizontal="center" vertical="center" wrapText="1"/>
      <protection locked="0"/>
    </xf>
    <xf numFmtId="10" fontId="45" fillId="29" borderId="95" xfId="4" applyNumberFormat="1" applyFont="1" applyFill="1" applyBorder="1" applyAlignment="1" applyProtection="1">
      <alignment horizontal="center" vertical="center" wrapText="1"/>
      <protection locked="0"/>
    </xf>
    <xf numFmtId="10" fontId="45" fillId="29" borderId="54" xfId="4" applyNumberFormat="1" applyFont="1" applyFill="1" applyBorder="1" applyAlignment="1" applyProtection="1">
      <alignment horizontal="center" vertical="center" wrapText="1"/>
      <protection locked="0"/>
    </xf>
    <xf numFmtId="10" fontId="45" fillId="29" borderId="103" xfId="4" applyNumberFormat="1" applyFont="1" applyFill="1" applyBorder="1" applyAlignment="1" applyProtection="1">
      <alignment horizontal="center" vertical="center" wrapText="1"/>
      <protection locked="0"/>
    </xf>
    <xf numFmtId="9" fontId="52" fillId="31" borderId="95" xfId="0" applyNumberFormat="1" applyFont="1" applyFill="1" applyBorder="1" applyAlignment="1">
      <alignment horizontal="center" vertical="center" wrapText="1"/>
    </xf>
    <xf numFmtId="0" fontId="51" fillId="28" borderId="54" xfId="0" applyFont="1" applyFill="1" applyBorder="1" applyAlignment="1">
      <alignment vertical="center"/>
    </xf>
    <xf numFmtId="0" fontId="51" fillId="28" borderId="103" xfId="0" applyFont="1" applyFill="1" applyBorder="1" applyAlignment="1">
      <alignment vertical="center"/>
    </xf>
    <xf numFmtId="0" fontId="52" fillId="31" borderId="95" xfId="0" applyFont="1" applyFill="1" applyBorder="1" applyAlignment="1">
      <alignment horizontal="center" vertical="center" wrapText="1"/>
    </xf>
    <xf numFmtId="9" fontId="45" fillId="32" borderId="95" xfId="0" applyNumberFormat="1" applyFont="1" applyFill="1" applyBorder="1" applyAlignment="1">
      <alignment horizontal="center" vertical="center" wrapText="1"/>
    </xf>
    <xf numFmtId="0" fontId="45" fillId="32" borderId="95" xfId="0" applyFont="1" applyFill="1" applyBorder="1" applyAlignment="1">
      <alignment horizontal="center" vertical="center" wrapText="1"/>
    </xf>
    <xf numFmtId="9" fontId="52" fillId="29" borderId="95" xfId="0" applyNumberFormat="1" applyFont="1" applyFill="1" applyBorder="1" applyAlignment="1">
      <alignment horizontal="center" vertical="center" wrapText="1"/>
    </xf>
    <xf numFmtId="0" fontId="52" fillId="29" borderId="95" xfId="0" applyFont="1" applyFill="1" applyBorder="1" applyAlignment="1">
      <alignment horizontal="center" vertical="center" wrapText="1"/>
    </xf>
    <xf numFmtId="0" fontId="45" fillId="22" borderId="95" xfId="0" applyFont="1" applyFill="1" applyBorder="1" applyAlignment="1" applyProtection="1">
      <alignment horizontal="center" vertical="center" wrapText="1"/>
      <protection locked="0"/>
    </xf>
    <xf numFmtId="0" fontId="51" fillId="8" borderId="54" xfId="0" applyFont="1" applyFill="1" applyBorder="1" applyAlignment="1" applyProtection="1">
      <alignment vertical="center"/>
      <protection locked="0"/>
    </xf>
    <xf numFmtId="0" fontId="51" fillId="8" borderId="103" xfId="0" applyFont="1" applyFill="1" applyBorder="1" applyAlignment="1" applyProtection="1">
      <alignment vertical="center"/>
      <protection locked="0"/>
    </xf>
    <xf numFmtId="9" fontId="45" fillId="22" borderId="95" xfId="0" applyNumberFormat="1" applyFont="1" applyFill="1" applyBorder="1" applyAlignment="1" applyProtection="1">
      <alignment horizontal="center" vertical="center" wrapText="1"/>
      <protection locked="0"/>
    </xf>
    <xf numFmtId="0" fontId="45" fillId="29" borderId="101" xfId="0" applyFont="1" applyFill="1" applyBorder="1" applyAlignment="1" applyProtection="1">
      <alignment horizontal="center" vertical="center" wrapText="1"/>
      <protection locked="0"/>
    </xf>
    <xf numFmtId="0" fontId="45" fillId="29" borderId="118" xfId="0" applyFont="1" applyFill="1" applyBorder="1" applyAlignment="1" applyProtection="1">
      <alignment horizontal="center" vertical="center" wrapText="1"/>
      <protection locked="0"/>
    </xf>
    <xf numFmtId="0" fontId="45" fillId="29" borderId="119" xfId="0" applyFont="1" applyFill="1" applyBorder="1" applyAlignment="1" applyProtection="1">
      <alignment horizontal="center" vertical="center" wrapText="1"/>
      <protection locked="0"/>
    </xf>
    <xf numFmtId="0" fontId="45" fillId="29" borderId="102" xfId="0" applyFont="1" applyFill="1" applyBorder="1" applyAlignment="1" applyProtection="1">
      <alignment horizontal="center" vertical="center" wrapText="1"/>
      <protection locked="0"/>
    </xf>
    <xf numFmtId="0" fontId="45" fillId="29" borderId="101" xfId="0" applyFont="1" applyFill="1" applyBorder="1" applyAlignment="1" applyProtection="1">
      <alignment horizontal="justify" vertical="center" wrapText="1"/>
      <protection locked="0"/>
    </xf>
    <xf numFmtId="0" fontId="51" fillId="28" borderId="102" xfId="0" applyFont="1" applyFill="1" applyBorder="1" applyAlignment="1" applyProtection="1">
      <alignment horizontal="justify" vertical="center"/>
      <protection locked="0"/>
    </xf>
    <xf numFmtId="0" fontId="52" fillId="29" borderId="101" xfId="0" applyFont="1" applyFill="1" applyBorder="1" applyAlignment="1">
      <alignment horizontal="center" vertical="center" wrapText="1"/>
    </xf>
    <xf numFmtId="0" fontId="51" fillId="28" borderId="102" xfId="0" applyFont="1" applyFill="1" applyBorder="1" applyAlignment="1">
      <alignment vertical="center"/>
    </xf>
    <xf numFmtId="0" fontId="45" fillId="33" borderId="101" xfId="0" applyFont="1" applyFill="1" applyBorder="1" applyAlignment="1">
      <alignment horizontal="center" vertical="center" wrapText="1"/>
    </xf>
    <xf numFmtId="0" fontId="45" fillId="22" borderId="101" xfId="0" applyFont="1" applyFill="1" applyBorder="1" applyAlignment="1" applyProtection="1">
      <alignment horizontal="center" vertical="center" wrapText="1"/>
      <protection locked="0"/>
    </xf>
    <xf numFmtId="0" fontId="51" fillId="8" borderId="102" xfId="0" applyFont="1" applyFill="1" applyBorder="1" applyAlignment="1" applyProtection="1">
      <alignment vertical="center"/>
      <protection locked="0"/>
    </xf>
    <xf numFmtId="0" fontId="60" fillId="2" borderId="2" xfId="0" applyFont="1" applyFill="1" applyBorder="1" applyAlignment="1" applyProtection="1">
      <alignment horizontal="center" vertical="center" wrapText="1"/>
      <protection locked="0"/>
    </xf>
    <xf numFmtId="0" fontId="44" fillId="35" borderId="95" xfId="0" applyFont="1" applyFill="1" applyBorder="1" applyAlignment="1" applyProtection="1">
      <alignment horizontal="center" vertical="center" wrapText="1"/>
      <protection locked="0"/>
    </xf>
    <xf numFmtId="0" fontId="51" fillId="3" borderId="54" xfId="0" applyFont="1" applyFill="1" applyBorder="1" applyAlignment="1" applyProtection="1">
      <alignment vertical="center"/>
      <protection locked="0"/>
    </xf>
    <xf numFmtId="0" fontId="51" fillId="3" borderId="103" xfId="0" applyFont="1" applyFill="1" applyBorder="1" applyAlignment="1" applyProtection="1">
      <alignment vertical="center"/>
      <protection locked="0"/>
    </xf>
    <xf numFmtId="0" fontId="44" fillId="16" borderId="95" xfId="0" applyFont="1" applyFill="1" applyBorder="1" applyAlignment="1">
      <alignment horizontal="center" vertical="center" wrapText="1"/>
    </xf>
    <xf numFmtId="0" fontId="51" fillId="0" borderId="54" xfId="0" applyFont="1" applyBorder="1" applyAlignment="1">
      <alignment vertical="center"/>
    </xf>
    <xf numFmtId="0" fontId="51" fillId="0" borderId="103" xfId="0" applyFont="1" applyBorder="1" applyAlignment="1">
      <alignment vertical="center"/>
    </xf>
    <xf numFmtId="0" fontId="10" fillId="28" borderId="2" xfId="0" applyFont="1" applyFill="1" applyBorder="1" applyAlignment="1" applyProtection="1">
      <alignment horizontal="center" vertical="center" wrapText="1"/>
      <protection locked="0"/>
    </xf>
    <xf numFmtId="10" fontId="10" fillId="28" borderId="2" xfId="2" applyNumberFormat="1" applyFont="1" applyFill="1" applyBorder="1" applyAlignment="1" applyProtection="1">
      <alignment horizontal="center" vertical="center" wrapText="1"/>
      <protection locked="0"/>
    </xf>
    <xf numFmtId="0" fontId="10" fillId="28" borderId="2" xfId="2" applyNumberFormat="1" applyFont="1" applyFill="1" applyBorder="1" applyAlignment="1" applyProtection="1">
      <alignment horizontal="center" vertical="center" wrapText="1"/>
      <protection locked="0"/>
    </xf>
    <xf numFmtId="0" fontId="10" fillId="28" borderId="18" xfId="0" applyFont="1" applyFill="1" applyBorder="1" applyAlignment="1" applyProtection="1">
      <alignment horizontal="center" vertical="center" wrapText="1"/>
      <protection locked="0"/>
    </xf>
    <xf numFmtId="0" fontId="10" fillId="28" borderId="113" xfId="0" applyFont="1" applyFill="1" applyBorder="1" applyAlignment="1" applyProtection="1">
      <alignment horizontal="center" vertical="center" wrapText="1"/>
      <protection locked="0"/>
    </xf>
    <xf numFmtId="0" fontId="10" fillId="28" borderId="1" xfId="0" applyFont="1" applyFill="1" applyBorder="1" applyAlignment="1" applyProtection="1">
      <alignment horizontal="center" vertical="center" wrapText="1"/>
      <protection locked="0"/>
    </xf>
    <xf numFmtId="16" fontId="45" fillId="26" borderId="95" xfId="0" applyNumberFormat="1" applyFont="1" applyFill="1" applyBorder="1" applyAlignment="1" applyProtection="1">
      <alignment horizontal="center" vertical="center" wrapText="1"/>
      <protection hidden="1"/>
    </xf>
    <xf numFmtId="9" fontId="10" fillId="28" borderId="2" xfId="2" applyFont="1" applyFill="1" applyBorder="1" applyAlignment="1" applyProtection="1">
      <alignment horizontal="center" vertical="center" wrapText="1"/>
      <protection locked="0"/>
    </xf>
    <xf numFmtId="0" fontId="10" fillId="28" borderId="1" xfId="2" applyNumberFormat="1" applyFont="1" applyFill="1" applyBorder="1" applyAlignment="1" applyProtection="1">
      <alignment horizontal="center" vertical="center" wrapText="1"/>
      <protection locked="0"/>
    </xf>
    <xf numFmtId="9" fontId="10" fillId="28" borderId="1" xfId="2"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wrapText="1"/>
      <protection locked="0"/>
    </xf>
    <xf numFmtId="0" fontId="52" fillId="31" borderId="101" xfId="0" applyFont="1" applyFill="1" applyBorder="1" applyAlignment="1" applyProtection="1">
      <alignment horizontal="left" vertical="center" wrapText="1"/>
      <protection locked="0"/>
    </xf>
    <xf numFmtId="0" fontId="2" fillId="28" borderId="102" xfId="0" applyFont="1" applyFill="1" applyBorder="1" applyAlignment="1" applyProtection="1">
      <alignment vertical="center" wrapText="1"/>
      <protection locked="0"/>
    </xf>
    <xf numFmtId="0" fontId="2" fillId="0" borderId="5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2" fillId="28" borderId="54" xfId="0" applyFont="1" applyFill="1" applyBorder="1" applyAlignment="1" applyProtection="1">
      <alignment vertical="center"/>
      <protection locked="0"/>
    </xf>
    <xf numFmtId="0" fontId="2" fillId="28" borderId="103" xfId="0" applyFont="1" applyFill="1" applyBorder="1" applyAlignment="1" applyProtection="1">
      <alignment vertical="center"/>
      <protection locked="0"/>
    </xf>
    <xf numFmtId="0" fontId="2" fillId="28" borderId="102" xfId="0" applyFont="1" applyFill="1" applyBorder="1" applyAlignment="1" applyProtection="1">
      <alignment vertical="center"/>
      <protection locked="0"/>
    </xf>
    <xf numFmtId="0" fontId="43" fillId="28" borderId="114" xfId="0" applyFont="1" applyFill="1" applyBorder="1" applyAlignment="1" applyProtection="1">
      <alignment vertical="center" wrapText="1"/>
      <protection locked="0"/>
    </xf>
    <xf numFmtId="0" fontId="2" fillId="28" borderId="115" xfId="0" applyFont="1" applyFill="1" applyBorder="1" applyAlignment="1" applyProtection="1">
      <alignment vertical="center" wrapText="1"/>
      <protection locked="0"/>
    </xf>
    <xf numFmtId="0" fontId="54" fillId="31" borderId="95" xfId="0" applyFont="1" applyFill="1" applyBorder="1" applyAlignment="1" applyProtection="1">
      <alignment horizontal="center" vertical="center" wrapText="1"/>
      <protection locked="0"/>
    </xf>
    <xf numFmtId="0" fontId="10" fillId="28" borderId="10" xfId="2" applyNumberFormat="1" applyFont="1" applyFill="1" applyBorder="1" applyAlignment="1" applyProtection="1">
      <alignment horizontal="center" vertical="center" wrapText="1"/>
      <protection locked="0"/>
    </xf>
    <xf numFmtId="0" fontId="10" fillId="28" borderId="27" xfId="2" applyNumberFormat="1" applyFont="1" applyFill="1" applyBorder="1" applyAlignment="1" applyProtection="1">
      <alignment horizontal="center" vertical="center" wrapText="1"/>
      <protection locked="0"/>
    </xf>
    <xf numFmtId="0" fontId="10" fillId="28" borderId="116" xfId="2" applyNumberFormat="1"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10" fillId="28" borderId="116" xfId="0" applyFont="1" applyFill="1" applyBorder="1" applyAlignment="1" applyProtection="1">
      <alignment horizontal="center" vertical="center" wrapText="1"/>
      <protection locked="0"/>
    </xf>
    <xf numFmtId="0" fontId="10" fillId="28" borderId="117" xfId="0" applyFont="1" applyFill="1" applyBorder="1" applyAlignment="1" applyProtection="1">
      <alignment horizontal="center" vertical="center" wrapText="1"/>
      <protection locked="0"/>
    </xf>
    <xf numFmtId="9" fontId="10" fillId="28" borderId="117" xfId="2" applyFont="1" applyFill="1" applyBorder="1" applyAlignment="1" applyProtection="1">
      <alignment horizontal="center" vertical="center" wrapText="1"/>
      <protection locked="0"/>
    </xf>
    <xf numFmtId="0" fontId="10" fillId="28" borderId="117" xfId="2" applyNumberFormat="1" applyFont="1" applyFill="1" applyBorder="1" applyAlignment="1" applyProtection="1">
      <alignment horizontal="center" vertical="center" wrapText="1"/>
      <protection locked="0"/>
    </xf>
    <xf numFmtId="10" fontId="10" fillId="28" borderId="117" xfId="2" applyNumberFormat="1" applyFont="1" applyFill="1" applyBorder="1" applyAlignment="1" applyProtection="1">
      <alignment horizontal="center" vertical="center" wrapText="1"/>
      <protection locked="0"/>
    </xf>
    <xf numFmtId="10" fontId="10" fillId="28" borderId="117"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horizontal="center" vertical="center" wrapText="1"/>
      <protection locked="0"/>
    </xf>
    <xf numFmtId="171" fontId="2" fillId="28" borderId="54" xfId="0" applyNumberFormat="1" applyFont="1" applyFill="1" applyBorder="1" applyAlignment="1" applyProtection="1">
      <alignment vertical="center"/>
      <protection locked="0"/>
    </xf>
    <xf numFmtId="171" fontId="2" fillId="28" borderId="103" xfId="0" applyNumberFormat="1" applyFont="1" applyFill="1" applyBorder="1" applyAlignment="1" applyProtection="1">
      <alignment vertical="center"/>
      <protection locked="0"/>
    </xf>
    <xf numFmtId="0" fontId="10" fillId="28" borderId="2" xfId="5" applyFont="1" applyFill="1" applyBorder="1" applyAlignment="1" applyProtection="1">
      <alignment horizontal="center" vertical="center" wrapText="1"/>
      <protection locked="0"/>
    </xf>
    <xf numFmtId="9" fontId="10" fillId="28" borderId="2" xfId="4" applyFont="1" applyFill="1" applyBorder="1" applyAlignment="1" applyProtection="1">
      <alignment horizontal="center" vertical="center" wrapText="1"/>
      <protection locked="0"/>
    </xf>
    <xf numFmtId="0" fontId="10" fillId="28" borderId="2" xfId="4" applyNumberFormat="1" applyFont="1" applyFill="1" applyBorder="1" applyAlignment="1" applyProtection="1">
      <alignment horizontal="center" vertical="center" wrapText="1"/>
      <protection locked="0"/>
    </xf>
    <xf numFmtId="10" fontId="10" fillId="28" borderId="2" xfId="4" applyNumberFormat="1" applyFont="1" applyFill="1" applyBorder="1" applyAlignment="1" applyProtection="1">
      <alignment horizontal="center" vertical="center" wrapText="1"/>
      <protection locked="0"/>
    </xf>
    <xf numFmtId="0" fontId="56" fillId="29" borderId="95" xfId="0" applyFont="1" applyFill="1" applyBorder="1" applyAlignment="1" applyProtection="1">
      <alignment horizontal="center" vertical="center" wrapText="1"/>
      <protection locked="0"/>
    </xf>
    <xf numFmtId="0" fontId="57" fillId="28" borderId="54" xfId="0" applyFont="1" applyFill="1" applyBorder="1" applyAlignment="1" applyProtection="1">
      <alignment vertical="center"/>
      <protection locked="0"/>
    </xf>
    <xf numFmtId="0" fontId="57" fillId="28" borderId="103" xfId="0" applyFont="1" applyFill="1" applyBorder="1" applyAlignment="1" applyProtection="1">
      <alignment vertical="center"/>
      <protection locked="0"/>
    </xf>
    <xf numFmtId="9" fontId="2" fillId="28" borderId="54" xfId="2" applyFont="1" applyFill="1" applyBorder="1" applyAlignment="1" applyProtection="1">
      <alignment vertical="center"/>
      <protection locked="0"/>
    </xf>
    <xf numFmtId="9" fontId="2" fillId="28" borderId="103" xfId="2" applyFont="1" applyFill="1" applyBorder="1" applyAlignment="1" applyProtection="1">
      <alignment vertical="center"/>
      <protection locked="0"/>
    </xf>
    <xf numFmtId="0" fontId="45" fillId="30" borderId="101" xfId="0" applyFont="1" applyFill="1" applyBorder="1" applyAlignment="1">
      <alignment horizontal="center" vertical="center" wrapText="1"/>
    </xf>
    <xf numFmtId="0" fontId="2" fillId="28" borderId="102" xfId="0" applyFont="1" applyFill="1" applyBorder="1" applyAlignment="1">
      <alignment vertical="center" wrapText="1"/>
    </xf>
    <xf numFmtId="0" fontId="2" fillId="0" borderId="54" xfId="0" applyFont="1" applyBorder="1" applyAlignment="1">
      <alignment vertical="center"/>
    </xf>
    <xf numFmtId="0" fontId="2" fillId="0" borderId="103" xfId="0" applyFont="1" applyBorder="1" applyAlignment="1">
      <alignment vertical="center"/>
    </xf>
    <xf numFmtId="0" fontId="59" fillId="30" borderId="101" xfId="0" applyFont="1" applyFill="1" applyBorder="1" applyAlignment="1">
      <alignment horizontal="center" vertical="center" wrapText="1"/>
    </xf>
    <xf numFmtId="0" fontId="45" fillId="30" borderId="95" xfId="0" applyFont="1" applyFill="1" applyBorder="1" applyAlignment="1">
      <alignment horizontal="center" vertical="center" wrapText="1"/>
    </xf>
    <xf numFmtId="0" fontId="2" fillId="28" borderId="54" xfId="0" applyFont="1" applyFill="1" applyBorder="1" applyAlignment="1">
      <alignment vertical="center"/>
    </xf>
    <xf numFmtId="0" fontId="2" fillId="28" borderId="103" xfId="0" applyFont="1" applyFill="1" applyBorder="1" applyAlignment="1">
      <alignment vertical="center"/>
    </xf>
    <xf numFmtId="9" fontId="45" fillId="30" borderId="95" xfId="0" applyNumberFormat="1" applyFont="1" applyFill="1" applyBorder="1" applyAlignment="1">
      <alignment horizontal="center" vertical="center" wrapText="1"/>
    </xf>
    <xf numFmtId="0" fontId="54" fillId="29" borderId="101" xfId="0" applyFont="1" applyFill="1" applyBorder="1" applyAlignment="1">
      <alignment horizontal="center" vertical="center" wrapText="1"/>
    </xf>
    <xf numFmtId="0" fontId="51" fillId="3" borderId="120" xfId="0" applyFont="1" applyFill="1" applyBorder="1" applyAlignment="1" applyProtection="1">
      <alignment horizontal="center" vertical="center"/>
      <protection locked="0"/>
    </xf>
    <xf numFmtId="0" fontId="51" fillId="3" borderId="110" xfId="0" applyFont="1" applyFill="1" applyBorder="1" applyAlignment="1" applyProtection="1">
      <alignment horizontal="center" vertical="center"/>
      <protection locked="0"/>
    </xf>
    <xf numFmtId="0" fontId="51" fillId="3" borderId="121" xfId="0" applyFont="1" applyFill="1" applyBorder="1" applyAlignment="1" applyProtection="1">
      <alignment horizontal="center" vertical="center"/>
      <protection locked="0"/>
    </xf>
    <xf numFmtId="0" fontId="15" fillId="0" borderId="0" xfId="0" applyFont="1" applyAlignment="1">
      <alignment horizontal="left" vertical="center" wrapText="1"/>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3" fillId="0" borderId="0" xfId="0" applyFont="1" applyAlignment="1">
      <alignment horizontal="center"/>
    </xf>
    <xf numFmtId="0" fontId="13" fillId="0" borderId="21" xfId="0" applyFont="1" applyBorder="1" applyAlignment="1">
      <alignment horizontal="center"/>
    </xf>
    <xf numFmtId="0" fontId="15" fillId="0" borderId="21" xfId="0" applyFont="1" applyBorder="1" applyAlignment="1">
      <alignment horizontal="center" vertical="top" wrapText="1"/>
    </xf>
    <xf numFmtId="0" fontId="15" fillId="0" borderId="0" xfId="0" applyFont="1" applyAlignment="1">
      <alignment horizontal="center" vertical="center" wrapText="1"/>
    </xf>
    <xf numFmtId="0" fontId="14" fillId="0" borderId="0" xfId="0" applyFont="1" applyAlignment="1">
      <alignment horizontal="justify" vertical="top" wrapText="1"/>
    </xf>
    <xf numFmtId="0" fontId="15" fillId="0" borderId="7" xfId="0" applyFont="1" applyBorder="1" applyAlignment="1">
      <alignment horizontal="center" wrapText="1"/>
    </xf>
    <xf numFmtId="0" fontId="13" fillId="0" borderId="4" xfId="0" applyFont="1" applyBorder="1" applyAlignment="1">
      <alignment horizontal="center"/>
    </xf>
    <xf numFmtId="0" fontId="10" fillId="0" borderId="4" xfId="0" applyFont="1" applyBorder="1" applyAlignment="1">
      <alignment horizontal="center" vertical="top" wrapText="1"/>
    </xf>
    <xf numFmtId="0" fontId="13" fillId="0" borderId="3" xfId="0" applyFont="1" applyBorder="1" applyAlignment="1">
      <alignment horizontal="center"/>
    </xf>
    <xf numFmtId="0" fontId="10" fillId="0" borderId="0" xfId="0" quotePrefix="1" applyFont="1" applyAlignment="1">
      <alignment horizontal="left" vertical="center" wrapText="1"/>
    </xf>
    <xf numFmtId="0" fontId="10" fillId="0" borderId="0" xfId="0" applyFont="1" applyAlignment="1">
      <alignment vertical="center" wrapText="1"/>
    </xf>
    <xf numFmtId="0" fontId="15" fillId="15" borderId="6" xfId="0" applyFont="1" applyFill="1" applyBorder="1" applyAlignment="1">
      <alignment horizontal="center" vertical="center" wrapText="1"/>
    </xf>
    <xf numFmtId="0" fontId="15" fillId="15" borderId="7" xfId="0" applyFont="1" applyFill="1" applyBorder="1" applyAlignment="1">
      <alignment horizontal="center" vertical="center" wrapText="1"/>
    </xf>
    <xf numFmtId="0" fontId="15" fillId="0" borderId="0" xfId="0" applyFont="1" applyAlignment="1">
      <alignment horizontal="left" vertical="top" wrapText="1"/>
    </xf>
    <xf numFmtId="0" fontId="15" fillId="0" borderId="25" xfId="0" applyFont="1" applyBorder="1" applyAlignment="1">
      <alignment horizontal="center" vertical="top" wrapText="1"/>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15" fillId="15" borderId="29" xfId="0" applyFont="1" applyFill="1" applyBorder="1" applyAlignment="1">
      <alignment horizontal="center" vertical="center" wrapText="1"/>
    </xf>
    <xf numFmtId="0" fontId="15" fillId="15" borderId="30" xfId="0" applyFont="1" applyFill="1" applyBorder="1" applyAlignment="1">
      <alignment horizontal="center" vertical="center" wrapText="1"/>
    </xf>
    <xf numFmtId="0" fontId="15" fillId="0" borderId="0" xfId="0" applyFont="1" applyAlignment="1">
      <alignment horizontal="center" vertical="top" wrapText="1"/>
    </xf>
    <xf numFmtId="0" fontId="17" fillId="15" borderId="22" xfId="0" applyFont="1" applyFill="1" applyBorder="1" applyAlignment="1">
      <alignment horizontal="center"/>
    </xf>
    <xf numFmtId="0" fontId="17" fillId="15" borderId="0" xfId="0" applyFont="1" applyFill="1" applyAlignment="1">
      <alignment horizontal="center"/>
    </xf>
    <xf numFmtId="0" fontId="17" fillId="15" borderId="26" xfId="0" applyFont="1" applyFill="1" applyBorder="1" applyAlignment="1">
      <alignment horizontal="center"/>
    </xf>
    <xf numFmtId="0" fontId="17" fillId="15" borderId="15" xfId="0" applyFont="1" applyFill="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 fillId="8" borderId="0" xfId="0" applyFont="1" applyFill="1" applyAlignment="1">
      <alignment horizontal="center"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5" fillId="0" borderId="20"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29" fillId="15" borderId="112" xfId="0" applyFont="1" applyFill="1" applyBorder="1" applyAlignment="1">
      <alignment horizontal="center" vertical="center" wrapText="1"/>
    </xf>
    <xf numFmtId="0" fontId="29" fillId="15" borderId="27"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2" fillId="15" borderId="37" xfId="0" applyFont="1" applyFill="1" applyBorder="1" applyAlignment="1">
      <alignment horizontal="center" vertical="center" wrapText="1"/>
    </xf>
    <xf numFmtId="0" fontId="2" fillId="15" borderId="30" xfId="0" applyFont="1" applyFill="1" applyBorder="1" applyAlignment="1">
      <alignment horizontal="center" vertical="center" wrapText="1"/>
    </xf>
    <xf numFmtId="0" fontId="19" fillId="15" borderId="37" xfId="0" applyFont="1" applyFill="1" applyBorder="1" applyAlignment="1">
      <alignment horizontal="center" vertical="center" wrapText="1"/>
    </xf>
    <xf numFmtId="0" fontId="19" fillId="15" borderId="30" xfId="0" applyFont="1" applyFill="1" applyBorder="1" applyAlignment="1">
      <alignment horizontal="center" vertical="center" wrapText="1"/>
    </xf>
    <xf numFmtId="0" fontId="1" fillId="15" borderId="37"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 fillId="15" borderId="37" xfId="0" applyFont="1" applyFill="1" applyBorder="1" applyAlignment="1">
      <alignment horizontal="left" vertical="center" wrapText="1"/>
    </xf>
    <xf numFmtId="0" fontId="1" fillId="15" borderId="29" xfId="0" applyFont="1" applyFill="1" applyBorder="1" applyAlignment="1">
      <alignment horizontal="left" vertical="center" wrapText="1"/>
    </xf>
    <xf numFmtId="0" fontId="1" fillId="15" borderId="20" xfId="0" applyFont="1" applyFill="1" applyBorder="1" applyAlignment="1">
      <alignment horizontal="center" vertical="center" wrapText="1"/>
    </xf>
    <xf numFmtId="0" fontId="1" fillId="15" borderId="5" xfId="0" applyFont="1" applyFill="1" applyBorder="1" applyAlignment="1">
      <alignment horizontal="center" vertical="center" wrapText="1"/>
    </xf>
    <xf numFmtId="0" fontId="29" fillId="15" borderId="37" xfId="0" applyFont="1" applyFill="1" applyBorder="1" applyAlignment="1">
      <alignment horizontal="center" vertical="center" wrapText="1"/>
    </xf>
    <xf numFmtId="0" fontId="29" fillId="15" borderId="30" xfId="0" applyFont="1" applyFill="1" applyBorder="1" applyAlignment="1">
      <alignment horizontal="center" vertical="center" wrapText="1"/>
    </xf>
    <xf numFmtId="0" fontId="2" fillId="15" borderId="20"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15" fillId="15" borderId="6" xfId="0" applyFont="1" applyFill="1" applyBorder="1" applyAlignment="1">
      <alignment horizontal="right" vertical="center" wrapText="1"/>
    </xf>
    <xf numFmtId="0" fontId="15" fillId="15" borderId="8" xfId="0" applyFont="1" applyFill="1" applyBorder="1" applyAlignment="1">
      <alignment horizontal="left" vertical="center" wrapText="1"/>
    </xf>
    <xf numFmtId="0" fontId="15" fillId="15" borderId="6" xfId="0" applyFont="1" applyFill="1" applyBorder="1" applyAlignment="1">
      <alignment horizontal="left" vertical="center" wrapText="1"/>
    </xf>
    <xf numFmtId="0" fontId="1" fillId="15" borderId="112" xfId="0" applyFont="1" applyFill="1" applyBorder="1" applyAlignment="1">
      <alignment horizontal="center" vertical="center" wrapText="1"/>
    </xf>
    <xf numFmtId="0" fontId="1" fillId="15" borderId="27"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30" fillId="0" borderId="67" xfId="0" applyFont="1" applyBorder="1" applyAlignment="1">
      <alignment horizontal="center" vertical="center" wrapText="1"/>
    </xf>
    <xf numFmtId="0" fontId="13" fillId="0" borderId="60" xfId="0" applyFont="1" applyBorder="1"/>
    <xf numFmtId="0" fontId="13" fillId="0" borderId="69" xfId="0" applyFont="1" applyBorder="1"/>
    <xf numFmtId="0" fontId="13" fillId="0" borderId="55" xfId="0" applyFont="1" applyBorder="1" applyAlignment="1">
      <alignment horizontal="center" vertical="center" wrapText="1"/>
    </xf>
    <xf numFmtId="0" fontId="13" fillId="0" borderId="54" xfId="0" applyFont="1" applyBorder="1" applyAlignment="1">
      <alignment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4" xfId="0" applyFont="1" applyBorder="1"/>
    <xf numFmtId="0" fontId="13" fillId="0" borderId="57" xfId="0" applyFont="1" applyBorder="1"/>
    <xf numFmtId="0" fontId="13" fillId="0" borderId="61" xfId="0" applyFont="1" applyBorder="1"/>
    <xf numFmtId="0" fontId="13" fillId="0" borderId="62" xfId="0" applyFont="1" applyBorder="1" applyAlignment="1">
      <alignment vertical="center" wrapText="1"/>
    </xf>
    <xf numFmtId="0" fontId="31" fillId="0" borderId="58" xfId="0" applyFont="1" applyBorder="1" applyAlignment="1">
      <alignment horizontal="center" vertical="center" wrapText="1"/>
    </xf>
    <xf numFmtId="0" fontId="13" fillId="0" borderId="54" xfId="0" applyFont="1" applyBorder="1" applyAlignment="1">
      <alignment vertical="center"/>
    </xf>
    <xf numFmtId="0" fontId="13" fillId="0" borderId="63" xfId="0" applyFont="1" applyBorder="1" applyAlignment="1">
      <alignment vertical="center"/>
    </xf>
    <xf numFmtId="0" fontId="31" fillId="0" borderId="60" xfId="0" applyFont="1" applyBorder="1" applyAlignment="1">
      <alignment horizontal="center" vertical="center" wrapText="1"/>
    </xf>
    <xf numFmtId="0" fontId="13" fillId="0" borderId="54" xfId="0" applyFont="1" applyBorder="1" applyAlignment="1">
      <alignment horizontal="center" vertical="center" wrapText="1"/>
    </xf>
    <xf numFmtId="0" fontId="31" fillId="0" borderId="67" xfId="0" applyFont="1" applyBorder="1" applyAlignment="1">
      <alignment horizontal="center" vertical="center" wrapText="1"/>
    </xf>
    <xf numFmtId="0" fontId="26" fillId="15" borderId="37" xfId="0" applyFont="1" applyFill="1" applyBorder="1" applyAlignment="1">
      <alignment horizontal="center" vertical="center"/>
    </xf>
    <xf numFmtId="0" fontId="26" fillId="15" borderId="29" xfId="0" applyFont="1" applyFill="1" applyBorder="1" applyAlignment="1">
      <alignment horizontal="center" vertical="center"/>
    </xf>
    <xf numFmtId="0" fontId="26" fillId="15" borderId="6" xfId="0" applyFont="1" applyFill="1" applyBorder="1" applyAlignment="1">
      <alignment horizontal="center" vertical="center"/>
    </xf>
    <xf numFmtId="0" fontId="26" fillId="15" borderId="7" xfId="0" applyFont="1" applyFill="1" applyBorder="1" applyAlignment="1">
      <alignment horizontal="center" vertical="center"/>
    </xf>
    <xf numFmtId="0" fontId="25" fillId="0" borderId="55" xfId="0" applyFont="1" applyBorder="1" applyAlignment="1">
      <alignment horizontal="center" vertical="center" wrapText="1"/>
    </xf>
    <xf numFmtId="0" fontId="25" fillId="0" borderId="59" xfId="0" applyFont="1" applyBorder="1" applyAlignment="1">
      <alignment horizontal="center" vertical="center" wrapText="1"/>
    </xf>
    <xf numFmtId="0" fontId="26" fillId="15" borderId="34" xfId="0" applyFont="1" applyFill="1" applyBorder="1" applyAlignment="1">
      <alignment horizontal="center"/>
    </xf>
    <xf numFmtId="0" fontId="26" fillId="15" borderId="35" xfId="0" applyFont="1" applyFill="1" applyBorder="1" applyAlignment="1">
      <alignment horizontal="center"/>
    </xf>
    <xf numFmtId="0" fontId="26" fillId="15" borderId="36" xfId="0" applyFont="1" applyFill="1" applyBorder="1" applyAlignment="1">
      <alignment horizontal="center"/>
    </xf>
    <xf numFmtId="0" fontId="12" fillId="15" borderId="29" xfId="0" applyFont="1" applyFill="1" applyBorder="1" applyAlignment="1">
      <alignment horizontal="center" vertical="center"/>
    </xf>
    <xf numFmtId="0" fontId="12" fillId="15" borderId="30" xfId="0" applyFont="1" applyFill="1" applyBorder="1" applyAlignment="1">
      <alignment horizontal="center" vertical="center"/>
    </xf>
    <xf numFmtId="0" fontId="13" fillId="0" borderId="56" xfId="0" applyFont="1" applyBorder="1"/>
    <xf numFmtId="0" fontId="13" fillId="0" borderId="56" xfId="0" applyFont="1" applyBorder="1" applyAlignment="1">
      <alignment vertical="center"/>
    </xf>
  </cellXfs>
  <cellStyles count="6">
    <cellStyle name="Hipervínculo" xfId="3" builtinId="8"/>
    <cellStyle name="Millares" xfId="1" builtinId="3"/>
    <cellStyle name="Normal" xfId="0" builtinId="0"/>
    <cellStyle name="Normal 2" xfId="5" xr:uid="{12BC5AF6-958E-4E6F-886E-13A0BEB10297}"/>
    <cellStyle name="Porcentaje" xfId="2" builtinId="5"/>
    <cellStyle name="Porcentaje 2" xfId="4" xr:uid="{88982BE5-F43D-4F18-B247-DD6F868EE03F}"/>
  </cellStyles>
  <dxfs count="26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Gray">
          <fgColor auto="1"/>
        </patternFill>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none"/>
      </fill>
    </dxf>
    <dxf>
      <font>
        <color rgb="FF9C0006"/>
      </font>
      <fill>
        <patternFill patternType="solid">
          <fgColor rgb="FFFFC7CE"/>
          <bgColor rgb="FFFFC7CE"/>
        </patternFill>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FFCC"/>
      <color rgb="FFFF3F3F"/>
      <color rgb="FFBCE292"/>
      <color rgb="FFEAEAEA"/>
      <color rgb="FFE5F4FF"/>
      <color rgb="FFF3FFF4"/>
      <color rgb="FFE8FEE9"/>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2</xdr:row>
      <xdr:rowOff>123826</xdr:rowOff>
    </xdr:to>
    <xdr:pic>
      <xdr:nvPicPr>
        <xdr:cNvPr id="3"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3</xdr:row>
      <xdr:rowOff>1481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oneCellAnchor>
    <xdr:from>
      <xdr:col>0</xdr:col>
      <xdr:colOff>57150</xdr:colOff>
      <xdr:row>0</xdr:row>
      <xdr:rowOff>0</xdr:rowOff>
    </xdr:from>
    <xdr:ext cx="809625" cy="590550"/>
    <xdr:pic>
      <xdr:nvPicPr>
        <xdr:cNvPr id="3" name="image1.png">
          <a:extLst>
            <a:ext uri="{FF2B5EF4-FFF2-40B4-BE49-F238E27FC236}">
              <a16:creationId xmlns:a16="http://schemas.microsoft.com/office/drawing/2014/main" id="{03B71190-C05C-4B82-8866-D87CFEF2E3C6}"/>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114960</xdr:colOff>
      <xdr:row>39</xdr:row>
      <xdr:rowOff>254002</xdr:rowOff>
    </xdr:from>
    <xdr:to>
      <xdr:col>19</xdr:col>
      <xdr:colOff>188291</xdr:colOff>
      <xdr:row>70</xdr:row>
      <xdr:rowOff>10584</xdr:rowOff>
    </xdr:to>
    <xdr:pic>
      <xdr:nvPicPr>
        <xdr:cNvPr id="3" name="Imagen 2">
          <a:extLst>
            <a:ext uri="{FF2B5EF4-FFF2-40B4-BE49-F238E27FC236}">
              <a16:creationId xmlns:a16="http://schemas.microsoft.com/office/drawing/2014/main" id="{1201D272-6CDB-4518-833E-A625E19854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6760" y="7531102"/>
          <a:ext cx="8074331" cy="5709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8" name="2 Conector recto">
          <a:extLst>
            <a:ext uri="{FF2B5EF4-FFF2-40B4-BE49-F238E27FC236}">
              <a16:creationId xmlns:a16="http://schemas.microsoft.com/office/drawing/2014/main" id="{2B66BAC2-EFC4-47E4-9C82-A29830A0E635}"/>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1" name="5 Conector recto">
          <a:extLst>
            <a:ext uri="{FF2B5EF4-FFF2-40B4-BE49-F238E27FC236}">
              <a16:creationId xmlns:a16="http://schemas.microsoft.com/office/drawing/2014/main" id="{0D54206D-5EBC-4D49-B803-C7B9BCE3DF58}"/>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2" name="2 Conector recto">
          <a:extLst>
            <a:ext uri="{FF2B5EF4-FFF2-40B4-BE49-F238E27FC236}">
              <a16:creationId xmlns:a16="http://schemas.microsoft.com/office/drawing/2014/main" id="{50C22D74-1309-4B00-A36E-0F3CB8CB3F16}"/>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3" name="5 Conector recto">
          <a:extLst>
            <a:ext uri="{FF2B5EF4-FFF2-40B4-BE49-F238E27FC236}">
              <a16:creationId xmlns:a16="http://schemas.microsoft.com/office/drawing/2014/main" id="{B0A8C568-6D28-4437-950D-7E80041044F6}"/>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4" name="2 Conector recto">
          <a:extLst>
            <a:ext uri="{FF2B5EF4-FFF2-40B4-BE49-F238E27FC236}">
              <a16:creationId xmlns:a16="http://schemas.microsoft.com/office/drawing/2014/main" id="{BB718836-30F4-4F1A-923F-165451F77E92}"/>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7" name="5 Conector recto">
          <a:extLst>
            <a:ext uri="{FF2B5EF4-FFF2-40B4-BE49-F238E27FC236}">
              <a16:creationId xmlns:a16="http://schemas.microsoft.com/office/drawing/2014/main" id="{C6980530-C630-4127-B08A-A52DC80E52E3}"/>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UlM8xtmVaSfT5k2Ddq8G7hkfqTmQa6bC?usp=drive_link" TargetMode="External"/><Relationship Id="rId7" Type="http://schemas.openxmlformats.org/officeDocument/2006/relationships/drawing" Target="../drawings/drawing3.xml"/><Relationship Id="rId2" Type="http://schemas.openxmlformats.org/officeDocument/2006/relationships/hyperlink" Target="https://drive.google.com/drive/folders/1UlM8xtmVaSfT5k2Ddq8G7hkfqTmQa6bC?usp=drive_link" TargetMode="External"/><Relationship Id="rId1" Type="http://schemas.openxmlformats.org/officeDocument/2006/relationships/hyperlink" Target="https://docs.google.com/document/d/1sh6E5anLr6raRzaNqg5AYdnbPhjA08mH/edit?usp=sharing&amp;ouid=101299718940047656483&amp;rtpof=true&amp;sd=true" TargetMode="External"/><Relationship Id="rId6" Type="http://schemas.openxmlformats.org/officeDocument/2006/relationships/hyperlink" Target="https://www.contaduria.gov.co/" TargetMode="External"/><Relationship Id="rId5" Type="http://schemas.openxmlformats.org/officeDocument/2006/relationships/hyperlink" Target="https://drive.google.com/drive/folders/1PI3aTT_zNFJ8Zvm9Dg9xXIDJu1QYpAyY?usp=sharing" TargetMode="External"/><Relationship Id="rId4" Type="http://schemas.openxmlformats.org/officeDocument/2006/relationships/hyperlink" Target="https://drive.google.com/file/d/1N1lBtXj7inhoJOQDdEHTJIKL8c3vggfb/view?usp=drive_lin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o1kfzXX6-baPiQTiUyGrVUtVMKEWbv5b?usp=drive_link" TargetMode="External"/><Relationship Id="rId2" Type="http://schemas.openxmlformats.org/officeDocument/2006/relationships/hyperlink" Target="https://drive.google.com/drive/folders/1o1kfzXX6-baPiQTiUyGrVUtVMKEWbv5b?usp=drive_link" TargetMode="External"/><Relationship Id="rId1" Type="http://schemas.openxmlformats.org/officeDocument/2006/relationships/hyperlink" Target="https://drive.google.com/drive/folders/1o1kfzXX6-baPiQTiUyGrVUtVMKEWbv5b?usp=drive_link" TargetMode="External"/><Relationship Id="rId5" Type="http://schemas.openxmlformats.org/officeDocument/2006/relationships/drawing" Target="../drawings/drawing4.xml"/><Relationship Id="rId4" Type="http://schemas.openxmlformats.org/officeDocument/2006/relationships/hyperlink" Target="https://drive.google.com/drive/folders/1o1kfzXX6-baPiQTiUyGrVUtVMKEWbv5b?usp=drive_link"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C804"/>
  <sheetViews>
    <sheetView showGridLines="0" zoomScale="70" zoomScaleNormal="70" zoomScaleSheetLayoutView="100" workbookViewId="0">
      <pane xSplit="1" ySplit="58" topLeftCell="B59" activePane="bottomRight" state="frozen"/>
      <selection pane="topRight" activeCell="B1" sqref="B1"/>
      <selection pane="bottomLeft" activeCell="A59" sqref="A59"/>
      <selection pane="bottomRight" activeCell="E47" sqref="E47:E49"/>
    </sheetView>
  </sheetViews>
  <sheetFormatPr baseColWidth="10" defaultColWidth="15.42578125" defaultRowHeight="64.5" customHeight="1" x14ac:dyDescent="0.2"/>
  <cols>
    <col min="1" max="1" width="15.42578125" style="105"/>
    <col min="2" max="2" width="25" style="105" customWidth="1"/>
    <col min="3" max="4" width="15.42578125" style="105"/>
    <col min="5" max="5" width="63.42578125" style="105" customWidth="1"/>
    <col min="6" max="8" width="15.42578125" style="105"/>
    <col min="9" max="9" width="29.7109375" style="105" customWidth="1"/>
    <col min="10" max="10" width="15.42578125" style="105"/>
    <col min="11" max="11" width="25.28515625" style="105" customWidth="1"/>
    <col min="12" max="12" width="40.140625" style="105" customWidth="1"/>
    <col min="13" max="13" width="59.5703125" style="105" customWidth="1"/>
    <col min="14" max="14" width="15.42578125" style="105"/>
    <col min="15" max="15" width="0" style="107" hidden="1" customWidth="1"/>
    <col min="16" max="16" width="15.42578125" style="105"/>
    <col min="17" max="18" width="0" style="107" hidden="1" customWidth="1"/>
    <col min="19" max="19" width="26.85546875" style="105" customWidth="1"/>
    <col min="20" max="22" width="0" style="107" hidden="1" customWidth="1"/>
    <col min="23" max="23" width="47.28515625" style="105" customWidth="1"/>
    <col min="24" max="26" width="0" style="107" hidden="1" customWidth="1"/>
    <col min="27" max="28" width="15.42578125" style="105"/>
    <col min="29" max="31" width="0" style="107" hidden="1" customWidth="1"/>
    <col min="32" max="32" width="15.42578125" style="105"/>
    <col min="33" max="33" width="28.28515625" style="105" customWidth="1"/>
    <col min="34" max="36" width="0" style="107" hidden="1" customWidth="1"/>
    <col min="37" max="38" width="15.42578125" style="105"/>
    <col min="39" max="41" width="0" style="107" hidden="1" customWidth="1"/>
    <col min="42" max="42" width="15.42578125" style="105"/>
    <col min="43" max="43" width="0" style="107" hidden="1" customWidth="1"/>
    <col min="44" max="44" width="15.42578125" style="107"/>
    <col min="45" max="45" width="0" style="107" hidden="1" customWidth="1"/>
    <col min="46" max="46" width="15.42578125" style="105"/>
    <col min="47" max="47" width="23.28515625" style="105" customWidth="1"/>
    <col min="48" max="49" width="15.42578125" style="105"/>
    <col min="50" max="50" width="30" style="105" customWidth="1"/>
    <col min="51" max="51" width="15.42578125" style="105"/>
    <col min="52" max="52" width="30" style="105" customWidth="1"/>
    <col min="53" max="16384" width="15.42578125" style="105"/>
  </cols>
  <sheetData>
    <row r="1" spans="1:88" s="157" customFormat="1" ht="17.25" x14ac:dyDescent="0.2">
      <c r="A1" s="152"/>
      <c r="B1" s="153"/>
      <c r="C1" s="153"/>
      <c r="D1" s="153"/>
      <c r="E1" s="153"/>
      <c r="F1" s="153"/>
      <c r="G1" s="153"/>
      <c r="H1" s="153"/>
      <c r="I1" s="153"/>
      <c r="J1" s="153"/>
      <c r="K1" s="153"/>
      <c r="L1" s="154"/>
      <c r="M1" s="154"/>
      <c r="N1" s="154"/>
      <c r="O1" s="155"/>
      <c r="P1" s="154"/>
      <c r="Q1" s="155"/>
      <c r="R1" s="155"/>
      <c r="S1" s="154"/>
      <c r="T1" s="155"/>
      <c r="U1" s="155"/>
      <c r="V1" s="155"/>
      <c r="W1" s="154"/>
      <c r="X1" s="155"/>
      <c r="Y1" s="155"/>
      <c r="Z1" s="155"/>
      <c r="AA1" s="154"/>
      <c r="AB1" s="154"/>
      <c r="AC1" s="155"/>
      <c r="AD1" s="155"/>
      <c r="AE1" s="155"/>
      <c r="AF1" s="154"/>
      <c r="AG1" s="154"/>
      <c r="AH1" s="155"/>
      <c r="AI1" s="155"/>
      <c r="AJ1" s="155"/>
      <c r="AK1" s="154"/>
      <c r="AL1" s="154"/>
      <c r="AM1" s="155"/>
      <c r="AN1" s="155"/>
      <c r="AO1" s="155"/>
      <c r="AP1" s="154"/>
      <c r="AQ1" s="155"/>
      <c r="AR1" s="156"/>
      <c r="AS1" s="155"/>
      <c r="AW1" s="154"/>
      <c r="AX1" s="154"/>
      <c r="AY1" s="158" t="s">
        <v>64</v>
      </c>
      <c r="AZ1" s="159" t="s">
        <v>2138</v>
      </c>
      <c r="BA1" s="160"/>
      <c r="BB1" s="160"/>
      <c r="BC1" s="160"/>
      <c r="BD1" s="160"/>
      <c r="BE1" s="160"/>
      <c r="BF1" s="160"/>
    </row>
    <row r="2" spans="1:88" s="157" customFormat="1" ht="17.25" x14ac:dyDescent="0.2">
      <c r="A2" s="161"/>
      <c r="B2" s="162"/>
      <c r="C2" s="162"/>
      <c r="D2" s="162"/>
      <c r="E2" s="162"/>
      <c r="F2" s="162"/>
      <c r="G2" s="162"/>
      <c r="H2" s="162"/>
      <c r="I2" s="162"/>
      <c r="J2" s="162"/>
      <c r="K2" s="162"/>
      <c r="L2" s="387" t="s">
        <v>66</v>
      </c>
      <c r="M2" s="387"/>
      <c r="N2" s="387"/>
      <c r="O2" s="387"/>
      <c r="P2" s="387"/>
      <c r="Q2" s="387"/>
      <c r="R2" s="387"/>
      <c r="S2" s="387"/>
      <c r="T2" s="387"/>
      <c r="U2" s="387"/>
      <c r="V2" s="387"/>
      <c r="W2" s="387"/>
      <c r="X2" s="387"/>
      <c r="Y2" s="387"/>
      <c r="Z2" s="387"/>
      <c r="AA2" s="387"/>
      <c r="AB2" s="387"/>
      <c r="AC2" s="387"/>
      <c r="AD2" s="387"/>
      <c r="AE2" s="387"/>
      <c r="AF2" s="387"/>
      <c r="AG2" s="387"/>
      <c r="AH2" s="387"/>
      <c r="AI2" s="387"/>
      <c r="AJ2" s="387"/>
      <c r="AK2" s="387"/>
      <c r="AL2" s="387"/>
      <c r="AM2" s="387"/>
      <c r="AN2" s="387"/>
      <c r="AO2" s="387"/>
      <c r="AP2" s="387"/>
      <c r="AQ2" s="387"/>
      <c r="AR2" s="387"/>
      <c r="AS2" s="387"/>
      <c r="AY2" s="163" t="s">
        <v>420</v>
      </c>
      <c r="AZ2" s="164">
        <v>1</v>
      </c>
      <c r="BA2" s="160"/>
      <c r="BB2" s="160"/>
      <c r="BC2" s="160"/>
      <c r="BD2" s="160"/>
      <c r="BE2" s="160"/>
      <c r="BF2" s="160"/>
    </row>
    <row r="3" spans="1:88" s="157" customFormat="1" ht="17.25" x14ac:dyDescent="0.2">
      <c r="A3" s="161"/>
      <c r="B3" s="162"/>
      <c r="C3" s="162"/>
      <c r="D3" s="162"/>
      <c r="E3" s="162"/>
      <c r="F3" s="162"/>
      <c r="G3" s="162"/>
      <c r="H3" s="162"/>
      <c r="I3" s="162"/>
      <c r="J3" s="162"/>
      <c r="K3" s="162"/>
      <c r="L3" s="387" t="s">
        <v>51</v>
      </c>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7"/>
      <c r="AO3" s="387"/>
      <c r="AP3" s="387"/>
      <c r="AQ3" s="387"/>
      <c r="AR3" s="387"/>
      <c r="AS3" s="387"/>
      <c r="AY3" s="163" t="s">
        <v>421</v>
      </c>
      <c r="AZ3" s="165">
        <v>45828</v>
      </c>
      <c r="BA3" s="166"/>
      <c r="BB3" s="166"/>
      <c r="BC3" s="166"/>
      <c r="BD3" s="166"/>
      <c r="BE3" s="166"/>
      <c r="BF3" s="166"/>
    </row>
    <row r="4" spans="1:88" s="157" customFormat="1" ht="18" thickBot="1" x14ac:dyDescent="0.25">
      <c r="A4" s="161"/>
      <c r="B4" s="162"/>
      <c r="C4" s="162"/>
      <c r="D4" s="162"/>
      <c r="E4" s="162"/>
      <c r="F4" s="162"/>
      <c r="G4" s="162"/>
      <c r="H4" s="162"/>
      <c r="I4" s="162"/>
      <c r="J4" s="162"/>
      <c r="K4" s="162"/>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Y4" s="167" t="s">
        <v>422</v>
      </c>
      <c r="AZ4" s="168" t="s">
        <v>2139</v>
      </c>
      <c r="BA4" s="160"/>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row>
    <row r="5" spans="1:88" s="157" customFormat="1" ht="18" thickBot="1" x14ac:dyDescent="0.25">
      <c r="A5" s="393"/>
      <c r="B5" s="394"/>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5"/>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row>
    <row r="6" spans="1:88" s="170" customFormat="1" ht="18" thickBot="1" x14ac:dyDescent="0.25">
      <c r="A6" s="388" t="s">
        <v>152</v>
      </c>
      <c r="B6" s="389"/>
      <c r="C6" s="389"/>
      <c r="D6" s="390"/>
      <c r="E6" s="379" t="s">
        <v>146</v>
      </c>
      <c r="F6" s="380"/>
      <c r="G6" s="381"/>
      <c r="K6" s="377" t="s">
        <v>52</v>
      </c>
      <c r="L6" s="378"/>
      <c r="M6" s="171">
        <v>45688</v>
      </c>
      <c r="N6" s="172"/>
      <c r="O6" s="173"/>
      <c r="P6" s="172"/>
      <c r="Q6" s="173"/>
      <c r="R6" s="173"/>
      <c r="S6" s="172"/>
      <c r="T6" s="174"/>
      <c r="U6" s="174"/>
      <c r="V6" s="174"/>
      <c r="X6" s="175"/>
      <c r="Y6" s="175"/>
      <c r="Z6" s="175"/>
      <c r="AB6" s="176"/>
      <c r="AC6" s="177"/>
      <c r="AD6" s="177"/>
      <c r="AE6" s="177"/>
      <c r="AF6" s="176"/>
      <c r="AH6" s="175"/>
      <c r="AI6" s="175"/>
      <c r="AJ6" s="175"/>
      <c r="AM6" s="175"/>
      <c r="AN6" s="175"/>
      <c r="AO6" s="175"/>
      <c r="AQ6" s="175"/>
      <c r="AR6" s="175"/>
      <c r="AS6" s="175"/>
      <c r="AZ6" s="178"/>
      <c r="BA6" s="179"/>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c r="CH6" s="376"/>
      <c r="CI6" s="376"/>
      <c r="CJ6" s="180"/>
    </row>
    <row r="7" spans="1:88" s="170" customFormat="1" ht="18" thickBot="1" x14ac:dyDescent="0.25">
      <c r="A7" s="396"/>
      <c r="B7" s="397"/>
      <c r="C7" s="397"/>
      <c r="D7" s="398"/>
      <c r="E7" s="398"/>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9"/>
      <c r="BA7" s="179"/>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row>
    <row r="8" spans="1:88" s="102" customFormat="1" ht="44.25" customHeight="1" x14ac:dyDescent="0.2">
      <c r="A8" s="391" t="s">
        <v>53</v>
      </c>
      <c r="B8" s="382" t="s">
        <v>524</v>
      </c>
      <c r="C8" s="382" t="s">
        <v>528</v>
      </c>
      <c r="D8" s="382" t="s">
        <v>525</v>
      </c>
      <c r="E8" s="382" t="s">
        <v>435</v>
      </c>
      <c r="F8" s="382" t="s">
        <v>526</v>
      </c>
      <c r="G8" s="382" t="s">
        <v>74</v>
      </c>
      <c r="H8" s="382"/>
      <c r="I8" s="382"/>
      <c r="J8" s="382"/>
      <c r="K8" s="382"/>
      <c r="L8" s="382"/>
      <c r="M8" s="382"/>
      <c r="N8" s="382" t="s">
        <v>75</v>
      </c>
      <c r="O8" s="382"/>
      <c r="P8" s="382"/>
      <c r="Q8" s="382"/>
      <c r="R8" s="382"/>
      <c r="S8" s="382" t="s">
        <v>70</v>
      </c>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t="s">
        <v>71</v>
      </c>
      <c r="AT8" s="382"/>
      <c r="AU8" s="382" t="s">
        <v>33</v>
      </c>
      <c r="AV8" s="382"/>
      <c r="AW8" s="382" t="s">
        <v>76</v>
      </c>
      <c r="AX8" s="382"/>
      <c r="AY8" s="382"/>
      <c r="AZ8" s="400"/>
      <c r="BA8" s="113"/>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row>
    <row r="9" spans="1:88" s="102" customFormat="1" ht="44.25" customHeight="1" x14ac:dyDescent="0.2">
      <c r="A9" s="392"/>
      <c r="B9" s="383"/>
      <c r="C9" s="383"/>
      <c r="D9" s="383"/>
      <c r="E9" s="383"/>
      <c r="F9" s="383"/>
      <c r="G9" s="383" t="s">
        <v>253</v>
      </c>
      <c r="H9" s="383" t="s">
        <v>254</v>
      </c>
      <c r="I9" s="383" t="s">
        <v>31</v>
      </c>
      <c r="J9" s="383" t="s">
        <v>69</v>
      </c>
      <c r="K9" s="383" t="s">
        <v>4</v>
      </c>
      <c r="L9" s="383" t="s">
        <v>0</v>
      </c>
      <c r="M9" s="383" t="s">
        <v>32</v>
      </c>
      <c r="N9" s="383" t="s">
        <v>5</v>
      </c>
      <c r="O9" s="114"/>
      <c r="P9" s="383" t="s">
        <v>6</v>
      </c>
      <c r="Q9" s="114"/>
      <c r="R9" s="383" t="s">
        <v>546</v>
      </c>
      <c r="S9" s="383" t="s">
        <v>405</v>
      </c>
      <c r="T9" s="383"/>
      <c r="U9" s="383"/>
      <c r="V9" s="383"/>
      <c r="W9" s="383"/>
      <c r="X9" s="383" t="s">
        <v>404</v>
      </c>
      <c r="Y9" s="383"/>
      <c r="Z9" s="383"/>
      <c r="AA9" s="383"/>
      <c r="AB9" s="383"/>
      <c r="AC9" s="383"/>
      <c r="AD9" s="383"/>
      <c r="AE9" s="383"/>
      <c r="AF9" s="383"/>
      <c r="AG9" s="383"/>
      <c r="AH9" s="383"/>
      <c r="AI9" s="383"/>
      <c r="AJ9" s="383"/>
      <c r="AK9" s="383"/>
      <c r="AL9" s="383"/>
      <c r="AM9" s="383"/>
      <c r="AN9" s="383"/>
      <c r="AO9" s="383"/>
      <c r="AP9" s="383"/>
      <c r="AQ9" s="383" t="s">
        <v>389</v>
      </c>
      <c r="AR9" s="383"/>
      <c r="AS9" s="383"/>
      <c r="AT9" s="383"/>
      <c r="AU9" s="383"/>
      <c r="AV9" s="383"/>
      <c r="AW9" s="383"/>
      <c r="AX9" s="383"/>
      <c r="AY9" s="383"/>
      <c r="AZ9" s="401"/>
      <c r="BA9" s="101"/>
      <c r="BB9" s="101"/>
      <c r="BC9" s="101"/>
      <c r="BD9" s="101"/>
      <c r="BE9" s="101"/>
      <c r="BF9" s="101"/>
      <c r="BG9" s="101"/>
      <c r="CE9" s="112"/>
      <c r="CF9" s="112"/>
      <c r="CG9" s="112"/>
      <c r="CH9" s="112"/>
    </row>
    <row r="10" spans="1:88" s="102" customFormat="1" ht="44.25" customHeight="1" x14ac:dyDescent="0.2">
      <c r="A10" s="392"/>
      <c r="B10" s="383"/>
      <c r="C10" s="383"/>
      <c r="D10" s="383"/>
      <c r="E10" s="383"/>
      <c r="F10" s="383"/>
      <c r="G10" s="383"/>
      <c r="H10" s="383"/>
      <c r="I10" s="383"/>
      <c r="J10" s="383"/>
      <c r="K10" s="383"/>
      <c r="L10" s="383"/>
      <c r="M10" s="383"/>
      <c r="N10" s="383"/>
      <c r="O10" s="114"/>
      <c r="P10" s="383"/>
      <c r="Q10" s="114"/>
      <c r="R10" s="383"/>
      <c r="S10" s="383" t="s">
        <v>399</v>
      </c>
      <c r="T10" s="383"/>
      <c r="U10" s="383"/>
      <c r="V10" s="115">
        <v>0.6</v>
      </c>
      <c r="W10" s="114" t="s">
        <v>305</v>
      </c>
      <c r="X10" s="115">
        <v>0.05</v>
      </c>
      <c r="Y10" s="114"/>
      <c r="Z10" s="114"/>
      <c r="AA10" s="114" t="s">
        <v>402</v>
      </c>
      <c r="AB10" s="114" t="s">
        <v>311</v>
      </c>
      <c r="AC10" s="115">
        <v>0.15</v>
      </c>
      <c r="AD10" s="114"/>
      <c r="AE10" s="114"/>
      <c r="AF10" s="114" t="s">
        <v>403</v>
      </c>
      <c r="AG10" s="114" t="s">
        <v>398</v>
      </c>
      <c r="AH10" s="115">
        <v>0.1</v>
      </c>
      <c r="AI10" s="114"/>
      <c r="AJ10" s="114"/>
      <c r="AK10" s="114" t="s">
        <v>406</v>
      </c>
      <c r="AL10" s="114" t="s">
        <v>306</v>
      </c>
      <c r="AM10" s="115">
        <v>0.1</v>
      </c>
      <c r="AN10" s="116"/>
      <c r="AO10" s="116"/>
      <c r="AP10" s="114" t="s">
        <v>388</v>
      </c>
      <c r="AQ10" s="114" t="s">
        <v>304</v>
      </c>
      <c r="AR10" s="114" t="s">
        <v>308</v>
      </c>
      <c r="AS10" s="114" t="s">
        <v>269</v>
      </c>
      <c r="AT10" s="114" t="s">
        <v>303</v>
      </c>
      <c r="AU10" s="114" t="s">
        <v>390</v>
      </c>
      <c r="AV10" s="114" t="s">
        <v>271</v>
      </c>
      <c r="AW10" s="114" t="s">
        <v>67</v>
      </c>
      <c r="AX10" s="114" t="s">
        <v>68</v>
      </c>
      <c r="AY10" s="114" t="s">
        <v>268</v>
      </c>
      <c r="AZ10" s="117" t="s">
        <v>258</v>
      </c>
      <c r="BA10" s="101"/>
      <c r="BB10" s="101"/>
      <c r="BC10" s="101"/>
      <c r="BD10" s="101"/>
      <c r="BE10" s="101"/>
      <c r="BF10" s="101"/>
      <c r="BG10" s="101"/>
    </row>
    <row r="11" spans="1:88" ht="64.5" hidden="1" customHeight="1" x14ac:dyDescent="0.2">
      <c r="A11" s="336">
        <v>1</v>
      </c>
      <c r="B11" s="340" t="s">
        <v>185</v>
      </c>
      <c r="C11" s="340" t="str">
        <f>+VLOOKUP(B11,$A$694:$B$733,2,0)</f>
        <v>JORGE AUGUSTO MONTOYA ARANGO</v>
      </c>
      <c r="D11" s="329" t="s">
        <v>159</v>
      </c>
      <c r="E11" s="340" t="str">
        <f>IF(D11=$D$664,$E$664,IF(D11=$D$665,$E$665,IF(D11=$D$666,$E$666,IF(D11=$D$667,$E$667,IF(D11=$D$668,$E$668,IF(D11=$D$669,$E$669,IF(D11=$D$670,$E$670,IF(D11=$D$671,$E$671,IF(D11=$D$672,$E$672,IF(D11=$D$673,$E$673,IF(D11=VICERRECTORÍA_ACADÉMICA_,BF664,IF(D11=PLANEACIÓN_,BF666, IF(D11=IMPACTO,BF665,IF(D11=VICERRECTORÍA_ADMINISTRATIVA_FINANCIERA_,BF667,IF(D11=_VICERRECTORÍA_RESPONSABILIDAD_SOCIAL_Y_BIENESTAR_UNIVERSITARIO_,BF668,"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1" s="340" t="s">
        <v>260</v>
      </c>
      <c r="G11" s="106" t="s">
        <v>256</v>
      </c>
      <c r="H11" s="106" t="s">
        <v>39</v>
      </c>
      <c r="I11" s="118" t="s">
        <v>2007</v>
      </c>
      <c r="J11" s="340" t="s">
        <v>104</v>
      </c>
      <c r="K11" s="340" t="s">
        <v>597</v>
      </c>
      <c r="L11" s="340" t="s">
        <v>598</v>
      </c>
      <c r="M11" s="340" t="s">
        <v>599</v>
      </c>
      <c r="N11" s="340" t="s">
        <v>103</v>
      </c>
      <c r="O11" s="328">
        <f t="shared" ref="O11:O20" si="0">IF(N11="ALTA",5,IF(N11="MEDIO ALTA",4,IF(N11="MEDIA",3,IF(N11="MEDIO BAJA",2,IF(N11="BAJA",1,0)))))</f>
        <v>3</v>
      </c>
      <c r="P11" s="340" t="s">
        <v>205</v>
      </c>
      <c r="Q11" s="328">
        <f>IF(P11="ALTO",5,IF(P11="MEDIO-ALTO",4,IF(P11="MEDIO",3,IF(P11="MEDIO-BAJO",2,IF(P11="BAJO",1,0)))))</f>
        <v>4</v>
      </c>
      <c r="R11" s="328">
        <f>Q11*O11</f>
        <v>12</v>
      </c>
      <c r="S11" s="118" t="s">
        <v>310</v>
      </c>
      <c r="T11" s="99">
        <f t="shared" ref="T11:T74" si="1">IF(S11=$S$668,1,IF(S11=$S$664,5,IF(S11=$S$665,4,IF(S11=$S$666,3,IF(S11=$S$667,2,0)))))</f>
        <v>1</v>
      </c>
      <c r="U11" s="328">
        <f>ROUND(AVERAGEIF(T11:T13,"&gt;0"),0)</f>
        <v>2</v>
      </c>
      <c r="V11" s="328">
        <f>U11*0.6</f>
        <v>1.2</v>
      </c>
      <c r="W11" s="106" t="s">
        <v>612</v>
      </c>
      <c r="X11" s="328">
        <f>IF(S11="No_existen",5*$X$10,Y11*$X$10)</f>
        <v>0.1</v>
      </c>
      <c r="Y11" s="328">
        <f>ROUND(AVERAGEIF(Z11:Z13,"&gt;0"),0)</f>
        <v>2</v>
      </c>
      <c r="Z11" s="108">
        <f t="shared" ref="Z11:Z74" si="2">IF(AA11=$AA$666,1,IF(AA11=$AA$665,2,IF(AA11=$AA$664,4,IF(S11="No_existen",5,0))))</f>
        <v>2</v>
      </c>
      <c r="AA11" s="106" t="s">
        <v>314</v>
      </c>
      <c r="AB11" s="106"/>
      <c r="AC11" s="328">
        <f>IF(S11="No_existen",5*$AC$10,AD11*$AC$10)</f>
        <v>0.15</v>
      </c>
      <c r="AD11" s="328">
        <f>ROUND(AVERAGEIF(AE11:AE13,"&gt;0"),0)</f>
        <v>1</v>
      </c>
      <c r="AE11" s="108">
        <f t="shared" ref="AE11:AE74" si="3">IF(AF11=$AK$665,1,IF(AF11=$AK$664,4,IF(S11="No_existen",5,0)))</f>
        <v>1</v>
      </c>
      <c r="AF11" s="106" t="s">
        <v>290</v>
      </c>
      <c r="AG11" s="106" t="s">
        <v>623</v>
      </c>
      <c r="AH11" s="328">
        <f>IF(S11="No_existen",5*$AH$10,AI11*$AH$10)</f>
        <v>0.1</v>
      </c>
      <c r="AI11" s="328">
        <f>ROUND(AVERAGEIF(AJ11:AJ13,"&gt;0"),0)</f>
        <v>1</v>
      </c>
      <c r="AJ11" s="108">
        <f t="shared" ref="AJ11:AJ74" si="4">IF(AK11=$AP$664,1,IF(AK11=$AP$665,4,IF(S11="No_existen",5,0)))</f>
        <v>1</v>
      </c>
      <c r="AK11" s="106" t="s">
        <v>287</v>
      </c>
      <c r="AL11" s="106" t="s">
        <v>295</v>
      </c>
      <c r="AM11" s="328">
        <f t="shared" ref="AM11" si="5">IF(S11="No_existen",5*$AM$10,AN11*$AM$10)</f>
        <v>0.30000000000000004</v>
      </c>
      <c r="AN11" s="328">
        <f>ROUND(AVERAGEIF(AO11:AO13,"&gt;0"),0)</f>
        <v>3</v>
      </c>
      <c r="AO11" s="108">
        <f t="shared" ref="AO11:AO203" si="6">IF(AP11="Preventivo",1,IF(AP11="Detectivo",4, IF(S11="No_existen",5,0)))</f>
        <v>1</v>
      </c>
      <c r="AP11" s="106" t="s">
        <v>631</v>
      </c>
      <c r="AQ11" s="328">
        <f>ROUND(AVERAGE(U11,Y11,AD11,AI11,AN11),0)</f>
        <v>2</v>
      </c>
      <c r="AR11" s="328" t="str">
        <f>IF(AQ11&lt;1.5,"FUERTE",IF(AND(AQ11&gt;=1.5,AQ11&lt;2.5),"ACEPTABLE",IF(AQ11&gt;=5,"INEXISTENTE","DÉBIL")))</f>
        <v>ACEPTABLE</v>
      </c>
      <c r="AS11" s="328">
        <f>IF(R11=0,0,ROUND((R11*AQ11),0))</f>
        <v>24</v>
      </c>
      <c r="AT11" s="329" t="str">
        <f>IF(AS11&gt;=36,"GRAVE", IF(AS11&lt;=10, "LEVE", "MODERADO"))</f>
        <v>MODERADO</v>
      </c>
      <c r="AU11" s="328" t="s">
        <v>633</v>
      </c>
      <c r="AV11" s="384" t="s">
        <v>634</v>
      </c>
      <c r="AW11" s="106" t="s">
        <v>92</v>
      </c>
      <c r="AX11" s="106" t="s">
        <v>643</v>
      </c>
      <c r="AY11" s="119">
        <v>46006</v>
      </c>
      <c r="AZ11" s="120"/>
      <c r="BA11" s="100"/>
      <c r="BB11" s="100"/>
      <c r="BC11" s="100"/>
      <c r="BD11" s="100"/>
      <c r="BE11" s="100"/>
      <c r="BF11" s="100"/>
      <c r="BG11" s="100"/>
      <c r="BH11" s="100"/>
    </row>
    <row r="12" spans="1:88" ht="64.5" hidden="1" customHeight="1" x14ac:dyDescent="0.2">
      <c r="A12" s="336"/>
      <c r="B12" s="340"/>
      <c r="C12" s="340"/>
      <c r="D12" s="329"/>
      <c r="E12" s="340"/>
      <c r="F12" s="340"/>
      <c r="G12" s="106" t="s">
        <v>255</v>
      </c>
      <c r="H12" s="106" t="s">
        <v>36</v>
      </c>
      <c r="I12" s="118" t="s">
        <v>586</v>
      </c>
      <c r="J12" s="340"/>
      <c r="K12" s="340"/>
      <c r="L12" s="340"/>
      <c r="M12" s="340"/>
      <c r="N12" s="340"/>
      <c r="O12" s="328"/>
      <c r="P12" s="340"/>
      <c r="Q12" s="328"/>
      <c r="R12" s="328"/>
      <c r="S12" s="118" t="s">
        <v>310</v>
      </c>
      <c r="T12" s="99">
        <f t="shared" si="1"/>
        <v>1</v>
      </c>
      <c r="U12" s="328"/>
      <c r="V12" s="328"/>
      <c r="W12" s="106" t="s">
        <v>613</v>
      </c>
      <c r="X12" s="328"/>
      <c r="Y12" s="328"/>
      <c r="Z12" s="108">
        <f t="shared" si="2"/>
        <v>2</v>
      </c>
      <c r="AA12" s="106" t="s">
        <v>314</v>
      </c>
      <c r="AB12" s="106"/>
      <c r="AC12" s="328"/>
      <c r="AD12" s="328"/>
      <c r="AE12" s="108">
        <f t="shared" si="3"/>
        <v>1</v>
      </c>
      <c r="AF12" s="106" t="s">
        <v>290</v>
      </c>
      <c r="AG12" s="106" t="s">
        <v>624</v>
      </c>
      <c r="AH12" s="328"/>
      <c r="AI12" s="328"/>
      <c r="AJ12" s="108">
        <f t="shared" si="4"/>
        <v>1</v>
      </c>
      <c r="AK12" s="106" t="s">
        <v>287</v>
      </c>
      <c r="AL12" s="106" t="s">
        <v>295</v>
      </c>
      <c r="AM12" s="328"/>
      <c r="AN12" s="328"/>
      <c r="AO12" s="108">
        <f t="shared" si="6"/>
        <v>4</v>
      </c>
      <c r="AP12" s="106" t="s">
        <v>632</v>
      </c>
      <c r="AQ12" s="328"/>
      <c r="AR12" s="328"/>
      <c r="AS12" s="328"/>
      <c r="AT12" s="329"/>
      <c r="AU12" s="328"/>
      <c r="AV12" s="328"/>
      <c r="AW12" s="106" t="s">
        <v>91</v>
      </c>
      <c r="AX12" s="106" t="s">
        <v>644</v>
      </c>
      <c r="AY12" s="119">
        <v>46006</v>
      </c>
      <c r="AZ12" s="120" t="s">
        <v>646</v>
      </c>
      <c r="BA12" s="103"/>
      <c r="BB12" s="103"/>
      <c r="BC12" s="103"/>
      <c r="BD12" s="103"/>
      <c r="BE12" s="103"/>
      <c r="BF12" s="103"/>
      <c r="BG12" s="103"/>
      <c r="BH12" s="100"/>
    </row>
    <row r="13" spans="1:88" ht="64.5" hidden="1" customHeight="1" x14ac:dyDescent="0.2">
      <c r="A13" s="336"/>
      <c r="B13" s="340"/>
      <c r="C13" s="340"/>
      <c r="D13" s="329"/>
      <c r="E13" s="340"/>
      <c r="F13" s="340"/>
      <c r="G13" s="106" t="s">
        <v>255</v>
      </c>
      <c r="H13" s="106" t="s">
        <v>38</v>
      </c>
      <c r="I13" s="99" t="s">
        <v>587</v>
      </c>
      <c r="J13" s="340"/>
      <c r="K13" s="340"/>
      <c r="L13" s="340"/>
      <c r="M13" s="340"/>
      <c r="N13" s="340"/>
      <c r="O13" s="328"/>
      <c r="P13" s="340"/>
      <c r="Q13" s="328"/>
      <c r="R13" s="328"/>
      <c r="S13" s="118" t="s">
        <v>316</v>
      </c>
      <c r="T13" s="99">
        <f t="shared" si="1"/>
        <v>3</v>
      </c>
      <c r="U13" s="328"/>
      <c r="V13" s="328"/>
      <c r="W13" s="106" t="s">
        <v>614</v>
      </c>
      <c r="X13" s="328"/>
      <c r="Y13" s="328"/>
      <c r="Z13" s="108">
        <f t="shared" si="2"/>
        <v>2</v>
      </c>
      <c r="AA13" s="106" t="s">
        <v>314</v>
      </c>
      <c r="AB13" s="106"/>
      <c r="AC13" s="328"/>
      <c r="AD13" s="328"/>
      <c r="AE13" s="108">
        <f t="shared" si="3"/>
        <v>1</v>
      </c>
      <c r="AF13" s="106" t="s">
        <v>290</v>
      </c>
      <c r="AG13" s="106" t="s">
        <v>624</v>
      </c>
      <c r="AH13" s="328"/>
      <c r="AI13" s="328"/>
      <c r="AJ13" s="108">
        <f t="shared" si="4"/>
        <v>1</v>
      </c>
      <c r="AK13" s="106" t="s">
        <v>287</v>
      </c>
      <c r="AL13" s="106" t="s">
        <v>295</v>
      </c>
      <c r="AM13" s="328"/>
      <c r="AN13" s="328"/>
      <c r="AO13" s="108">
        <f t="shared" si="6"/>
        <v>4</v>
      </c>
      <c r="AP13" s="106" t="s">
        <v>632</v>
      </c>
      <c r="AQ13" s="328"/>
      <c r="AR13" s="328"/>
      <c r="AS13" s="328"/>
      <c r="AT13" s="329"/>
      <c r="AU13" s="328"/>
      <c r="AV13" s="328"/>
      <c r="AW13" s="106" t="s">
        <v>91</v>
      </c>
      <c r="AX13" s="106" t="s">
        <v>645</v>
      </c>
      <c r="AY13" s="119">
        <v>46006</v>
      </c>
      <c r="AZ13" s="120" t="s">
        <v>647</v>
      </c>
      <c r="BA13" s="100"/>
      <c r="BB13" s="100"/>
      <c r="BC13" s="100"/>
      <c r="BD13" s="100"/>
      <c r="BE13" s="100"/>
      <c r="BF13" s="103"/>
      <c r="BG13" s="103"/>
    </row>
    <row r="14" spans="1:88" ht="64.5" hidden="1" customHeight="1" x14ac:dyDescent="0.2">
      <c r="A14" s="336">
        <v>2</v>
      </c>
      <c r="B14" s="340" t="s">
        <v>185</v>
      </c>
      <c r="C14" s="340" t="str">
        <f t="shared" ref="C14" si="7">+VLOOKUP(B14,$A$694:$B$733,2,0)</f>
        <v>JORGE AUGUSTO MONTOYA ARANGO</v>
      </c>
      <c r="D14" s="329" t="s">
        <v>159</v>
      </c>
      <c r="E14" s="340" t="str">
        <f>IF(D14=$D$664,$E$664,IF(D14=$D$665,$E$665,IF(D14=$D$666,$E$666,IF(D14=$D$667,$E$667,IF(D14=$D$668,$E$668,IF(D14=$D$669,$E$669,IF(D14=$D$670,$E$670,IF(D14=$D$671,$E$671,IF(D14=$D$672,$E$672,IF(D14=$D$673,$E$673,IF(D14=VICERRECTORÍA_ACADÉMICA_,BF664,IF(D14=PLANEACIÓN_,BF666, IF(D14=IMPACTO,BF665,IF(D14=VICERRECTORÍA_ADMINISTRATIVA_FINANCIERA_,BF667,IF(D14=_VICERRECTORÍA_RESPONSABILIDAD_SOCIAL_Y_BIENESTAR_UNIVERSITARIO_,BF668,"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4" s="340" t="s">
        <v>260</v>
      </c>
      <c r="G14" s="106" t="s">
        <v>255</v>
      </c>
      <c r="H14" s="106" t="s">
        <v>36</v>
      </c>
      <c r="I14" s="118" t="s">
        <v>588</v>
      </c>
      <c r="J14" s="340" t="s">
        <v>106</v>
      </c>
      <c r="K14" s="337" t="s">
        <v>600</v>
      </c>
      <c r="L14" s="337" t="s">
        <v>601</v>
      </c>
      <c r="M14" s="337" t="s">
        <v>602</v>
      </c>
      <c r="N14" s="340" t="s">
        <v>143</v>
      </c>
      <c r="O14" s="328">
        <f t="shared" si="0"/>
        <v>4</v>
      </c>
      <c r="P14" s="340" t="s">
        <v>205</v>
      </c>
      <c r="Q14" s="328">
        <f t="shared" ref="Q14" si="8">IF(P14="ALTO",5,IF(P14="MEDIO-ALTO",4,IF(P14="MEDIO",3,IF(P14="MEDIO-BAJO",2,IF(P14="BAJO",1,0)))))</f>
        <v>4</v>
      </c>
      <c r="R14" s="328">
        <f>Q14*O14</f>
        <v>16</v>
      </c>
      <c r="S14" s="118" t="s">
        <v>309</v>
      </c>
      <c r="T14" s="99">
        <f t="shared" si="1"/>
        <v>2</v>
      </c>
      <c r="U14" s="328">
        <f t="shared" ref="U14" si="9">ROUND(AVERAGEIF(T14:T16,"&gt;0"),0)</f>
        <v>2</v>
      </c>
      <c r="V14" s="328">
        <f t="shared" ref="V14" si="10">U14*0.6</f>
        <v>1.2</v>
      </c>
      <c r="W14" s="106" t="s">
        <v>615</v>
      </c>
      <c r="X14" s="328">
        <f t="shared" ref="X14" si="11">IF(S14="No_existen",5*$X$10,Y14*$X$10)</f>
        <v>0.1</v>
      </c>
      <c r="Y14" s="328">
        <f t="shared" ref="Y14" si="12">ROUND(AVERAGEIF(Z14:Z16,"&gt;0"),0)</f>
        <v>2</v>
      </c>
      <c r="Z14" s="108">
        <f t="shared" si="2"/>
        <v>2</v>
      </c>
      <c r="AA14" s="106" t="s">
        <v>314</v>
      </c>
      <c r="AB14" s="106"/>
      <c r="AC14" s="328">
        <f t="shared" ref="AC14" si="13">IF(S14="No_existen",5*$AC$10,AD14*$AC$10)</f>
        <v>0.15</v>
      </c>
      <c r="AD14" s="328">
        <f t="shared" ref="AD14" si="14">ROUND(AVERAGEIF(AE14:AE16,"&gt;0"),0)</f>
        <v>1</v>
      </c>
      <c r="AE14" s="108">
        <f t="shared" si="3"/>
        <v>1</v>
      </c>
      <c r="AF14" s="106" t="s">
        <v>290</v>
      </c>
      <c r="AG14" s="106" t="s">
        <v>625</v>
      </c>
      <c r="AH14" s="328">
        <f t="shared" ref="AH14" si="15">IF(S14="No_existen",5*$AH$10,AI14*$AH$10)</f>
        <v>0.1</v>
      </c>
      <c r="AI14" s="328">
        <f t="shared" ref="AI14" si="16">ROUND(AVERAGEIF(AJ14:AJ16,"&gt;0"),0)</f>
        <v>1</v>
      </c>
      <c r="AJ14" s="108">
        <f t="shared" si="4"/>
        <v>1</v>
      </c>
      <c r="AK14" s="106" t="s">
        <v>287</v>
      </c>
      <c r="AL14" s="106" t="s">
        <v>295</v>
      </c>
      <c r="AM14" s="328">
        <f t="shared" ref="AM14" si="17">IF(S14="No_existen",5*$AM$10,AN14*$AM$10)</f>
        <v>0.4</v>
      </c>
      <c r="AN14" s="328">
        <f t="shared" ref="AN14" si="18">ROUND(AVERAGEIF(AO14:AO16,"&gt;0"),0)</f>
        <v>4</v>
      </c>
      <c r="AO14" s="108">
        <f t="shared" si="6"/>
        <v>4</v>
      </c>
      <c r="AP14" s="106" t="s">
        <v>632</v>
      </c>
      <c r="AQ14" s="328">
        <f t="shared" ref="AQ14" si="19">ROUND(AVERAGE(U14,Y14,AD14,AI14,AN14),0)</f>
        <v>2</v>
      </c>
      <c r="AR14" s="328" t="str">
        <f t="shared" ref="AR14" si="20">IF(AQ14&lt;1.5,"FUERTE",IF(AND(AQ14&gt;=1.5,AQ14&lt;2.5),"ACEPTABLE",IF(AQ14&gt;=5,"INEXISTENTE","DÉBIL")))</f>
        <v>ACEPTABLE</v>
      </c>
      <c r="AS14" s="328">
        <f t="shared" ref="AS14" si="21">IF(R14=0,0,ROUND((R14*AQ14),0))</f>
        <v>32</v>
      </c>
      <c r="AT14" s="329" t="str">
        <f t="shared" ref="AT14" si="22">IF(AS14&gt;=36,"GRAVE", IF(AS14&lt;=10, "LEVE", "MODERADO"))</f>
        <v>MODERADO</v>
      </c>
      <c r="AU14" s="329" t="s">
        <v>635</v>
      </c>
      <c r="AV14" s="329" t="s">
        <v>636</v>
      </c>
      <c r="AW14" s="106" t="s">
        <v>91</v>
      </c>
      <c r="AX14" s="106" t="s">
        <v>648</v>
      </c>
      <c r="AY14" s="119">
        <v>46006</v>
      </c>
      <c r="AZ14" s="120" t="s">
        <v>649</v>
      </c>
      <c r="BA14" s="103"/>
      <c r="BB14" s="103"/>
      <c r="BC14" s="103"/>
      <c r="BD14" s="103"/>
      <c r="BE14" s="103"/>
      <c r="BF14" s="100"/>
      <c r="BG14" s="100"/>
    </row>
    <row r="15" spans="1:88" ht="64.5" hidden="1" customHeight="1" x14ac:dyDescent="0.2">
      <c r="A15" s="336"/>
      <c r="B15" s="340"/>
      <c r="C15" s="340"/>
      <c r="D15" s="329"/>
      <c r="E15" s="340"/>
      <c r="F15" s="340"/>
      <c r="G15" s="106" t="s">
        <v>256</v>
      </c>
      <c r="H15" s="106" t="s">
        <v>39</v>
      </c>
      <c r="I15" s="118" t="s">
        <v>589</v>
      </c>
      <c r="J15" s="340"/>
      <c r="K15" s="338"/>
      <c r="L15" s="338"/>
      <c r="M15" s="338"/>
      <c r="N15" s="340"/>
      <c r="O15" s="328"/>
      <c r="P15" s="340"/>
      <c r="Q15" s="328"/>
      <c r="R15" s="328"/>
      <c r="S15" s="118" t="s">
        <v>309</v>
      </c>
      <c r="T15" s="99">
        <f t="shared" si="1"/>
        <v>2</v>
      </c>
      <c r="U15" s="328"/>
      <c r="V15" s="328"/>
      <c r="W15" s="106" t="s">
        <v>616</v>
      </c>
      <c r="X15" s="328"/>
      <c r="Y15" s="328"/>
      <c r="Z15" s="108">
        <f t="shared" si="2"/>
        <v>2</v>
      </c>
      <c r="AA15" s="106" t="s">
        <v>314</v>
      </c>
      <c r="AB15" s="106"/>
      <c r="AC15" s="328"/>
      <c r="AD15" s="328"/>
      <c r="AE15" s="108">
        <f t="shared" si="3"/>
        <v>1</v>
      </c>
      <c r="AF15" s="106" t="s">
        <v>290</v>
      </c>
      <c r="AG15" s="106" t="s">
        <v>626</v>
      </c>
      <c r="AH15" s="328"/>
      <c r="AI15" s="328"/>
      <c r="AJ15" s="108">
        <f t="shared" si="4"/>
        <v>1</v>
      </c>
      <c r="AK15" s="106" t="s">
        <v>287</v>
      </c>
      <c r="AL15" s="106" t="s">
        <v>295</v>
      </c>
      <c r="AM15" s="328"/>
      <c r="AN15" s="328"/>
      <c r="AO15" s="108">
        <f t="shared" si="6"/>
        <v>4</v>
      </c>
      <c r="AP15" s="106" t="s">
        <v>632</v>
      </c>
      <c r="AQ15" s="328"/>
      <c r="AR15" s="328"/>
      <c r="AS15" s="328"/>
      <c r="AT15" s="329"/>
      <c r="AU15" s="329"/>
      <c r="AV15" s="329"/>
      <c r="AW15" s="106"/>
      <c r="AX15" s="106"/>
      <c r="AY15" s="119"/>
      <c r="AZ15" s="120"/>
      <c r="BA15" s="100"/>
      <c r="BB15" s="100"/>
      <c r="BC15" s="100"/>
      <c r="BD15" s="100"/>
      <c r="BE15" s="100"/>
      <c r="BF15" s="100"/>
      <c r="BG15" s="100"/>
    </row>
    <row r="16" spans="1:88" ht="64.5" hidden="1" customHeight="1" x14ac:dyDescent="0.2">
      <c r="A16" s="336"/>
      <c r="B16" s="340"/>
      <c r="C16" s="340"/>
      <c r="D16" s="329"/>
      <c r="E16" s="340"/>
      <c r="F16" s="340"/>
      <c r="G16" s="106" t="s">
        <v>255</v>
      </c>
      <c r="H16" s="106" t="s">
        <v>34</v>
      </c>
      <c r="I16" s="118" t="s">
        <v>590</v>
      </c>
      <c r="J16" s="340"/>
      <c r="K16" s="339"/>
      <c r="L16" s="339"/>
      <c r="M16" s="339"/>
      <c r="N16" s="340"/>
      <c r="O16" s="328"/>
      <c r="P16" s="340"/>
      <c r="Q16" s="328"/>
      <c r="R16" s="328"/>
      <c r="S16" s="118" t="s">
        <v>309</v>
      </c>
      <c r="T16" s="99">
        <f t="shared" si="1"/>
        <v>2</v>
      </c>
      <c r="U16" s="328"/>
      <c r="V16" s="328"/>
      <c r="W16" s="106" t="s">
        <v>617</v>
      </c>
      <c r="X16" s="328"/>
      <c r="Y16" s="328"/>
      <c r="Z16" s="108">
        <f t="shared" si="2"/>
        <v>2</v>
      </c>
      <c r="AA16" s="106" t="s">
        <v>314</v>
      </c>
      <c r="AB16" s="106"/>
      <c r="AC16" s="328"/>
      <c r="AD16" s="328"/>
      <c r="AE16" s="108">
        <f t="shared" si="3"/>
        <v>1</v>
      </c>
      <c r="AF16" s="106" t="s">
        <v>290</v>
      </c>
      <c r="AG16" s="106" t="s">
        <v>627</v>
      </c>
      <c r="AH16" s="328"/>
      <c r="AI16" s="328"/>
      <c r="AJ16" s="108">
        <f t="shared" si="4"/>
        <v>1</v>
      </c>
      <c r="AK16" s="106" t="s">
        <v>287</v>
      </c>
      <c r="AL16" s="106" t="s">
        <v>295</v>
      </c>
      <c r="AM16" s="328"/>
      <c r="AN16" s="328"/>
      <c r="AO16" s="108">
        <f t="shared" si="6"/>
        <v>4</v>
      </c>
      <c r="AP16" s="106" t="s">
        <v>632</v>
      </c>
      <c r="AQ16" s="328"/>
      <c r="AR16" s="328"/>
      <c r="AS16" s="328"/>
      <c r="AT16" s="329"/>
      <c r="AU16" s="329"/>
      <c r="AV16" s="329"/>
      <c r="AW16" s="106"/>
      <c r="AX16" s="106"/>
      <c r="AY16" s="119"/>
      <c r="AZ16" s="120"/>
      <c r="BA16" s="100"/>
      <c r="BB16" s="100"/>
      <c r="BC16" s="100"/>
      <c r="BD16" s="100"/>
      <c r="BE16" s="100"/>
      <c r="BF16" s="100"/>
      <c r="BG16" s="100"/>
    </row>
    <row r="17" spans="1:59" ht="64.5" hidden="1" customHeight="1" x14ac:dyDescent="0.2">
      <c r="A17" s="336">
        <v>3</v>
      </c>
      <c r="B17" s="340" t="s">
        <v>185</v>
      </c>
      <c r="C17" s="340" t="str">
        <f t="shared" ref="C17" si="23">+VLOOKUP(B17,$A$694:$B$733,2,0)</f>
        <v>JORGE AUGUSTO MONTOYA ARANGO</v>
      </c>
      <c r="D17" s="329" t="s">
        <v>164</v>
      </c>
      <c r="E17" s="340" t="str">
        <f>IF(D17=$D$664,$E$664,IF(D17=$D$665,$E$665,IF(D17=$D$666,$E$666,IF(D17=$D$667,$E$667,IF(D17=$D$668,$E$668,IF(D17=$D$669,$E$669,IF(D17=$D$670,$E$670,IF(D17=$D$671,$E$671,IF(D17=$D$672,$E$672,IF(D17=$D$673,$E$673,IF(D17=VICERRECTORÍA_ACADÉMICA_,BF664,IF(D17=PLANEACIÓN_,BF666, IF(D17=IMPACTO,BF665,IF(D17=VICERRECTORÍA_ADMINISTRATIVA_FINANCIERA_,BF667,IF(D17=_VICERRECTORÍA_RESPONSABILIDAD_SOCIAL_Y_BIENESTAR_UNIVERSITARIO_,BF668," ")))))))))))))))</f>
        <v>Promover y facilitar la interacción con la sociedad contribuyendo a la satisfacción de sus demandas, mediante servicios especializados, programas de educación continuada y de proyección social.</v>
      </c>
      <c r="F17" s="340" t="s">
        <v>260</v>
      </c>
      <c r="G17" s="106" t="s">
        <v>256</v>
      </c>
      <c r="H17" s="106" t="s">
        <v>39</v>
      </c>
      <c r="I17" s="108" t="s">
        <v>591</v>
      </c>
      <c r="J17" s="340" t="s">
        <v>108</v>
      </c>
      <c r="K17" s="363" t="s">
        <v>603</v>
      </c>
      <c r="L17" s="363" t="s">
        <v>604</v>
      </c>
      <c r="M17" s="363" t="s">
        <v>605</v>
      </c>
      <c r="N17" s="340" t="s">
        <v>103</v>
      </c>
      <c r="O17" s="328">
        <f t="shared" si="0"/>
        <v>3</v>
      </c>
      <c r="P17" s="340" t="s">
        <v>204</v>
      </c>
      <c r="Q17" s="328">
        <f t="shared" ref="Q17" si="24">IF(P17="ALTO",5,IF(P17="MEDIO-ALTO",4,IF(P17="MEDIO",3,IF(P17="MEDIO-BAJO",2,IF(P17="BAJO",1,0)))))</f>
        <v>2</v>
      </c>
      <c r="R17" s="328">
        <f>Q17*O17</f>
        <v>6</v>
      </c>
      <c r="S17" s="118" t="s">
        <v>310</v>
      </c>
      <c r="T17" s="99">
        <f t="shared" si="1"/>
        <v>1</v>
      </c>
      <c r="U17" s="328">
        <f t="shared" ref="U17" si="25">ROUND(AVERAGEIF(T17:T19,"&gt;0"),0)</f>
        <v>1</v>
      </c>
      <c r="V17" s="328">
        <f t="shared" ref="V17" si="26">U17*0.6</f>
        <v>0.6</v>
      </c>
      <c r="W17" s="106" t="s">
        <v>618</v>
      </c>
      <c r="X17" s="328">
        <f t="shared" ref="X17" si="27">IF(S17="No_existen",5*$X$10,Y17*$X$10)</f>
        <v>0.2</v>
      </c>
      <c r="Y17" s="328">
        <f t="shared" ref="Y17" si="28">ROUND(AVERAGEIF(Z17:Z19,"&gt;0"),0)</f>
        <v>4</v>
      </c>
      <c r="Z17" s="108">
        <f t="shared" si="2"/>
        <v>4</v>
      </c>
      <c r="AA17" s="106" t="s">
        <v>313</v>
      </c>
      <c r="AB17" s="106"/>
      <c r="AC17" s="328">
        <f t="shared" ref="AC17" si="29">IF(S17="No_existen",5*$AC$10,AD17*$AC$10)</f>
        <v>0.15</v>
      </c>
      <c r="AD17" s="328">
        <f t="shared" ref="AD17" si="30">ROUND(AVERAGEIF(AE17:AE19,"&gt;0"),0)</f>
        <v>1</v>
      </c>
      <c r="AE17" s="108">
        <f t="shared" si="3"/>
        <v>1</v>
      </c>
      <c r="AF17" s="106" t="s">
        <v>290</v>
      </c>
      <c r="AG17" s="106" t="s">
        <v>628</v>
      </c>
      <c r="AH17" s="328">
        <f t="shared" ref="AH17" si="31">IF(S17="No_existen",5*$AH$10,AI17*$AH$10)</f>
        <v>0.1</v>
      </c>
      <c r="AI17" s="328">
        <f t="shared" ref="AI17" si="32">ROUND(AVERAGEIF(AJ17:AJ19,"&gt;0"),0)</f>
        <v>1</v>
      </c>
      <c r="AJ17" s="108">
        <f t="shared" si="4"/>
        <v>1</v>
      </c>
      <c r="AK17" s="106" t="s">
        <v>287</v>
      </c>
      <c r="AL17" s="106" t="s">
        <v>295</v>
      </c>
      <c r="AM17" s="328">
        <f t="shared" ref="AM17" si="33">IF(S17="No_existen",5*$AM$10,AN17*$AM$10)</f>
        <v>0.4</v>
      </c>
      <c r="AN17" s="328">
        <f t="shared" ref="AN17" si="34">ROUND(AVERAGEIF(AO17:AO19,"&gt;0"),0)</f>
        <v>4</v>
      </c>
      <c r="AO17" s="108">
        <f t="shared" si="6"/>
        <v>4</v>
      </c>
      <c r="AP17" s="106" t="s">
        <v>632</v>
      </c>
      <c r="AQ17" s="328">
        <f t="shared" ref="AQ17" si="35">ROUND(AVERAGE(U17,Y17,AD17,AI17,AN17),0)</f>
        <v>2</v>
      </c>
      <c r="AR17" s="328" t="str">
        <f t="shared" ref="AR17" si="36">IF(AQ17&lt;1.5,"FUERTE",IF(AND(AQ17&gt;=1.5,AQ17&lt;2.5),"ACEPTABLE",IF(AQ17&gt;=5,"INEXISTENTE","DÉBIL")))</f>
        <v>ACEPTABLE</v>
      </c>
      <c r="AS17" s="328">
        <f t="shared" ref="AS17" si="37">IF(R17=0,0,ROUND((R17*AQ17),0))</f>
        <v>12</v>
      </c>
      <c r="AT17" s="329" t="str">
        <f t="shared" ref="AT17" si="38">IF(AS17&gt;=36,"GRAVE", IF(AS17&lt;=10, "LEVE", "MODERADO"))</f>
        <v>MODERADO</v>
      </c>
      <c r="AU17" s="329" t="s">
        <v>637</v>
      </c>
      <c r="AV17" s="329" t="s">
        <v>638</v>
      </c>
      <c r="AW17" s="106" t="s">
        <v>91</v>
      </c>
      <c r="AX17" s="106" t="s">
        <v>650</v>
      </c>
      <c r="AY17" s="119">
        <v>46006</v>
      </c>
      <c r="AZ17" s="120" t="s">
        <v>655</v>
      </c>
      <c r="BA17" s="100"/>
      <c r="BB17" s="100"/>
      <c r="BC17" s="100"/>
      <c r="BD17" s="100"/>
      <c r="BE17" s="100"/>
      <c r="BF17" s="103"/>
      <c r="BG17" s="103"/>
    </row>
    <row r="18" spans="1:59" ht="64.5" hidden="1" customHeight="1" x14ac:dyDescent="0.2">
      <c r="A18" s="336"/>
      <c r="B18" s="340"/>
      <c r="C18" s="340"/>
      <c r="D18" s="329"/>
      <c r="E18" s="340"/>
      <c r="F18" s="340"/>
      <c r="G18" s="106" t="s">
        <v>255</v>
      </c>
      <c r="H18" s="106" t="s">
        <v>35</v>
      </c>
      <c r="I18" s="108" t="s">
        <v>592</v>
      </c>
      <c r="J18" s="340"/>
      <c r="K18" s="364"/>
      <c r="L18" s="364"/>
      <c r="M18" s="364"/>
      <c r="N18" s="340"/>
      <c r="O18" s="328"/>
      <c r="P18" s="340"/>
      <c r="Q18" s="328"/>
      <c r="R18" s="328"/>
      <c r="S18" s="118" t="s">
        <v>310</v>
      </c>
      <c r="T18" s="99">
        <f t="shared" si="1"/>
        <v>1</v>
      </c>
      <c r="U18" s="328"/>
      <c r="V18" s="328"/>
      <c r="W18" s="106" t="s">
        <v>619</v>
      </c>
      <c r="X18" s="328"/>
      <c r="Y18" s="328"/>
      <c r="Z18" s="108">
        <f t="shared" si="2"/>
        <v>4</v>
      </c>
      <c r="AA18" s="106" t="s">
        <v>313</v>
      </c>
      <c r="AB18" s="106"/>
      <c r="AC18" s="328"/>
      <c r="AD18" s="328"/>
      <c r="AE18" s="108">
        <f t="shared" si="3"/>
        <v>1</v>
      </c>
      <c r="AF18" s="106" t="s">
        <v>290</v>
      </c>
      <c r="AG18" s="106" t="s">
        <v>628</v>
      </c>
      <c r="AH18" s="328"/>
      <c r="AI18" s="328"/>
      <c r="AJ18" s="108">
        <f t="shared" si="4"/>
        <v>1</v>
      </c>
      <c r="AK18" s="106" t="s">
        <v>287</v>
      </c>
      <c r="AL18" s="106" t="s">
        <v>295</v>
      </c>
      <c r="AM18" s="328"/>
      <c r="AN18" s="328"/>
      <c r="AO18" s="108">
        <f t="shared" si="6"/>
        <v>4</v>
      </c>
      <c r="AP18" s="106" t="s">
        <v>632</v>
      </c>
      <c r="AQ18" s="328"/>
      <c r="AR18" s="328"/>
      <c r="AS18" s="328"/>
      <c r="AT18" s="329"/>
      <c r="AU18" s="329"/>
      <c r="AV18" s="329"/>
      <c r="AW18" s="106" t="s">
        <v>91</v>
      </c>
      <c r="AX18" s="106" t="s">
        <v>651</v>
      </c>
      <c r="AY18" s="119">
        <v>46006</v>
      </c>
      <c r="AZ18" s="120" t="s">
        <v>656</v>
      </c>
      <c r="BA18" s="103"/>
      <c r="BB18" s="103"/>
      <c r="BC18" s="103"/>
      <c r="BD18" s="103"/>
      <c r="BE18" s="103"/>
      <c r="BF18" s="100"/>
      <c r="BG18" s="100"/>
    </row>
    <row r="19" spans="1:59" ht="64.5" hidden="1" customHeight="1" x14ac:dyDescent="0.2">
      <c r="A19" s="336"/>
      <c r="B19" s="340"/>
      <c r="C19" s="340"/>
      <c r="D19" s="329"/>
      <c r="E19" s="340"/>
      <c r="F19" s="340"/>
      <c r="G19" s="106" t="s">
        <v>255</v>
      </c>
      <c r="H19" s="106" t="s">
        <v>35</v>
      </c>
      <c r="I19" s="106" t="s">
        <v>593</v>
      </c>
      <c r="J19" s="340"/>
      <c r="K19" s="365"/>
      <c r="L19" s="365"/>
      <c r="M19" s="365"/>
      <c r="N19" s="340"/>
      <c r="O19" s="328"/>
      <c r="P19" s="340"/>
      <c r="Q19" s="328"/>
      <c r="R19" s="328"/>
      <c r="S19" s="118" t="s">
        <v>310</v>
      </c>
      <c r="T19" s="99">
        <f t="shared" si="1"/>
        <v>1</v>
      </c>
      <c r="U19" s="328"/>
      <c r="V19" s="328"/>
      <c r="W19" s="106" t="s">
        <v>620</v>
      </c>
      <c r="X19" s="328"/>
      <c r="Y19" s="328"/>
      <c r="Z19" s="108">
        <f t="shared" si="2"/>
        <v>4</v>
      </c>
      <c r="AA19" s="106" t="s">
        <v>313</v>
      </c>
      <c r="AB19" s="106"/>
      <c r="AC19" s="328"/>
      <c r="AD19" s="328"/>
      <c r="AE19" s="108">
        <f t="shared" si="3"/>
        <v>1</v>
      </c>
      <c r="AF19" s="106" t="s">
        <v>290</v>
      </c>
      <c r="AG19" s="106" t="s">
        <v>629</v>
      </c>
      <c r="AH19" s="328"/>
      <c r="AI19" s="328"/>
      <c r="AJ19" s="108">
        <f t="shared" si="4"/>
        <v>1</v>
      </c>
      <c r="AK19" s="106" t="s">
        <v>287</v>
      </c>
      <c r="AL19" s="106" t="s">
        <v>295</v>
      </c>
      <c r="AM19" s="328"/>
      <c r="AN19" s="328"/>
      <c r="AO19" s="108">
        <f t="shared" si="6"/>
        <v>4</v>
      </c>
      <c r="AP19" s="106" t="s">
        <v>632</v>
      </c>
      <c r="AQ19" s="328"/>
      <c r="AR19" s="328"/>
      <c r="AS19" s="328"/>
      <c r="AT19" s="329"/>
      <c r="AU19" s="329"/>
      <c r="AV19" s="329"/>
      <c r="AW19" s="106" t="s">
        <v>91</v>
      </c>
      <c r="AX19" s="106" t="s">
        <v>652</v>
      </c>
      <c r="AY19" s="119">
        <v>46006</v>
      </c>
      <c r="AZ19" s="120" t="s">
        <v>657</v>
      </c>
      <c r="BA19" s="100"/>
      <c r="BB19" s="100"/>
      <c r="BC19" s="100"/>
      <c r="BD19" s="100"/>
      <c r="BE19" s="100"/>
      <c r="BF19" s="103"/>
      <c r="BG19" s="103"/>
    </row>
    <row r="20" spans="1:59" ht="64.5" hidden="1" customHeight="1" x14ac:dyDescent="0.2">
      <c r="A20" s="336">
        <v>4</v>
      </c>
      <c r="B20" s="340" t="s">
        <v>185</v>
      </c>
      <c r="C20" s="340" t="str">
        <f t="shared" ref="C20" si="39">+VLOOKUP(B20,$A$694:$B$733,2,0)</f>
        <v>JORGE AUGUSTO MONTOYA ARANGO</v>
      </c>
      <c r="D20" s="329" t="s">
        <v>159</v>
      </c>
      <c r="E20" s="340" t="str">
        <f>IF(D20=$D$664,$E$664,IF(D20=$D$665,$E$665,IF(D20=$D$666,$E$666,IF(D20=$D$667,$E$667,IF(D20=$D$668,$E$668,IF(D20=$D$669,$E$669,IF(D20=$D$670,$E$670,IF(D20=$D$671,$E$671,IF(D20=$D$672,$E$672,IF(D20=$D$673,$E$673,IF(D20=VICERRECTORÍA_ACADÉMICA_,BF664,IF(D20=PLANEACIÓN_,BF666, IF(D20=IMPACTO,BF665,IF(D20=VICERRECTORÍA_ADMINISTRATIVA_FINANCIERA_,BF667,IF(D20=_VICERRECTORÍA_RESPONSABILIDAD_SOCIAL_Y_BIENESTAR_UNIVERSITARIO_,BF668,"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0" s="340" t="s">
        <v>260</v>
      </c>
      <c r="G20" s="106" t="s">
        <v>255</v>
      </c>
      <c r="H20" s="106" t="s">
        <v>37</v>
      </c>
      <c r="I20" s="106" t="s">
        <v>596</v>
      </c>
      <c r="J20" s="340" t="s">
        <v>104</v>
      </c>
      <c r="K20" s="340" t="s">
        <v>606</v>
      </c>
      <c r="L20" s="340" t="s">
        <v>607</v>
      </c>
      <c r="M20" s="340" t="s">
        <v>608</v>
      </c>
      <c r="N20" s="340" t="s">
        <v>103</v>
      </c>
      <c r="O20" s="328">
        <f t="shared" si="0"/>
        <v>3</v>
      </c>
      <c r="P20" s="340" t="s">
        <v>204</v>
      </c>
      <c r="Q20" s="328">
        <f t="shared" ref="Q20" si="40">IF(P20="ALTO",5,IF(P20="MEDIO-ALTO",4,IF(P20="MEDIO",3,IF(P20="MEDIO-BAJO",2,IF(P20="BAJO",1,0)))))</f>
        <v>2</v>
      </c>
      <c r="R20" s="328">
        <f t="shared" ref="R20" si="41">Q20*O20</f>
        <v>6</v>
      </c>
      <c r="S20" s="118" t="s">
        <v>381</v>
      </c>
      <c r="T20" s="99">
        <f t="shared" si="1"/>
        <v>4</v>
      </c>
      <c r="U20" s="328">
        <f t="shared" ref="U20" si="42">ROUND(AVERAGEIF(T20:T22,"&gt;0"),0)</f>
        <v>4</v>
      </c>
      <c r="V20" s="328">
        <f t="shared" ref="V20" si="43">U20*0.6</f>
        <v>2.4</v>
      </c>
      <c r="W20" s="106" t="s">
        <v>621</v>
      </c>
      <c r="X20" s="328">
        <f t="shared" ref="X20" si="44">IF(S20="No_existen",5*$X$10,Y20*$X$10)</f>
        <v>0.2</v>
      </c>
      <c r="Y20" s="328">
        <f t="shared" ref="Y20" si="45">ROUND(AVERAGEIF(Z20:Z22,"&gt;0"),0)</f>
        <v>4</v>
      </c>
      <c r="Z20" s="108">
        <f t="shared" si="2"/>
        <v>4</v>
      </c>
      <c r="AA20" s="106" t="s">
        <v>313</v>
      </c>
      <c r="AB20" s="106"/>
      <c r="AC20" s="328">
        <f t="shared" ref="AC20" si="46">IF(S20="No_existen",5*$AC$10,AD20*$AC$10)</f>
        <v>0.15</v>
      </c>
      <c r="AD20" s="328">
        <f t="shared" ref="AD20" si="47">ROUND(AVERAGEIF(AE20:AE22,"&gt;0"),0)</f>
        <v>1</v>
      </c>
      <c r="AE20" s="108">
        <f t="shared" si="3"/>
        <v>1</v>
      </c>
      <c r="AF20" s="106" t="s">
        <v>290</v>
      </c>
      <c r="AG20" s="106" t="s">
        <v>630</v>
      </c>
      <c r="AH20" s="328">
        <f t="shared" ref="AH20" si="48">IF(S20="No_existen",5*$AH$10,AI20*$AH$10)</f>
        <v>0.1</v>
      </c>
      <c r="AI20" s="328">
        <f t="shared" ref="AI20" si="49">ROUND(AVERAGEIF(AJ20:AJ22,"&gt;0"),0)</f>
        <v>1</v>
      </c>
      <c r="AJ20" s="108">
        <f t="shared" si="4"/>
        <v>1</v>
      </c>
      <c r="AK20" s="106" t="s">
        <v>287</v>
      </c>
      <c r="AL20" s="106" t="s">
        <v>296</v>
      </c>
      <c r="AM20" s="328">
        <f t="shared" ref="AM20" si="50">IF(S20="No_existen",5*$AM$10,AN20*$AM$10)</f>
        <v>0.1</v>
      </c>
      <c r="AN20" s="328">
        <f t="shared" ref="AN20" si="51">ROUND(AVERAGEIF(AO20:AO22,"&gt;0"),0)</f>
        <v>1</v>
      </c>
      <c r="AO20" s="108">
        <f t="shared" si="6"/>
        <v>1</v>
      </c>
      <c r="AP20" s="106" t="s">
        <v>631</v>
      </c>
      <c r="AQ20" s="328">
        <f t="shared" ref="AQ20" si="52">ROUND(AVERAGE(U20,Y20,AD20,AI20,AN20),0)</f>
        <v>2</v>
      </c>
      <c r="AR20" s="328" t="str">
        <f t="shared" ref="AR20" si="53">IF(AQ20&lt;1.5,"FUERTE",IF(AND(AQ20&gt;=1.5,AQ20&lt;2.5),"ACEPTABLE",IF(AQ20&gt;=5,"INEXISTENTE","DÉBIL")))</f>
        <v>ACEPTABLE</v>
      </c>
      <c r="AS20" s="328">
        <f t="shared" ref="AS20" si="54">IF(R20=0,0,ROUND((R20*AQ20),0))</f>
        <v>12</v>
      </c>
      <c r="AT20" s="329" t="str">
        <f t="shared" ref="AT20" si="55">IF(AS20&gt;=36,"GRAVE", IF(AS20&lt;=10, "LEVE", "MODERADO"))</f>
        <v>MODERADO</v>
      </c>
      <c r="AU20" s="329" t="s">
        <v>639</v>
      </c>
      <c r="AV20" s="329" t="s">
        <v>640</v>
      </c>
      <c r="AW20" s="106" t="s">
        <v>91</v>
      </c>
      <c r="AX20" s="106" t="s">
        <v>653</v>
      </c>
      <c r="AY20" s="119">
        <v>46006</v>
      </c>
      <c r="AZ20" s="120" t="s">
        <v>658</v>
      </c>
      <c r="BA20" s="103"/>
      <c r="BB20" s="103"/>
      <c r="BC20" s="103"/>
      <c r="BD20" s="103"/>
      <c r="BE20" s="103"/>
      <c r="BF20" s="100"/>
      <c r="BG20" s="100"/>
    </row>
    <row r="21" spans="1:59" ht="64.5" hidden="1" customHeight="1" x14ac:dyDescent="0.2">
      <c r="A21" s="336"/>
      <c r="B21" s="340"/>
      <c r="C21" s="340"/>
      <c r="D21" s="329"/>
      <c r="E21" s="340"/>
      <c r="F21" s="340"/>
      <c r="G21" s="106" t="s">
        <v>255</v>
      </c>
      <c r="H21" s="106" t="s">
        <v>37</v>
      </c>
      <c r="I21" s="106" t="s">
        <v>595</v>
      </c>
      <c r="J21" s="340"/>
      <c r="K21" s="340"/>
      <c r="L21" s="340"/>
      <c r="M21" s="340"/>
      <c r="N21" s="340"/>
      <c r="O21" s="328"/>
      <c r="P21" s="340"/>
      <c r="Q21" s="328"/>
      <c r="R21" s="328"/>
      <c r="S21" s="118" t="s">
        <v>381</v>
      </c>
      <c r="T21" s="99">
        <f t="shared" si="1"/>
        <v>4</v>
      </c>
      <c r="U21" s="328"/>
      <c r="V21" s="328"/>
      <c r="W21" s="106" t="s">
        <v>621</v>
      </c>
      <c r="X21" s="328"/>
      <c r="Y21" s="328"/>
      <c r="Z21" s="108">
        <f t="shared" si="2"/>
        <v>4</v>
      </c>
      <c r="AA21" s="106" t="s">
        <v>313</v>
      </c>
      <c r="AB21" s="106"/>
      <c r="AC21" s="328"/>
      <c r="AD21" s="328"/>
      <c r="AE21" s="108">
        <f t="shared" si="3"/>
        <v>1</v>
      </c>
      <c r="AF21" s="106" t="s">
        <v>290</v>
      </c>
      <c r="AG21" s="106" t="s">
        <v>630</v>
      </c>
      <c r="AH21" s="328"/>
      <c r="AI21" s="328"/>
      <c r="AJ21" s="108">
        <f t="shared" si="4"/>
        <v>1</v>
      </c>
      <c r="AK21" s="106" t="s">
        <v>287</v>
      </c>
      <c r="AL21" s="106" t="s">
        <v>296</v>
      </c>
      <c r="AM21" s="328"/>
      <c r="AN21" s="328"/>
      <c r="AO21" s="108">
        <f t="shared" si="6"/>
        <v>1</v>
      </c>
      <c r="AP21" s="106" t="s">
        <v>631</v>
      </c>
      <c r="AQ21" s="328"/>
      <c r="AR21" s="328"/>
      <c r="AS21" s="328"/>
      <c r="AT21" s="329"/>
      <c r="AU21" s="329"/>
      <c r="AV21" s="329"/>
      <c r="AW21" s="106" t="s">
        <v>91</v>
      </c>
      <c r="AX21" s="106" t="s">
        <v>653</v>
      </c>
      <c r="AY21" s="119">
        <v>46006</v>
      </c>
      <c r="AZ21" s="120" t="s">
        <v>658</v>
      </c>
      <c r="BA21" s="100"/>
      <c r="BB21" s="100"/>
      <c r="BC21" s="100"/>
      <c r="BD21" s="100"/>
      <c r="BE21" s="100"/>
      <c r="BF21" s="100"/>
      <c r="BG21" s="100"/>
    </row>
    <row r="22" spans="1:59" ht="64.5" hidden="1" customHeight="1" x14ac:dyDescent="0.2">
      <c r="A22" s="336"/>
      <c r="B22" s="340"/>
      <c r="C22" s="340"/>
      <c r="D22" s="329"/>
      <c r="E22" s="340"/>
      <c r="F22" s="340"/>
      <c r="G22" s="106"/>
      <c r="H22" s="106"/>
      <c r="I22" s="99"/>
      <c r="J22" s="340"/>
      <c r="K22" s="340"/>
      <c r="L22" s="340"/>
      <c r="M22" s="340"/>
      <c r="N22" s="340"/>
      <c r="O22" s="328"/>
      <c r="P22" s="340"/>
      <c r="Q22" s="328"/>
      <c r="R22" s="328"/>
      <c r="S22" s="118"/>
      <c r="T22" s="99">
        <f t="shared" si="1"/>
        <v>0</v>
      </c>
      <c r="U22" s="328"/>
      <c r="V22" s="328"/>
      <c r="W22" s="106"/>
      <c r="X22" s="328"/>
      <c r="Y22" s="328"/>
      <c r="Z22" s="108">
        <f t="shared" si="2"/>
        <v>0</v>
      </c>
      <c r="AA22" s="106"/>
      <c r="AB22" s="106"/>
      <c r="AC22" s="328"/>
      <c r="AD22" s="328"/>
      <c r="AE22" s="108">
        <f t="shared" si="3"/>
        <v>0</v>
      </c>
      <c r="AF22" s="106"/>
      <c r="AG22" s="106"/>
      <c r="AH22" s="328"/>
      <c r="AI22" s="328"/>
      <c r="AJ22" s="108">
        <f t="shared" si="4"/>
        <v>0</v>
      </c>
      <c r="AK22" s="106"/>
      <c r="AL22" s="106"/>
      <c r="AM22" s="328"/>
      <c r="AN22" s="328"/>
      <c r="AO22" s="108">
        <f t="shared" si="6"/>
        <v>0</v>
      </c>
      <c r="AP22" s="106"/>
      <c r="AQ22" s="328"/>
      <c r="AR22" s="328"/>
      <c r="AS22" s="328"/>
      <c r="AT22" s="329"/>
      <c r="AU22" s="329"/>
      <c r="AV22" s="329"/>
      <c r="AW22" s="106"/>
      <c r="AX22" s="106"/>
      <c r="AY22" s="119"/>
      <c r="AZ22" s="120"/>
      <c r="BA22" s="100"/>
      <c r="BB22" s="100"/>
      <c r="BC22" s="100"/>
      <c r="BD22" s="100"/>
      <c r="BE22" s="100"/>
      <c r="BF22" s="103"/>
      <c r="BG22" s="103"/>
    </row>
    <row r="23" spans="1:59" ht="64.5" hidden="1" customHeight="1" x14ac:dyDescent="0.2">
      <c r="A23" s="336">
        <v>5</v>
      </c>
      <c r="B23" s="340" t="s">
        <v>185</v>
      </c>
      <c r="C23" s="340" t="str">
        <f t="shared" ref="C23" si="56">+VLOOKUP(B23,$A$694:$B$733,2,0)</f>
        <v>JORGE AUGUSTO MONTOYA ARANGO</v>
      </c>
      <c r="D23" s="329" t="s">
        <v>159</v>
      </c>
      <c r="E23" s="340" t="str">
        <f>IF(D23=$D$664,$E$664,IF(D23=$D$665,$E$665,IF(D23=$D$666,$E$666,IF(D23=$D$667,$E$667,IF(D23=$D$668,$E$668,IF(D23=$D$669,$E$669,IF(D23=$D$670,$E$670,IF(D23=$D$671,$E$671,IF(D23=$D$672,$E$672,IF(D23=$D$673,$E$673,IF(D23=VICERRECTORÍA_ACADÉMICA_,BF664,IF(D23=PLANEACIÓN_,BF666, IF(D23=IMPACTO,BF665,IF(D23=VICERRECTORÍA_ADMINISTRATIVA_FINANCIERA_,BF667,IF(D23=_VICERRECTORÍA_RESPONSABILIDAD_SOCIAL_Y_BIENESTAR_UNIVERSITARIO_,BF668,"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3" s="340" t="s">
        <v>260</v>
      </c>
      <c r="G23" s="106" t="s">
        <v>255</v>
      </c>
      <c r="H23" s="106" t="s">
        <v>35</v>
      </c>
      <c r="I23" s="106" t="s">
        <v>594</v>
      </c>
      <c r="J23" s="340" t="s">
        <v>111</v>
      </c>
      <c r="K23" s="340" t="s">
        <v>609</v>
      </c>
      <c r="L23" s="340" t="s">
        <v>610</v>
      </c>
      <c r="M23" s="340" t="s">
        <v>611</v>
      </c>
      <c r="N23" s="340" t="s">
        <v>143</v>
      </c>
      <c r="O23" s="328">
        <f t="shared" ref="O23" si="57">IF(N23="ALTA",5,IF(N23="MEDIO ALTA",4,IF(N23="MEDIA",3,IF(N23="MEDIO BAJA",2,IF(N23="BAJA",1,0)))))</f>
        <v>4</v>
      </c>
      <c r="P23" s="340" t="s">
        <v>205</v>
      </c>
      <c r="Q23" s="328">
        <f t="shared" ref="Q23" si="58">IF(P23="ALTO",5,IF(P23="MEDIO-ALTO",4,IF(P23="MEDIO",3,IF(P23="MEDIO-BAJO",2,IF(P23="BAJO",1,0)))))</f>
        <v>4</v>
      </c>
      <c r="R23" s="328">
        <f t="shared" ref="R23" si="59">Q23*O23</f>
        <v>16</v>
      </c>
      <c r="S23" s="118" t="s">
        <v>316</v>
      </c>
      <c r="T23" s="99">
        <f t="shared" si="1"/>
        <v>3</v>
      </c>
      <c r="U23" s="328">
        <f t="shared" ref="U23" si="60">ROUND(AVERAGEIF(T23:T25,"&gt;0"),0)</f>
        <v>3</v>
      </c>
      <c r="V23" s="328">
        <f t="shared" ref="V23" si="61">U23*0.6</f>
        <v>1.7999999999999998</v>
      </c>
      <c r="W23" s="106" t="s">
        <v>622</v>
      </c>
      <c r="X23" s="328">
        <f t="shared" ref="X23" si="62">IF(S23="No_existen",5*$X$10,Y23*$X$10)</f>
        <v>0.2</v>
      </c>
      <c r="Y23" s="328">
        <f t="shared" ref="Y23" si="63">ROUND(AVERAGEIF(Z23:Z25,"&gt;0"),0)</f>
        <v>4</v>
      </c>
      <c r="Z23" s="108">
        <f t="shared" si="2"/>
        <v>4</v>
      </c>
      <c r="AA23" s="106" t="s">
        <v>313</v>
      </c>
      <c r="AB23" s="106"/>
      <c r="AC23" s="328">
        <f t="shared" ref="AC23" si="64">IF(S23="No_existen",5*$AC$10,AD23*$AC$10)</f>
        <v>0.15</v>
      </c>
      <c r="AD23" s="328">
        <f t="shared" ref="AD23" si="65">ROUND(AVERAGEIF(AE23:AE25,"&gt;0"),0)</f>
        <v>1</v>
      </c>
      <c r="AE23" s="108">
        <f t="shared" si="3"/>
        <v>1</v>
      </c>
      <c r="AF23" s="106" t="s">
        <v>290</v>
      </c>
      <c r="AG23" s="106" t="s">
        <v>623</v>
      </c>
      <c r="AH23" s="328">
        <f t="shared" ref="AH23" si="66">IF(S23="No_existen",5*$AH$10,AI23*$AH$10)</f>
        <v>0.1</v>
      </c>
      <c r="AI23" s="328">
        <f t="shared" ref="AI23" si="67">ROUND(AVERAGEIF(AJ23:AJ25,"&gt;0"),0)</f>
        <v>1</v>
      </c>
      <c r="AJ23" s="108">
        <f t="shared" si="4"/>
        <v>1</v>
      </c>
      <c r="AK23" s="106" t="s">
        <v>287</v>
      </c>
      <c r="AL23" s="106" t="s">
        <v>296</v>
      </c>
      <c r="AM23" s="328">
        <f t="shared" ref="AM23" si="68">IF(S23="No_existen",5*$AM$10,AN23*$AM$10)</f>
        <v>0.1</v>
      </c>
      <c r="AN23" s="328">
        <f t="shared" ref="AN23" si="69">ROUND(AVERAGEIF(AO23:AO25,"&gt;0"),0)</f>
        <v>1</v>
      </c>
      <c r="AO23" s="108">
        <f t="shared" si="6"/>
        <v>1</v>
      </c>
      <c r="AP23" s="106" t="s">
        <v>631</v>
      </c>
      <c r="AQ23" s="328">
        <f t="shared" ref="AQ23" si="70">ROUND(AVERAGE(U23,Y23,AD23,AI23,AN23),0)</f>
        <v>2</v>
      </c>
      <c r="AR23" s="328" t="str">
        <f t="shared" ref="AR23" si="71">IF(AQ23&lt;1.5,"FUERTE",IF(AND(AQ23&gt;=1.5,AQ23&lt;2.5),"ACEPTABLE",IF(AQ23&gt;=5,"INEXISTENTE","DÉBIL")))</f>
        <v>ACEPTABLE</v>
      </c>
      <c r="AS23" s="328">
        <f t="shared" ref="AS23" si="72">IF(R23=0,0,ROUND((R23*AQ23),0))</f>
        <v>32</v>
      </c>
      <c r="AT23" s="329" t="str">
        <f t="shared" ref="AT23" si="73">IF(AS23&gt;=36,"GRAVE", IF(AS23&lt;=10, "LEVE", "MODERADO"))</f>
        <v>MODERADO</v>
      </c>
      <c r="AU23" s="329" t="s">
        <v>641</v>
      </c>
      <c r="AV23" s="329" t="s">
        <v>642</v>
      </c>
      <c r="AW23" s="106" t="s">
        <v>91</v>
      </c>
      <c r="AX23" s="106" t="s">
        <v>654</v>
      </c>
      <c r="AY23" s="119">
        <v>46006</v>
      </c>
      <c r="AZ23" s="120" t="s">
        <v>659</v>
      </c>
      <c r="BA23" s="100"/>
      <c r="BB23" s="100"/>
      <c r="BC23" s="100"/>
      <c r="BD23" s="100"/>
      <c r="BE23" s="100"/>
      <c r="BF23" s="100"/>
      <c r="BG23" s="100"/>
    </row>
    <row r="24" spans="1:59" ht="64.5" hidden="1" customHeight="1" x14ac:dyDescent="0.2">
      <c r="A24" s="336"/>
      <c r="B24" s="340"/>
      <c r="C24" s="340"/>
      <c r="D24" s="329"/>
      <c r="E24" s="340"/>
      <c r="F24" s="340"/>
      <c r="G24" s="106"/>
      <c r="H24" s="106"/>
      <c r="I24" s="99"/>
      <c r="J24" s="340"/>
      <c r="K24" s="340"/>
      <c r="L24" s="340"/>
      <c r="M24" s="340"/>
      <c r="N24" s="340"/>
      <c r="O24" s="328"/>
      <c r="P24" s="340"/>
      <c r="Q24" s="328"/>
      <c r="R24" s="328"/>
      <c r="S24" s="118"/>
      <c r="T24" s="99">
        <f t="shared" si="1"/>
        <v>0</v>
      </c>
      <c r="U24" s="328"/>
      <c r="V24" s="328"/>
      <c r="W24" s="106"/>
      <c r="X24" s="328"/>
      <c r="Y24" s="328"/>
      <c r="Z24" s="108">
        <f t="shared" si="2"/>
        <v>0</v>
      </c>
      <c r="AA24" s="106"/>
      <c r="AB24" s="106"/>
      <c r="AC24" s="328"/>
      <c r="AD24" s="328"/>
      <c r="AE24" s="108">
        <f t="shared" si="3"/>
        <v>0</v>
      </c>
      <c r="AF24" s="106"/>
      <c r="AG24" s="106"/>
      <c r="AH24" s="328"/>
      <c r="AI24" s="328"/>
      <c r="AJ24" s="108">
        <f t="shared" si="4"/>
        <v>0</v>
      </c>
      <c r="AK24" s="106"/>
      <c r="AL24" s="106"/>
      <c r="AM24" s="328"/>
      <c r="AN24" s="328"/>
      <c r="AO24" s="108">
        <f t="shared" si="6"/>
        <v>0</v>
      </c>
      <c r="AP24" s="106"/>
      <c r="AQ24" s="328"/>
      <c r="AR24" s="328"/>
      <c r="AS24" s="328"/>
      <c r="AT24" s="329"/>
      <c r="AU24" s="329"/>
      <c r="AV24" s="329"/>
      <c r="AW24" s="106"/>
      <c r="AX24" s="106"/>
      <c r="AY24" s="119"/>
      <c r="AZ24" s="120"/>
      <c r="BA24" s="103"/>
      <c r="BB24" s="103"/>
      <c r="BC24" s="103"/>
      <c r="BD24" s="103"/>
      <c r="BE24" s="103"/>
      <c r="BF24" s="100"/>
      <c r="BG24" s="100"/>
    </row>
    <row r="25" spans="1:59" ht="64.5" hidden="1" customHeight="1" x14ac:dyDescent="0.2">
      <c r="A25" s="336"/>
      <c r="B25" s="340"/>
      <c r="C25" s="340"/>
      <c r="D25" s="329"/>
      <c r="E25" s="340"/>
      <c r="F25" s="340"/>
      <c r="G25" s="106"/>
      <c r="H25" s="106"/>
      <c r="I25" s="99"/>
      <c r="J25" s="340"/>
      <c r="K25" s="340"/>
      <c r="L25" s="340"/>
      <c r="M25" s="340"/>
      <c r="N25" s="340"/>
      <c r="O25" s="328"/>
      <c r="P25" s="340"/>
      <c r="Q25" s="328"/>
      <c r="R25" s="328"/>
      <c r="S25" s="118"/>
      <c r="T25" s="99">
        <f t="shared" si="1"/>
        <v>0</v>
      </c>
      <c r="U25" s="328"/>
      <c r="V25" s="328"/>
      <c r="W25" s="106"/>
      <c r="X25" s="328"/>
      <c r="Y25" s="328"/>
      <c r="Z25" s="108">
        <f t="shared" si="2"/>
        <v>0</v>
      </c>
      <c r="AA25" s="106"/>
      <c r="AB25" s="106"/>
      <c r="AC25" s="328"/>
      <c r="AD25" s="328"/>
      <c r="AE25" s="108">
        <f t="shared" si="3"/>
        <v>0</v>
      </c>
      <c r="AF25" s="106"/>
      <c r="AG25" s="106"/>
      <c r="AH25" s="328"/>
      <c r="AI25" s="328"/>
      <c r="AJ25" s="108">
        <f t="shared" si="4"/>
        <v>0</v>
      </c>
      <c r="AK25" s="106"/>
      <c r="AL25" s="106"/>
      <c r="AM25" s="328"/>
      <c r="AN25" s="328"/>
      <c r="AO25" s="108">
        <f t="shared" si="6"/>
        <v>0</v>
      </c>
      <c r="AP25" s="106"/>
      <c r="AQ25" s="328"/>
      <c r="AR25" s="328"/>
      <c r="AS25" s="328"/>
      <c r="AT25" s="329"/>
      <c r="AU25" s="329"/>
      <c r="AV25" s="329"/>
      <c r="AW25" s="106"/>
      <c r="AX25" s="106"/>
      <c r="AY25" s="119"/>
      <c r="AZ25" s="120"/>
      <c r="BA25" s="100"/>
      <c r="BB25" s="100"/>
      <c r="BC25" s="100"/>
      <c r="BD25" s="100"/>
      <c r="BE25" s="100"/>
      <c r="BF25" s="100"/>
      <c r="BG25" s="100"/>
    </row>
    <row r="26" spans="1:59" ht="64.5" hidden="1" customHeight="1" x14ac:dyDescent="0.2">
      <c r="A26" s="336">
        <v>6</v>
      </c>
      <c r="B26" s="340" t="s">
        <v>182</v>
      </c>
      <c r="C26" s="340" t="str">
        <f t="shared" ref="C26" si="74">+VLOOKUP(B26,$A$694:$B$733,2,0)</f>
        <v>JUAN MAURICIO CASTAÑO ROJAS</v>
      </c>
      <c r="D26" s="329" t="s">
        <v>147</v>
      </c>
      <c r="E26" s="340" t="str">
        <f>IF(D26=$D$664,$E$664,IF(D26=$D$665,$E$665,IF(D26=$D$666,$E$666,IF(D26=$D$667,$E$667,IF(D26=$D$668,$E$668,IF(D26=$D$669,$E$669,IF(D26=$D$670,$E$670,IF(D26=$D$671,$E$671,IF(D26=$D$672,$E$672,IF(D26=$D$673,$E$673,IF(D26=VICERRECTORÍA_ACADÉMICA_,BF664,IF(D26=PLANEACIÓN_,BF666, IF(D26=IMPACTO,BF665,IF(D26=VICERRECTORÍA_ADMINISTRATIVA_FINANCIERA_,BF667,IF(D26=_VICERRECTORÍA_RESPONSABILIDAD_SOCIAL_Y_BIENESTAR_UNIVERSITARIO_,BF668,"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26" s="340" t="s">
        <v>260</v>
      </c>
      <c r="G26" s="106" t="s">
        <v>255</v>
      </c>
      <c r="H26" s="106" t="s">
        <v>37</v>
      </c>
      <c r="I26" s="99" t="s">
        <v>660</v>
      </c>
      <c r="J26" s="340" t="s">
        <v>106</v>
      </c>
      <c r="K26" s="363" t="s">
        <v>673</v>
      </c>
      <c r="L26" s="363" t="s">
        <v>674</v>
      </c>
      <c r="M26" s="363" t="s">
        <v>675</v>
      </c>
      <c r="N26" s="340" t="s">
        <v>124</v>
      </c>
      <c r="O26" s="328">
        <f t="shared" ref="O26" si="75">IF(N26="ALTA",5,IF(N26="MEDIO ALTA",4,IF(N26="MEDIA",3,IF(N26="MEDIO BAJA",2,IF(N26="BAJA",1,0)))))</f>
        <v>1</v>
      </c>
      <c r="P26" s="340" t="s">
        <v>136</v>
      </c>
      <c r="Q26" s="328">
        <f t="shared" ref="Q26" si="76">IF(P26="ALTO",5,IF(P26="MEDIO-ALTO",4,IF(P26="MEDIO",3,IF(P26="MEDIO-BAJO",2,IF(P26="BAJO",1,0)))))</f>
        <v>5</v>
      </c>
      <c r="R26" s="328">
        <f t="shared" ref="R26" si="77">Q26*O26</f>
        <v>5</v>
      </c>
      <c r="S26" s="118" t="s">
        <v>310</v>
      </c>
      <c r="T26" s="99">
        <f t="shared" si="1"/>
        <v>1</v>
      </c>
      <c r="U26" s="328">
        <f t="shared" ref="U26" si="78">ROUND(AVERAGEIF(T26:T28,"&gt;0"),0)</f>
        <v>1</v>
      </c>
      <c r="V26" s="328">
        <f t="shared" ref="V26" si="79">U26*0.6</f>
        <v>0.6</v>
      </c>
      <c r="W26" s="121" t="s">
        <v>688</v>
      </c>
      <c r="X26" s="328">
        <f t="shared" ref="X26" si="80">IF(S26="No_existen",5*$X$10,Y26*$X$10)</f>
        <v>0.2</v>
      </c>
      <c r="Y26" s="328">
        <f t="shared" ref="Y26" si="81">ROUND(AVERAGEIF(Z26:Z28,"&gt;0"),0)</f>
        <v>4</v>
      </c>
      <c r="Z26" s="108">
        <f t="shared" si="2"/>
        <v>4</v>
      </c>
      <c r="AA26" s="106" t="s">
        <v>313</v>
      </c>
      <c r="AB26" s="106"/>
      <c r="AC26" s="328">
        <f t="shared" ref="AC26" si="82">IF(S26="No_existen",5*$AC$10,AD26*$AC$10)</f>
        <v>0.15</v>
      </c>
      <c r="AD26" s="328">
        <f t="shared" ref="AD26" si="83">ROUND(AVERAGEIF(AE26:AE28,"&gt;0"),0)</f>
        <v>1</v>
      </c>
      <c r="AE26" s="108">
        <f t="shared" si="3"/>
        <v>1</v>
      </c>
      <c r="AF26" s="106" t="s">
        <v>290</v>
      </c>
      <c r="AG26" s="106" t="s">
        <v>700</v>
      </c>
      <c r="AH26" s="328">
        <f t="shared" ref="AH26" si="84">IF(S26="No_existen",5*$AH$10,AI26*$AH$10)</f>
        <v>0.1</v>
      </c>
      <c r="AI26" s="328">
        <f t="shared" ref="AI26" si="85">ROUND(AVERAGEIF(AJ26:AJ28,"&gt;0"),0)</f>
        <v>1</v>
      </c>
      <c r="AJ26" s="108">
        <f t="shared" si="4"/>
        <v>1</v>
      </c>
      <c r="AK26" s="106" t="s">
        <v>287</v>
      </c>
      <c r="AL26" s="106" t="s">
        <v>302</v>
      </c>
      <c r="AM26" s="328">
        <f t="shared" ref="AM26" si="86">IF(S26="No_existen",5*$AM$10,AN26*$AM$10)</f>
        <v>0.4</v>
      </c>
      <c r="AN26" s="328">
        <f t="shared" ref="AN26" si="87">ROUND(AVERAGEIF(AO26:AO28,"&gt;0"),0)</f>
        <v>4</v>
      </c>
      <c r="AO26" s="108">
        <f t="shared" si="6"/>
        <v>4</v>
      </c>
      <c r="AP26" s="106" t="s">
        <v>632</v>
      </c>
      <c r="AQ26" s="328">
        <f t="shared" ref="AQ26" si="88">ROUND(AVERAGE(U26,Y26,AD26,AI26,AN26),0)</f>
        <v>2</v>
      </c>
      <c r="AR26" s="328" t="str">
        <f t="shared" ref="AR26" si="89">IF(AQ26&lt;1.5,"FUERTE",IF(AND(AQ26&gt;=1.5,AQ26&lt;2.5),"ACEPTABLE",IF(AQ26&gt;=5,"INEXISTENTE","DÉBIL")))</f>
        <v>ACEPTABLE</v>
      </c>
      <c r="AS26" s="328">
        <f t="shared" ref="AS26" si="90">IF(R26=0,0,ROUND((R26*AQ26),0))</f>
        <v>10</v>
      </c>
      <c r="AT26" s="329" t="str">
        <f t="shared" ref="AT26" si="91">IF(AS26&gt;=36,"GRAVE", IF(AS26&lt;=10, "LEVE", "MODERADO"))</f>
        <v>LEVE</v>
      </c>
      <c r="AU26" s="363" t="s">
        <v>705</v>
      </c>
      <c r="AV26" s="384">
        <v>0</v>
      </c>
      <c r="AW26" s="106" t="s">
        <v>88</v>
      </c>
      <c r="AX26" s="106"/>
      <c r="AY26" s="119"/>
      <c r="AZ26" s="120"/>
      <c r="BA26" s="103"/>
      <c r="BB26" s="103"/>
      <c r="BC26" s="103"/>
      <c r="BD26" s="103"/>
      <c r="BE26" s="103"/>
      <c r="BF26" s="103"/>
      <c r="BG26" s="103"/>
    </row>
    <row r="27" spans="1:59" ht="64.5" hidden="1" customHeight="1" x14ac:dyDescent="0.2">
      <c r="A27" s="336"/>
      <c r="B27" s="340"/>
      <c r="C27" s="340"/>
      <c r="D27" s="329"/>
      <c r="E27" s="340"/>
      <c r="F27" s="340"/>
      <c r="G27" s="106" t="s">
        <v>256</v>
      </c>
      <c r="H27" s="106" t="s">
        <v>41</v>
      </c>
      <c r="I27" s="99" t="s">
        <v>661</v>
      </c>
      <c r="J27" s="340"/>
      <c r="K27" s="364"/>
      <c r="L27" s="364"/>
      <c r="M27" s="364"/>
      <c r="N27" s="340"/>
      <c r="O27" s="328"/>
      <c r="P27" s="340"/>
      <c r="Q27" s="328"/>
      <c r="R27" s="328"/>
      <c r="S27" s="118"/>
      <c r="T27" s="99">
        <f t="shared" si="1"/>
        <v>0</v>
      </c>
      <c r="U27" s="328"/>
      <c r="V27" s="328"/>
      <c r="W27" s="106"/>
      <c r="X27" s="328"/>
      <c r="Y27" s="328"/>
      <c r="Z27" s="108">
        <f t="shared" si="2"/>
        <v>0</v>
      </c>
      <c r="AA27" s="106"/>
      <c r="AB27" s="106"/>
      <c r="AC27" s="328"/>
      <c r="AD27" s="328"/>
      <c r="AE27" s="108">
        <f t="shared" si="3"/>
        <v>0</v>
      </c>
      <c r="AF27" s="106"/>
      <c r="AG27" s="106"/>
      <c r="AH27" s="328"/>
      <c r="AI27" s="328"/>
      <c r="AJ27" s="108">
        <f t="shared" si="4"/>
        <v>0</v>
      </c>
      <c r="AK27" s="106"/>
      <c r="AL27" s="106"/>
      <c r="AM27" s="328"/>
      <c r="AN27" s="328"/>
      <c r="AO27" s="108">
        <f t="shared" si="6"/>
        <v>0</v>
      </c>
      <c r="AP27" s="106"/>
      <c r="AQ27" s="328"/>
      <c r="AR27" s="328"/>
      <c r="AS27" s="328"/>
      <c r="AT27" s="329"/>
      <c r="AU27" s="364"/>
      <c r="AV27" s="328"/>
      <c r="AW27" s="106"/>
      <c r="AX27" s="106"/>
      <c r="AY27" s="119"/>
      <c r="AZ27" s="120"/>
      <c r="BA27" s="100"/>
      <c r="BB27" s="100"/>
      <c r="BC27" s="100"/>
      <c r="BD27" s="100"/>
      <c r="BE27" s="100"/>
      <c r="BF27" s="100"/>
      <c r="BG27" s="100"/>
    </row>
    <row r="28" spans="1:59" ht="64.5" hidden="1" customHeight="1" x14ac:dyDescent="0.2">
      <c r="A28" s="336"/>
      <c r="B28" s="340"/>
      <c r="C28" s="340"/>
      <c r="D28" s="329"/>
      <c r="E28" s="340"/>
      <c r="F28" s="340"/>
      <c r="G28" s="106"/>
      <c r="H28" s="106"/>
      <c r="I28" s="99"/>
      <c r="J28" s="340"/>
      <c r="K28" s="365"/>
      <c r="L28" s="365"/>
      <c r="M28" s="365"/>
      <c r="N28" s="340"/>
      <c r="O28" s="328"/>
      <c r="P28" s="340"/>
      <c r="Q28" s="328"/>
      <c r="R28" s="328"/>
      <c r="S28" s="118"/>
      <c r="T28" s="99">
        <f t="shared" si="1"/>
        <v>0</v>
      </c>
      <c r="U28" s="328"/>
      <c r="V28" s="328"/>
      <c r="W28" s="106"/>
      <c r="X28" s="328"/>
      <c r="Y28" s="328"/>
      <c r="Z28" s="108">
        <f t="shared" si="2"/>
        <v>0</v>
      </c>
      <c r="AA28" s="106"/>
      <c r="AB28" s="106"/>
      <c r="AC28" s="328"/>
      <c r="AD28" s="328"/>
      <c r="AE28" s="108">
        <f t="shared" si="3"/>
        <v>0</v>
      </c>
      <c r="AF28" s="106"/>
      <c r="AG28" s="106"/>
      <c r="AH28" s="328"/>
      <c r="AI28" s="328"/>
      <c r="AJ28" s="108">
        <f t="shared" si="4"/>
        <v>0</v>
      </c>
      <c r="AK28" s="106"/>
      <c r="AL28" s="106"/>
      <c r="AM28" s="328"/>
      <c r="AN28" s="328"/>
      <c r="AO28" s="108">
        <f t="shared" si="6"/>
        <v>0</v>
      </c>
      <c r="AP28" s="106"/>
      <c r="AQ28" s="328"/>
      <c r="AR28" s="328"/>
      <c r="AS28" s="328"/>
      <c r="AT28" s="329"/>
      <c r="AU28" s="365"/>
      <c r="AV28" s="328"/>
      <c r="AW28" s="106"/>
      <c r="AX28" s="106"/>
      <c r="AY28" s="119"/>
      <c r="AZ28" s="120"/>
      <c r="BA28" s="100"/>
      <c r="BB28" s="100"/>
      <c r="BC28" s="100"/>
      <c r="BD28" s="100"/>
      <c r="BE28" s="100"/>
      <c r="BF28" s="100"/>
      <c r="BG28" s="100"/>
    </row>
    <row r="29" spans="1:59" ht="139.5" customHeight="1" x14ac:dyDescent="0.2">
      <c r="A29" s="336">
        <v>7</v>
      </c>
      <c r="B29" s="340" t="s">
        <v>182</v>
      </c>
      <c r="C29" s="340" t="str">
        <f t="shared" ref="C29" si="92">+VLOOKUP(B29,$A$694:$B$733,2,0)</f>
        <v>JUAN MAURICIO CASTAÑO ROJAS</v>
      </c>
      <c r="D29" s="329" t="s">
        <v>161</v>
      </c>
      <c r="E29" s="340" t="str">
        <f>IF(D29=$D$664,$E$664,IF(D29=$D$665,$E$665,IF(D29=$D$666,$E$666,IF(D29=$D$667,$E$667,IF(D29=$D$668,$E$668,IF(D29=$D$669,$E$669,IF(D29=$D$670,$E$670,IF(D29=$D$671,$E$671,IF(D29=$D$672,$E$672,IF(D29=$D$673,$E$673,IF(D29=VICERRECTORÍA_ACADÉMICA_,BF664,IF(D29=PLANEACIÓN_,BF666, IF(D29=IMPACTO,BF665,IF(D29=VICERRECTORÍA_ADMINISTRATIVA_FINANCIERA_,BF667,IF(D29=_VICERRECTORÍA_RESPONSABILIDAD_SOCIAL_Y_BIENESTAR_UNIVERSITARIO_,BF668,"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40" t="s">
        <v>260</v>
      </c>
      <c r="G29" s="106" t="s">
        <v>256</v>
      </c>
      <c r="H29" s="106" t="s">
        <v>41</v>
      </c>
      <c r="I29" s="118" t="s">
        <v>662</v>
      </c>
      <c r="J29" s="340" t="s">
        <v>106</v>
      </c>
      <c r="K29" s="340" t="s">
        <v>676</v>
      </c>
      <c r="L29" s="340" t="s">
        <v>677</v>
      </c>
      <c r="M29" s="340" t="s">
        <v>678</v>
      </c>
      <c r="N29" s="340" t="s">
        <v>144</v>
      </c>
      <c r="O29" s="328">
        <f t="shared" ref="O29" si="93">IF(N29="ALTA",5,IF(N29="MEDIO ALTA",4,IF(N29="MEDIA",3,IF(N29="MEDIO BAJA",2,IF(N29="BAJA",1,0)))))</f>
        <v>2</v>
      </c>
      <c r="P29" s="340" t="s">
        <v>205</v>
      </c>
      <c r="Q29" s="328">
        <f t="shared" ref="Q29" si="94">IF(P29="ALTO",5,IF(P29="MEDIO-ALTO",4,IF(P29="MEDIO",3,IF(P29="MEDIO-BAJO",2,IF(P29="BAJO",1,0)))))</f>
        <v>4</v>
      </c>
      <c r="R29" s="328">
        <f t="shared" ref="R29" si="95">Q29*O29</f>
        <v>8</v>
      </c>
      <c r="S29" s="118" t="s">
        <v>310</v>
      </c>
      <c r="T29" s="99">
        <f t="shared" si="1"/>
        <v>1</v>
      </c>
      <c r="U29" s="328">
        <f t="shared" ref="U29" si="96">ROUND(AVERAGEIF(T29:T31,"&gt;0"),0)</f>
        <v>1</v>
      </c>
      <c r="V29" s="328">
        <f t="shared" ref="V29" si="97">U29*0.6</f>
        <v>0.6</v>
      </c>
      <c r="W29" s="106" t="s">
        <v>689</v>
      </c>
      <c r="X29" s="328">
        <f t="shared" ref="X29" si="98">IF(S29="No_existen",5*$X$10,Y29*$X$10)</f>
        <v>0.2</v>
      </c>
      <c r="Y29" s="328">
        <f t="shared" ref="Y29" si="99">ROUND(AVERAGEIF(Z29:Z31,"&gt;0"),0)</f>
        <v>4</v>
      </c>
      <c r="Z29" s="108">
        <f t="shared" si="2"/>
        <v>4</v>
      </c>
      <c r="AA29" s="106" t="s">
        <v>313</v>
      </c>
      <c r="AB29" s="106"/>
      <c r="AC29" s="328">
        <f t="shared" ref="AC29" si="100">IF(S29="No_existen",5*$AC$10,AD29*$AC$10)</f>
        <v>0.15</v>
      </c>
      <c r="AD29" s="328">
        <f t="shared" ref="AD29" si="101">ROUND(AVERAGEIF(AE29:AE31,"&gt;0"),0)</f>
        <v>1</v>
      </c>
      <c r="AE29" s="108">
        <f t="shared" si="3"/>
        <v>1</v>
      </c>
      <c r="AF29" s="106" t="s">
        <v>290</v>
      </c>
      <c r="AG29" s="106" t="s">
        <v>701</v>
      </c>
      <c r="AH29" s="328">
        <f t="shared" ref="AH29" si="102">IF(S29="No_existen",5*$AH$10,AI29*$AH$10)</f>
        <v>0.1</v>
      </c>
      <c r="AI29" s="328">
        <f t="shared" ref="AI29" si="103">ROUND(AVERAGEIF(AJ29:AJ31,"&gt;0"),0)</f>
        <v>1</v>
      </c>
      <c r="AJ29" s="108">
        <f t="shared" si="4"/>
        <v>1</v>
      </c>
      <c r="AK29" s="106" t="s">
        <v>287</v>
      </c>
      <c r="AL29" s="106" t="s">
        <v>295</v>
      </c>
      <c r="AM29" s="328">
        <f t="shared" ref="AM29" si="104">IF(S29="No_existen",5*$AM$10,AN29*$AM$10)</f>
        <v>0.30000000000000004</v>
      </c>
      <c r="AN29" s="328">
        <f t="shared" ref="AN29" si="105">ROUND(AVERAGEIF(AO29:AO31,"&gt;0"),0)</f>
        <v>3</v>
      </c>
      <c r="AO29" s="108">
        <f t="shared" si="6"/>
        <v>1</v>
      </c>
      <c r="AP29" s="106" t="s">
        <v>631</v>
      </c>
      <c r="AQ29" s="328">
        <f t="shared" ref="AQ29" si="106">ROUND(AVERAGE(U29,Y29,AD29,AI29,AN29),0)</f>
        <v>2</v>
      </c>
      <c r="AR29" s="328" t="str">
        <f t="shared" ref="AR29" si="107">IF(AQ29&lt;1.5,"FUERTE",IF(AND(AQ29&gt;=1.5,AQ29&lt;2.5),"ACEPTABLE",IF(AQ29&gt;=5,"INEXISTENTE","DÉBIL")))</f>
        <v>ACEPTABLE</v>
      </c>
      <c r="AS29" s="328">
        <f t="shared" ref="AS29" si="108">IF(R29=0,0,ROUND((R29*AQ29),0))</f>
        <v>16</v>
      </c>
      <c r="AT29" s="329" t="str">
        <f t="shared" ref="AT29" si="109">IF(AS29&gt;=36,"GRAVE", IF(AS29&lt;=10, "LEVE", "MODERADO"))</f>
        <v>MODERADO</v>
      </c>
      <c r="AU29" s="329" t="s">
        <v>706</v>
      </c>
      <c r="AV29" s="385">
        <v>0</v>
      </c>
      <c r="AW29" s="106" t="s">
        <v>89</v>
      </c>
      <c r="AX29" s="106" t="s">
        <v>716</v>
      </c>
      <c r="AY29" s="122">
        <v>45473</v>
      </c>
      <c r="AZ29" s="120"/>
      <c r="BA29" s="103"/>
      <c r="BB29" s="103"/>
      <c r="BC29" s="103"/>
      <c r="BD29" s="103"/>
      <c r="BE29" s="103"/>
      <c r="BF29" s="103"/>
      <c r="BG29" s="103"/>
    </row>
    <row r="30" spans="1:59" ht="64.5" hidden="1" customHeight="1" x14ac:dyDescent="0.2">
      <c r="A30" s="336"/>
      <c r="B30" s="340"/>
      <c r="C30" s="340"/>
      <c r="D30" s="329"/>
      <c r="E30" s="340"/>
      <c r="F30" s="340"/>
      <c r="G30" s="106" t="s">
        <v>255</v>
      </c>
      <c r="H30" s="106" t="s">
        <v>37</v>
      </c>
      <c r="I30" s="118" t="s">
        <v>663</v>
      </c>
      <c r="J30" s="340"/>
      <c r="K30" s="340"/>
      <c r="L30" s="340"/>
      <c r="M30" s="340"/>
      <c r="N30" s="340"/>
      <c r="O30" s="328"/>
      <c r="P30" s="340"/>
      <c r="Q30" s="328"/>
      <c r="R30" s="328"/>
      <c r="S30" s="118" t="s">
        <v>310</v>
      </c>
      <c r="T30" s="99">
        <f t="shared" si="1"/>
        <v>1</v>
      </c>
      <c r="U30" s="328"/>
      <c r="V30" s="328"/>
      <c r="W30" s="106" t="s">
        <v>690</v>
      </c>
      <c r="X30" s="328"/>
      <c r="Y30" s="328"/>
      <c r="Z30" s="108">
        <f t="shared" si="2"/>
        <v>4</v>
      </c>
      <c r="AA30" s="106" t="s">
        <v>313</v>
      </c>
      <c r="AB30" s="106"/>
      <c r="AC30" s="328"/>
      <c r="AD30" s="328"/>
      <c r="AE30" s="108">
        <f t="shared" si="3"/>
        <v>1</v>
      </c>
      <c r="AF30" s="106" t="s">
        <v>290</v>
      </c>
      <c r="AG30" s="106" t="s">
        <v>702</v>
      </c>
      <c r="AH30" s="328"/>
      <c r="AI30" s="328"/>
      <c r="AJ30" s="108">
        <f t="shared" si="4"/>
        <v>1</v>
      </c>
      <c r="AK30" s="106" t="s">
        <v>287</v>
      </c>
      <c r="AL30" s="106" t="s">
        <v>302</v>
      </c>
      <c r="AM30" s="328"/>
      <c r="AN30" s="328"/>
      <c r="AO30" s="108">
        <f t="shared" si="6"/>
        <v>4</v>
      </c>
      <c r="AP30" s="106" t="s">
        <v>632</v>
      </c>
      <c r="AQ30" s="328"/>
      <c r="AR30" s="328"/>
      <c r="AS30" s="328"/>
      <c r="AT30" s="329"/>
      <c r="AU30" s="329"/>
      <c r="AV30" s="329"/>
      <c r="AW30" s="106" t="s">
        <v>89</v>
      </c>
      <c r="AX30" s="106" t="s">
        <v>717</v>
      </c>
      <c r="AY30" s="122">
        <v>45473</v>
      </c>
      <c r="AZ30" s="120"/>
      <c r="BA30" s="100"/>
      <c r="BB30" s="100"/>
      <c r="BC30" s="100"/>
      <c r="BD30" s="100"/>
      <c r="BE30" s="100"/>
      <c r="BF30" s="100"/>
      <c r="BG30" s="100"/>
    </row>
    <row r="31" spans="1:59" ht="64.5" hidden="1" customHeight="1" x14ac:dyDescent="0.2">
      <c r="A31" s="336"/>
      <c r="B31" s="340"/>
      <c r="C31" s="340"/>
      <c r="D31" s="329"/>
      <c r="E31" s="340"/>
      <c r="F31" s="340"/>
      <c r="G31" s="106" t="s">
        <v>255</v>
      </c>
      <c r="H31" s="106" t="s">
        <v>37</v>
      </c>
      <c r="I31" s="118" t="s">
        <v>664</v>
      </c>
      <c r="J31" s="340"/>
      <c r="K31" s="340"/>
      <c r="L31" s="340"/>
      <c r="M31" s="340"/>
      <c r="N31" s="340"/>
      <c r="O31" s="328"/>
      <c r="P31" s="340"/>
      <c r="Q31" s="328"/>
      <c r="R31" s="328"/>
      <c r="S31" s="118" t="s">
        <v>310</v>
      </c>
      <c r="T31" s="99">
        <f t="shared" si="1"/>
        <v>1</v>
      </c>
      <c r="U31" s="328"/>
      <c r="V31" s="328"/>
      <c r="W31" s="106" t="s">
        <v>691</v>
      </c>
      <c r="X31" s="328"/>
      <c r="Y31" s="328"/>
      <c r="Z31" s="108">
        <f t="shared" si="2"/>
        <v>4</v>
      </c>
      <c r="AA31" s="106" t="s">
        <v>313</v>
      </c>
      <c r="AB31" s="106"/>
      <c r="AC31" s="328"/>
      <c r="AD31" s="328"/>
      <c r="AE31" s="108">
        <f t="shared" si="3"/>
        <v>1</v>
      </c>
      <c r="AF31" s="106" t="s">
        <v>290</v>
      </c>
      <c r="AG31" s="106" t="s">
        <v>702</v>
      </c>
      <c r="AH31" s="328"/>
      <c r="AI31" s="328"/>
      <c r="AJ31" s="108">
        <f t="shared" si="4"/>
        <v>1</v>
      </c>
      <c r="AK31" s="106" t="s">
        <v>287</v>
      </c>
      <c r="AL31" s="106" t="s">
        <v>302</v>
      </c>
      <c r="AM31" s="328"/>
      <c r="AN31" s="328"/>
      <c r="AO31" s="108">
        <f t="shared" si="6"/>
        <v>4</v>
      </c>
      <c r="AP31" s="106" t="s">
        <v>632</v>
      </c>
      <c r="AQ31" s="328"/>
      <c r="AR31" s="328"/>
      <c r="AS31" s="328"/>
      <c r="AT31" s="329"/>
      <c r="AU31" s="329"/>
      <c r="AV31" s="329"/>
      <c r="AW31" s="106" t="s">
        <v>89</v>
      </c>
      <c r="AX31" s="106" t="s">
        <v>718</v>
      </c>
      <c r="AY31" s="122">
        <v>45473</v>
      </c>
      <c r="AZ31" s="120"/>
      <c r="BA31" s="100"/>
      <c r="BB31" s="100"/>
      <c r="BC31" s="100"/>
      <c r="BD31" s="100"/>
      <c r="BE31" s="100"/>
      <c r="BF31" s="100"/>
      <c r="BG31" s="100"/>
    </row>
    <row r="32" spans="1:59" ht="64.5" hidden="1" customHeight="1" x14ac:dyDescent="0.2">
      <c r="A32" s="336">
        <v>8</v>
      </c>
      <c r="B32" s="340" t="s">
        <v>182</v>
      </c>
      <c r="C32" s="340" t="str">
        <f t="shared" ref="C32" si="110">+VLOOKUP(B32,$A$694:$B$733,2,0)</f>
        <v>JUAN MAURICIO CASTAÑO ROJAS</v>
      </c>
      <c r="D32" s="329" t="s">
        <v>164</v>
      </c>
      <c r="E32" s="340" t="str">
        <f>IF(D32=$D$664,$E$664,IF(D32=$D$665,$E$665,IF(D32=$D$666,$E$666,IF(D32=$D$667,$E$667,IF(D32=$D$668,$E$668,IF(D32=$D$669,$E$669,IF(D32=$D$670,$E$670,IF(D32=$D$671,$E$671,IF(D32=$D$672,$E$672,IF(D32=$D$673,$E$673,IF(D32=VICERRECTORÍA_ACADÉMICA_,BF664,IF(D32=PLANEACIÓN_,BF666, IF(D32=IMPACTO,BF665,IF(D32=VICERRECTORÍA_ADMINISTRATIVA_FINANCIERA_,BF667,IF(D32=_VICERRECTORÍA_RESPONSABILIDAD_SOCIAL_Y_BIENESTAR_UNIVERSITARIO_,BF668," ")))))))))))))))</f>
        <v>Promover y facilitar la interacción con la sociedad contribuyendo a la satisfacción de sus demandas, mediante servicios especializados, programas de educación continuada y de proyección social.</v>
      </c>
      <c r="F32" s="340" t="s">
        <v>260</v>
      </c>
      <c r="G32" s="106" t="s">
        <v>255</v>
      </c>
      <c r="H32" s="106" t="s">
        <v>37</v>
      </c>
      <c r="I32" s="118" t="s">
        <v>665</v>
      </c>
      <c r="J32" s="340" t="s">
        <v>104</v>
      </c>
      <c r="K32" s="337" t="s">
        <v>679</v>
      </c>
      <c r="L32" s="337" t="s">
        <v>680</v>
      </c>
      <c r="M32" s="337" t="s">
        <v>681</v>
      </c>
      <c r="N32" s="340" t="s">
        <v>144</v>
      </c>
      <c r="O32" s="328">
        <f t="shared" ref="O32" si="111">IF(N32="ALTA",5,IF(N32="MEDIO ALTA",4,IF(N32="MEDIA",3,IF(N32="MEDIO BAJA",2,IF(N32="BAJA",1,0)))))</f>
        <v>2</v>
      </c>
      <c r="P32" s="340" t="s">
        <v>138</v>
      </c>
      <c r="Q32" s="328">
        <f t="shared" ref="Q32" si="112">IF(P32="ALTO",5,IF(P32="MEDIO-ALTO",4,IF(P32="MEDIO",3,IF(P32="MEDIO-BAJO",2,IF(P32="BAJO",1,0)))))</f>
        <v>1</v>
      </c>
      <c r="R32" s="328">
        <f t="shared" ref="R32" si="113">Q32*O32</f>
        <v>2</v>
      </c>
      <c r="S32" s="118" t="s">
        <v>310</v>
      </c>
      <c r="T32" s="99">
        <f t="shared" si="1"/>
        <v>1</v>
      </c>
      <c r="U32" s="328">
        <f t="shared" ref="U32" si="114">ROUND(AVERAGEIF(T32:T34,"&gt;0"),0)</f>
        <v>1</v>
      </c>
      <c r="V32" s="328">
        <f t="shared" ref="V32" si="115">U32*0.6</f>
        <v>0.6</v>
      </c>
      <c r="W32" s="106" t="s">
        <v>692</v>
      </c>
      <c r="X32" s="328">
        <f t="shared" ref="X32" si="116">IF(S32="No_existen",5*$X$10,Y32*$X$10)</f>
        <v>0.2</v>
      </c>
      <c r="Y32" s="328">
        <f t="shared" ref="Y32" si="117">ROUND(AVERAGEIF(Z32:Z34,"&gt;0"),0)</f>
        <v>4</v>
      </c>
      <c r="Z32" s="108">
        <f t="shared" si="2"/>
        <v>4</v>
      </c>
      <c r="AA32" s="106" t="s">
        <v>313</v>
      </c>
      <c r="AB32" s="106"/>
      <c r="AC32" s="328">
        <f t="shared" ref="AC32" si="118">IF(S32="No_existen",5*$AC$10,AD32*$AC$10)</f>
        <v>0.15</v>
      </c>
      <c r="AD32" s="328">
        <f t="shared" ref="AD32" si="119">ROUND(AVERAGEIF(AE32:AE34,"&gt;0"),0)</f>
        <v>1</v>
      </c>
      <c r="AE32" s="108">
        <f t="shared" si="3"/>
        <v>1</v>
      </c>
      <c r="AF32" s="106" t="s">
        <v>290</v>
      </c>
      <c r="AG32" s="106" t="s">
        <v>703</v>
      </c>
      <c r="AH32" s="328">
        <f t="shared" ref="AH32" si="120">IF(S32="No_existen",5*$AH$10,AI32*$AH$10)</f>
        <v>0.1</v>
      </c>
      <c r="AI32" s="328">
        <f t="shared" ref="AI32" si="121">ROUND(AVERAGEIF(AJ32:AJ34,"&gt;0"),0)</f>
        <v>1</v>
      </c>
      <c r="AJ32" s="108">
        <f t="shared" si="4"/>
        <v>1</v>
      </c>
      <c r="AK32" s="106" t="s">
        <v>287</v>
      </c>
      <c r="AL32" s="106" t="s">
        <v>302</v>
      </c>
      <c r="AM32" s="328">
        <f t="shared" ref="AM32" si="122">IF(S32="No_existen",5*$AM$10,AN32*$AM$10)</f>
        <v>0.4</v>
      </c>
      <c r="AN32" s="328">
        <f t="shared" ref="AN32" si="123">ROUND(AVERAGEIF(AO32:AO34,"&gt;0"),0)</f>
        <v>4</v>
      </c>
      <c r="AO32" s="108">
        <f t="shared" si="6"/>
        <v>4</v>
      </c>
      <c r="AP32" s="106" t="s">
        <v>632</v>
      </c>
      <c r="AQ32" s="328">
        <f t="shared" ref="AQ32" si="124">ROUND(AVERAGE(U32,Y32,AD32,AI32,AN32),0)</f>
        <v>2</v>
      </c>
      <c r="AR32" s="328" t="str">
        <f t="shared" ref="AR32" si="125">IF(AQ32&lt;1.5,"FUERTE",IF(AND(AQ32&gt;=1.5,AQ32&lt;2.5),"ACEPTABLE",IF(AQ32&gt;=5,"INEXISTENTE","DÉBIL")))</f>
        <v>ACEPTABLE</v>
      </c>
      <c r="AS32" s="328">
        <f t="shared" ref="AS32" si="126">IF(R32=0,0,ROUND((R32*AQ32),0))</f>
        <v>4</v>
      </c>
      <c r="AT32" s="329" t="str">
        <f t="shared" ref="AT32" si="127">IF(AS32&gt;=36,"GRAVE", IF(AS32&lt;=10, "LEVE", "MODERADO"))</f>
        <v>LEVE</v>
      </c>
      <c r="AU32" s="329" t="s">
        <v>707</v>
      </c>
      <c r="AV32" s="385">
        <v>1</v>
      </c>
      <c r="AW32" s="106" t="s">
        <v>88</v>
      </c>
      <c r="AX32" s="106"/>
      <c r="AY32" s="119"/>
      <c r="AZ32" s="120"/>
      <c r="BA32" s="103"/>
      <c r="BB32" s="103"/>
      <c r="BC32" s="103"/>
      <c r="BD32" s="103"/>
      <c r="BE32" s="103"/>
      <c r="BF32" s="103"/>
      <c r="BG32" s="103"/>
    </row>
    <row r="33" spans="1:59" ht="64.5" hidden="1" customHeight="1" x14ac:dyDescent="0.2">
      <c r="A33" s="336"/>
      <c r="B33" s="340"/>
      <c r="C33" s="340"/>
      <c r="D33" s="329"/>
      <c r="E33" s="340"/>
      <c r="F33" s="340"/>
      <c r="G33" s="106" t="s">
        <v>255</v>
      </c>
      <c r="H33" s="106" t="s">
        <v>34</v>
      </c>
      <c r="I33" s="118" t="s">
        <v>666</v>
      </c>
      <c r="J33" s="340"/>
      <c r="K33" s="338"/>
      <c r="L33" s="338"/>
      <c r="M33" s="338"/>
      <c r="N33" s="340"/>
      <c r="O33" s="328"/>
      <c r="P33" s="340"/>
      <c r="Q33" s="328"/>
      <c r="R33" s="328"/>
      <c r="S33" s="118" t="s">
        <v>310</v>
      </c>
      <c r="T33" s="99">
        <f t="shared" si="1"/>
        <v>1</v>
      </c>
      <c r="U33" s="328"/>
      <c r="V33" s="328"/>
      <c r="W33" s="106" t="s">
        <v>693</v>
      </c>
      <c r="X33" s="328"/>
      <c r="Y33" s="328"/>
      <c r="Z33" s="108">
        <f t="shared" si="2"/>
        <v>4</v>
      </c>
      <c r="AA33" s="106" t="s">
        <v>313</v>
      </c>
      <c r="AB33" s="106"/>
      <c r="AC33" s="328"/>
      <c r="AD33" s="328"/>
      <c r="AE33" s="108">
        <f t="shared" si="3"/>
        <v>1</v>
      </c>
      <c r="AF33" s="106" t="s">
        <v>290</v>
      </c>
      <c r="AG33" s="106" t="s">
        <v>703</v>
      </c>
      <c r="AH33" s="328"/>
      <c r="AI33" s="328"/>
      <c r="AJ33" s="108">
        <f t="shared" si="4"/>
        <v>1</v>
      </c>
      <c r="AK33" s="106" t="s">
        <v>287</v>
      </c>
      <c r="AL33" s="106" t="s">
        <v>302</v>
      </c>
      <c r="AM33" s="328"/>
      <c r="AN33" s="328"/>
      <c r="AO33" s="108">
        <f t="shared" si="6"/>
        <v>4</v>
      </c>
      <c r="AP33" s="106" t="s">
        <v>632</v>
      </c>
      <c r="AQ33" s="328"/>
      <c r="AR33" s="328"/>
      <c r="AS33" s="328"/>
      <c r="AT33" s="329"/>
      <c r="AU33" s="329"/>
      <c r="AV33" s="329"/>
      <c r="AW33" s="106" t="s">
        <v>88</v>
      </c>
      <c r="AX33" s="106"/>
      <c r="AY33" s="119"/>
      <c r="AZ33" s="120"/>
      <c r="BA33" s="100"/>
      <c r="BB33" s="100"/>
      <c r="BC33" s="100"/>
      <c r="BD33" s="100"/>
      <c r="BE33" s="100"/>
      <c r="BF33" s="100"/>
      <c r="BG33" s="100"/>
    </row>
    <row r="34" spans="1:59" ht="64.5" hidden="1" customHeight="1" x14ac:dyDescent="0.2">
      <c r="A34" s="336"/>
      <c r="B34" s="340"/>
      <c r="C34" s="340"/>
      <c r="D34" s="329"/>
      <c r="E34" s="340"/>
      <c r="F34" s="340"/>
      <c r="G34" s="106" t="s">
        <v>255</v>
      </c>
      <c r="H34" s="106" t="s">
        <v>35</v>
      </c>
      <c r="I34" s="118" t="s">
        <v>667</v>
      </c>
      <c r="J34" s="340"/>
      <c r="K34" s="339"/>
      <c r="L34" s="339"/>
      <c r="M34" s="339"/>
      <c r="N34" s="340"/>
      <c r="O34" s="328"/>
      <c r="P34" s="340"/>
      <c r="Q34" s="328"/>
      <c r="R34" s="328"/>
      <c r="S34" s="118" t="s">
        <v>310</v>
      </c>
      <c r="T34" s="99">
        <f t="shared" si="1"/>
        <v>1</v>
      </c>
      <c r="U34" s="328"/>
      <c r="V34" s="328"/>
      <c r="W34" s="106" t="s">
        <v>694</v>
      </c>
      <c r="X34" s="328"/>
      <c r="Y34" s="328"/>
      <c r="Z34" s="108">
        <f t="shared" si="2"/>
        <v>4</v>
      </c>
      <c r="AA34" s="106" t="s">
        <v>313</v>
      </c>
      <c r="AB34" s="106"/>
      <c r="AC34" s="328"/>
      <c r="AD34" s="328"/>
      <c r="AE34" s="108">
        <f t="shared" si="3"/>
        <v>1</v>
      </c>
      <c r="AF34" s="106" t="s">
        <v>290</v>
      </c>
      <c r="AG34" s="106" t="s">
        <v>703</v>
      </c>
      <c r="AH34" s="328"/>
      <c r="AI34" s="328"/>
      <c r="AJ34" s="108">
        <f t="shared" si="4"/>
        <v>1</v>
      </c>
      <c r="AK34" s="106" t="s">
        <v>287</v>
      </c>
      <c r="AL34" s="106" t="s">
        <v>302</v>
      </c>
      <c r="AM34" s="328"/>
      <c r="AN34" s="328"/>
      <c r="AO34" s="108">
        <f t="shared" si="6"/>
        <v>4</v>
      </c>
      <c r="AP34" s="106" t="s">
        <v>632</v>
      </c>
      <c r="AQ34" s="328"/>
      <c r="AR34" s="328"/>
      <c r="AS34" s="328"/>
      <c r="AT34" s="329"/>
      <c r="AU34" s="329"/>
      <c r="AV34" s="329"/>
      <c r="AW34" s="106" t="s">
        <v>88</v>
      </c>
      <c r="AX34" s="106"/>
      <c r="AY34" s="119"/>
      <c r="AZ34" s="120"/>
      <c r="BA34" s="103"/>
      <c r="BB34" s="103"/>
      <c r="BC34" s="103"/>
      <c r="BD34" s="103"/>
      <c r="BE34" s="103"/>
      <c r="BF34" s="103"/>
      <c r="BG34" s="103"/>
    </row>
    <row r="35" spans="1:59" ht="64.5" hidden="1" customHeight="1" x14ac:dyDescent="0.2">
      <c r="A35" s="336">
        <v>9</v>
      </c>
      <c r="B35" s="340" t="s">
        <v>182</v>
      </c>
      <c r="C35" s="340" t="str">
        <f t="shared" ref="C35" si="128">+VLOOKUP(B35,$A$694:$B$733,2,0)</f>
        <v>JUAN MAURICIO CASTAÑO ROJAS</v>
      </c>
      <c r="D35" s="329" t="s">
        <v>164</v>
      </c>
      <c r="E35" s="340" t="str">
        <f>IF(D35=$D$664,$E$664,IF(D35=$D$665,$E$665,IF(D35=$D$666,$E$666,IF(D35=$D$667,$E$667,IF(D35=$D$668,$E$668,IF(D35=$D$669,$E$669,IF(D35=$D$670,$E$670,IF(D35=$D$671,$E$671,IF(D35=$D$672,$E$672,IF(D35=$D$673,$E$673,IF(D35=VICERRECTORÍA_ACADÉMICA_,BF664,IF(D35=PLANEACIÓN_,BF666, IF(D35=IMPACTO,BF665,IF(D35=VICERRECTORÍA_ADMINISTRATIVA_FINANCIERA_,BF667,IF(D35=_VICERRECTORÍA_RESPONSABILIDAD_SOCIAL_Y_BIENESTAR_UNIVERSITARIO_,BF668," ")))))))))))))))</f>
        <v>Promover y facilitar la interacción con la sociedad contribuyendo a la satisfacción de sus demandas, mediante servicios especializados, programas de educación continuada y de proyección social.</v>
      </c>
      <c r="F35" s="340" t="s">
        <v>260</v>
      </c>
      <c r="G35" s="106" t="s">
        <v>255</v>
      </c>
      <c r="H35" s="106" t="s">
        <v>36</v>
      </c>
      <c r="I35" s="108" t="s">
        <v>668</v>
      </c>
      <c r="J35" s="340" t="s">
        <v>110</v>
      </c>
      <c r="K35" s="363" t="s">
        <v>682</v>
      </c>
      <c r="L35" s="363" t="s">
        <v>683</v>
      </c>
      <c r="M35" s="363" t="s">
        <v>684</v>
      </c>
      <c r="N35" s="340" t="s">
        <v>144</v>
      </c>
      <c r="O35" s="328">
        <f t="shared" ref="O35" si="129">IF(N35="ALTA",5,IF(N35="MEDIO ALTA",4,IF(N35="MEDIA",3,IF(N35="MEDIO BAJA",2,IF(N35="BAJA",1,0)))))</f>
        <v>2</v>
      </c>
      <c r="P35" s="340" t="s">
        <v>205</v>
      </c>
      <c r="Q35" s="328">
        <f t="shared" ref="Q35" si="130">IF(P35="ALTO",5,IF(P35="MEDIO-ALTO",4,IF(P35="MEDIO",3,IF(P35="MEDIO-BAJO",2,IF(P35="BAJO",1,0)))))</f>
        <v>4</v>
      </c>
      <c r="R35" s="328">
        <f t="shared" ref="R35" si="131">Q35*O35</f>
        <v>8</v>
      </c>
      <c r="S35" s="118" t="s">
        <v>310</v>
      </c>
      <c r="T35" s="99">
        <f t="shared" si="1"/>
        <v>1</v>
      </c>
      <c r="U35" s="328">
        <f t="shared" ref="U35" si="132">ROUND(AVERAGEIF(T35:T37,"&gt;0"),0)</f>
        <v>1</v>
      </c>
      <c r="V35" s="328">
        <f t="shared" ref="V35" si="133">U35*0.6</f>
        <v>0.6</v>
      </c>
      <c r="W35" s="106" t="s">
        <v>692</v>
      </c>
      <c r="X35" s="328">
        <f t="shared" ref="X35" si="134">IF(S35="No_existen",5*$X$10,Y35*$X$10)</f>
        <v>0.2</v>
      </c>
      <c r="Y35" s="328">
        <f t="shared" ref="Y35" si="135">ROUND(AVERAGEIF(Z35:Z37,"&gt;0"),0)</f>
        <v>4</v>
      </c>
      <c r="Z35" s="108">
        <f t="shared" si="2"/>
        <v>4</v>
      </c>
      <c r="AA35" s="106" t="s">
        <v>313</v>
      </c>
      <c r="AB35" s="106"/>
      <c r="AC35" s="328">
        <f t="shared" ref="AC35" si="136">IF(S35="No_existen",5*$AC$10,AD35*$AC$10)</f>
        <v>0.15</v>
      </c>
      <c r="AD35" s="328">
        <f t="shared" ref="AD35" si="137">ROUND(AVERAGEIF(AE35:AE37,"&gt;0"),0)</f>
        <v>1</v>
      </c>
      <c r="AE35" s="108">
        <f t="shared" si="3"/>
        <v>1</v>
      </c>
      <c r="AF35" s="106" t="s">
        <v>290</v>
      </c>
      <c r="AG35" s="106" t="s">
        <v>703</v>
      </c>
      <c r="AH35" s="328">
        <f t="shared" ref="AH35" si="138">IF(S35="No_existen",5*$AH$10,AI35*$AH$10)</f>
        <v>0.1</v>
      </c>
      <c r="AI35" s="328">
        <f t="shared" ref="AI35" si="139">ROUND(AVERAGEIF(AJ35:AJ37,"&gt;0"),0)</f>
        <v>1</v>
      </c>
      <c r="AJ35" s="108">
        <f t="shared" si="4"/>
        <v>1</v>
      </c>
      <c r="AK35" s="106" t="s">
        <v>287</v>
      </c>
      <c r="AL35" s="106" t="s">
        <v>296</v>
      </c>
      <c r="AM35" s="328">
        <f t="shared" ref="AM35" si="140">IF(S35="No_existen",5*$AM$10,AN35*$AM$10)</f>
        <v>0.4</v>
      </c>
      <c r="AN35" s="328">
        <f t="shared" ref="AN35" si="141">ROUND(AVERAGEIF(AO35:AO37,"&gt;0"),0)</f>
        <v>4</v>
      </c>
      <c r="AO35" s="108">
        <f t="shared" si="6"/>
        <v>4</v>
      </c>
      <c r="AP35" s="106" t="s">
        <v>632</v>
      </c>
      <c r="AQ35" s="328">
        <f t="shared" ref="AQ35" si="142">ROUND(AVERAGE(U35,Y35,AD35,AI35,AN35),0)</f>
        <v>2</v>
      </c>
      <c r="AR35" s="328" t="str">
        <f t="shared" ref="AR35" si="143">IF(AQ35&lt;1.5,"FUERTE",IF(AND(AQ35&gt;=1.5,AQ35&lt;2.5),"ACEPTABLE",IF(AQ35&gt;=5,"INEXISTENTE","DÉBIL")))</f>
        <v>ACEPTABLE</v>
      </c>
      <c r="AS35" s="328">
        <f t="shared" ref="AS35" si="144">IF(R35=0,0,ROUND((R35*AQ35),0))</f>
        <v>16</v>
      </c>
      <c r="AT35" s="329" t="str">
        <f t="shared" ref="AT35" si="145">IF(AS35&gt;=36,"GRAVE", IF(AS35&lt;=10, "LEVE", "MODERADO"))</f>
        <v>MODERADO</v>
      </c>
      <c r="AU35" s="329" t="s">
        <v>708</v>
      </c>
      <c r="AV35" s="329">
        <v>0</v>
      </c>
      <c r="AW35" s="106" t="s">
        <v>89</v>
      </c>
      <c r="AX35" s="106" t="s">
        <v>710</v>
      </c>
      <c r="AY35" s="122">
        <v>45473</v>
      </c>
      <c r="AZ35" s="120"/>
      <c r="BA35" s="100"/>
      <c r="BB35" s="100"/>
      <c r="BC35" s="100"/>
      <c r="BD35" s="100"/>
      <c r="BE35" s="100"/>
      <c r="BF35" s="100"/>
      <c r="BG35" s="100"/>
    </row>
    <row r="36" spans="1:59" ht="64.5" hidden="1" customHeight="1" x14ac:dyDescent="0.2">
      <c r="A36" s="336"/>
      <c r="B36" s="340"/>
      <c r="C36" s="340"/>
      <c r="D36" s="329"/>
      <c r="E36" s="340"/>
      <c r="F36" s="340"/>
      <c r="G36" s="106" t="s">
        <v>255</v>
      </c>
      <c r="H36" s="106" t="s">
        <v>37</v>
      </c>
      <c r="I36" s="108" t="s">
        <v>669</v>
      </c>
      <c r="J36" s="340"/>
      <c r="K36" s="364"/>
      <c r="L36" s="364"/>
      <c r="M36" s="364"/>
      <c r="N36" s="340"/>
      <c r="O36" s="328"/>
      <c r="P36" s="340"/>
      <c r="Q36" s="328"/>
      <c r="R36" s="328"/>
      <c r="S36" s="118" t="s">
        <v>310</v>
      </c>
      <c r="T36" s="99">
        <f t="shared" si="1"/>
        <v>1</v>
      </c>
      <c r="U36" s="328"/>
      <c r="V36" s="328"/>
      <c r="W36" s="106" t="s">
        <v>695</v>
      </c>
      <c r="X36" s="328"/>
      <c r="Y36" s="328"/>
      <c r="Z36" s="108">
        <f t="shared" si="2"/>
        <v>4</v>
      </c>
      <c r="AA36" s="106" t="s">
        <v>313</v>
      </c>
      <c r="AB36" s="106"/>
      <c r="AC36" s="328"/>
      <c r="AD36" s="328"/>
      <c r="AE36" s="108">
        <f t="shared" si="3"/>
        <v>1</v>
      </c>
      <c r="AF36" s="106" t="s">
        <v>290</v>
      </c>
      <c r="AG36" s="106" t="s">
        <v>703</v>
      </c>
      <c r="AH36" s="328"/>
      <c r="AI36" s="328"/>
      <c r="AJ36" s="108">
        <f t="shared" si="4"/>
        <v>1</v>
      </c>
      <c r="AK36" s="106" t="s">
        <v>287</v>
      </c>
      <c r="AL36" s="106" t="s">
        <v>296</v>
      </c>
      <c r="AM36" s="328"/>
      <c r="AN36" s="328"/>
      <c r="AO36" s="108">
        <f t="shared" si="6"/>
        <v>4</v>
      </c>
      <c r="AP36" s="106" t="s">
        <v>632</v>
      </c>
      <c r="AQ36" s="328"/>
      <c r="AR36" s="328"/>
      <c r="AS36" s="328"/>
      <c r="AT36" s="329"/>
      <c r="AU36" s="329"/>
      <c r="AV36" s="329"/>
      <c r="AW36" s="106" t="s">
        <v>89</v>
      </c>
      <c r="AX36" s="106" t="s">
        <v>711</v>
      </c>
      <c r="AY36" s="122">
        <v>45473</v>
      </c>
      <c r="AZ36" s="120"/>
      <c r="BA36" s="100"/>
      <c r="BB36" s="100"/>
      <c r="BC36" s="100"/>
      <c r="BD36" s="100"/>
      <c r="BE36" s="100"/>
      <c r="BF36" s="100"/>
      <c r="BG36" s="100"/>
    </row>
    <row r="37" spans="1:59" ht="64.5" hidden="1" customHeight="1" x14ac:dyDescent="0.2">
      <c r="A37" s="336"/>
      <c r="B37" s="340"/>
      <c r="C37" s="340"/>
      <c r="D37" s="329"/>
      <c r="E37" s="340"/>
      <c r="F37" s="340"/>
      <c r="G37" s="106" t="s">
        <v>255</v>
      </c>
      <c r="H37" s="106" t="s">
        <v>34</v>
      </c>
      <c r="I37" s="106" t="s">
        <v>670</v>
      </c>
      <c r="J37" s="340"/>
      <c r="K37" s="365"/>
      <c r="L37" s="365"/>
      <c r="M37" s="365"/>
      <c r="N37" s="340"/>
      <c r="O37" s="328"/>
      <c r="P37" s="340"/>
      <c r="Q37" s="328"/>
      <c r="R37" s="328"/>
      <c r="S37" s="118" t="s">
        <v>310</v>
      </c>
      <c r="T37" s="99">
        <f t="shared" si="1"/>
        <v>1</v>
      </c>
      <c r="U37" s="328"/>
      <c r="V37" s="328"/>
      <c r="W37" s="106" t="s">
        <v>696</v>
      </c>
      <c r="X37" s="328"/>
      <c r="Y37" s="328"/>
      <c r="Z37" s="108">
        <f t="shared" si="2"/>
        <v>4</v>
      </c>
      <c r="AA37" s="106" t="s">
        <v>313</v>
      </c>
      <c r="AB37" s="106"/>
      <c r="AC37" s="328"/>
      <c r="AD37" s="328"/>
      <c r="AE37" s="108">
        <f t="shared" si="3"/>
        <v>1</v>
      </c>
      <c r="AF37" s="106" t="s">
        <v>290</v>
      </c>
      <c r="AG37" s="106" t="s">
        <v>703</v>
      </c>
      <c r="AH37" s="328"/>
      <c r="AI37" s="328"/>
      <c r="AJ37" s="108">
        <f t="shared" si="4"/>
        <v>1</v>
      </c>
      <c r="AK37" s="106" t="s">
        <v>287</v>
      </c>
      <c r="AL37" s="106" t="s">
        <v>294</v>
      </c>
      <c r="AM37" s="328"/>
      <c r="AN37" s="328"/>
      <c r="AO37" s="108">
        <f t="shared" si="6"/>
        <v>4</v>
      </c>
      <c r="AP37" s="106" t="s">
        <v>632</v>
      </c>
      <c r="AQ37" s="328"/>
      <c r="AR37" s="328"/>
      <c r="AS37" s="328"/>
      <c r="AT37" s="329"/>
      <c r="AU37" s="329"/>
      <c r="AV37" s="329"/>
      <c r="AW37" s="106" t="s">
        <v>89</v>
      </c>
      <c r="AX37" s="106" t="s">
        <v>712</v>
      </c>
      <c r="AY37" s="122">
        <v>45473</v>
      </c>
      <c r="AZ37" s="120"/>
      <c r="BA37" s="103"/>
      <c r="BB37" s="103"/>
      <c r="BC37" s="103"/>
      <c r="BD37" s="103"/>
      <c r="BE37" s="103"/>
      <c r="BF37" s="103"/>
      <c r="BG37" s="100"/>
    </row>
    <row r="38" spans="1:59" ht="64.5" hidden="1" customHeight="1" x14ac:dyDescent="0.2">
      <c r="A38" s="336">
        <v>10</v>
      </c>
      <c r="B38" s="340" t="s">
        <v>182</v>
      </c>
      <c r="C38" s="340" t="str">
        <f t="shared" ref="C38" si="146">+VLOOKUP(B38,$A$694:$B$733,2,0)</f>
        <v>JUAN MAURICIO CASTAÑO ROJAS</v>
      </c>
      <c r="D38" s="329" t="s">
        <v>147</v>
      </c>
      <c r="E38" s="340" t="str">
        <f>IF(D38=$D$664,$E$664,IF(D38=$D$665,$E$665,IF(D38=$D$666,$E$666,IF(D38=$D$667,$E$667,IF(D38=$D$668,$E$668,IF(D38=$D$669,$E$669,IF(D38=$D$670,$E$670,IF(D38=$D$671,$E$671,IF(D38=$D$672,$E$672,IF(D38=$D$673,$E$673,IF(D38=VICERRECTORÍA_ACADÉMICA_,BF664,IF(D38=PLANEACIÓN_,BF666, IF(D38=IMPACTO,BF665,IF(D38=VICERRECTORÍA_ADMINISTRATIVA_FINANCIERA_,BF667,IF(D38=_VICERRECTORÍA_RESPONSABILIDAD_SOCIAL_Y_BIENESTAR_UNIVERSITARIO_,BF668,"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38" s="340" t="s">
        <v>259</v>
      </c>
      <c r="G38" s="106" t="s">
        <v>255</v>
      </c>
      <c r="H38" s="106" t="s">
        <v>34</v>
      </c>
      <c r="I38" s="106" t="s">
        <v>671</v>
      </c>
      <c r="J38" s="340" t="s">
        <v>104</v>
      </c>
      <c r="K38" s="340" t="s">
        <v>685</v>
      </c>
      <c r="L38" s="340" t="s">
        <v>686</v>
      </c>
      <c r="M38" s="340" t="s">
        <v>687</v>
      </c>
      <c r="N38" s="340" t="s">
        <v>103</v>
      </c>
      <c r="O38" s="328">
        <f t="shared" ref="O38" si="147">IF(N38="ALTA",5,IF(N38="MEDIO ALTA",4,IF(N38="MEDIA",3,IF(N38="MEDIO BAJA",2,IF(N38="BAJA",1,0)))))</f>
        <v>3</v>
      </c>
      <c r="P38" s="340" t="s">
        <v>136</v>
      </c>
      <c r="Q38" s="328">
        <f t="shared" ref="Q38" si="148">IF(P38="ALTO",5,IF(P38="MEDIO-ALTO",4,IF(P38="MEDIO",3,IF(P38="MEDIO-BAJO",2,IF(P38="BAJO",1,0)))))</f>
        <v>5</v>
      </c>
      <c r="R38" s="328">
        <f t="shared" ref="R38" si="149">Q38*O38</f>
        <v>15</v>
      </c>
      <c r="S38" s="118" t="s">
        <v>310</v>
      </c>
      <c r="T38" s="99">
        <f t="shared" si="1"/>
        <v>1</v>
      </c>
      <c r="U38" s="328">
        <f t="shared" ref="U38" si="150">ROUND(AVERAGEIF(T38:T40,"&gt;0"),0)</f>
        <v>1</v>
      </c>
      <c r="V38" s="328">
        <f t="shared" ref="V38" si="151">U38*0.6</f>
        <v>0.6</v>
      </c>
      <c r="W38" s="106" t="s">
        <v>697</v>
      </c>
      <c r="X38" s="328">
        <f t="shared" ref="X38" si="152">IF(S38="No_existen",5*$X$10,Y38*$X$10)</f>
        <v>0.2</v>
      </c>
      <c r="Y38" s="328">
        <f t="shared" ref="Y38" si="153">ROUND(AVERAGEIF(Z38:Z40,"&gt;0"),0)</f>
        <v>4</v>
      </c>
      <c r="Z38" s="108">
        <f t="shared" si="2"/>
        <v>4</v>
      </c>
      <c r="AA38" s="106" t="s">
        <v>313</v>
      </c>
      <c r="AB38" s="106"/>
      <c r="AC38" s="328">
        <f t="shared" ref="AC38" si="154">IF(S38="No_existen",5*$AC$10,AD38*$AC$10)</f>
        <v>0.15</v>
      </c>
      <c r="AD38" s="328">
        <f t="shared" ref="AD38" si="155">ROUND(AVERAGEIF(AE38:AE40,"&gt;0"),0)</f>
        <v>1</v>
      </c>
      <c r="AE38" s="108">
        <f t="shared" si="3"/>
        <v>1</v>
      </c>
      <c r="AF38" s="106" t="s">
        <v>290</v>
      </c>
      <c r="AG38" s="106" t="s">
        <v>703</v>
      </c>
      <c r="AH38" s="328">
        <f t="shared" ref="AH38" si="156">IF(S38="No_existen",5*$AH$10,AI38*$AH$10)</f>
        <v>0.1</v>
      </c>
      <c r="AI38" s="328">
        <f t="shared" ref="AI38" si="157">ROUND(AVERAGEIF(AJ38:AJ40,"&gt;0"),0)</f>
        <v>1</v>
      </c>
      <c r="AJ38" s="108">
        <f t="shared" si="4"/>
        <v>1</v>
      </c>
      <c r="AK38" s="106" t="s">
        <v>287</v>
      </c>
      <c r="AL38" s="106" t="s">
        <v>295</v>
      </c>
      <c r="AM38" s="328">
        <f t="shared" ref="AM38" si="158">IF(S38="No_existen",5*$AM$10,AN38*$AM$10)</f>
        <v>0.30000000000000004</v>
      </c>
      <c r="AN38" s="328">
        <f t="shared" ref="AN38" si="159">ROUND(AVERAGEIF(AO38:AO40,"&gt;0"),0)</f>
        <v>3</v>
      </c>
      <c r="AO38" s="108">
        <f t="shared" si="6"/>
        <v>4</v>
      </c>
      <c r="AP38" s="106" t="s">
        <v>632</v>
      </c>
      <c r="AQ38" s="328">
        <f t="shared" ref="AQ38" si="160">ROUND(AVERAGE(U38,Y38,AD38,AI38,AN38),0)</f>
        <v>2</v>
      </c>
      <c r="AR38" s="328" t="str">
        <f t="shared" ref="AR38" si="161">IF(AQ38&lt;1.5,"FUERTE",IF(AND(AQ38&gt;=1.5,AQ38&lt;2.5),"ACEPTABLE",IF(AQ38&gt;=5,"INEXISTENTE","DÉBIL")))</f>
        <v>ACEPTABLE</v>
      </c>
      <c r="AS38" s="328">
        <f t="shared" ref="AS38" si="162">IF(R38=0,0,ROUND((R38*AQ38),0))</f>
        <v>30</v>
      </c>
      <c r="AT38" s="329" t="str">
        <f t="shared" ref="AT38" si="163">IF(AS38&gt;=36,"GRAVE", IF(AS38&lt;=10, "LEVE", "MODERADO"))</f>
        <v>MODERADO</v>
      </c>
      <c r="AU38" s="329" t="s">
        <v>709</v>
      </c>
      <c r="AV38" s="329">
        <v>0</v>
      </c>
      <c r="AW38" s="106" t="s">
        <v>92</v>
      </c>
      <c r="AX38" s="123" t="s">
        <v>713</v>
      </c>
      <c r="AY38" s="119">
        <v>45626</v>
      </c>
      <c r="AZ38" s="120"/>
      <c r="BA38" s="100"/>
      <c r="BB38" s="100"/>
      <c r="BC38" s="100"/>
      <c r="BD38" s="100"/>
      <c r="BE38" s="100"/>
      <c r="BF38" s="100"/>
      <c r="BG38" s="100"/>
    </row>
    <row r="39" spans="1:59" ht="64.5" hidden="1" customHeight="1" x14ac:dyDescent="0.2">
      <c r="A39" s="336"/>
      <c r="B39" s="340"/>
      <c r="C39" s="340"/>
      <c r="D39" s="329"/>
      <c r="E39" s="340"/>
      <c r="F39" s="340"/>
      <c r="G39" s="106" t="s">
        <v>255</v>
      </c>
      <c r="H39" s="106" t="s">
        <v>34</v>
      </c>
      <c r="I39" s="106" t="s">
        <v>672</v>
      </c>
      <c r="J39" s="340"/>
      <c r="K39" s="340"/>
      <c r="L39" s="340"/>
      <c r="M39" s="340"/>
      <c r="N39" s="340"/>
      <c r="O39" s="328"/>
      <c r="P39" s="340"/>
      <c r="Q39" s="328"/>
      <c r="R39" s="328"/>
      <c r="S39" s="118" t="s">
        <v>310</v>
      </c>
      <c r="T39" s="99">
        <f t="shared" si="1"/>
        <v>1</v>
      </c>
      <c r="U39" s="328"/>
      <c r="V39" s="328"/>
      <c r="W39" s="106" t="s">
        <v>698</v>
      </c>
      <c r="X39" s="328"/>
      <c r="Y39" s="328"/>
      <c r="Z39" s="108">
        <f t="shared" si="2"/>
        <v>4</v>
      </c>
      <c r="AA39" s="106" t="s">
        <v>313</v>
      </c>
      <c r="AB39" s="106"/>
      <c r="AC39" s="328"/>
      <c r="AD39" s="328"/>
      <c r="AE39" s="108">
        <f t="shared" si="3"/>
        <v>1</v>
      </c>
      <c r="AF39" s="106" t="s">
        <v>290</v>
      </c>
      <c r="AG39" s="106" t="s">
        <v>704</v>
      </c>
      <c r="AH39" s="328"/>
      <c r="AI39" s="328"/>
      <c r="AJ39" s="108">
        <f t="shared" si="4"/>
        <v>1</v>
      </c>
      <c r="AK39" s="106" t="s">
        <v>287</v>
      </c>
      <c r="AL39" s="106" t="s">
        <v>294</v>
      </c>
      <c r="AM39" s="328"/>
      <c r="AN39" s="328"/>
      <c r="AO39" s="108">
        <f t="shared" si="6"/>
        <v>1</v>
      </c>
      <c r="AP39" s="106" t="s">
        <v>631</v>
      </c>
      <c r="AQ39" s="328"/>
      <c r="AR39" s="328"/>
      <c r="AS39" s="328"/>
      <c r="AT39" s="329"/>
      <c r="AU39" s="329"/>
      <c r="AV39" s="329"/>
      <c r="AW39" s="106" t="s">
        <v>92</v>
      </c>
      <c r="AX39" s="106" t="s">
        <v>714</v>
      </c>
      <c r="AY39" s="119">
        <v>45626</v>
      </c>
      <c r="AZ39" s="120"/>
      <c r="BA39" s="100"/>
      <c r="BB39" s="100"/>
      <c r="BC39" s="100"/>
      <c r="BD39" s="100"/>
      <c r="BE39" s="100"/>
      <c r="BF39" s="100"/>
      <c r="BG39" s="100"/>
    </row>
    <row r="40" spans="1:59" ht="64.5" hidden="1" customHeight="1" x14ac:dyDescent="0.2">
      <c r="A40" s="336"/>
      <c r="B40" s="340"/>
      <c r="C40" s="340"/>
      <c r="D40" s="329"/>
      <c r="E40" s="340"/>
      <c r="F40" s="340"/>
      <c r="G40" s="106"/>
      <c r="H40" s="106"/>
      <c r="I40" s="99"/>
      <c r="J40" s="340"/>
      <c r="K40" s="340"/>
      <c r="L40" s="340"/>
      <c r="M40" s="340"/>
      <c r="N40" s="340"/>
      <c r="O40" s="328"/>
      <c r="P40" s="340"/>
      <c r="Q40" s="328"/>
      <c r="R40" s="328"/>
      <c r="S40" s="118" t="s">
        <v>310</v>
      </c>
      <c r="T40" s="99">
        <f t="shared" si="1"/>
        <v>1</v>
      </c>
      <c r="U40" s="328"/>
      <c r="V40" s="328"/>
      <c r="W40" s="106" t="s">
        <v>699</v>
      </c>
      <c r="X40" s="328"/>
      <c r="Y40" s="328"/>
      <c r="Z40" s="108">
        <f t="shared" si="2"/>
        <v>4</v>
      </c>
      <c r="AA40" s="106" t="s">
        <v>313</v>
      </c>
      <c r="AB40" s="106"/>
      <c r="AC40" s="328"/>
      <c r="AD40" s="328"/>
      <c r="AE40" s="108">
        <f t="shared" si="3"/>
        <v>1</v>
      </c>
      <c r="AF40" s="106" t="s">
        <v>290</v>
      </c>
      <c r="AG40" s="106" t="s">
        <v>704</v>
      </c>
      <c r="AH40" s="328"/>
      <c r="AI40" s="328"/>
      <c r="AJ40" s="108">
        <f t="shared" si="4"/>
        <v>1</v>
      </c>
      <c r="AK40" s="106" t="s">
        <v>287</v>
      </c>
      <c r="AL40" s="106" t="s">
        <v>294</v>
      </c>
      <c r="AM40" s="328"/>
      <c r="AN40" s="328"/>
      <c r="AO40" s="108">
        <f t="shared" si="6"/>
        <v>4</v>
      </c>
      <c r="AP40" s="106" t="s">
        <v>632</v>
      </c>
      <c r="AQ40" s="328"/>
      <c r="AR40" s="328"/>
      <c r="AS40" s="328"/>
      <c r="AT40" s="329"/>
      <c r="AU40" s="329"/>
      <c r="AV40" s="329"/>
      <c r="AW40" s="106" t="s">
        <v>92</v>
      </c>
      <c r="AX40" s="106" t="s">
        <v>715</v>
      </c>
      <c r="AY40" s="119">
        <v>45626</v>
      </c>
      <c r="AZ40" s="120"/>
      <c r="BA40" s="103"/>
      <c r="BB40" s="103"/>
      <c r="BC40" s="103"/>
      <c r="BD40" s="103"/>
      <c r="BE40" s="103"/>
      <c r="BF40" s="103"/>
      <c r="BG40" s="100"/>
    </row>
    <row r="41" spans="1:59" ht="64.5" hidden="1" customHeight="1" x14ac:dyDescent="0.2">
      <c r="A41" s="336">
        <v>11</v>
      </c>
      <c r="B41" s="340" t="s">
        <v>183</v>
      </c>
      <c r="C41" s="340" t="str">
        <f t="shared" ref="C41" si="164">+VLOOKUP(B41,$A$694:$B$733,2,0)</f>
        <v>JUAN PABLO TRUJILLO LEMUS</v>
      </c>
      <c r="D41" s="329" t="s">
        <v>147</v>
      </c>
      <c r="E41" s="340" t="str">
        <f>IF(D41=$D$664,$E$664,IF(D41=$D$665,$E$665,IF(D41=$D$666,$E$666,IF(D41=$D$667,$E$667,IF(D41=$D$668,$E$668,IF(D41=$D$669,$E$669,IF(D41=$D$670,$E$670,IF(D41=$D$671,$E$671,IF(D41=$D$672,$E$672,IF(D41=$D$673,$E$673,IF(D41=VICERRECTORÍA_ACADÉMICA_,BF664,IF(D41=PLANEACIÓN_,BF666, IF(D41=IMPACTO,BF665,IF(D41=VICERRECTORÍA_ADMINISTRATIVA_FINANCIERA_,BF667,IF(D41=_VICERRECTORÍA_RESPONSABILIDAD_SOCIAL_Y_BIENESTAR_UNIVERSITARIO_,BF668,"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1" s="340" t="s">
        <v>260</v>
      </c>
      <c r="G41" s="106" t="s">
        <v>256</v>
      </c>
      <c r="H41" s="106" t="s">
        <v>41</v>
      </c>
      <c r="I41" s="99" t="s">
        <v>673</v>
      </c>
      <c r="J41" s="340" t="s">
        <v>106</v>
      </c>
      <c r="K41" s="328" t="s">
        <v>726</v>
      </c>
      <c r="L41" s="328" t="s">
        <v>727</v>
      </c>
      <c r="M41" s="328" t="s">
        <v>728</v>
      </c>
      <c r="N41" s="340" t="s">
        <v>144</v>
      </c>
      <c r="O41" s="328">
        <f t="shared" ref="O41" si="165">IF(N41="ALTA",5,IF(N41="MEDIO ALTA",4,IF(N41="MEDIA",3,IF(N41="MEDIO BAJA",2,IF(N41="BAJA",1,0)))))</f>
        <v>2</v>
      </c>
      <c r="P41" s="340" t="s">
        <v>205</v>
      </c>
      <c r="Q41" s="328">
        <f t="shared" ref="Q41" si="166">IF(P41="ALTO",5,IF(P41="MEDIO-ALTO",4,IF(P41="MEDIO",3,IF(P41="MEDIO-BAJO",2,IF(P41="BAJO",1,0)))))</f>
        <v>4</v>
      </c>
      <c r="R41" s="328">
        <f t="shared" ref="R41" si="167">Q41*O41</f>
        <v>8</v>
      </c>
      <c r="S41" s="118" t="s">
        <v>310</v>
      </c>
      <c r="T41" s="99">
        <f t="shared" si="1"/>
        <v>1</v>
      </c>
      <c r="U41" s="328">
        <f t="shared" ref="U41" si="168">ROUND(AVERAGEIF(T41:T43,"&gt;0"),0)</f>
        <v>2</v>
      </c>
      <c r="V41" s="328">
        <f t="shared" ref="V41" si="169">U41*0.6</f>
        <v>1.2</v>
      </c>
      <c r="W41" s="106" t="s">
        <v>738</v>
      </c>
      <c r="X41" s="328">
        <f t="shared" ref="X41" si="170">IF(S41="No_existen",5*$X$10,Y41*$X$10)</f>
        <v>0.2</v>
      </c>
      <c r="Y41" s="328">
        <f t="shared" ref="Y41" si="171">ROUND(AVERAGEIF(Z41:Z43,"&gt;0"),0)</f>
        <v>4</v>
      </c>
      <c r="Z41" s="108">
        <f t="shared" si="2"/>
        <v>4</v>
      </c>
      <c r="AA41" s="106" t="s">
        <v>313</v>
      </c>
      <c r="AB41" s="106"/>
      <c r="AC41" s="328">
        <f t="shared" ref="AC41" si="172">IF(S41="No_existen",5*$AC$10,AD41*$AC$10)</f>
        <v>0.15</v>
      </c>
      <c r="AD41" s="328">
        <f t="shared" ref="AD41" si="173">ROUND(AVERAGEIF(AE41:AE43,"&gt;0"),0)</f>
        <v>1</v>
      </c>
      <c r="AE41" s="108">
        <f t="shared" si="3"/>
        <v>1</v>
      </c>
      <c r="AF41" s="106" t="s">
        <v>290</v>
      </c>
      <c r="AG41" s="106" t="s">
        <v>743</v>
      </c>
      <c r="AH41" s="328">
        <f t="shared" ref="AH41" si="174">IF(S41="No_existen",5*$AH$10,AI41*$AH$10)</f>
        <v>0.1</v>
      </c>
      <c r="AI41" s="328">
        <f t="shared" ref="AI41" si="175">ROUND(AVERAGEIF(AJ41:AJ43,"&gt;0"),0)</f>
        <v>1</v>
      </c>
      <c r="AJ41" s="108">
        <f t="shared" si="4"/>
        <v>1</v>
      </c>
      <c r="AK41" s="106" t="s">
        <v>287</v>
      </c>
      <c r="AL41" s="106" t="s">
        <v>294</v>
      </c>
      <c r="AM41" s="328">
        <f t="shared" ref="AM41" si="176">IF(S41="No_existen",5*$AM$10,AN41*$AM$10)</f>
        <v>0.1</v>
      </c>
      <c r="AN41" s="328">
        <f t="shared" ref="AN41" si="177">ROUND(AVERAGEIF(AO41:AO43,"&gt;0"),0)</f>
        <v>1</v>
      </c>
      <c r="AO41" s="108">
        <f t="shared" si="6"/>
        <v>1</v>
      </c>
      <c r="AP41" s="106" t="s">
        <v>631</v>
      </c>
      <c r="AQ41" s="328">
        <f t="shared" ref="AQ41" si="178">ROUND(AVERAGE(U41,Y41,AD41,AI41,AN41),0)</f>
        <v>2</v>
      </c>
      <c r="AR41" s="328" t="str">
        <f t="shared" ref="AR41" si="179">IF(AQ41&lt;1.5,"FUERTE",IF(AND(AQ41&gt;=1.5,AQ41&lt;2.5),"ACEPTABLE",IF(AQ41&gt;=5,"INEXISTENTE","DÉBIL")))</f>
        <v>ACEPTABLE</v>
      </c>
      <c r="AS41" s="328">
        <f t="shared" ref="AS41" si="180">IF(R41=0,0,ROUND((R41*AQ41),0))</f>
        <v>16</v>
      </c>
      <c r="AT41" s="329" t="str">
        <f t="shared" ref="AT41" si="181">IF(AS41&gt;=36,"GRAVE", IF(AS41&lt;=10, "LEVE", "MODERADO"))</f>
        <v>MODERADO</v>
      </c>
      <c r="AU41" s="328" t="s">
        <v>748</v>
      </c>
      <c r="AV41" s="384">
        <v>0</v>
      </c>
      <c r="AW41" s="106" t="s">
        <v>89</v>
      </c>
      <c r="AX41" s="106" t="s">
        <v>757</v>
      </c>
      <c r="AY41" s="119">
        <v>46006</v>
      </c>
      <c r="AZ41" s="120"/>
      <c r="BA41" s="100"/>
      <c r="BB41" s="100"/>
      <c r="BC41" s="100"/>
      <c r="BD41" s="100"/>
      <c r="BE41" s="100"/>
      <c r="BF41" s="100"/>
      <c r="BG41" s="100"/>
    </row>
    <row r="42" spans="1:59" ht="64.5" hidden="1" customHeight="1" x14ac:dyDescent="0.2">
      <c r="A42" s="336"/>
      <c r="B42" s="340"/>
      <c r="C42" s="340"/>
      <c r="D42" s="329"/>
      <c r="E42" s="340"/>
      <c r="F42" s="340"/>
      <c r="G42" s="106"/>
      <c r="H42" s="106"/>
      <c r="I42" s="99"/>
      <c r="J42" s="340"/>
      <c r="K42" s="328"/>
      <c r="L42" s="328"/>
      <c r="M42" s="328"/>
      <c r="N42" s="340"/>
      <c r="O42" s="328"/>
      <c r="P42" s="340"/>
      <c r="Q42" s="328"/>
      <c r="R42" s="328"/>
      <c r="S42" s="118" t="s">
        <v>309</v>
      </c>
      <c r="T42" s="99">
        <f t="shared" si="1"/>
        <v>2</v>
      </c>
      <c r="U42" s="328"/>
      <c r="V42" s="328"/>
      <c r="W42" s="106" t="s">
        <v>739</v>
      </c>
      <c r="X42" s="328"/>
      <c r="Y42" s="328"/>
      <c r="Z42" s="108">
        <f t="shared" si="2"/>
        <v>4</v>
      </c>
      <c r="AA42" s="106" t="s">
        <v>313</v>
      </c>
      <c r="AB42" s="106"/>
      <c r="AC42" s="328"/>
      <c r="AD42" s="328"/>
      <c r="AE42" s="108">
        <f t="shared" si="3"/>
        <v>1</v>
      </c>
      <c r="AF42" s="106" t="s">
        <v>290</v>
      </c>
      <c r="AG42" s="106" t="s">
        <v>744</v>
      </c>
      <c r="AH42" s="328"/>
      <c r="AI42" s="328"/>
      <c r="AJ42" s="108">
        <f t="shared" si="4"/>
        <v>1</v>
      </c>
      <c r="AK42" s="106" t="s">
        <v>287</v>
      </c>
      <c r="AL42" s="106" t="s">
        <v>302</v>
      </c>
      <c r="AM42" s="328"/>
      <c r="AN42" s="328"/>
      <c r="AO42" s="108">
        <f t="shared" si="6"/>
        <v>1</v>
      </c>
      <c r="AP42" s="106" t="s">
        <v>631</v>
      </c>
      <c r="AQ42" s="328"/>
      <c r="AR42" s="328"/>
      <c r="AS42" s="328"/>
      <c r="AT42" s="329"/>
      <c r="AU42" s="328"/>
      <c r="AV42" s="328"/>
      <c r="AW42" s="106" t="s">
        <v>91</v>
      </c>
      <c r="AX42" s="106" t="s">
        <v>758</v>
      </c>
      <c r="AY42" s="119">
        <v>46006</v>
      </c>
      <c r="AZ42" s="120" t="s">
        <v>761</v>
      </c>
      <c r="BA42" s="100"/>
      <c r="BB42" s="100"/>
      <c r="BC42" s="100"/>
      <c r="BD42" s="100"/>
      <c r="BE42" s="100"/>
      <c r="BF42" s="100"/>
      <c r="BG42" s="100"/>
    </row>
    <row r="43" spans="1:59" ht="64.5" hidden="1" customHeight="1" x14ac:dyDescent="0.2">
      <c r="A43" s="336"/>
      <c r="B43" s="340"/>
      <c r="C43" s="340"/>
      <c r="D43" s="329"/>
      <c r="E43" s="340"/>
      <c r="F43" s="340"/>
      <c r="G43" s="106"/>
      <c r="H43" s="106"/>
      <c r="I43" s="99"/>
      <c r="J43" s="340"/>
      <c r="K43" s="328"/>
      <c r="L43" s="328"/>
      <c r="M43" s="328"/>
      <c r="N43" s="340"/>
      <c r="O43" s="328"/>
      <c r="P43" s="340"/>
      <c r="Q43" s="328"/>
      <c r="R43" s="328"/>
      <c r="S43" s="118"/>
      <c r="T43" s="99">
        <f t="shared" si="1"/>
        <v>0</v>
      </c>
      <c r="U43" s="328"/>
      <c r="V43" s="328"/>
      <c r="W43" s="106"/>
      <c r="X43" s="328"/>
      <c r="Y43" s="328"/>
      <c r="Z43" s="108">
        <f t="shared" si="2"/>
        <v>0</v>
      </c>
      <c r="AA43" s="106"/>
      <c r="AB43" s="106"/>
      <c r="AC43" s="328"/>
      <c r="AD43" s="328"/>
      <c r="AE43" s="108">
        <f t="shared" si="3"/>
        <v>0</v>
      </c>
      <c r="AF43" s="106"/>
      <c r="AG43" s="106"/>
      <c r="AH43" s="328"/>
      <c r="AI43" s="328"/>
      <c r="AJ43" s="108">
        <f t="shared" si="4"/>
        <v>0</v>
      </c>
      <c r="AK43" s="106"/>
      <c r="AL43" s="106"/>
      <c r="AM43" s="328"/>
      <c r="AN43" s="328"/>
      <c r="AO43" s="108">
        <f t="shared" si="6"/>
        <v>0</v>
      </c>
      <c r="AP43" s="106"/>
      <c r="AQ43" s="328"/>
      <c r="AR43" s="328"/>
      <c r="AS43" s="328"/>
      <c r="AT43" s="329"/>
      <c r="AU43" s="328"/>
      <c r="AV43" s="328"/>
      <c r="AW43" s="106"/>
      <c r="AX43" s="106"/>
      <c r="AY43" s="119"/>
      <c r="AZ43" s="120"/>
      <c r="BA43" s="103"/>
      <c r="BB43" s="103"/>
      <c r="BC43" s="103"/>
      <c r="BD43" s="103"/>
      <c r="BE43" s="103"/>
      <c r="BF43" s="103"/>
      <c r="BG43" s="100"/>
    </row>
    <row r="44" spans="1:59" ht="64.5" hidden="1" customHeight="1" x14ac:dyDescent="0.2">
      <c r="A44" s="336">
        <v>12</v>
      </c>
      <c r="B44" s="340" t="s">
        <v>183</v>
      </c>
      <c r="C44" s="340" t="str">
        <f t="shared" ref="C44" si="182">+VLOOKUP(B44,$A$694:$B$733,2,0)</f>
        <v>JUAN PABLO TRUJILLO LEMUS</v>
      </c>
      <c r="D44" s="329" t="s">
        <v>147</v>
      </c>
      <c r="E44" s="340" t="str">
        <f>IF(D44=$D$664,$E$664,IF(D44=$D$665,$E$665,IF(D44=$D$666,$E$666,IF(D44=$D$667,$E$667,IF(D44=$D$668,$E$668,IF(D44=$D$669,$E$669,IF(D44=$D$670,$E$670,IF(D44=$D$671,$E$671,IF(D44=$D$672,$E$672,IF(D44=$D$673,$E$673,IF(D44=VICERRECTORÍA_ACADÉMICA_,BF664,IF(D44=PLANEACIÓN_,BF666, IF(D44=IMPACTO,BF665,IF(D44=VICERRECTORÍA_ADMINISTRATIVA_FINANCIERA_,BF667,IF(D44=_VICERRECTORÍA_RESPONSABILIDAD_SOCIAL_Y_BIENESTAR_UNIVERSITARIO_,BF668,"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4" s="340" t="s">
        <v>260</v>
      </c>
      <c r="G44" s="106" t="s">
        <v>255</v>
      </c>
      <c r="H44" s="106" t="s">
        <v>37</v>
      </c>
      <c r="I44" s="99" t="s">
        <v>719</v>
      </c>
      <c r="J44" s="340" t="s">
        <v>106</v>
      </c>
      <c r="K44" s="340" t="s">
        <v>729</v>
      </c>
      <c r="L44" s="340" t="s">
        <v>730</v>
      </c>
      <c r="M44" s="340" t="s">
        <v>731</v>
      </c>
      <c r="N44" s="340" t="s">
        <v>103</v>
      </c>
      <c r="O44" s="328">
        <f t="shared" ref="O44" si="183">IF(N44="ALTA",5,IF(N44="MEDIO ALTA",4,IF(N44="MEDIA",3,IF(N44="MEDIO BAJA",2,IF(N44="BAJA",1,0)))))</f>
        <v>3</v>
      </c>
      <c r="P44" s="340" t="s">
        <v>137</v>
      </c>
      <c r="Q44" s="328">
        <f t="shared" ref="Q44" si="184">IF(P44="ALTO",5,IF(P44="MEDIO-ALTO",4,IF(P44="MEDIO",3,IF(P44="MEDIO-BAJO",2,IF(P44="BAJO",1,0)))))</f>
        <v>3</v>
      </c>
      <c r="R44" s="328">
        <f t="shared" ref="R44" si="185">Q44*O44</f>
        <v>9</v>
      </c>
      <c r="S44" s="118" t="s">
        <v>310</v>
      </c>
      <c r="T44" s="99">
        <f t="shared" si="1"/>
        <v>1</v>
      </c>
      <c r="U44" s="328">
        <f t="shared" ref="U44" si="186">ROUND(AVERAGEIF(T44:T46,"&gt;0"),0)</f>
        <v>1</v>
      </c>
      <c r="V44" s="328">
        <f t="shared" ref="V44" si="187">U44*0.6</f>
        <v>0.6</v>
      </c>
      <c r="W44" s="106" t="s">
        <v>740</v>
      </c>
      <c r="X44" s="328">
        <f t="shared" ref="X44" si="188">IF(S44="No_existen",5*$X$10,Y44*$X$10)</f>
        <v>0.05</v>
      </c>
      <c r="Y44" s="328">
        <f t="shared" ref="Y44" si="189">ROUND(AVERAGEIF(Z44:Z46,"&gt;0"),0)</f>
        <v>1</v>
      </c>
      <c r="Z44" s="108">
        <f t="shared" si="2"/>
        <v>1</v>
      </c>
      <c r="AA44" s="106" t="s">
        <v>315</v>
      </c>
      <c r="AB44" s="106"/>
      <c r="AC44" s="328">
        <f t="shared" ref="AC44" si="190">IF(S44="No_existen",5*$AC$10,AD44*$AC$10)</f>
        <v>0.15</v>
      </c>
      <c r="AD44" s="328">
        <f t="shared" ref="AD44" si="191">ROUND(AVERAGEIF(AE44:AE46,"&gt;0"),0)</f>
        <v>1</v>
      </c>
      <c r="AE44" s="108">
        <f t="shared" si="3"/>
        <v>1</v>
      </c>
      <c r="AF44" s="106" t="s">
        <v>290</v>
      </c>
      <c r="AG44" s="106" t="s">
        <v>745</v>
      </c>
      <c r="AH44" s="328">
        <f t="shared" ref="AH44" si="192">IF(S44="No_existen",5*$AH$10,AI44*$AH$10)</f>
        <v>0.1</v>
      </c>
      <c r="AI44" s="328">
        <f t="shared" ref="AI44" si="193">ROUND(AVERAGEIF(AJ44:AJ46,"&gt;0"),0)</f>
        <v>1</v>
      </c>
      <c r="AJ44" s="108">
        <f t="shared" si="4"/>
        <v>1</v>
      </c>
      <c r="AK44" s="106" t="s">
        <v>287</v>
      </c>
      <c r="AL44" s="106" t="s">
        <v>295</v>
      </c>
      <c r="AM44" s="328">
        <f t="shared" ref="AM44" si="194">IF(S44="No_existen",5*$AM$10,AN44*$AM$10)</f>
        <v>0.4</v>
      </c>
      <c r="AN44" s="328">
        <f t="shared" ref="AN44" si="195">ROUND(AVERAGEIF(AO44:AO46,"&gt;0"),0)</f>
        <v>4</v>
      </c>
      <c r="AO44" s="108">
        <f t="shared" si="6"/>
        <v>4</v>
      </c>
      <c r="AP44" s="106" t="s">
        <v>632</v>
      </c>
      <c r="AQ44" s="328">
        <f t="shared" ref="AQ44" si="196">ROUND(AVERAGE(U44,Y44,AD44,AI44,AN44),0)</f>
        <v>2</v>
      </c>
      <c r="AR44" s="328" t="str">
        <f t="shared" ref="AR44" si="197">IF(AQ44&lt;1.5,"FUERTE",IF(AND(AQ44&gt;=1.5,AQ44&lt;2.5),"ACEPTABLE",IF(AQ44&gt;=5,"INEXISTENTE","DÉBIL")))</f>
        <v>ACEPTABLE</v>
      </c>
      <c r="AS44" s="328">
        <f t="shared" ref="AS44" si="198">IF(R44=0,0,ROUND((R44*AQ44),0))</f>
        <v>18</v>
      </c>
      <c r="AT44" s="329" t="str">
        <f t="shared" ref="AT44" si="199">IF(AS44&gt;=36,"GRAVE", IF(AS44&lt;=10, "LEVE", "MODERADO"))</f>
        <v>MODERADO</v>
      </c>
      <c r="AU44" s="329" t="s">
        <v>749</v>
      </c>
      <c r="AV44" s="385" t="s">
        <v>750</v>
      </c>
      <c r="AW44" s="106" t="s">
        <v>91</v>
      </c>
      <c r="AX44" s="106" t="s">
        <v>759</v>
      </c>
      <c r="AY44" s="119">
        <v>46006</v>
      </c>
      <c r="AZ44" s="120" t="s">
        <v>760</v>
      </c>
      <c r="BA44" s="100"/>
      <c r="BB44" s="100"/>
      <c r="BC44" s="100"/>
      <c r="BD44" s="100"/>
      <c r="BE44" s="100"/>
      <c r="BF44" s="100"/>
      <c r="BG44" s="100"/>
    </row>
    <row r="45" spans="1:59" ht="64.5" hidden="1" customHeight="1" x14ac:dyDescent="0.2">
      <c r="A45" s="336"/>
      <c r="B45" s="340"/>
      <c r="C45" s="340"/>
      <c r="D45" s="329"/>
      <c r="E45" s="340"/>
      <c r="F45" s="340"/>
      <c r="G45" s="106" t="s">
        <v>256</v>
      </c>
      <c r="H45" s="106" t="s">
        <v>39</v>
      </c>
      <c r="I45" s="99" t="s">
        <v>720</v>
      </c>
      <c r="J45" s="340"/>
      <c r="K45" s="340"/>
      <c r="L45" s="340"/>
      <c r="M45" s="340"/>
      <c r="N45" s="340"/>
      <c r="O45" s="328"/>
      <c r="P45" s="340"/>
      <c r="Q45" s="328"/>
      <c r="R45" s="328"/>
      <c r="S45" s="118"/>
      <c r="T45" s="99">
        <f t="shared" si="1"/>
        <v>0</v>
      </c>
      <c r="U45" s="328"/>
      <c r="V45" s="328"/>
      <c r="W45" s="106"/>
      <c r="X45" s="328"/>
      <c r="Y45" s="328"/>
      <c r="Z45" s="108">
        <f t="shared" si="2"/>
        <v>0</v>
      </c>
      <c r="AA45" s="106"/>
      <c r="AB45" s="106"/>
      <c r="AC45" s="328"/>
      <c r="AD45" s="328"/>
      <c r="AE45" s="108">
        <f t="shared" si="3"/>
        <v>0</v>
      </c>
      <c r="AF45" s="106"/>
      <c r="AG45" s="106"/>
      <c r="AH45" s="328"/>
      <c r="AI45" s="328"/>
      <c r="AJ45" s="108">
        <f t="shared" si="4"/>
        <v>0</v>
      </c>
      <c r="AK45" s="106"/>
      <c r="AL45" s="106"/>
      <c r="AM45" s="328"/>
      <c r="AN45" s="328"/>
      <c r="AO45" s="108">
        <f t="shared" si="6"/>
        <v>0</v>
      </c>
      <c r="AP45" s="106"/>
      <c r="AQ45" s="328"/>
      <c r="AR45" s="328"/>
      <c r="AS45" s="328"/>
      <c r="AT45" s="329"/>
      <c r="AU45" s="329"/>
      <c r="AV45" s="329"/>
      <c r="AW45" s="106"/>
      <c r="AX45" s="106"/>
      <c r="AY45" s="119"/>
      <c r="AZ45" s="120"/>
      <c r="BA45" s="100"/>
      <c r="BB45" s="100"/>
      <c r="BC45" s="100"/>
      <c r="BD45" s="100"/>
      <c r="BE45" s="100"/>
      <c r="BF45" s="100"/>
      <c r="BG45" s="100"/>
    </row>
    <row r="46" spans="1:59" ht="64.5" hidden="1" customHeight="1" x14ac:dyDescent="0.2">
      <c r="A46" s="336"/>
      <c r="B46" s="340"/>
      <c r="C46" s="340"/>
      <c r="D46" s="329"/>
      <c r="E46" s="340"/>
      <c r="F46" s="340"/>
      <c r="G46" s="106"/>
      <c r="H46" s="106"/>
      <c r="I46" s="99"/>
      <c r="J46" s="340"/>
      <c r="K46" s="340"/>
      <c r="L46" s="340"/>
      <c r="M46" s="340"/>
      <c r="N46" s="340"/>
      <c r="O46" s="328"/>
      <c r="P46" s="340"/>
      <c r="Q46" s="328"/>
      <c r="R46" s="328"/>
      <c r="S46" s="118"/>
      <c r="T46" s="99">
        <f t="shared" si="1"/>
        <v>0</v>
      </c>
      <c r="U46" s="328"/>
      <c r="V46" s="328"/>
      <c r="W46" s="106"/>
      <c r="X46" s="328"/>
      <c r="Y46" s="328"/>
      <c r="Z46" s="108">
        <f t="shared" si="2"/>
        <v>0</v>
      </c>
      <c r="AA46" s="106"/>
      <c r="AB46" s="106"/>
      <c r="AC46" s="328"/>
      <c r="AD46" s="328"/>
      <c r="AE46" s="108">
        <f t="shared" si="3"/>
        <v>0</v>
      </c>
      <c r="AF46" s="106"/>
      <c r="AG46" s="106"/>
      <c r="AH46" s="328"/>
      <c r="AI46" s="328"/>
      <c r="AJ46" s="108">
        <f t="shared" si="4"/>
        <v>0</v>
      </c>
      <c r="AK46" s="106"/>
      <c r="AL46" s="106"/>
      <c r="AM46" s="328"/>
      <c r="AN46" s="328"/>
      <c r="AO46" s="108">
        <f t="shared" si="6"/>
        <v>0</v>
      </c>
      <c r="AP46" s="106"/>
      <c r="AQ46" s="328"/>
      <c r="AR46" s="328"/>
      <c r="AS46" s="328"/>
      <c r="AT46" s="329"/>
      <c r="AU46" s="329"/>
      <c r="AV46" s="329"/>
      <c r="AW46" s="106"/>
      <c r="AX46" s="106"/>
      <c r="AY46" s="119"/>
      <c r="AZ46" s="120"/>
      <c r="BA46" s="100"/>
      <c r="BB46" s="100"/>
      <c r="BC46" s="100"/>
      <c r="BD46" s="100"/>
      <c r="BE46" s="100"/>
      <c r="BF46" s="100"/>
      <c r="BG46" s="100"/>
    </row>
    <row r="47" spans="1:59" ht="139.5" customHeight="1" x14ac:dyDescent="0.2">
      <c r="A47" s="336">
        <v>13</v>
      </c>
      <c r="B47" s="340" t="s">
        <v>183</v>
      </c>
      <c r="C47" s="340" t="str">
        <f t="shared" ref="C47" si="200">+VLOOKUP(B47,$A$694:$B$733,2,0)</f>
        <v>JUAN PABLO TRUJILLO LEMUS</v>
      </c>
      <c r="D47" s="329" t="s">
        <v>161</v>
      </c>
      <c r="E47" s="340" t="str">
        <f>IF(D47=$D$664,$E$664,IF(D47=$D$665,$E$665,IF(D47=$D$666,$E$666,IF(D47=$D$667,$E$667,IF(D47=$D$668,$E$668,IF(D47=$D$669,$E$669,IF(D47=$D$670,$E$670,IF(D47=$D$671,$E$671,IF(D47=$D$672,$E$672,IF(D47=$D$673,$E$673,IF(D47=VICERRECTORÍA_ACADÉMICA_,BF664,IF(D47=PLANEACIÓN_,BF666, IF(D47=IMPACTO,BF665,IF(D47=VICERRECTORÍA_ADMINISTRATIVA_FINANCIERA_,BF667,IF(D47=_VICERRECTORÍA_RESPONSABILIDAD_SOCIAL_Y_BIENESTAR_UNIVERSITARIO_,BF668,"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40" t="s">
        <v>260</v>
      </c>
      <c r="G47" s="106" t="s">
        <v>256</v>
      </c>
      <c r="H47" s="106" t="s">
        <v>41</v>
      </c>
      <c r="I47" s="99" t="s">
        <v>721</v>
      </c>
      <c r="J47" s="340" t="s">
        <v>106</v>
      </c>
      <c r="K47" s="340" t="s">
        <v>732</v>
      </c>
      <c r="L47" s="340" t="s">
        <v>733</v>
      </c>
      <c r="M47" s="340" t="s">
        <v>734</v>
      </c>
      <c r="N47" s="340" t="s">
        <v>103</v>
      </c>
      <c r="O47" s="328">
        <f t="shared" ref="O47" si="201">IF(N47="ALTA",5,IF(N47="MEDIO ALTA",4,IF(N47="MEDIA",3,IF(N47="MEDIO BAJA",2,IF(N47="BAJA",1,0)))))</f>
        <v>3</v>
      </c>
      <c r="P47" s="340" t="s">
        <v>137</v>
      </c>
      <c r="Q47" s="328">
        <f t="shared" ref="Q47" si="202">IF(P47="ALTO",5,IF(P47="MEDIO-ALTO",4,IF(P47="MEDIO",3,IF(P47="MEDIO-BAJO",2,IF(P47="BAJO",1,0)))))</f>
        <v>3</v>
      </c>
      <c r="R47" s="328">
        <f t="shared" ref="R47" si="203">Q47*O47</f>
        <v>9</v>
      </c>
      <c r="S47" s="118" t="s">
        <v>310</v>
      </c>
      <c r="T47" s="99">
        <f t="shared" si="1"/>
        <v>1</v>
      </c>
      <c r="U47" s="328">
        <f t="shared" ref="U47" si="204">ROUND(AVERAGEIF(T47:T49,"&gt;0"),0)</f>
        <v>1</v>
      </c>
      <c r="V47" s="328">
        <f t="shared" ref="V47" si="205">U47*0.6</f>
        <v>0.6</v>
      </c>
      <c r="W47" s="106" t="s">
        <v>741</v>
      </c>
      <c r="X47" s="328">
        <f t="shared" ref="X47" si="206">IF(S47="No_existen",5*$X$10,Y47*$X$10)</f>
        <v>0.2</v>
      </c>
      <c r="Y47" s="328">
        <f t="shared" ref="Y47" si="207">ROUND(AVERAGEIF(Z47:Z49,"&gt;0"),0)</f>
        <v>4</v>
      </c>
      <c r="Z47" s="108">
        <f t="shared" si="2"/>
        <v>4</v>
      </c>
      <c r="AA47" s="106" t="s">
        <v>313</v>
      </c>
      <c r="AB47" s="106"/>
      <c r="AC47" s="328">
        <f t="shared" ref="AC47" si="208">IF(S47="No_existen",5*$AC$10,AD47*$AC$10)</f>
        <v>0.15</v>
      </c>
      <c r="AD47" s="328">
        <f t="shared" ref="AD47" si="209">ROUND(AVERAGEIF(AE47:AE49,"&gt;0"),0)</f>
        <v>1</v>
      </c>
      <c r="AE47" s="108">
        <f t="shared" si="3"/>
        <v>1</v>
      </c>
      <c r="AF47" s="106" t="s">
        <v>290</v>
      </c>
      <c r="AG47" s="106" t="s">
        <v>746</v>
      </c>
      <c r="AH47" s="328">
        <f t="shared" ref="AH47" si="210">IF(S47="No_existen",5*$AH$10,AI47*$AH$10)</f>
        <v>0.1</v>
      </c>
      <c r="AI47" s="328">
        <f t="shared" ref="AI47" si="211">ROUND(AVERAGEIF(AJ47:AJ49,"&gt;0"),0)</f>
        <v>1</v>
      </c>
      <c r="AJ47" s="108">
        <f t="shared" si="4"/>
        <v>1</v>
      </c>
      <c r="AK47" s="106" t="s">
        <v>287</v>
      </c>
      <c r="AL47" s="106" t="s">
        <v>302</v>
      </c>
      <c r="AM47" s="328">
        <f t="shared" ref="AM47" si="212">IF(S47="No_existen",5*$AM$10,AN47*$AM$10)</f>
        <v>0.4</v>
      </c>
      <c r="AN47" s="328">
        <f t="shared" ref="AN47" si="213">ROUND(AVERAGEIF(AO47:AO49,"&gt;0"),0)</f>
        <v>4</v>
      </c>
      <c r="AO47" s="108">
        <f t="shared" si="6"/>
        <v>4</v>
      </c>
      <c r="AP47" s="106" t="s">
        <v>632</v>
      </c>
      <c r="AQ47" s="328">
        <f t="shared" ref="AQ47" si="214">ROUND(AVERAGE(U47,Y47,AD47,AI47,AN47),0)</f>
        <v>2</v>
      </c>
      <c r="AR47" s="328" t="str">
        <f t="shared" ref="AR47" si="215">IF(AQ47&lt;1.5,"FUERTE",IF(AND(AQ47&gt;=1.5,AQ47&lt;2.5),"ACEPTABLE",IF(AQ47&gt;=5,"INEXISTENTE","DÉBIL")))</f>
        <v>ACEPTABLE</v>
      </c>
      <c r="AS47" s="328">
        <f t="shared" ref="AS47" si="216">IF(R47=0,0,ROUND((R47*AQ47),0))</f>
        <v>18</v>
      </c>
      <c r="AT47" s="329" t="str">
        <f t="shared" ref="AT47" si="217">IF(AS47&gt;=36,"GRAVE", IF(AS47&lt;=10, "LEVE", "MODERADO"))</f>
        <v>MODERADO</v>
      </c>
      <c r="AU47" s="329" t="s">
        <v>751</v>
      </c>
      <c r="AV47" s="385" t="s">
        <v>752</v>
      </c>
      <c r="AW47" s="106" t="s">
        <v>91</v>
      </c>
      <c r="AX47" s="106" t="s">
        <v>756</v>
      </c>
      <c r="AY47" s="119">
        <v>46006</v>
      </c>
      <c r="AZ47" s="120" t="s">
        <v>760</v>
      </c>
      <c r="BA47" s="100"/>
      <c r="BB47" s="100"/>
      <c r="BC47" s="100"/>
      <c r="BD47" s="100"/>
      <c r="BE47" s="100"/>
      <c r="BF47" s="100"/>
      <c r="BG47" s="100"/>
    </row>
    <row r="48" spans="1:59" ht="64.5" hidden="1" customHeight="1" x14ac:dyDescent="0.2">
      <c r="A48" s="336"/>
      <c r="B48" s="340"/>
      <c r="C48" s="340"/>
      <c r="D48" s="329"/>
      <c r="E48" s="340"/>
      <c r="F48" s="340"/>
      <c r="G48" s="106" t="s">
        <v>255</v>
      </c>
      <c r="H48" s="106" t="s">
        <v>34</v>
      </c>
      <c r="I48" s="99" t="s">
        <v>722</v>
      </c>
      <c r="J48" s="340"/>
      <c r="K48" s="340"/>
      <c r="L48" s="340"/>
      <c r="M48" s="340"/>
      <c r="N48" s="340"/>
      <c r="O48" s="328"/>
      <c r="P48" s="340"/>
      <c r="Q48" s="328"/>
      <c r="R48" s="328"/>
      <c r="S48" s="118"/>
      <c r="T48" s="99">
        <f t="shared" si="1"/>
        <v>0</v>
      </c>
      <c r="U48" s="328"/>
      <c r="V48" s="328"/>
      <c r="W48" s="106"/>
      <c r="X48" s="328"/>
      <c r="Y48" s="328"/>
      <c r="Z48" s="108">
        <f t="shared" si="2"/>
        <v>0</v>
      </c>
      <c r="AA48" s="106"/>
      <c r="AB48" s="106"/>
      <c r="AC48" s="328"/>
      <c r="AD48" s="328"/>
      <c r="AE48" s="108">
        <f t="shared" si="3"/>
        <v>0</v>
      </c>
      <c r="AF48" s="106"/>
      <c r="AG48" s="106"/>
      <c r="AH48" s="328"/>
      <c r="AI48" s="328"/>
      <c r="AJ48" s="108">
        <f t="shared" si="4"/>
        <v>0</v>
      </c>
      <c r="AK48" s="106"/>
      <c r="AL48" s="106"/>
      <c r="AM48" s="328"/>
      <c r="AN48" s="328"/>
      <c r="AO48" s="108">
        <f t="shared" si="6"/>
        <v>0</v>
      </c>
      <c r="AP48" s="106"/>
      <c r="AQ48" s="328"/>
      <c r="AR48" s="328"/>
      <c r="AS48" s="328"/>
      <c r="AT48" s="329"/>
      <c r="AU48" s="329"/>
      <c r="AV48" s="329"/>
      <c r="AW48" s="106"/>
      <c r="AX48" s="106"/>
      <c r="AY48" s="119"/>
      <c r="AZ48" s="120"/>
      <c r="BA48" s="100"/>
      <c r="BB48" s="100"/>
      <c r="BC48" s="100"/>
      <c r="BD48" s="100"/>
      <c r="BE48" s="100"/>
      <c r="BF48" s="100"/>
      <c r="BG48" s="100"/>
    </row>
    <row r="49" spans="1:59" ht="64.5" hidden="1" customHeight="1" x14ac:dyDescent="0.2">
      <c r="A49" s="336"/>
      <c r="B49" s="340"/>
      <c r="C49" s="340"/>
      <c r="D49" s="329"/>
      <c r="E49" s="340"/>
      <c r="F49" s="340"/>
      <c r="G49" s="106" t="s">
        <v>255</v>
      </c>
      <c r="H49" s="106" t="s">
        <v>36</v>
      </c>
      <c r="I49" s="99" t="s">
        <v>723</v>
      </c>
      <c r="J49" s="340"/>
      <c r="K49" s="340"/>
      <c r="L49" s="340"/>
      <c r="M49" s="340"/>
      <c r="N49" s="340"/>
      <c r="O49" s="328"/>
      <c r="P49" s="340"/>
      <c r="Q49" s="328"/>
      <c r="R49" s="328"/>
      <c r="S49" s="118"/>
      <c r="T49" s="99">
        <f t="shared" si="1"/>
        <v>0</v>
      </c>
      <c r="U49" s="328"/>
      <c r="V49" s="328"/>
      <c r="W49" s="106"/>
      <c r="X49" s="328"/>
      <c r="Y49" s="328"/>
      <c r="Z49" s="108">
        <f t="shared" si="2"/>
        <v>0</v>
      </c>
      <c r="AA49" s="106"/>
      <c r="AB49" s="106"/>
      <c r="AC49" s="328"/>
      <c r="AD49" s="328"/>
      <c r="AE49" s="108">
        <f t="shared" si="3"/>
        <v>0</v>
      </c>
      <c r="AF49" s="106"/>
      <c r="AG49" s="106"/>
      <c r="AH49" s="328"/>
      <c r="AI49" s="328"/>
      <c r="AJ49" s="108">
        <f t="shared" si="4"/>
        <v>0</v>
      </c>
      <c r="AK49" s="106"/>
      <c r="AL49" s="106"/>
      <c r="AM49" s="328"/>
      <c r="AN49" s="328"/>
      <c r="AO49" s="108">
        <f t="shared" si="6"/>
        <v>0</v>
      </c>
      <c r="AP49" s="106"/>
      <c r="AQ49" s="328"/>
      <c r="AR49" s="328"/>
      <c r="AS49" s="328"/>
      <c r="AT49" s="329"/>
      <c r="AU49" s="329"/>
      <c r="AV49" s="329"/>
      <c r="AW49" s="106"/>
      <c r="AX49" s="106"/>
      <c r="AY49" s="119"/>
      <c r="AZ49" s="120"/>
      <c r="BA49" s="100"/>
      <c r="BB49" s="100"/>
      <c r="BC49" s="100"/>
      <c r="BD49" s="100"/>
      <c r="BE49" s="100"/>
      <c r="BF49" s="100"/>
      <c r="BG49" s="100"/>
    </row>
    <row r="50" spans="1:59" ht="64.5" hidden="1" customHeight="1" x14ac:dyDescent="0.2">
      <c r="A50" s="336">
        <v>14</v>
      </c>
      <c r="B50" s="340" t="s">
        <v>183</v>
      </c>
      <c r="C50" s="340" t="str">
        <f t="shared" ref="C50" si="218">+VLOOKUP(B50,$A$694:$B$733,2,0)</f>
        <v>JUAN PABLO TRUJILLO LEMUS</v>
      </c>
      <c r="D50" s="329" t="s">
        <v>159</v>
      </c>
      <c r="E50" s="340" t="str">
        <f>IF(D50=$D$664,$E$664,IF(D50=$D$665,$E$665,IF(D50=$D$666,$E$666,IF(D50=$D$667,$E$667,IF(D50=$D$668,$E$668,IF(D50=$D$669,$E$669,IF(D50=$D$670,$E$670,IF(D50=$D$671,$E$671,IF(D50=$D$672,$E$672,IF(D50=$D$673,$E$673,IF(D50=VICERRECTORÍA_ACADÉMICA_,BF664,IF(D50=PLANEACIÓN_,BF666, IF(D50=IMPACTO,BF665,IF(D50=VICERRECTORÍA_ADMINISTRATIVA_FINANCIERA_,BF667,IF(D50=_VICERRECTORÍA_RESPONSABILIDAD_SOCIAL_Y_BIENESTAR_UNIVERSITARIO_,BF668,"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50" s="340" t="s">
        <v>260</v>
      </c>
      <c r="G50" s="106" t="s">
        <v>255</v>
      </c>
      <c r="H50" s="106" t="s">
        <v>36</v>
      </c>
      <c r="I50" s="99" t="s">
        <v>724</v>
      </c>
      <c r="J50" s="340" t="s">
        <v>104</v>
      </c>
      <c r="K50" s="328" t="s">
        <v>735</v>
      </c>
      <c r="L50" s="328" t="s">
        <v>736</v>
      </c>
      <c r="M50" s="328" t="s">
        <v>737</v>
      </c>
      <c r="N50" s="340" t="s">
        <v>144</v>
      </c>
      <c r="O50" s="328">
        <f t="shared" ref="O50" si="219">IF(N50="ALTA",5,IF(N50="MEDIO ALTA",4,IF(N50="MEDIA",3,IF(N50="MEDIO BAJA",2,IF(N50="BAJA",1,0)))))</f>
        <v>2</v>
      </c>
      <c r="P50" s="340" t="s">
        <v>137</v>
      </c>
      <c r="Q50" s="328">
        <f t="shared" ref="Q50" si="220">IF(P50="ALTO",5,IF(P50="MEDIO-ALTO",4,IF(P50="MEDIO",3,IF(P50="MEDIO-BAJO",2,IF(P50="BAJO",1,0)))))</f>
        <v>3</v>
      </c>
      <c r="R50" s="328">
        <f t="shared" ref="R50" si="221">Q50*O50</f>
        <v>6</v>
      </c>
      <c r="S50" s="118" t="s">
        <v>310</v>
      </c>
      <c r="T50" s="99">
        <f t="shared" si="1"/>
        <v>1</v>
      </c>
      <c r="U50" s="328">
        <f t="shared" ref="U50" si="222">ROUND(AVERAGEIF(T50:T52,"&gt;0"),0)</f>
        <v>1</v>
      </c>
      <c r="V50" s="328">
        <f t="shared" ref="V50" si="223">U50*0.6</f>
        <v>0.6</v>
      </c>
      <c r="W50" s="106" t="s">
        <v>742</v>
      </c>
      <c r="X50" s="328">
        <f t="shared" ref="X50" si="224">IF(S50="No_existen",5*$X$10,Y50*$X$10)</f>
        <v>0.2</v>
      </c>
      <c r="Y50" s="328">
        <f t="shared" ref="Y50:Y86" si="225">ROUND(AVERAGEIF(Z50:Z52,"&gt;0"),0)</f>
        <v>4</v>
      </c>
      <c r="Z50" s="108">
        <f t="shared" si="2"/>
        <v>4</v>
      </c>
      <c r="AA50" s="106" t="s">
        <v>313</v>
      </c>
      <c r="AB50" s="106"/>
      <c r="AC50" s="328">
        <f t="shared" ref="AC50" si="226">IF(S50="No_existen",5*$AC$10,AD50*$AC$10)</f>
        <v>0.15</v>
      </c>
      <c r="AD50" s="328">
        <f t="shared" ref="AD50" si="227">ROUND(AVERAGEIF(AE50:AE52,"&gt;0"),0)</f>
        <v>1</v>
      </c>
      <c r="AE50" s="108">
        <f t="shared" si="3"/>
        <v>1</v>
      </c>
      <c r="AF50" s="106" t="s">
        <v>290</v>
      </c>
      <c r="AG50" s="106" t="s">
        <v>747</v>
      </c>
      <c r="AH50" s="328">
        <f t="shared" ref="AH50" si="228">IF(S50="No_existen",5*$AH$10,AI50*$AH$10)</f>
        <v>0.1</v>
      </c>
      <c r="AI50" s="328">
        <f t="shared" ref="AI50" si="229">ROUND(AVERAGEIF(AJ50:AJ52,"&gt;0"),0)</f>
        <v>1</v>
      </c>
      <c r="AJ50" s="108">
        <f t="shared" si="4"/>
        <v>1</v>
      </c>
      <c r="AK50" s="106" t="s">
        <v>287</v>
      </c>
      <c r="AL50" s="106" t="s">
        <v>302</v>
      </c>
      <c r="AM50" s="328">
        <f t="shared" ref="AM50" si="230">IF(S50="No_existen",5*$AM$10,AN50*$AM$10)</f>
        <v>0.1</v>
      </c>
      <c r="AN50" s="328">
        <f t="shared" ref="AN50" si="231">ROUND(AVERAGEIF(AO50:AO52,"&gt;0"),0)</f>
        <v>1</v>
      </c>
      <c r="AO50" s="108">
        <f t="shared" si="6"/>
        <v>1</v>
      </c>
      <c r="AP50" s="106" t="s">
        <v>631</v>
      </c>
      <c r="AQ50" s="328">
        <f t="shared" ref="AQ50" si="232">ROUND(AVERAGE(U50,Y50,AD50,AI50,AN50),0)</f>
        <v>2</v>
      </c>
      <c r="AR50" s="328" t="str">
        <f t="shared" ref="AR50" si="233">IF(AQ50&lt;1.5,"FUERTE",IF(AND(AQ50&gt;=1.5,AQ50&lt;2.5),"ACEPTABLE",IF(AQ50&gt;=5,"INEXISTENTE","DÉBIL")))</f>
        <v>ACEPTABLE</v>
      </c>
      <c r="AS50" s="328">
        <f t="shared" ref="AS50" si="234">IF(R50=0,0,ROUND((R50*AQ50),0))</f>
        <v>12</v>
      </c>
      <c r="AT50" s="329" t="str">
        <f t="shared" ref="AT50" si="235">IF(AS50&gt;=36,"GRAVE", IF(AS50&lt;=10, "LEVE", "MODERADO"))</f>
        <v>MODERADO</v>
      </c>
      <c r="AU50" s="329" t="s">
        <v>753</v>
      </c>
      <c r="AV50" s="329" t="s">
        <v>754</v>
      </c>
      <c r="AW50" s="106" t="s">
        <v>89</v>
      </c>
      <c r="AX50" s="106" t="s">
        <v>755</v>
      </c>
      <c r="AY50" s="119">
        <v>46006</v>
      </c>
      <c r="AZ50" s="120"/>
      <c r="BA50" s="100"/>
      <c r="BB50" s="100"/>
      <c r="BC50" s="100"/>
      <c r="BD50" s="100"/>
      <c r="BE50" s="100"/>
      <c r="BF50" s="100"/>
      <c r="BG50" s="100"/>
    </row>
    <row r="51" spans="1:59" ht="64.5" hidden="1" customHeight="1" x14ac:dyDescent="0.2">
      <c r="A51" s="336"/>
      <c r="B51" s="340"/>
      <c r="C51" s="340"/>
      <c r="D51" s="329"/>
      <c r="E51" s="340"/>
      <c r="F51" s="340"/>
      <c r="G51" s="106" t="s">
        <v>255</v>
      </c>
      <c r="H51" s="106" t="s">
        <v>34</v>
      </c>
      <c r="I51" s="99" t="s">
        <v>725</v>
      </c>
      <c r="J51" s="340"/>
      <c r="K51" s="328"/>
      <c r="L51" s="328"/>
      <c r="M51" s="328"/>
      <c r="N51" s="340"/>
      <c r="O51" s="328"/>
      <c r="P51" s="340"/>
      <c r="Q51" s="328"/>
      <c r="R51" s="328"/>
      <c r="S51" s="118"/>
      <c r="T51" s="99">
        <f t="shared" si="1"/>
        <v>0</v>
      </c>
      <c r="U51" s="328"/>
      <c r="V51" s="328"/>
      <c r="W51" s="106"/>
      <c r="X51" s="328"/>
      <c r="Y51" s="328"/>
      <c r="Z51" s="108">
        <f t="shared" si="2"/>
        <v>0</v>
      </c>
      <c r="AA51" s="106"/>
      <c r="AB51" s="106"/>
      <c r="AC51" s="328"/>
      <c r="AD51" s="328"/>
      <c r="AE51" s="108">
        <f t="shared" si="3"/>
        <v>0</v>
      </c>
      <c r="AF51" s="106"/>
      <c r="AG51" s="106"/>
      <c r="AH51" s="328"/>
      <c r="AI51" s="328"/>
      <c r="AJ51" s="108">
        <f t="shared" si="4"/>
        <v>0</v>
      </c>
      <c r="AK51" s="106"/>
      <c r="AL51" s="106"/>
      <c r="AM51" s="328"/>
      <c r="AN51" s="328"/>
      <c r="AO51" s="108">
        <f t="shared" si="6"/>
        <v>0</v>
      </c>
      <c r="AP51" s="106"/>
      <c r="AQ51" s="328"/>
      <c r="AR51" s="328"/>
      <c r="AS51" s="328"/>
      <c r="AT51" s="329"/>
      <c r="AU51" s="329"/>
      <c r="AV51" s="329"/>
      <c r="AW51" s="106"/>
      <c r="AX51" s="106"/>
      <c r="AY51" s="119"/>
      <c r="AZ51" s="120"/>
      <c r="BA51" s="100"/>
      <c r="BB51" s="100"/>
      <c r="BC51" s="100"/>
      <c r="BD51" s="100"/>
      <c r="BE51" s="100"/>
      <c r="BF51" s="100"/>
      <c r="BG51" s="100"/>
    </row>
    <row r="52" spans="1:59" ht="64.5" hidden="1" customHeight="1" x14ac:dyDescent="0.2">
      <c r="A52" s="336"/>
      <c r="B52" s="340"/>
      <c r="C52" s="340"/>
      <c r="D52" s="329"/>
      <c r="E52" s="340"/>
      <c r="F52" s="340"/>
      <c r="G52" s="106"/>
      <c r="H52" s="106"/>
      <c r="I52" s="99"/>
      <c r="J52" s="340"/>
      <c r="K52" s="328"/>
      <c r="L52" s="328"/>
      <c r="M52" s="328"/>
      <c r="N52" s="340"/>
      <c r="O52" s="328"/>
      <c r="P52" s="340"/>
      <c r="Q52" s="328"/>
      <c r="R52" s="328"/>
      <c r="S52" s="118"/>
      <c r="T52" s="99">
        <f t="shared" si="1"/>
        <v>0</v>
      </c>
      <c r="U52" s="328"/>
      <c r="V52" s="328"/>
      <c r="W52" s="106"/>
      <c r="X52" s="328"/>
      <c r="Y52" s="328"/>
      <c r="Z52" s="108">
        <f t="shared" si="2"/>
        <v>0</v>
      </c>
      <c r="AA52" s="106"/>
      <c r="AB52" s="106"/>
      <c r="AC52" s="328"/>
      <c r="AD52" s="328"/>
      <c r="AE52" s="108">
        <f t="shared" si="3"/>
        <v>0</v>
      </c>
      <c r="AF52" s="106"/>
      <c r="AG52" s="106"/>
      <c r="AH52" s="328"/>
      <c r="AI52" s="328"/>
      <c r="AJ52" s="108">
        <f t="shared" si="4"/>
        <v>0</v>
      </c>
      <c r="AK52" s="106"/>
      <c r="AL52" s="106"/>
      <c r="AM52" s="328"/>
      <c r="AN52" s="328"/>
      <c r="AO52" s="108">
        <f t="shared" si="6"/>
        <v>0</v>
      </c>
      <c r="AP52" s="106"/>
      <c r="AQ52" s="328"/>
      <c r="AR52" s="328"/>
      <c r="AS52" s="328"/>
      <c r="AT52" s="329"/>
      <c r="AU52" s="329"/>
      <c r="AV52" s="329"/>
      <c r="AW52" s="106"/>
      <c r="AX52" s="106"/>
      <c r="AY52" s="119"/>
      <c r="AZ52" s="120"/>
      <c r="BA52" s="100"/>
      <c r="BB52" s="100"/>
      <c r="BC52" s="100"/>
      <c r="BD52" s="100"/>
      <c r="BE52" s="100"/>
      <c r="BF52" s="100"/>
      <c r="BG52" s="100"/>
    </row>
    <row r="53" spans="1:59" ht="64.5" hidden="1" customHeight="1" x14ac:dyDescent="0.2">
      <c r="A53" s="336">
        <v>15</v>
      </c>
      <c r="B53" s="340" t="s">
        <v>184</v>
      </c>
      <c r="C53" s="340" t="str">
        <f t="shared" ref="C53" si="236">+VLOOKUP(B53,$A$694:$B$733,2,0)</f>
        <v>CECILIA LUCA ESCOBAR VEKEMAN</v>
      </c>
      <c r="D53" s="329" t="s">
        <v>147</v>
      </c>
      <c r="E53" s="340" t="str">
        <f>IF(D53=$D$664,$E$664,IF(D53=$D$665,$E$665,IF(D53=$D$666,$E$666,IF(D53=$D$667,$E$667,IF(D53=$D$668,$E$668,IF(D53=$D$669,$E$669,IF(D53=$D$670,$E$670,IF(D53=$D$671,$E$671,IF(D53=$D$672,$E$672,IF(D53=$D$673,$E$673,IF(D53=VICERRECTORÍA_ACADÉMICA_,BF667,IF(D53=PLANEACIÓN_,BF669, IF(D53=IMPACTO,BF668,IF(D53=VICERRECTORÍA_ADMINISTRATIVA_FINANCIERA_,BF670,IF(D53=_VICERRECTORÍA_RESPONSABILIDAD_SOCIAL_Y_BIENESTAR_UNIVERSITARIO_,BF671,"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3" s="340" t="s">
        <v>260</v>
      </c>
      <c r="G53" s="106" t="s">
        <v>256</v>
      </c>
      <c r="H53" s="106" t="s">
        <v>41</v>
      </c>
      <c r="I53" s="99" t="s">
        <v>762</v>
      </c>
      <c r="J53" s="340" t="s">
        <v>106</v>
      </c>
      <c r="K53" s="328" t="s">
        <v>769</v>
      </c>
      <c r="L53" s="328" t="s">
        <v>770</v>
      </c>
      <c r="M53" s="328" t="s">
        <v>771</v>
      </c>
      <c r="N53" s="340" t="s">
        <v>124</v>
      </c>
      <c r="O53" s="328">
        <f t="shared" ref="O53:O95" si="237">IF(N53="ALTA",5,IF(N53="MEDIO ALTA",4,IF(N53="MEDIA",3,IF(N53="MEDIO BAJA",2,IF(N53="BAJA",1,0)))))</f>
        <v>1</v>
      </c>
      <c r="P53" s="340" t="s">
        <v>136</v>
      </c>
      <c r="Q53" s="328">
        <f t="shared" ref="Q53" si="238">IF(P53="ALTO",5,IF(P53="MEDIO-ALTO",4,IF(P53="MEDIO",3,IF(P53="MEDIO-BAJO",2,IF(P53="BAJO",1,0)))))</f>
        <v>5</v>
      </c>
      <c r="R53" s="328">
        <f t="shared" ref="R53" si="239">Q53*O53</f>
        <v>5</v>
      </c>
      <c r="S53" s="118" t="s">
        <v>309</v>
      </c>
      <c r="T53" s="99">
        <f t="shared" si="1"/>
        <v>2</v>
      </c>
      <c r="U53" s="328">
        <f t="shared" ref="U53" si="240">ROUND(AVERAGEIF(T53:T55,"&gt;0"),0)</f>
        <v>2</v>
      </c>
      <c r="V53" s="328">
        <f t="shared" ref="V53" si="241">U53*0.6</f>
        <v>1.2</v>
      </c>
      <c r="W53" s="106" t="s">
        <v>781</v>
      </c>
      <c r="X53" s="328">
        <f t="shared" ref="X53" si="242">IF(S53="No_existen",5*$X$10,Y53*$X$10)</f>
        <v>0.1</v>
      </c>
      <c r="Y53" s="328">
        <f t="shared" ref="Y53:Y89" si="243">ROUND(AVERAGEIF(Z53:Z55,"&gt;0"),0)</f>
        <v>2</v>
      </c>
      <c r="Z53" s="108">
        <f t="shared" si="2"/>
        <v>2</v>
      </c>
      <c r="AA53" s="106" t="s">
        <v>314</v>
      </c>
      <c r="AB53" s="106"/>
      <c r="AC53" s="328">
        <f t="shared" ref="AC53" si="244">IF(S53="No_existen",5*$AC$10,AD53*$AC$10)</f>
        <v>0.15</v>
      </c>
      <c r="AD53" s="328">
        <f t="shared" ref="AD53" si="245">ROUND(AVERAGEIF(AE53:AE55,"&gt;0"),0)</f>
        <v>1</v>
      </c>
      <c r="AE53" s="108">
        <f t="shared" si="3"/>
        <v>1</v>
      </c>
      <c r="AF53" s="106" t="s">
        <v>290</v>
      </c>
      <c r="AG53" s="106" t="s">
        <v>788</v>
      </c>
      <c r="AH53" s="328">
        <f t="shared" ref="AH53" si="246">IF(S53="No_existen",5*$AH$10,AI53*$AH$10)</f>
        <v>0.1</v>
      </c>
      <c r="AI53" s="328">
        <f t="shared" ref="AI53" si="247">ROUND(AVERAGEIF(AJ53:AJ55,"&gt;0"),0)</f>
        <v>1</v>
      </c>
      <c r="AJ53" s="108">
        <f t="shared" si="4"/>
        <v>1</v>
      </c>
      <c r="AK53" s="106" t="s">
        <v>287</v>
      </c>
      <c r="AL53" s="106" t="s">
        <v>297</v>
      </c>
      <c r="AM53" s="328">
        <f t="shared" ref="AM53" si="248">IF(S53="No_existen",5*$AM$10,AN53*$AM$10)</f>
        <v>0.1</v>
      </c>
      <c r="AN53" s="328">
        <f t="shared" ref="AN53" si="249">ROUND(AVERAGEIF(AO53:AO55,"&gt;0"),0)</f>
        <v>1</v>
      </c>
      <c r="AO53" s="108">
        <f t="shared" si="6"/>
        <v>1</v>
      </c>
      <c r="AP53" s="106" t="s">
        <v>631</v>
      </c>
      <c r="AQ53" s="328">
        <f t="shared" ref="AQ53" si="250">ROUND(AVERAGE(U53,Y53,AD53,AI53,AN53),0)</f>
        <v>1</v>
      </c>
      <c r="AR53" s="328" t="str">
        <f t="shared" ref="AR53" si="251">IF(AQ53&lt;1.5,"FUERTE",IF(AND(AQ53&gt;=1.5,AQ53&lt;2.5),"ACEPTABLE",IF(AQ53&gt;=5,"INEXISTENTE","DÉBIL")))</f>
        <v>FUERTE</v>
      </c>
      <c r="AS53" s="328">
        <f t="shared" ref="AS53" si="252">IF(R53=0,0,ROUND((R53*AQ53),0))</f>
        <v>5</v>
      </c>
      <c r="AT53" s="329" t="str">
        <f t="shared" ref="AT53" si="253">IF(AS53&gt;=36,"GRAVE", IF(AS53&lt;=10, "LEVE", "MODERADO"))</f>
        <v>LEVE</v>
      </c>
      <c r="AU53" s="328" t="s">
        <v>792</v>
      </c>
      <c r="AV53" s="384" t="s">
        <v>793</v>
      </c>
      <c r="AW53" s="106" t="s">
        <v>88</v>
      </c>
      <c r="AX53" s="106"/>
      <c r="AY53" s="119"/>
      <c r="AZ53" s="120"/>
      <c r="BA53" s="100"/>
      <c r="BB53" s="100"/>
      <c r="BC53" s="100"/>
      <c r="BD53" s="100"/>
      <c r="BE53" s="100"/>
      <c r="BF53" s="100"/>
      <c r="BG53" s="100"/>
    </row>
    <row r="54" spans="1:59" ht="64.5" hidden="1" customHeight="1" x14ac:dyDescent="0.2">
      <c r="A54" s="336"/>
      <c r="B54" s="340"/>
      <c r="C54" s="340"/>
      <c r="D54" s="329"/>
      <c r="E54" s="340"/>
      <c r="F54" s="340"/>
      <c r="G54" s="106" t="s">
        <v>255</v>
      </c>
      <c r="H54" s="106" t="s">
        <v>37</v>
      </c>
      <c r="I54" s="99" t="s">
        <v>763</v>
      </c>
      <c r="J54" s="340"/>
      <c r="K54" s="328"/>
      <c r="L54" s="328"/>
      <c r="M54" s="328"/>
      <c r="N54" s="340"/>
      <c r="O54" s="328"/>
      <c r="P54" s="340"/>
      <c r="Q54" s="328"/>
      <c r="R54" s="328"/>
      <c r="S54" s="118" t="s">
        <v>310</v>
      </c>
      <c r="T54" s="99">
        <f t="shared" si="1"/>
        <v>1</v>
      </c>
      <c r="U54" s="328"/>
      <c r="V54" s="328"/>
      <c r="W54" s="106" t="s">
        <v>782</v>
      </c>
      <c r="X54" s="328"/>
      <c r="Y54" s="328"/>
      <c r="Z54" s="108">
        <f t="shared" si="2"/>
        <v>2</v>
      </c>
      <c r="AA54" s="106" t="s">
        <v>314</v>
      </c>
      <c r="AB54" s="106"/>
      <c r="AC54" s="328"/>
      <c r="AD54" s="328"/>
      <c r="AE54" s="108">
        <f t="shared" si="3"/>
        <v>1</v>
      </c>
      <c r="AF54" s="106" t="s">
        <v>290</v>
      </c>
      <c r="AG54" s="106" t="s">
        <v>788</v>
      </c>
      <c r="AH54" s="328"/>
      <c r="AI54" s="328"/>
      <c r="AJ54" s="108">
        <f t="shared" si="4"/>
        <v>1</v>
      </c>
      <c r="AK54" s="106" t="s">
        <v>287</v>
      </c>
      <c r="AL54" s="106" t="s">
        <v>298</v>
      </c>
      <c r="AM54" s="328"/>
      <c r="AN54" s="328"/>
      <c r="AO54" s="108">
        <f t="shared" si="6"/>
        <v>1</v>
      </c>
      <c r="AP54" s="106" t="s">
        <v>631</v>
      </c>
      <c r="AQ54" s="328"/>
      <c r="AR54" s="328"/>
      <c r="AS54" s="328"/>
      <c r="AT54" s="329"/>
      <c r="AU54" s="328"/>
      <c r="AV54" s="328"/>
      <c r="AW54" s="106" t="s">
        <v>88</v>
      </c>
      <c r="AX54" s="106"/>
      <c r="AY54" s="119"/>
      <c r="AZ54" s="120"/>
      <c r="BA54" s="100"/>
      <c r="BB54" s="100"/>
      <c r="BC54" s="100"/>
      <c r="BD54" s="100"/>
      <c r="BE54" s="100"/>
      <c r="BF54" s="100"/>
      <c r="BG54" s="100"/>
    </row>
    <row r="55" spans="1:59" ht="64.5" hidden="1" customHeight="1" x14ac:dyDescent="0.2">
      <c r="A55" s="336"/>
      <c r="B55" s="340"/>
      <c r="C55" s="340"/>
      <c r="D55" s="329"/>
      <c r="E55" s="340"/>
      <c r="F55" s="340"/>
      <c r="G55" s="106"/>
      <c r="H55" s="106"/>
      <c r="I55" s="99"/>
      <c r="J55" s="340"/>
      <c r="K55" s="328"/>
      <c r="L55" s="328"/>
      <c r="M55" s="328"/>
      <c r="N55" s="340"/>
      <c r="O55" s="328"/>
      <c r="P55" s="340"/>
      <c r="Q55" s="328"/>
      <c r="R55" s="328"/>
      <c r="S55" s="118"/>
      <c r="T55" s="99">
        <f t="shared" si="1"/>
        <v>0</v>
      </c>
      <c r="U55" s="328"/>
      <c r="V55" s="328"/>
      <c r="W55" s="106"/>
      <c r="X55" s="328"/>
      <c r="Y55" s="328"/>
      <c r="Z55" s="108">
        <f t="shared" si="2"/>
        <v>0</v>
      </c>
      <c r="AA55" s="106"/>
      <c r="AB55" s="106"/>
      <c r="AC55" s="328"/>
      <c r="AD55" s="328"/>
      <c r="AE55" s="108">
        <f t="shared" si="3"/>
        <v>0</v>
      </c>
      <c r="AF55" s="106"/>
      <c r="AG55" s="106"/>
      <c r="AH55" s="328"/>
      <c r="AI55" s="328"/>
      <c r="AJ55" s="108">
        <f t="shared" si="4"/>
        <v>0</v>
      </c>
      <c r="AK55" s="106"/>
      <c r="AL55" s="106"/>
      <c r="AM55" s="328"/>
      <c r="AN55" s="328"/>
      <c r="AO55" s="108">
        <f t="shared" si="6"/>
        <v>0</v>
      </c>
      <c r="AP55" s="106"/>
      <c r="AQ55" s="328"/>
      <c r="AR55" s="328"/>
      <c r="AS55" s="328"/>
      <c r="AT55" s="329"/>
      <c r="AU55" s="328"/>
      <c r="AV55" s="328"/>
      <c r="AW55" s="106"/>
      <c r="AX55" s="106"/>
      <c r="AY55" s="119"/>
      <c r="AZ55" s="120"/>
      <c r="BA55" s="100"/>
      <c r="BB55" s="100"/>
      <c r="BC55" s="100"/>
      <c r="BD55" s="100"/>
      <c r="BE55" s="100"/>
      <c r="BF55" s="100"/>
      <c r="BG55" s="100"/>
    </row>
    <row r="56" spans="1:59" ht="64.5" hidden="1" customHeight="1" x14ac:dyDescent="0.2">
      <c r="A56" s="336">
        <v>16</v>
      </c>
      <c r="B56" s="340" t="s">
        <v>184</v>
      </c>
      <c r="C56" s="340" t="str">
        <f t="shared" ref="C56" si="254">+VLOOKUP(B56,$A$694:$B$733,2,0)</f>
        <v>CECILIA LUCA ESCOBAR VEKEMAN</v>
      </c>
      <c r="D56" s="329" t="s">
        <v>147</v>
      </c>
      <c r="E56" s="340" t="str">
        <f>IF(D56=$D$664,$E$664,IF(D56=$D$665,$E$665,IF(D56=$D$666,$E$666,IF(D56=$D$667,$E$667,IF(D56=$D$668,$E$668,IF(D56=$D$669,$E$669,IF(D56=$D$670,$E$670,IF(D56=$D$671,$E$671,IF(D56=$D$672,$E$672,IF(D56=$D$673,$E$673,IF(D56=VICERRECTORÍA_ACADÉMICA_,BF670,IF(D56=PLANEACIÓN_,BF672, IF(D56=IMPACTO,BF671,IF(D56=VICERRECTORÍA_ADMINISTRATIVA_FINANCIERA_,BF673,IF(D56=_VICERRECTORÍA_RESPONSABILIDAD_SOCIAL_Y_BIENESTAR_UNIVERSITARIO_,BF674," ")))))))))))))))</f>
        <v>Promover la calidad educativa de la Institución, mediante la administración de los programas de formación que ofrece la universidad en sus diferentes niveles, con el fin de permitir al egresado desempeñarse con idoneidad, ética y compromiso social.</v>
      </c>
      <c r="F56" s="340" t="s">
        <v>260</v>
      </c>
      <c r="G56" s="106" t="s">
        <v>256</v>
      </c>
      <c r="H56" s="106" t="s">
        <v>41</v>
      </c>
      <c r="I56" s="99" t="s">
        <v>764</v>
      </c>
      <c r="J56" s="340" t="s">
        <v>106</v>
      </c>
      <c r="K56" s="340" t="s">
        <v>772</v>
      </c>
      <c r="L56" s="340" t="s">
        <v>773</v>
      </c>
      <c r="M56" s="340" t="s">
        <v>774</v>
      </c>
      <c r="N56" s="340" t="s">
        <v>124</v>
      </c>
      <c r="O56" s="328">
        <f t="shared" ref="O56:O98" si="255">IF(N56="ALTA",5,IF(N56="MEDIO ALTA",4,IF(N56="MEDIA",3,IF(N56="MEDIO BAJA",2,IF(N56="BAJA",1,0)))))</f>
        <v>1</v>
      </c>
      <c r="P56" s="340" t="s">
        <v>136</v>
      </c>
      <c r="Q56" s="328">
        <f t="shared" ref="Q56" si="256">IF(P56="ALTO",5,IF(P56="MEDIO-ALTO",4,IF(P56="MEDIO",3,IF(P56="MEDIO-BAJO",2,IF(P56="BAJO",1,0)))))</f>
        <v>5</v>
      </c>
      <c r="R56" s="328">
        <f t="shared" ref="R56" si="257">Q56*O56</f>
        <v>5</v>
      </c>
      <c r="S56" s="118" t="s">
        <v>309</v>
      </c>
      <c r="T56" s="99">
        <f t="shared" si="1"/>
        <v>2</v>
      </c>
      <c r="U56" s="328">
        <f t="shared" ref="U56" si="258">ROUND(AVERAGEIF(T56:T58,"&gt;0"),0)</f>
        <v>2</v>
      </c>
      <c r="V56" s="328">
        <f t="shared" ref="V56" si="259">U56*0.6</f>
        <v>1.2</v>
      </c>
      <c r="W56" s="106" t="s">
        <v>783</v>
      </c>
      <c r="X56" s="328">
        <f t="shared" ref="X56" si="260">IF(S56="No_existen",5*$X$10,Y56*$X$10)</f>
        <v>0.1</v>
      </c>
      <c r="Y56" s="328">
        <f t="shared" ref="Y56:Y92" si="261">ROUND(AVERAGEIF(Z56:Z58,"&gt;0"),0)</f>
        <v>2</v>
      </c>
      <c r="Z56" s="108">
        <f t="shared" si="2"/>
        <v>2</v>
      </c>
      <c r="AA56" s="106" t="s">
        <v>314</v>
      </c>
      <c r="AB56" s="106"/>
      <c r="AC56" s="328">
        <f t="shared" ref="AC56" si="262">IF(S56="No_existen",5*$AC$10,AD56*$AC$10)</f>
        <v>0.15</v>
      </c>
      <c r="AD56" s="328">
        <f t="shared" ref="AD56" si="263">ROUND(AVERAGEIF(AE56:AE58,"&gt;0"),0)</f>
        <v>1</v>
      </c>
      <c r="AE56" s="108">
        <f t="shared" si="3"/>
        <v>1</v>
      </c>
      <c r="AF56" s="106" t="s">
        <v>290</v>
      </c>
      <c r="AG56" s="106" t="s">
        <v>789</v>
      </c>
      <c r="AH56" s="328">
        <f t="shared" ref="AH56" si="264">IF(S56="No_existen",5*$AH$10,AI56*$AH$10)</f>
        <v>0.1</v>
      </c>
      <c r="AI56" s="328">
        <f t="shared" ref="AI56" si="265">ROUND(AVERAGEIF(AJ56:AJ58,"&gt;0"),0)</f>
        <v>1</v>
      </c>
      <c r="AJ56" s="108">
        <f t="shared" si="4"/>
        <v>1</v>
      </c>
      <c r="AK56" s="106" t="s">
        <v>287</v>
      </c>
      <c r="AL56" s="106" t="s">
        <v>297</v>
      </c>
      <c r="AM56" s="328">
        <f t="shared" ref="AM56" si="266">IF(S56="No_existen",5*$AM$10,AN56*$AM$10)</f>
        <v>0.1</v>
      </c>
      <c r="AN56" s="328">
        <f t="shared" ref="AN56" si="267">ROUND(AVERAGEIF(AO56:AO58,"&gt;0"),0)</f>
        <v>1</v>
      </c>
      <c r="AO56" s="108">
        <f t="shared" si="6"/>
        <v>1</v>
      </c>
      <c r="AP56" s="106" t="s">
        <v>631</v>
      </c>
      <c r="AQ56" s="328">
        <f t="shared" ref="AQ56" si="268">ROUND(AVERAGE(U56,Y56,AD56,AI56,AN56),0)</f>
        <v>1</v>
      </c>
      <c r="AR56" s="328" t="str">
        <f t="shared" ref="AR56" si="269">IF(AQ56&lt;1.5,"FUERTE",IF(AND(AQ56&gt;=1.5,AQ56&lt;2.5),"ACEPTABLE",IF(AQ56&gt;=5,"INEXISTENTE","DÉBIL")))</f>
        <v>FUERTE</v>
      </c>
      <c r="AS56" s="328">
        <f t="shared" ref="AS56" si="270">IF(R56=0,0,ROUND((R56*AQ56),0))</f>
        <v>5</v>
      </c>
      <c r="AT56" s="329" t="str">
        <f t="shared" ref="AT56" si="271">IF(AS56&gt;=36,"GRAVE", IF(AS56&lt;=10, "LEVE", "MODERADO"))</f>
        <v>LEVE</v>
      </c>
      <c r="AU56" s="329" t="s">
        <v>794</v>
      </c>
      <c r="AV56" s="385" t="s">
        <v>795</v>
      </c>
      <c r="AW56" s="106" t="s">
        <v>88</v>
      </c>
      <c r="AX56" s="106"/>
      <c r="AY56" s="119"/>
      <c r="AZ56" s="120"/>
      <c r="BA56" s="100"/>
      <c r="BB56" s="100"/>
      <c r="BC56" s="100"/>
      <c r="BD56" s="100"/>
      <c r="BE56" s="100"/>
      <c r="BF56" s="100"/>
      <c r="BG56" s="100"/>
    </row>
    <row r="57" spans="1:59" ht="64.5" hidden="1" customHeight="1" x14ac:dyDescent="0.2">
      <c r="A57" s="336"/>
      <c r="B57" s="340"/>
      <c r="C57" s="340"/>
      <c r="D57" s="329"/>
      <c r="E57" s="340"/>
      <c r="F57" s="340"/>
      <c r="G57" s="106" t="s">
        <v>255</v>
      </c>
      <c r="H57" s="106" t="s">
        <v>37</v>
      </c>
      <c r="I57" s="99" t="s">
        <v>765</v>
      </c>
      <c r="J57" s="340"/>
      <c r="K57" s="340"/>
      <c r="L57" s="340"/>
      <c r="M57" s="340"/>
      <c r="N57" s="340"/>
      <c r="O57" s="328"/>
      <c r="P57" s="340"/>
      <c r="Q57" s="328"/>
      <c r="R57" s="328"/>
      <c r="S57" s="118" t="s">
        <v>310</v>
      </c>
      <c r="T57" s="99">
        <f t="shared" si="1"/>
        <v>1</v>
      </c>
      <c r="U57" s="328"/>
      <c r="V57" s="328"/>
      <c r="W57" s="106" t="s">
        <v>784</v>
      </c>
      <c r="X57" s="328"/>
      <c r="Y57" s="328"/>
      <c r="Z57" s="108">
        <f t="shared" si="2"/>
        <v>2</v>
      </c>
      <c r="AA57" s="106" t="s">
        <v>314</v>
      </c>
      <c r="AB57" s="106"/>
      <c r="AC57" s="328"/>
      <c r="AD57" s="328"/>
      <c r="AE57" s="108">
        <f t="shared" si="3"/>
        <v>1</v>
      </c>
      <c r="AF57" s="106" t="s">
        <v>290</v>
      </c>
      <c r="AG57" s="106" t="s">
        <v>789</v>
      </c>
      <c r="AH57" s="328"/>
      <c r="AI57" s="328"/>
      <c r="AJ57" s="108">
        <f t="shared" si="4"/>
        <v>0</v>
      </c>
      <c r="AK57" s="106"/>
      <c r="AL57" s="106" t="s">
        <v>298</v>
      </c>
      <c r="AM57" s="328"/>
      <c r="AN57" s="328"/>
      <c r="AO57" s="108">
        <f t="shared" si="6"/>
        <v>1</v>
      </c>
      <c r="AP57" s="106" t="s">
        <v>631</v>
      </c>
      <c r="AQ57" s="328"/>
      <c r="AR57" s="328"/>
      <c r="AS57" s="328"/>
      <c r="AT57" s="329"/>
      <c r="AU57" s="329"/>
      <c r="AV57" s="329"/>
      <c r="AW57" s="106" t="s">
        <v>88</v>
      </c>
      <c r="AX57" s="106"/>
      <c r="AY57" s="119"/>
      <c r="AZ57" s="120"/>
      <c r="BA57" s="100"/>
      <c r="BB57" s="100"/>
      <c r="BC57" s="100"/>
      <c r="BD57" s="100"/>
      <c r="BE57" s="100"/>
      <c r="BF57" s="100"/>
      <c r="BG57" s="100"/>
    </row>
    <row r="58" spans="1:59" ht="64.5" hidden="1" customHeight="1" x14ac:dyDescent="0.2">
      <c r="A58" s="336"/>
      <c r="B58" s="340"/>
      <c r="C58" s="340"/>
      <c r="D58" s="329"/>
      <c r="E58" s="340"/>
      <c r="F58" s="340"/>
      <c r="G58" s="106"/>
      <c r="H58" s="106"/>
      <c r="I58" s="99"/>
      <c r="J58" s="340"/>
      <c r="K58" s="340"/>
      <c r="L58" s="340"/>
      <c r="M58" s="340"/>
      <c r="N58" s="340"/>
      <c r="O58" s="328"/>
      <c r="P58" s="340"/>
      <c r="Q58" s="328"/>
      <c r="R58" s="328"/>
      <c r="S58" s="118"/>
      <c r="T58" s="99">
        <f t="shared" si="1"/>
        <v>0</v>
      </c>
      <c r="U58" s="328"/>
      <c r="V58" s="328"/>
      <c r="W58" s="106"/>
      <c r="X58" s="328"/>
      <c r="Y58" s="328"/>
      <c r="Z58" s="108">
        <f t="shared" si="2"/>
        <v>0</v>
      </c>
      <c r="AA58" s="106"/>
      <c r="AB58" s="106"/>
      <c r="AC58" s="328"/>
      <c r="AD58" s="328"/>
      <c r="AE58" s="108">
        <f t="shared" si="3"/>
        <v>0</v>
      </c>
      <c r="AF58" s="106"/>
      <c r="AG58" s="106"/>
      <c r="AH58" s="328"/>
      <c r="AI58" s="328"/>
      <c r="AJ58" s="108">
        <f t="shared" si="4"/>
        <v>0</v>
      </c>
      <c r="AK58" s="106"/>
      <c r="AL58" s="106"/>
      <c r="AM58" s="328"/>
      <c r="AN58" s="328"/>
      <c r="AO58" s="108">
        <f t="shared" si="6"/>
        <v>0</v>
      </c>
      <c r="AP58" s="106"/>
      <c r="AQ58" s="328"/>
      <c r="AR58" s="328"/>
      <c r="AS58" s="328"/>
      <c r="AT58" s="329"/>
      <c r="AU58" s="329"/>
      <c r="AV58" s="329"/>
      <c r="AW58" s="106"/>
      <c r="AX58" s="106"/>
      <c r="AY58" s="119"/>
      <c r="AZ58" s="120"/>
      <c r="BA58" s="100"/>
      <c r="BB58" s="100"/>
      <c r="BC58" s="100"/>
      <c r="BD58" s="100"/>
      <c r="BE58" s="100"/>
      <c r="BF58" s="100"/>
      <c r="BG58" s="100"/>
    </row>
    <row r="59" spans="1:59" ht="139.5" customHeight="1" x14ac:dyDescent="0.2">
      <c r="A59" s="336">
        <v>17</v>
      </c>
      <c r="B59" s="340" t="s">
        <v>184</v>
      </c>
      <c r="C59" s="340" t="str">
        <f t="shared" ref="C59" si="272">+VLOOKUP(B59,$A$694:$B$733,2,0)</f>
        <v>CECILIA LUCA ESCOBAR VEKEMAN</v>
      </c>
      <c r="D59" s="329" t="s">
        <v>161</v>
      </c>
      <c r="E59" s="340" t="str">
        <f>IF(D59=$D$664,$E$664,IF(D59=$D$665,$E$665,IF(D59=$D$666,$E$666,IF(D59=$D$667,$E$667,IF(D59=$D$668,$E$668,IF(D59=$D$669,$E$669,IF(D59=$D$670,$E$670,IF(D59=$D$671,$E$671,IF(D59=$D$672,$E$672,IF(D59=$D$673,$E$673,IF(D59=VICERRECTORÍA_ACADÉMICA_,BF673,IF(D59=PLANEACIÓN_,BF675, IF(D59=IMPACTO,BF674,IF(D59=VICERRECTORÍA_ADMINISTRATIVA_FINANCIERA_,BF676,IF(D59=_VICERRECTORÍA_RESPONSABILIDAD_SOCIAL_Y_BIENESTAR_UNIVERSITARIO_,BF677,"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340" t="s">
        <v>260</v>
      </c>
      <c r="G59" s="106" t="s">
        <v>256</v>
      </c>
      <c r="H59" s="106" t="s">
        <v>41</v>
      </c>
      <c r="I59" s="99" t="s">
        <v>766</v>
      </c>
      <c r="J59" s="340" t="s">
        <v>107</v>
      </c>
      <c r="K59" s="340" t="s">
        <v>775</v>
      </c>
      <c r="L59" s="340" t="s">
        <v>776</v>
      </c>
      <c r="M59" s="340" t="s">
        <v>777</v>
      </c>
      <c r="N59" s="340" t="s">
        <v>124</v>
      </c>
      <c r="O59" s="328">
        <f t="shared" ref="O59" si="273">IF(N59="ALTA",5,IF(N59="MEDIO ALTA",4,IF(N59="MEDIA",3,IF(N59="MEDIO BAJA",2,IF(N59="BAJA",1,0)))))</f>
        <v>1</v>
      </c>
      <c r="P59" s="340" t="s">
        <v>136</v>
      </c>
      <c r="Q59" s="328">
        <f t="shared" ref="Q59" si="274">IF(P59="ALTO",5,IF(P59="MEDIO-ALTO",4,IF(P59="MEDIO",3,IF(P59="MEDIO-BAJO",2,IF(P59="BAJO",1,0)))))</f>
        <v>5</v>
      </c>
      <c r="R59" s="328">
        <f t="shared" ref="R59" si="275">Q59*O59</f>
        <v>5</v>
      </c>
      <c r="S59" s="118" t="s">
        <v>310</v>
      </c>
      <c r="T59" s="99">
        <f t="shared" si="1"/>
        <v>1</v>
      </c>
      <c r="U59" s="328">
        <f t="shared" ref="U59" si="276">ROUND(AVERAGEIF(T59:T61,"&gt;0"),0)</f>
        <v>1</v>
      </c>
      <c r="V59" s="328">
        <f t="shared" ref="V59" si="277">U59*0.6</f>
        <v>0.6</v>
      </c>
      <c r="W59" s="106" t="s">
        <v>785</v>
      </c>
      <c r="X59" s="328">
        <f t="shared" ref="X59" si="278">IF(S59="No_existen",5*$X$10,Y59*$X$10)</f>
        <v>0.1</v>
      </c>
      <c r="Y59" s="328">
        <f t="shared" ref="Y59:Y95" si="279">ROUND(AVERAGEIF(Z59:Z61,"&gt;0"),0)</f>
        <v>2</v>
      </c>
      <c r="Z59" s="108">
        <f t="shared" si="2"/>
        <v>2</v>
      </c>
      <c r="AA59" s="106" t="s">
        <v>314</v>
      </c>
      <c r="AB59" s="106"/>
      <c r="AC59" s="328">
        <f t="shared" ref="AC59" si="280">IF(S59="No_existen",5*$AC$10,AD59*$AC$10)</f>
        <v>0.15</v>
      </c>
      <c r="AD59" s="328">
        <f t="shared" ref="AD59" si="281">ROUND(AVERAGEIF(AE59:AE61,"&gt;0"),0)</f>
        <v>1</v>
      </c>
      <c r="AE59" s="108">
        <f t="shared" si="3"/>
        <v>1</v>
      </c>
      <c r="AF59" s="106" t="s">
        <v>290</v>
      </c>
      <c r="AG59" s="106" t="s">
        <v>790</v>
      </c>
      <c r="AH59" s="328">
        <f t="shared" ref="AH59" si="282">IF(S59="No_existen",5*$AH$10,AI59*$AH$10)</f>
        <v>0.1</v>
      </c>
      <c r="AI59" s="328">
        <f t="shared" ref="AI59" si="283">ROUND(AVERAGEIF(AJ59:AJ61,"&gt;0"),0)</f>
        <v>1</v>
      </c>
      <c r="AJ59" s="108">
        <f t="shared" si="4"/>
        <v>1</v>
      </c>
      <c r="AK59" s="106" t="s">
        <v>287</v>
      </c>
      <c r="AL59" s="106" t="s">
        <v>296</v>
      </c>
      <c r="AM59" s="328">
        <f t="shared" ref="AM59" si="284">IF(S59="No_existen",5*$AM$10,AN59*$AM$10)</f>
        <v>0.1</v>
      </c>
      <c r="AN59" s="328">
        <f t="shared" ref="AN59" si="285">ROUND(AVERAGEIF(AO59:AO61,"&gt;0"),0)</f>
        <v>1</v>
      </c>
      <c r="AO59" s="108">
        <f t="shared" si="6"/>
        <v>1</v>
      </c>
      <c r="AP59" s="106" t="s">
        <v>631</v>
      </c>
      <c r="AQ59" s="328">
        <f t="shared" ref="AQ59" si="286">ROUND(AVERAGE(U59,Y59,AD59,AI59,AN59),0)</f>
        <v>1</v>
      </c>
      <c r="AR59" s="328" t="str">
        <f t="shared" ref="AR59" si="287">IF(AQ59&lt;1.5,"FUERTE",IF(AND(AQ59&gt;=1.5,AQ59&lt;2.5),"ACEPTABLE",IF(AQ59&gt;=5,"INEXISTENTE","DÉBIL")))</f>
        <v>FUERTE</v>
      </c>
      <c r="AS59" s="328">
        <f t="shared" ref="AS59" si="288">IF(R59=0,0,ROUND((R59*AQ59),0))</f>
        <v>5</v>
      </c>
      <c r="AT59" s="329" t="str">
        <f t="shared" ref="AT59" si="289">IF(AS59&gt;=36,"GRAVE", IF(AS59&lt;=10, "LEVE", "MODERADO"))</f>
        <v>LEVE</v>
      </c>
      <c r="AU59" s="329" t="s">
        <v>796</v>
      </c>
      <c r="AV59" s="329" t="s">
        <v>797</v>
      </c>
      <c r="AW59" s="106" t="s">
        <v>88</v>
      </c>
      <c r="AX59" s="106"/>
      <c r="AY59" s="119"/>
      <c r="AZ59" s="120"/>
      <c r="BA59" s="100"/>
      <c r="BB59" s="100"/>
      <c r="BC59" s="100"/>
      <c r="BD59" s="100"/>
      <c r="BE59" s="100"/>
      <c r="BF59" s="100"/>
      <c r="BG59" s="100"/>
    </row>
    <row r="60" spans="1:59" ht="64.5" hidden="1" customHeight="1" x14ac:dyDescent="0.2">
      <c r="A60" s="336"/>
      <c r="B60" s="340"/>
      <c r="C60" s="340"/>
      <c r="D60" s="329"/>
      <c r="E60" s="340"/>
      <c r="F60" s="340"/>
      <c r="G60" s="106" t="s">
        <v>255</v>
      </c>
      <c r="H60" s="106" t="s">
        <v>35</v>
      </c>
      <c r="I60" s="99" t="s">
        <v>767</v>
      </c>
      <c r="J60" s="340"/>
      <c r="K60" s="340"/>
      <c r="L60" s="340"/>
      <c r="M60" s="340"/>
      <c r="N60" s="340"/>
      <c r="O60" s="328"/>
      <c r="P60" s="340"/>
      <c r="Q60" s="328"/>
      <c r="R60" s="328"/>
      <c r="S60" s="118" t="s">
        <v>310</v>
      </c>
      <c r="T60" s="99">
        <f t="shared" si="1"/>
        <v>1</v>
      </c>
      <c r="U60" s="328"/>
      <c r="V60" s="328"/>
      <c r="W60" s="106" t="s">
        <v>786</v>
      </c>
      <c r="X60" s="328"/>
      <c r="Y60" s="328"/>
      <c r="Z60" s="108">
        <f t="shared" si="2"/>
        <v>2</v>
      </c>
      <c r="AA60" s="106" t="s">
        <v>314</v>
      </c>
      <c r="AB60" s="106"/>
      <c r="AC60" s="328"/>
      <c r="AD60" s="328"/>
      <c r="AE60" s="108">
        <f t="shared" si="3"/>
        <v>1</v>
      </c>
      <c r="AF60" s="106" t="s">
        <v>290</v>
      </c>
      <c r="AG60" s="106" t="s">
        <v>790</v>
      </c>
      <c r="AH60" s="328"/>
      <c r="AI60" s="328"/>
      <c r="AJ60" s="108">
        <f t="shared" si="4"/>
        <v>1</v>
      </c>
      <c r="AK60" s="106" t="s">
        <v>287</v>
      </c>
      <c r="AL60" s="106" t="s">
        <v>298</v>
      </c>
      <c r="AM60" s="328"/>
      <c r="AN60" s="328"/>
      <c r="AO60" s="108">
        <f t="shared" si="6"/>
        <v>1</v>
      </c>
      <c r="AP60" s="106" t="s">
        <v>631</v>
      </c>
      <c r="AQ60" s="328"/>
      <c r="AR60" s="328"/>
      <c r="AS60" s="328"/>
      <c r="AT60" s="329"/>
      <c r="AU60" s="329"/>
      <c r="AV60" s="329"/>
      <c r="AW60" s="106" t="s">
        <v>88</v>
      </c>
      <c r="AX60" s="106"/>
      <c r="AY60" s="119"/>
      <c r="AZ60" s="120"/>
      <c r="BA60" s="100"/>
      <c r="BB60" s="100"/>
      <c r="BC60" s="100"/>
      <c r="BD60" s="100"/>
      <c r="BE60" s="100"/>
      <c r="BF60" s="100"/>
      <c r="BG60" s="100"/>
    </row>
    <row r="61" spans="1:59" ht="64.5" hidden="1" customHeight="1" x14ac:dyDescent="0.2">
      <c r="A61" s="336"/>
      <c r="B61" s="340"/>
      <c r="C61" s="340"/>
      <c r="D61" s="329"/>
      <c r="E61" s="340"/>
      <c r="F61" s="340"/>
      <c r="G61" s="106"/>
      <c r="H61" s="106"/>
      <c r="I61" s="99"/>
      <c r="J61" s="340"/>
      <c r="K61" s="340"/>
      <c r="L61" s="340"/>
      <c r="M61" s="340"/>
      <c r="N61" s="340"/>
      <c r="O61" s="328"/>
      <c r="P61" s="340"/>
      <c r="Q61" s="328"/>
      <c r="R61" s="328"/>
      <c r="S61" s="118"/>
      <c r="T61" s="99">
        <f t="shared" si="1"/>
        <v>0</v>
      </c>
      <c r="U61" s="328"/>
      <c r="V61" s="328"/>
      <c r="W61" s="106"/>
      <c r="X61" s="328"/>
      <c r="Y61" s="328"/>
      <c r="Z61" s="108">
        <f t="shared" si="2"/>
        <v>0</v>
      </c>
      <c r="AA61" s="106"/>
      <c r="AB61" s="106"/>
      <c r="AC61" s="328"/>
      <c r="AD61" s="328"/>
      <c r="AE61" s="108">
        <f t="shared" si="3"/>
        <v>0</v>
      </c>
      <c r="AF61" s="106"/>
      <c r="AG61" s="106"/>
      <c r="AH61" s="328"/>
      <c r="AI61" s="328"/>
      <c r="AJ61" s="108">
        <f t="shared" si="4"/>
        <v>0</v>
      </c>
      <c r="AK61" s="106"/>
      <c r="AL61" s="106"/>
      <c r="AM61" s="328"/>
      <c r="AN61" s="328"/>
      <c r="AO61" s="108">
        <f t="shared" si="6"/>
        <v>0</v>
      </c>
      <c r="AP61" s="106"/>
      <c r="AQ61" s="328"/>
      <c r="AR61" s="328"/>
      <c r="AS61" s="328"/>
      <c r="AT61" s="329"/>
      <c r="AU61" s="329"/>
      <c r="AV61" s="329"/>
      <c r="AW61" s="106"/>
      <c r="AX61" s="106"/>
      <c r="AY61" s="119"/>
      <c r="AZ61" s="120"/>
      <c r="BA61" s="100"/>
      <c r="BB61" s="100"/>
      <c r="BC61" s="100"/>
      <c r="BD61" s="100"/>
      <c r="BE61" s="100"/>
      <c r="BF61" s="100"/>
      <c r="BG61" s="100"/>
    </row>
    <row r="62" spans="1:59" ht="64.5" hidden="1" customHeight="1" x14ac:dyDescent="0.2">
      <c r="A62" s="336">
        <v>18</v>
      </c>
      <c r="B62" s="340" t="s">
        <v>184</v>
      </c>
      <c r="C62" s="340" t="str">
        <f t="shared" ref="C62" si="290">+VLOOKUP(B62,$A$694:$B$733,2,0)</f>
        <v>CECILIA LUCA ESCOBAR VEKEMAN</v>
      </c>
      <c r="D62" s="329" t="s">
        <v>159</v>
      </c>
      <c r="E62" s="340" t="str">
        <f>IF(D62=$D$664,$E$664,IF(D62=$D$665,$E$665,IF(D62=$D$666,$E$666,IF(D62=$D$667,$E$667,IF(D62=$D$668,$E$668,IF(D62=$D$669,$E$669,IF(D62=$D$670,$E$670,IF(D62=$D$671,$E$671,IF(D62=$D$672,$E$672,IF(D62=$D$673,$E$673,IF(D62=VICERRECTORÍA_ACADÉMICA_,BF676,IF(D62=PLANEACIÓN_,BF678, IF(D62=IMPACTO,BF677,IF(D62=VICERRECTORÍA_ADMINISTRATIVA_FINANCIERA_,BF679,IF(D62=_VICERRECTORÍA_RESPONSABILIDAD_SOCIAL_Y_BIENESTAR_UNIVERSITARIO_,BF680," ")))))))))))))))</f>
        <v>Administrar y ejecutar los recursos de la institución generando en los procesos mayor eficiencia y eficacia para dar una respuesta oportuna a los servicios demandados en el cumplimiento de las funciones misionales.</v>
      </c>
      <c r="F62" s="340" t="s">
        <v>260</v>
      </c>
      <c r="G62" s="106" t="s">
        <v>255</v>
      </c>
      <c r="H62" s="106" t="s">
        <v>111</v>
      </c>
      <c r="I62" s="99" t="s">
        <v>768</v>
      </c>
      <c r="J62" s="340" t="s">
        <v>582</v>
      </c>
      <c r="K62" s="328" t="s">
        <v>778</v>
      </c>
      <c r="L62" s="328" t="s">
        <v>779</v>
      </c>
      <c r="M62" s="328" t="s">
        <v>780</v>
      </c>
      <c r="N62" s="340" t="s">
        <v>124</v>
      </c>
      <c r="O62" s="328">
        <f t="shared" ref="O62:O104" si="291">IF(N62="ALTA",5,IF(N62="MEDIO ALTA",4,IF(N62="MEDIA",3,IF(N62="MEDIO BAJA",2,IF(N62="BAJA",1,0)))))</f>
        <v>1</v>
      </c>
      <c r="P62" s="340" t="s">
        <v>204</v>
      </c>
      <c r="Q62" s="328">
        <f t="shared" ref="Q62" si="292">IF(P62="ALTO",5,IF(P62="MEDIO-ALTO",4,IF(P62="MEDIO",3,IF(P62="MEDIO-BAJO",2,IF(P62="BAJO",1,0)))))</f>
        <v>2</v>
      </c>
      <c r="R62" s="328">
        <f t="shared" ref="R62" si="293">Q62*O62</f>
        <v>2</v>
      </c>
      <c r="S62" s="118" t="s">
        <v>310</v>
      </c>
      <c r="T62" s="99">
        <f t="shared" si="1"/>
        <v>1</v>
      </c>
      <c r="U62" s="328">
        <f t="shared" ref="U62" si="294">ROUND(AVERAGEIF(T62:T64,"&gt;0"),0)</f>
        <v>1</v>
      </c>
      <c r="V62" s="328">
        <f t="shared" ref="V62" si="295">U62*0.6</f>
        <v>0.6</v>
      </c>
      <c r="W62" s="106" t="s">
        <v>787</v>
      </c>
      <c r="X62" s="328">
        <f t="shared" ref="X62" si="296">IF(S62="No_existen",5*$X$10,Y62*$X$10)</f>
        <v>0.1</v>
      </c>
      <c r="Y62" s="328">
        <f t="shared" ref="Y62:Y98" si="297">ROUND(AVERAGEIF(Z62:Z64,"&gt;0"),0)</f>
        <v>2</v>
      </c>
      <c r="Z62" s="108">
        <f t="shared" si="2"/>
        <v>2</v>
      </c>
      <c r="AA62" s="106" t="s">
        <v>314</v>
      </c>
      <c r="AB62" s="106"/>
      <c r="AC62" s="328">
        <f t="shared" ref="AC62" si="298">IF(S62="No_existen",5*$AC$10,AD62*$AC$10)</f>
        <v>0.15</v>
      </c>
      <c r="AD62" s="328">
        <f t="shared" ref="AD62" si="299">ROUND(AVERAGEIF(AE62:AE64,"&gt;0"),0)</f>
        <v>1</v>
      </c>
      <c r="AE62" s="108">
        <f t="shared" si="3"/>
        <v>1</v>
      </c>
      <c r="AF62" s="106" t="s">
        <v>290</v>
      </c>
      <c r="AG62" s="106" t="s">
        <v>791</v>
      </c>
      <c r="AH62" s="328">
        <f t="shared" ref="AH62" si="300">IF(S62="No_existen",5*$AH$10,AI62*$AH$10)</f>
        <v>0.1</v>
      </c>
      <c r="AI62" s="328">
        <f t="shared" ref="AI62" si="301">ROUND(AVERAGEIF(AJ62:AJ64,"&gt;0"),0)</f>
        <v>1</v>
      </c>
      <c r="AJ62" s="108">
        <f t="shared" si="4"/>
        <v>1</v>
      </c>
      <c r="AK62" s="106" t="s">
        <v>287</v>
      </c>
      <c r="AL62" s="106" t="s">
        <v>295</v>
      </c>
      <c r="AM62" s="328">
        <f t="shared" ref="AM62" si="302">IF(S62="No_existen",5*$AM$10,AN62*$AM$10)</f>
        <v>0.1</v>
      </c>
      <c r="AN62" s="328">
        <f t="shared" ref="AN62" si="303">ROUND(AVERAGEIF(AO62:AO64,"&gt;0"),0)</f>
        <v>1</v>
      </c>
      <c r="AO62" s="108">
        <f t="shared" si="6"/>
        <v>1</v>
      </c>
      <c r="AP62" s="106" t="s">
        <v>631</v>
      </c>
      <c r="AQ62" s="328">
        <f t="shared" ref="AQ62" si="304">ROUND(AVERAGE(U62,Y62,AD62,AI62,AN62),0)</f>
        <v>1</v>
      </c>
      <c r="AR62" s="328" t="str">
        <f t="shared" ref="AR62" si="305">IF(AQ62&lt;1.5,"FUERTE",IF(AND(AQ62&gt;=1.5,AQ62&lt;2.5),"ACEPTABLE",IF(AQ62&gt;=5,"INEXISTENTE","DÉBIL")))</f>
        <v>FUERTE</v>
      </c>
      <c r="AS62" s="328">
        <f t="shared" ref="AS62" si="306">IF(R62=0,0,ROUND((R62*AQ62),0))</f>
        <v>2</v>
      </c>
      <c r="AT62" s="329" t="str">
        <f t="shared" ref="AT62" si="307">IF(AS62&gt;=36,"GRAVE", IF(AS62&lt;=10, "LEVE", "MODERADO"))</f>
        <v>LEVE</v>
      </c>
      <c r="AU62" s="329" t="s">
        <v>798</v>
      </c>
      <c r="AV62" s="329" t="s">
        <v>799</v>
      </c>
      <c r="AW62" s="106" t="s">
        <v>88</v>
      </c>
      <c r="AX62" s="106"/>
      <c r="AY62" s="119"/>
      <c r="AZ62" s="120"/>
      <c r="BA62" s="100"/>
      <c r="BB62" s="100"/>
      <c r="BC62" s="100"/>
      <c r="BD62" s="100"/>
      <c r="BE62" s="100"/>
      <c r="BF62" s="100"/>
      <c r="BG62" s="100"/>
    </row>
    <row r="63" spans="1:59" ht="64.5" hidden="1" customHeight="1" x14ac:dyDescent="0.2">
      <c r="A63" s="336"/>
      <c r="B63" s="340"/>
      <c r="C63" s="340"/>
      <c r="D63" s="329"/>
      <c r="E63" s="340"/>
      <c r="F63" s="340"/>
      <c r="G63" s="106"/>
      <c r="H63" s="106"/>
      <c r="I63" s="99"/>
      <c r="J63" s="340"/>
      <c r="K63" s="328"/>
      <c r="L63" s="328"/>
      <c r="M63" s="328"/>
      <c r="N63" s="340"/>
      <c r="O63" s="328"/>
      <c r="P63" s="340"/>
      <c r="Q63" s="328"/>
      <c r="R63" s="328"/>
      <c r="S63" s="118"/>
      <c r="T63" s="99">
        <f t="shared" si="1"/>
        <v>0</v>
      </c>
      <c r="U63" s="328"/>
      <c r="V63" s="328"/>
      <c r="W63" s="106"/>
      <c r="X63" s="328"/>
      <c r="Y63" s="328"/>
      <c r="Z63" s="108">
        <f t="shared" si="2"/>
        <v>0</v>
      </c>
      <c r="AA63" s="106"/>
      <c r="AB63" s="106"/>
      <c r="AC63" s="328"/>
      <c r="AD63" s="328"/>
      <c r="AE63" s="108">
        <f t="shared" si="3"/>
        <v>0</v>
      </c>
      <c r="AF63" s="106"/>
      <c r="AG63" s="106"/>
      <c r="AH63" s="328"/>
      <c r="AI63" s="328"/>
      <c r="AJ63" s="108">
        <f t="shared" si="4"/>
        <v>0</v>
      </c>
      <c r="AK63" s="106"/>
      <c r="AL63" s="106"/>
      <c r="AM63" s="328"/>
      <c r="AN63" s="328"/>
      <c r="AO63" s="108">
        <f t="shared" si="6"/>
        <v>0</v>
      </c>
      <c r="AP63" s="106"/>
      <c r="AQ63" s="328"/>
      <c r="AR63" s="328"/>
      <c r="AS63" s="328"/>
      <c r="AT63" s="329"/>
      <c r="AU63" s="329"/>
      <c r="AV63" s="329"/>
      <c r="AW63" s="106"/>
      <c r="AX63" s="106"/>
      <c r="AY63" s="119"/>
      <c r="AZ63" s="120"/>
      <c r="BA63" s="100"/>
      <c r="BB63" s="100"/>
      <c r="BC63" s="100"/>
      <c r="BD63" s="100"/>
      <c r="BE63" s="100"/>
      <c r="BF63" s="100"/>
      <c r="BG63" s="100"/>
    </row>
    <row r="64" spans="1:59" ht="64.5" hidden="1" customHeight="1" x14ac:dyDescent="0.2">
      <c r="A64" s="336"/>
      <c r="B64" s="340"/>
      <c r="C64" s="340"/>
      <c r="D64" s="329"/>
      <c r="E64" s="340"/>
      <c r="F64" s="340"/>
      <c r="G64" s="106"/>
      <c r="H64" s="106"/>
      <c r="I64" s="99"/>
      <c r="J64" s="340"/>
      <c r="K64" s="328"/>
      <c r="L64" s="328"/>
      <c r="M64" s="328"/>
      <c r="N64" s="340"/>
      <c r="O64" s="328"/>
      <c r="P64" s="340"/>
      <c r="Q64" s="328"/>
      <c r="R64" s="328"/>
      <c r="S64" s="118"/>
      <c r="T64" s="99">
        <f t="shared" si="1"/>
        <v>0</v>
      </c>
      <c r="U64" s="328"/>
      <c r="V64" s="328"/>
      <c r="W64" s="106"/>
      <c r="X64" s="328"/>
      <c r="Y64" s="328"/>
      <c r="Z64" s="108">
        <f t="shared" si="2"/>
        <v>0</v>
      </c>
      <c r="AA64" s="106"/>
      <c r="AB64" s="106"/>
      <c r="AC64" s="328"/>
      <c r="AD64" s="328"/>
      <c r="AE64" s="108">
        <f t="shared" si="3"/>
        <v>0</v>
      </c>
      <c r="AF64" s="106"/>
      <c r="AG64" s="106"/>
      <c r="AH64" s="328"/>
      <c r="AI64" s="328"/>
      <c r="AJ64" s="108">
        <f t="shared" si="4"/>
        <v>0</v>
      </c>
      <c r="AK64" s="106"/>
      <c r="AL64" s="106"/>
      <c r="AM64" s="328"/>
      <c r="AN64" s="328"/>
      <c r="AO64" s="108">
        <f t="shared" si="6"/>
        <v>0</v>
      </c>
      <c r="AP64" s="106"/>
      <c r="AQ64" s="328"/>
      <c r="AR64" s="328"/>
      <c r="AS64" s="328"/>
      <c r="AT64" s="329"/>
      <c r="AU64" s="329"/>
      <c r="AV64" s="329"/>
      <c r="AW64" s="106"/>
      <c r="AX64" s="106"/>
      <c r="AY64" s="119"/>
      <c r="AZ64" s="120"/>
      <c r="BA64" s="100"/>
      <c r="BB64" s="100"/>
      <c r="BC64" s="100"/>
      <c r="BD64" s="100"/>
      <c r="BE64" s="100"/>
      <c r="BF64" s="100"/>
      <c r="BG64" s="100"/>
    </row>
    <row r="65" spans="1:59" ht="64.5" hidden="1" customHeight="1" x14ac:dyDescent="0.2">
      <c r="A65" s="336">
        <v>19</v>
      </c>
      <c r="B65" s="340" t="s">
        <v>179</v>
      </c>
      <c r="C65" s="340" t="str">
        <f t="shared" ref="C65" si="308">+VLOOKUP(B65,$A$694:$B$733,2,0)</f>
        <v>GIOVANNI GARCÍA CASTRO</v>
      </c>
      <c r="D65" s="329" t="s">
        <v>147</v>
      </c>
      <c r="E65" s="340" t="str">
        <f>IF(D65=$D$664,$E$664,IF(D65=$D$665,$E$665,IF(D65=$D$666,$E$666,IF(D65=$D$667,$E$667,IF(D65=$D$668,$E$668,IF(D65=$D$669,$E$669,IF(D65=$D$670,$E$670,IF(D65=$D$671,$E$671,IF(D65=$D$672,$E$672,IF(D65=$D$673,$E$673,IF(D65=VICERRECTORÍA_ACADÉMICA_,BF679,IF(D65=PLANEACIÓN_,BF681, IF(D65=IMPACTO,BF680,IF(D65=VICERRECTORÍA_ADMINISTRATIVA_FINANCIERA_,BF682,IF(D65=_VICERRECTORÍA_RESPONSABILIDAD_SOCIAL_Y_BIENESTAR_UNIVERSITARIO_,BF683,"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5" s="340" t="s">
        <v>260</v>
      </c>
      <c r="G65" s="106" t="s">
        <v>255</v>
      </c>
      <c r="H65" s="106" t="s">
        <v>37</v>
      </c>
      <c r="I65" s="99" t="s">
        <v>800</v>
      </c>
      <c r="J65" s="340" t="s">
        <v>106</v>
      </c>
      <c r="K65" s="328" t="s">
        <v>816</v>
      </c>
      <c r="L65" s="328" t="s">
        <v>817</v>
      </c>
      <c r="M65" s="328" t="s">
        <v>818</v>
      </c>
      <c r="N65" s="340" t="s">
        <v>103</v>
      </c>
      <c r="O65" s="328">
        <f t="shared" ref="O65:O107" si="309">IF(N65="ALTA",5,IF(N65="MEDIO ALTA",4,IF(N65="MEDIA",3,IF(N65="MEDIO BAJA",2,IF(N65="BAJA",1,0)))))</f>
        <v>3</v>
      </c>
      <c r="P65" s="340" t="s">
        <v>136</v>
      </c>
      <c r="Q65" s="328">
        <f t="shared" ref="Q65" si="310">IF(P65="ALTO",5,IF(P65="MEDIO-ALTO",4,IF(P65="MEDIO",3,IF(P65="MEDIO-BAJO",2,IF(P65="BAJO",1,0)))))</f>
        <v>5</v>
      </c>
      <c r="R65" s="328">
        <f t="shared" ref="R65" si="311">Q65*O65</f>
        <v>15</v>
      </c>
      <c r="S65" s="118" t="s">
        <v>310</v>
      </c>
      <c r="T65" s="99">
        <f t="shared" si="1"/>
        <v>1</v>
      </c>
      <c r="U65" s="328">
        <f t="shared" ref="U65" si="312">ROUND(AVERAGEIF(T65:T67,"&gt;0"),0)</f>
        <v>2</v>
      </c>
      <c r="V65" s="328">
        <f t="shared" ref="V65" si="313">U65*0.6</f>
        <v>1.2</v>
      </c>
      <c r="W65" s="106" t="s">
        <v>834</v>
      </c>
      <c r="X65" s="328">
        <f t="shared" ref="X65" si="314">IF(S65="No_existen",5*$X$10,Y65*$X$10)</f>
        <v>0.1</v>
      </c>
      <c r="Y65" s="328">
        <f t="shared" ref="Y65:Y101" si="315">ROUND(AVERAGEIF(Z65:Z67,"&gt;0"),0)</f>
        <v>2</v>
      </c>
      <c r="Z65" s="108">
        <f t="shared" si="2"/>
        <v>2</v>
      </c>
      <c r="AA65" s="106" t="s">
        <v>314</v>
      </c>
      <c r="AB65" s="106"/>
      <c r="AC65" s="328">
        <f t="shared" ref="AC65" si="316">IF(S65="No_existen",5*$AC$10,AD65*$AC$10)</f>
        <v>0.15</v>
      </c>
      <c r="AD65" s="328">
        <f t="shared" ref="AD65" si="317">ROUND(AVERAGEIF(AE65:AE67,"&gt;0"),0)</f>
        <v>1</v>
      </c>
      <c r="AE65" s="108">
        <f t="shared" si="3"/>
        <v>1</v>
      </c>
      <c r="AF65" s="106" t="s">
        <v>290</v>
      </c>
      <c r="AG65" s="106" t="s">
        <v>848</v>
      </c>
      <c r="AH65" s="328">
        <f t="shared" ref="AH65" si="318">IF(S65="No_existen",5*$AH$10,AI65*$AH$10)</f>
        <v>0.1</v>
      </c>
      <c r="AI65" s="328">
        <f t="shared" ref="AI65" si="319">ROUND(AVERAGEIF(AJ65:AJ67,"&gt;0"),0)</f>
        <v>1</v>
      </c>
      <c r="AJ65" s="108">
        <f t="shared" si="4"/>
        <v>1</v>
      </c>
      <c r="AK65" s="106" t="s">
        <v>287</v>
      </c>
      <c r="AL65" s="106" t="s">
        <v>295</v>
      </c>
      <c r="AM65" s="328">
        <f t="shared" ref="AM65" si="320">IF(S65="No_existen",5*$AM$10,AN65*$AM$10)</f>
        <v>0.1</v>
      </c>
      <c r="AN65" s="328">
        <f t="shared" ref="AN65" si="321">ROUND(AVERAGEIF(AO65:AO67,"&gt;0"),0)</f>
        <v>1</v>
      </c>
      <c r="AO65" s="108">
        <f t="shared" si="6"/>
        <v>1</v>
      </c>
      <c r="AP65" s="106" t="s">
        <v>631</v>
      </c>
      <c r="AQ65" s="328">
        <f t="shared" ref="AQ65" si="322">ROUND(AVERAGE(U65,Y65,AD65,AI65,AN65),0)</f>
        <v>1</v>
      </c>
      <c r="AR65" s="328" t="str">
        <f t="shared" ref="AR65" si="323">IF(AQ65&lt;1.5,"FUERTE",IF(AND(AQ65&gt;=1.5,AQ65&lt;2.5),"ACEPTABLE",IF(AQ65&gt;=5,"INEXISTENTE","DÉBIL")))</f>
        <v>FUERTE</v>
      </c>
      <c r="AS65" s="328">
        <f t="shared" ref="AS65" si="324">IF(R65=0,0,ROUND((R65*AQ65),0))</f>
        <v>15</v>
      </c>
      <c r="AT65" s="329" t="str">
        <f t="shared" ref="AT65" si="325">IF(AS65&gt;=36,"GRAVE", IF(AS65&lt;=10, "LEVE", "MODERADO"))</f>
        <v>MODERADO</v>
      </c>
      <c r="AU65" s="328" t="s">
        <v>860</v>
      </c>
      <c r="AV65" s="384">
        <v>1</v>
      </c>
      <c r="AW65" s="106" t="s">
        <v>91</v>
      </c>
      <c r="AX65" s="106" t="s">
        <v>878</v>
      </c>
      <c r="AY65" s="119">
        <v>46006</v>
      </c>
      <c r="AZ65" s="120" t="s">
        <v>880</v>
      </c>
      <c r="BA65" s="100"/>
      <c r="BB65" s="100"/>
      <c r="BC65" s="100"/>
      <c r="BD65" s="100"/>
      <c r="BE65" s="100"/>
      <c r="BF65" s="100"/>
      <c r="BG65" s="100"/>
    </row>
    <row r="66" spans="1:59" ht="64.5" hidden="1" customHeight="1" x14ac:dyDescent="0.2">
      <c r="A66" s="336"/>
      <c r="B66" s="340"/>
      <c r="C66" s="340"/>
      <c r="D66" s="329"/>
      <c r="E66" s="340"/>
      <c r="F66" s="340"/>
      <c r="G66" s="106" t="s">
        <v>255</v>
      </c>
      <c r="H66" s="106" t="s">
        <v>35</v>
      </c>
      <c r="I66" s="99" t="s">
        <v>801</v>
      </c>
      <c r="J66" s="340"/>
      <c r="K66" s="328"/>
      <c r="L66" s="328"/>
      <c r="M66" s="328"/>
      <c r="N66" s="340"/>
      <c r="O66" s="328"/>
      <c r="P66" s="340"/>
      <c r="Q66" s="328"/>
      <c r="R66" s="328"/>
      <c r="S66" s="118" t="s">
        <v>309</v>
      </c>
      <c r="T66" s="99">
        <f t="shared" si="1"/>
        <v>2</v>
      </c>
      <c r="U66" s="328"/>
      <c r="V66" s="328"/>
      <c r="W66" s="106" t="s">
        <v>835</v>
      </c>
      <c r="X66" s="328"/>
      <c r="Y66" s="328"/>
      <c r="Z66" s="108">
        <f t="shared" si="2"/>
        <v>2</v>
      </c>
      <c r="AA66" s="106" t="s">
        <v>314</v>
      </c>
      <c r="AB66" s="106"/>
      <c r="AC66" s="328"/>
      <c r="AD66" s="328"/>
      <c r="AE66" s="108">
        <f t="shared" si="3"/>
        <v>1</v>
      </c>
      <c r="AF66" s="106" t="s">
        <v>290</v>
      </c>
      <c r="AG66" s="106" t="s">
        <v>849</v>
      </c>
      <c r="AH66" s="328"/>
      <c r="AI66" s="328"/>
      <c r="AJ66" s="108">
        <f t="shared" si="4"/>
        <v>1</v>
      </c>
      <c r="AK66" s="106" t="s">
        <v>287</v>
      </c>
      <c r="AL66" s="106" t="s">
        <v>298</v>
      </c>
      <c r="AM66" s="328"/>
      <c r="AN66" s="328"/>
      <c r="AO66" s="108">
        <f t="shared" si="6"/>
        <v>1</v>
      </c>
      <c r="AP66" s="106" t="s">
        <v>631</v>
      </c>
      <c r="AQ66" s="328"/>
      <c r="AR66" s="328"/>
      <c r="AS66" s="328"/>
      <c r="AT66" s="329"/>
      <c r="AU66" s="328"/>
      <c r="AV66" s="328"/>
      <c r="AW66" s="106" t="s">
        <v>89</v>
      </c>
      <c r="AX66" s="106" t="s">
        <v>879</v>
      </c>
      <c r="AY66" s="119">
        <v>46006</v>
      </c>
      <c r="AZ66" s="120"/>
      <c r="BA66" s="100"/>
      <c r="BB66" s="100"/>
      <c r="BC66" s="100"/>
      <c r="BD66" s="100"/>
      <c r="BE66" s="100"/>
      <c r="BF66" s="100"/>
      <c r="BG66" s="100"/>
    </row>
    <row r="67" spans="1:59" ht="64.5" hidden="1" customHeight="1" x14ac:dyDescent="0.2">
      <c r="A67" s="336"/>
      <c r="B67" s="340"/>
      <c r="C67" s="340"/>
      <c r="D67" s="329"/>
      <c r="E67" s="340"/>
      <c r="F67" s="340"/>
      <c r="G67" s="106" t="s">
        <v>255</v>
      </c>
      <c r="H67" s="106" t="s">
        <v>34</v>
      </c>
      <c r="I67" s="99" t="s">
        <v>802</v>
      </c>
      <c r="J67" s="340"/>
      <c r="K67" s="328"/>
      <c r="L67" s="328"/>
      <c r="M67" s="328"/>
      <c r="N67" s="340"/>
      <c r="O67" s="328"/>
      <c r="P67" s="340"/>
      <c r="Q67" s="328"/>
      <c r="R67" s="328"/>
      <c r="S67" s="118"/>
      <c r="T67" s="99">
        <f t="shared" si="1"/>
        <v>0</v>
      </c>
      <c r="U67" s="328"/>
      <c r="V67" s="328"/>
      <c r="W67" s="106"/>
      <c r="X67" s="328"/>
      <c r="Y67" s="328"/>
      <c r="Z67" s="108">
        <f t="shared" si="2"/>
        <v>0</v>
      </c>
      <c r="AA67" s="106"/>
      <c r="AB67" s="106"/>
      <c r="AC67" s="328"/>
      <c r="AD67" s="328"/>
      <c r="AE67" s="108">
        <f t="shared" si="3"/>
        <v>0</v>
      </c>
      <c r="AF67" s="106"/>
      <c r="AG67" s="106"/>
      <c r="AH67" s="328"/>
      <c r="AI67" s="328"/>
      <c r="AJ67" s="108">
        <f t="shared" si="4"/>
        <v>0</v>
      </c>
      <c r="AK67" s="106"/>
      <c r="AL67" s="106"/>
      <c r="AM67" s="328"/>
      <c r="AN67" s="328"/>
      <c r="AO67" s="108">
        <f t="shared" si="6"/>
        <v>0</v>
      </c>
      <c r="AP67" s="106"/>
      <c r="AQ67" s="328"/>
      <c r="AR67" s="328"/>
      <c r="AS67" s="328"/>
      <c r="AT67" s="329"/>
      <c r="AU67" s="328"/>
      <c r="AV67" s="328"/>
      <c r="AW67" s="106"/>
      <c r="AX67" s="106"/>
      <c r="AY67" s="119"/>
      <c r="AZ67" s="120"/>
      <c r="BA67" s="100"/>
      <c r="BB67" s="100"/>
      <c r="BC67" s="100"/>
      <c r="BD67" s="100"/>
      <c r="BE67" s="100"/>
      <c r="BF67" s="100"/>
      <c r="BG67" s="100"/>
    </row>
    <row r="68" spans="1:59" ht="64.5" hidden="1" customHeight="1" x14ac:dyDescent="0.2">
      <c r="A68" s="336">
        <v>20</v>
      </c>
      <c r="B68" s="340" t="s">
        <v>179</v>
      </c>
      <c r="C68" s="340" t="str">
        <f t="shared" ref="C68" si="326">+VLOOKUP(B68,$A$694:$B$733,2,0)</f>
        <v>GIOVANNI GARCÍA CASTRO</v>
      </c>
      <c r="D68" s="329" t="s">
        <v>147</v>
      </c>
      <c r="E68" s="340" t="str">
        <f>IF(D68=$D$664,$E$664,IF(D68=$D$665,$E$665,IF(D68=$D$666,$E$666,IF(D68=$D$667,$E$667,IF(D68=$D$668,$E$668,IF(D68=$D$669,$E$669,IF(D68=$D$670,$E$670,IF(D68=$D$671,$E$671,IF(D68=$D$672,$E$672,IF(D68=$D$673,$E$673,IF(D68=VICERRECTORÍA_ACADÉMICA_,BF682,IF(D68=PLANEACIÓN_,BF684, IF(D68=IMPACTO,BF683,IF(D68=VICERRECTORÍA_ADMINISTRATIVA_FINANCIERA_,BF685,IF(D68=_VICERRECTORÍA_RESPONSABILIDAD_SOCIAL_Y_BIENESTAR_UNIVERSITARIO_,BF686,"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68" s="340" t="s">
        <v>260</v>
      </c>
      <c r="G68" s="106" t="s">
        <v>256</v>
      </c>
      <c r="H68" s="106" t="s">
        <v>257</v>
      </c>
      <c r="I68" s="99" t="s">
        <v>803</v>
      </c>
      <c r="J68" s="340" t="s">
        <v>106</v>
      </c>
      <c r="K68" s="340" t="s">
        <v>819</v>
      </c>
      <c r="L68" s="340" t="s">
        <v>820</v>
      </c>
      <c r="M68" s="340" t="s">
        <v>821</v>
      </c>
      <c r="N68" s="340" t="s">
        <v>103</v>
      </c>
      <c r="O68" s="328">
        <f t="shared" ref="O68:O110" si="327">IF(N68="ALTA",5,IF(N68="MEDIO ALTA",4,IF(N68="MEDIA",3,IF(N68="MEDIO BAJA",2,IF(N68="BAJA",1,0)))))</f>
        <v>3</v>
      </c>
      <c r="P68" s="340" t="s">
        <v>205</v>
      </c>
      <c r="Q68" s="328">
        <f t="shared" ref="Q68" si="328">IF(P68="ALTO",5,IF(P68="MEDIO-ALTO",4,IF(P68="MEDIO",3,IF(P68="MEDIO-BAJO",2,IF(P68="BAJO",1,0)))))</f>
        <v>4</v>
      </c>
      <c r="R68" s="328">
        <f t="shared" ref="R68" si="329">Q68*O68</f>
        <v>12</v>
      </c>
      <c r="S68" s="118" t="s">
        <v>310</v>
      </c>
      <c r="T68" s="99">
        <f t="shared" si="1"/>
        <v>1</v>
      </c>
      <c r="U68" s="328">
        <f t="shared" ref="U68" si="330">ROUND(AVERAGEIF(T68:T70,"&gt;0"),0)</f>
        <v>1</v>
      </c>
      <c r="V68" s="328">
        <f t="shared" ref="V68" si="331">U68*0.6</f>
        <v>0.6</v>
      </c>
      <c r="W68" s="106" t="s">
        <v>836</v>
      </c>
      <c r="X68" s="328">
        <f t="shared" ref="X68" si="332">IF(S68="No_existen",5*$X$10,Y68*$X$10)</f>
        <v>0.1</v>
      </c>
      <c r="Y68" s="328">
        <f t="shared" ref="Y68:Y104" si="333">ROUND(AVERAGEIF(Z68:Z70,"&gt;0"),0)</f>
        <v>2</v>
      </c>
      <c r="Z68" s="108">
        <f t="shared" si="2"/>
        <v>2</v>
      </c>
      <c r="AA68" s="106" t="s">
        <v>314</v>
      </c>
      <c r="AB68" s="106"/>
      <c r="AC68" s="328">
        <f t="shared" ref="AC68" si="334">IF(S68="No_existen",5*$AC$10,AD68*$AC$10)</f>
        <v>0.15</v>
      </c>
      <c r="AD68" s="328">
        <f t="shared" ref="AD68" si="335">ROUND(AVERAGEIF(AE68:AE70,"&gt;0"),0)</f>
        <v>1</v>
      </c>
      <c r="AE68" s="108">
        <f t="shared" si="3"/>
        <v>1</v>
      </c>
      <c r="AF68" s="106" t="s">
        <v>290</v>
      </c>
      <c r="AG68" s="106" t="s">
        <v>850</v>
      </c>
      <c r="AH68" s="328">
        <f t="shared" ref="AH68" si="336">IF(S68="No_existen",5*$AH$10,AI68*$AH$10)</f>
        <v>0.1</v>
      </c>
      <c r="AI68" s="328">
        <f t="shared" ref="AI68" si="337">ROUND(AVERAGEIF(AJ68:AJ70,"&gt;0"),0)</f>
        <v>1</v>
      </c>
      <c r="AJ68" s="108">
        <f t="shared" si="4"/>
        <v>1</v>
      </c>
      <c r="AK68" s="106" t="s">
        <v>287</v>
      </c>
      <c r="AL68" s="106" t="s">
        <v>295</v>
      </c>
      <c r="AM68" s="328">
        <f t="shared" ref="AM68" si="338">IF(S68="No_existen",5*$AM$10,AN68*$AM$10)</f>
        <v>0.30000000000000004</v>
      </c>
      <c r="AN68" s="328">
        <f t="shared" ref="AN68" si="339">ROUND(AVERAGEIF(AO68:AO70,"&gt;0"),0)</f>
        <v>3</v>
      </c>
      <c r="AO68" s="108">
        <f t="shared" si="6"/>
        <v>4</v>
      </c>
      <c r="AP68" s="106" t="s">
        <v>632</v>
      </c>
      <c r="AQ68" s="328">
        <f t="shared" ref="AQ68" si="340">ROUND(AVERAGE(U68,Y68,AD68,AI68,AN68),0)</f>
        <v>2</v>
      </c>
      <c r="AR68" s="328" t="str">
        <f t="shared" ref="AR68" si="341">IF(AQ68&lt;1.5,"FUERTE",IF(AND(AQ68&gt;=1.5,AQ68&lt;2.5),"ACEPTABLE",IF(AQ68&gt;=5,"INEXISTENTE","DÉBIL")))</f>
        <v>ACEPTABLE</v>
      </c>
      <c r="AS68" s="328">
        <f t="shared" ref="AS68" si="342">IF(R68=0,0,ROUND((R68*AQ68),0))</f>
        <v>24</v>
      </c>
      <c r="AT68" s="329" t="str">
        <f t="shared" ref="AT68" si="343">IF(AS68&gt;=36,"GRAVE", IF(AS68&lt;=10, "LEVE", "MODERADO"))</f>
        <v>MODERADO</v>
      </c>
      <c r="AU68" s="329" t="s">
        <v>861</v>
      </c>
      <c r="AV68" s="385">
        <v>0.95</v>
      </c>
      <c r="AW68" s="106" t="s">
        <v>92</v>
      </c>
      <c r="AX68" s="106" t="s">
        <v>876</v>
      </c>
      <c r="AY68" s="119">
        <v>46006</v>
      </c>
      <c r="AZ68" s="120"/>
      <c r="BA68" s="100"/>
      <c r="BB68" s="100"/>
      <c r="BC68" s="100"/>
      <c r="BD68" s="100"/>
      <c r="BE68" s="100"/>
      <c r="BF68" s="100"/>
      <c r="BG68" s="100"/>
    </row>
    <row r="69" spans="1:59" ht="64.5" hidden="1" customHeight="1" x14ac:dyDescent="0.2">
      <c r="A69" s="336"/>
      <c r="B69" s="340"/>
      <c r="C69" s="340"/>
      <c r="D69" s="329"/>
      <c r="E69" s="340"/>
      <c r="F69" s="340"/>
      <c r="G69" s="106" t="s">
        <v>256</v>
      </c>
      <c r="H69" s="106" t="s">
        <v>39</v>
      </c>
      <c r="I69" s="99" t="s">
        <v>804</v>
      </c>
      <c r="J69" s="340"/>
      <c r="K69" s="340"/>
      <c r="L69" s="340"/>
      <c r="M69" s="340"/>
      <c r="N69" s="340"/>
      <c r="O69" s="328"/>
      <c r="P69" s="340"/>
      <c r="Q69" s="328"/>
      <c r="R69" s="328"/>
      <c r="S69" s="118" t="s">
        <v>310</v>
      </c>
      <c r="T69" s="99">
        <f t="shared" si="1"/>
        <v>1</v>
      </c>
      <c r="U69" s="328"/>
      <c r="V69" s="328"/>
      <c r="W69" s="106" t="s">
        <v>837</v>
      </c>
      <c r="X69" s="328"/>
      <c r="Y69" s="328"/>
      <c r="Z69" s="108">
        <f t="shared" si="2"/>
        <v>2</v>
      </c>
      <c r="AA69" s="106" t="s">
        <v>314</v>
      </c>
      <c r="AB69" s="106"/>
      <c r="AC69" s="328"/>
      <c r="AD69" s="328"/>
      <c r="AE69" s="108">
        <f t="shared" si="3"/>
        <v>1</v>
      </c>
      <c r="AF69" s="106" t="s">
        <v>290</v>
      </c>
      <c r="AG69" s="106" t="s">
        <v>851</v>
      </c>
      <c r="AH69" s="328"/>
      <c r="AI69" s="328"/>
      <c r="AJ69" s="108">
        <f t="shared" si="4"/>
        <v>1</v>
      </c>
      <c r="AK69" s="106" t="s">
        <v>287</v>
      </c>
      <c r="AL69" s="106" t="s">
        <v>295</v>
      </c>
      <c r="AM69" s="328"/>
      <c r="AN69" s="328"/>
      <c r="AO69" s="108">
        <f t="shared" si="6"/>
        <v>1</v>
      </c>
      <c r="AP69" s="106" t="s">
        <v>631</v>
      </c>
      <c r="AQ69" s="328"/>
      <c r="AR69" s="328"/>
      <c r="AS69" s="328"/>
      <c r="AT69" s="329"/>
      <c r="AU69" s="329"/>
      <c r="AV69" s="329"/>
      <c r="AW69" s="106" t="s">
        <v>89</v>
      </c>
      <c r="AX69" s="106" t="s">
        <v>877</v>
      </c>
      <c r="AY69" s="119">
        <v>46006</v>
      </c>
      <c r="AZ69" s="120"/>
      <c r="BA69" s="100"/>
      <c r="BB69" s="100"/>
      <c r="BC69" s="100"/>
      <c r="BD69" s="100"/>
      <c r="BE69" s="100"/>
      <c r="BF69" s="100"/>
      <c r="BG69" s="100"/>
    </row>
    <row r="70" spans="1:59" ht="64.5" hidden="1" customHeight="1" x14ac:dyDescent="0.2">
      <c r="A70" s="336"/>
      <c r="B70" s="340"/>
      <c r="C70" s="340"/>
      <c r="D70" s="329"/>
      <c r="E70" s="340"/>
      <c r="F70" s="340"/>
      <c r="G70" s="106" t="s">
        <v>256</v>
      </c>
      <c r="H70" s="106" t="s">
        <v>40</v>
      </c>
      <c r="I70" s="99" t="s">
        <v>805</v>
      </c>
      <c r="J70" s="340"/>
      <c r="K70" s="340"/>
      <c r="L70" s="340"/>
      <c r="M70" s="340"/>
      <c r="N70" s="340"/>
      <c r="O70" s="328"/>
      <c r="P70" s="340"/>
      <c r="Q70" s="328"/>
      <c r="R70" s="328"/>
      <c r="S70" s="118"/>
      <c r="T70" s="99">
        <f t="shared" si="1"/>
        <v>0</v>
      </c>
      <c r="U70" s="328"/>
      <c r="V70" s="328"/>
      <c r="W70" s="106"/>
      <c r="X70" s="328"/>
      <c r="Y70" s="328"/>
      <c r="Z70" s="108">
        <f t="shared" si="2"/>
        <v>0</v>
      </c>
      <c r="AA70" s="106"/>
      <c r="AB70" s="106"/>
      <c r="AC70" s="328"/>
      <c r="AD70" s="328"/>
      <c r="AE70" s="108">
        <f t="shared" si="3"/>
        <v>0</v>
      </c>
      <c r="AF70" s="106"/>
      <c r="AG70" s="106"/>
      <c r="AH70" s="328"/>
      <c r="AI70" s="328"/>
      <c r="AJ70" s="108">
        <f t="shared" si="4"/>
        <v>0</v>
      </c>
      <c r="AK70" s="106"/>
      <c r="AL70" s="106"/>
      <c r="AM70" s="328"/>
      <c r="AN70" s="328"/>
      <c r="AO70" s="108">
        <f t="shared" si="6"/>
        <v>0</v>
      </c>
      <c r="AP70" s="106"/>
      <c r="AQ70" s="328"/>
      <c r="AR70" s="328"/>
      <c r="AS70" s="328"/>
      <c r="AT70" s="329"/>
      <c r="AU70" s="329"/>
      <c r="AV70" s="329"/>
      <c r="AW70" s="106"/>
      <c r="AX70" s="106"/>
      <c r="AY70" s="119"/>
      <c r="AZ70" s="120"/>
      <c r="BA70" s="100"/>
      <c r="BB70" s="100"/>
      <c r="BC70" s="100"/>
      <c r="BD70" s="100"/>
      <c r="BE70" s="100"/>
      <c r="BF70" s="100"/>
      <c r="BG70" s="100"/>
    </row>
    <row r="71" spans="1:59" ht="64.5" hidden="1" customHeight="1" x14ac:dyDescent="0.2">
      <c r="A71" s="336">
        <v>21</v>
      </c>
      <c r="B71" s="340" t="s">
        <v>179</v>
      </c>
      <c r="C71" s="340" t="str">
        <f t="shared" ref="C71" si="344">+VLOOKUP(B71,$A$694:$B$733,2,0)</f>
        <v>GIOVANNI GARCÍA CASTRO</v>
      </c>
      <c r="D71" s="329" t="s">
        <v>147</v>
      </c>
      <c r="E71" s="340" t="str">
        <f>IF(D71=$D$664,$E$664,IF(D71=$D$665,$E$665,IF(D71=$D$666,$E$666,IF(D71=$D$667,$E$667,IF(D71=$D$668,$E$668,IF(D71=$D$669,$E$669,IF(D71=$D$670,$E$670,IF(D71=$D$671,$E$671,IF(D71=$D$672,$E$672,IF(D71=$D$673,$E$673,IF(D71=VICERRECTORÍA_ACADÉMICA_,BF685,IF(D71=PLANEACIÓN_,BF687, IF(D71=IMPACTO,BF686,IF(D71=VICERRECTORÍA_ADMINISTRATIVA_FINANCIERA_,BF688,IF(D71=_VICERRECTORÍA_RESPONSABILIDAD_SOCIAL_Y_BIENESTAR_UNIVERSITARIO_,BF689,"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1" s="340" t="s">
        <v>260</v>
      </c>
      <c r="G71" s="106" t="s">
        <v>255</v>
      </c>
      <c r="H71" s="106" t="s">
        <v>222</v>
      </c>
      <c r="I71" s="99" t="s">
        <v>806</v>
      </c>
      <c r="J71" s="340" t="s">
        <v>107</v>
      </c>
      <c r="K71" s="340" t="s">
        <v>822</v>
      </c>
      <c r="L71" s="340" t="s">
        <v>823</v>
      </c>
      <c r="M71" s="340" t="s">
        <v>824</v>
      </c>
      <c r="N71" s="340" t="s">
        <v>144</v>
      </c>
      <c r="O71" s="328">
        <f t="shared" ref="O71:O113" si="345">IF(N71="ALTA",5,IF(N71="MEDIO ALTA",4,IF(N71="MEDIA",3,IF(N71="MEDIO BAJA",2,IF(N71="BAJA",1,0)))))</f>
        <v>2</v>
      </c>
      <c r="P71" s="340" t="s">
        <v>204</v>
      </c>
      <c r="Q71" s="328">
        <f t="shared" ref="Q71" si="346">IF(P71="ALTO",5,IF(P71="MEDIO-ALTO",4,IF(P71="MEDIO",3,IF(P71="MEDIO-BAJO",2,IF(P71="BAJO",1,0)))))</f>
        <v>2</v>
      </c>
      <c r="R71" s="328">
        <f t="shared" ref="R71" si="347">Q71*O71</f>
        <v>4</v>
      </c>
      <c r="S71" s="118" t="s">
        <v>310</v>
      </c>
      <c r="T71" s="99">
        <f t="shared" si="1"/>
        <v>1</v>
      </c>
      <c r="U71" s="328">
        <f t="shared" ref="U71" si="348">ROUND(AVERAGEIF(T71:T73,"&gt;0"),0)</f>
        <v>2</v>
      </c>
      <c r="V71" s="328">
        <f t="shared" ref="V71" si="349">U71*0.6</f>
        <v>1.2</v>
      </c>
      <c r="W71" s="106" t="s">
        <v>838</v>
      </c>
      <c r="X71" s="328">
        <f t="shared" ref="X71" si="350">IF(S71="No_existen",5*$X$10,Y71*$X$10)</f>
        <v>0.2</v>
      </c>
      <c r="Y71" s="328">
        <f t="shared" ref="Y71:Y107" si="351">ROUND(AVERAGEIF(Z71:Z73,"&gt;0"),0)</f>
        <v>4</v>
      </c>
      <c r="Z71" s="108">
        <f t="shared" si="2"/>
        <v>4</v>
      </c>
      <c r="AA71" s="106" t="s">
        <v>313</v>
      </c>
      <c r="AB71" s="106"/>
      <c r="AC71" s="328">
        <f t="shared" ref="AC71" si="352">IF(S71="No_existen",5*$AC$10,AD71*$AC$10)</f>
        <v>0.15</v>
      </c>
      <c r="AD71" s="328">
        <f t="shared" ref="AD71" si="353">ROUND(AVERAGEIF(AE71:AE73,"&gt;0"),0)</f>
        <v>1</v>
      </c>
      <c r="AE71" s="108">
        <f t="shared" si="3"/>
        <v>1</v>
      </c>
      <c r="AF71" s="106" t="s">
        <v>290</v>
      </c>
      <c r="AG71" s="106" t="s">
        <v>852</v>
      </c>
      <c r="AH71" s="328">
        <f t="shared" ref="AH71" si="354">IF(S71="No_existen",5*$AH$10,AI71*$AH$10)</f>
        <v>0.1</v>
      </c>
      <c r="AI71" s="328">
        <f t="shared" ref="AI71" si="355">ROUND(AVERAGEIF(AJ71:AJ73,"&gt;0"),0)</f>
        <v>1</v>
      </c>
      <c r="AJ71" s="108">
        <f t="shared" si="4"/>
        <v>1</v>
      </c>
      <c r="AK71" s="106" t="s">
        <v>287</v>
      </c>
      <c r="AL71" s="106" t="s">
        <v>294</v>
      </c>
      <c r="AM71" s="328">
        <f t="shared" ref="AM71" si="356">IF(S71="No_existen",5*$AM$10,AN71*$AM$10)</f>
        <v>0.1</v>
      </c>
      <c r="AN71" s="328">
        <f t="shared" ref="AN71" si="357">ROUND(AVERAGEIF(AO71:AO73,"&gt;0"),0)</f>
        <v>1</v>
      </c>
      <c r="AO71" s="108">
        <f t="shared" si="6"/>
        <v>1</v>
      </c>
      <c r="AP71" s="106" t="s">
        <v>631</v>
      </c>
      <c r="AQ71" s="328">
        <f t="shared" ref="AQ71" si="358">ROUND(AVERAGE(U71,Y71,AD71,AI71,AN71),0)</f>
        <v>2</v>
      </c>
      <c r="AR71" s="328" t="str">
        <f t="shared" ref="AR71" si="359">IF(AQ71&lt;1.5,"FUERTE",IF(AND(AQ71&gt;=1.5,AQ71&lt;2.5),"ACEPTABLE",IF(AQ71&gt;=5,"INEXISTENTE","DÉBIL")))</f>
        <v>ACEPTABLE</v>
      </c>
      <c r="AS71" s="328">
        <f t="shared" ref="AS71" si="360">IF(R71=0,0,ROUND((R71*AQ71),0))</f>
        <v>8</v>
      </c>
      <c r="AT71" s="329" t="str">
        <f t="shared" ref="AT71" si="361">IF(AS71&gt;=36,"GRAVE", IF(AS71&lt;=10, "LEVE", "MODERADO"))</f>
        <v>LEVE</v>
      </c>
      <c r="AU71" s="329" t="s">
        <v>862</v>
      </c>
      <c r="AV71" s="329" t="s">
        <v>863</v>
      </c>
      <c r="AW71" s="106" t="s">
        <v>88</v>
      </c>
      <c r="AX71" s="106"/>
      <c r="AY71" s="119"/>
      <c r="AZ71" s="120"/>
      <c r="BA71" s="100"/>
      <c r="BB71" s="100"/>
      <c r="BC71" s="100"/>
      <c r="BD71" s="100"/>
      <c r="BE71" s="100"/>
      <c r="BF71" s="100"/>
      <c r="BG71" s="100"/>
    </row>
    <row r="72" spans="1:59" ht="64.5" hidden="1" customHeight="1" x14ac:dyDescent="0.2">
      <c r="A72" s="336"/>
      <c r="B72" s="340"/>
      <c r="C72" s="340"/>
      <c r="D72" s="329"/>
      <c r="E72" s="340"/>
      <c r="F72" s="340"/>
      <c r="G72" s="106" t="s">
        <v>256</v>
      </c>
      <c r="H72" s="106" t="s">
        <v>39</v>
      </c>
      <c r="I72" s="99" t="s">
        <v>807</v>
      </c>
      <c r="J72" s="340"/>
      <c r="K72" s="340"/>
      <c r="L72" s="340"/>
      <c r="M72" s="340"/>
      <c r="N72" s="340"/>
      <c r="O72" s="328"/>
      <c r="P72" s="340"/>
      <c r="Q72" s="328"/>
      <c r="R72" s="328"/>
      <c r="S72" s="118" t="s">
        <v>309</v>
      </c>
      <c r="T72" s="99">
        <f t="shared" si="1"/>
        <v>2</v>
      </c>
      <c r="U72" s="328"/>
      <c r="V72" s="328"/>
      <c r="W72" s="106" t="s">
        <v>839</v>
      </c>
      <c r="X72" s="328"/>
      <c r="Y72" s="328"/>
      <c r="Z72" s="108">
        <f t="shared" si="2"/>
        <v>4</v>
      </c>
      <c r="AA72" s="106" t="s">
        <v>313</v>
      </c>
      <c r="AB72" s="106"/>
      <c r="AC72" s="328"/>
      <c r="AD72" s="328"/>
      <c r="AE72" s="108">
        <f t="shared" si="3"/>
        <v>1</v>
      </c>
      <c r="AF72" s="106" t="s">
        <v>290</v>
      </c>
      <c r="AG72" s="106" t="s">
        <v>853</v>
      </c>
      <c r="AH72" s="328"/>
      <c r="AI72" s="328"/>
      <c r="AJ72" s="108">
        <f t="shared" si="4"/>
        <v>1</v>
      </c>
      <c r="AK72" s="106" t="s">
        <v>287</v>
      </c>
      <c r="AL72" s="106" t="s">
        <v>294</v>
      </c>
      <c r="AM72" s="328"/>
      <c r="AN72" s="328"/>
      <c r="AO72" s="108">
        <f t="shared" si="6"/>
        <v>1</v>
      </c>
      <c r="AP72" s="106" t="s">
        <v>631</v>
      </c>
      <c r="AQ72" s="328"/>
      <c r="AR72" s="328"/>
      <c r="AS72" s="328"/>
      <c r="AT72" s="329"/>
      <c r="AU72" s="329"/>
      <c r="AV72" s="329"/>
      <c r="AW72" s="106" t="s">
        <v>88</v>
      </c>
      <c r="AX72" s="106"/>
      <c r="AY72" s="119"/>
      <c r="AZ72" s="120"/>
      <c r="BA72" s="100"/>
      <c r="BB72" s="100"/>
      <c r="BC72" s="100"/>
      <c r="BD72" s="100"/>
      <c r="BE72" s="100"/>
      <c r="BF72" s="100"/>
      <c r="BG72" s="100"/>
    </row>
    <row r="73" spans="1:59" ht="64.5" hidden="1" customHeight="1" x14ac:dyDescent="0.2">
      <c r="A73" s="336"/>
      <c r="B73" s="340"/>
      <c r="C73" s="340"/>
      <c r="D73" s="329"/>
      <c r="E73" s="340"/>
      <c r="F73" s="340"/>
      <c r="G73" s="106"/>
      <c r="H73" s="106"/>
      <c r="I73" s="99"/>
      <c r="J73" s="340"/>
      <c r="K73" s="340"/>
      <c r="L73" s="340"/>
      <c r="M73" s="340"/>
      <c r="N73" s="340"/>
      <c r="O73" s="328"/>
      <c r="P73" s="340"/>
      <c r="Q73" s="328"/>
      <c r="R73" s="328"/>
      <c r="S73" s="118"/>
      <c r="T73" s="99">
        <f t="shared" si="1"/>
        <v>0</v>
      </c>
      <c r="U73" s="328"/>
      <c r="V73" s="328"/>
      <c r="W73" s="106"/>
      <c r="X73" s="328"/>
      <c r="Y73" s="328"/>
      <c r="Z73" s="108">
        <f t="shared" si="2"/>
        <v>0</v>
      </c>
      <c r="AA73" s="106"/>
      <c r="AB73" s="106"/>
      <c r="AC73" s="328"/>
      <c r="AD73" s="328"/>
      <c r="AE73" s="108">
        <f t="shared" si="3"/>
        <v>0</v>
      </c>
      <c r="AF73" s="106"/>
      <c r="AG73" s="106"/>
      <c r="AH73" s="328"/>
      <c r="AI73" s="328"/>
      <c r="AJ73" s="108">
        <f t="shared" si="4"/>
        <v>0</v>
      </c>
      <c r="AK73" s="106"/>
      <c r="AL73" s="106"/>
      <c r="AM73" s="328"/>
      <c r="AN73" s="328"/>
      <c r="AO73" s="108">
        <f t="shared" si="6"/>
        <v>0</v>
      </c>
      <c r="AP73" s="106"/>
      <c r="AQ73" s="328"/>
      <c r="AR73" s="328"/>
      <c r="AS73" s="328"/>
      <c r="AT73" s="329"/>
      <c r="AU73" s="329"/>
      <c r="AV73" s="329"/>
      <c r="AW73" s="106"/>
      <c r="AX73" s="106"/>
      <c r="AY73" s="119"/>
      <c r="AZ73" s="120"/>
      <c r="BA73" s="100"/>
      <c r="BB73" s="100"/>
      <c r="BC73" s="100"/>
      <c r="BD73" s="100"/>
      <c r="BE73" s="100"/>
      <c r="BF73" s="100"/>
      <c r="BG73" s="100"/>
    </row>
    <row r="74" spans="1:59" ht="64.5" hidden="1" customHeight="1" x14ac:dyDescent="0.2">
      <c r="A74" s="336">
        <v>22</v>
      </c>
      <c r="B74" s="340" t="s">
        <v>179</v>
      </c>
      <c r="C74" s="340" t="str">
        <f t="shared" ref="C74" si="362">+VLOOKUP(B74,$A$694:$B$733,2,0)</f>
        <v>GIOVANNI GARCÍA CASTRO</v>
      </c>
      <c r="D74" s="329" t="s">
        <v>147</v>
      </c>
      <c r="E74" s="340" t="str">
        <f>IF(D74=$D$664,$E$664,IF(D74=$D$665,$E$665,IF(D74=$D$666,$E$666,IF(D74=$D$667,$E$667,IF(D74=$D$668,$E$668,IF(D74=$D$669,$E$669,IF(D74=$D$670,$E$670,IF(D74=$D$671,$E$671,IF(D74=$D$672,$E$672,IF(D74=$D$673,$E$673,IF(D74=VICERRECTORÍA_ACADÉMICA_,BF688,IF(D74=PLANEACIÓN_,BF690, IF(D74=IMPACTO,BF689,IF(D74=VICERRECTORÍA_ADMINISTRATIVA_FINANCIERA_,BF691,IF(D74=_VICERRECTORÍA_RESPONSABILIDAD_SOCIAL_Y_BIENESTAR_UNIVERSITARIO_,BF692," ")))))))))))))))</f>
        <v>Promover la calidad educativa de la Institución, mediante la administración de los programas de formación que ofrece la universidad en sus diferentes niveles, con el fin de permitir al egresado desempeñarse con idoneidad, ética y compromiso social.</v>
      </c>
      <c r="F74" s="340" t="s">
        <v>260</v>
      </c>
      <c r="G74" s="106" t="s">
        <v>255</v>
      </c>
      <c r="H74" s="106" t="s">
        <v>222</v>
      </c>
      <c r="I74" s="99" t="s">
        <v>808</v>
      </c>
      <c r="J74" s="340" t="s">
        <v>106</v>
      </c>
      <c r="K74" s="328" t="s">
        <v>825</v>
      </c>
      <c r="L74" s="328" t="s">
        <v>826</v>
      </c>
      <c r="M74" s="328" t="s">
        <v>827</v>
      </c>
      <c r="N74" s="340" t="s">
        <v>103</v>
      </c>
      <c r="O74" s="328">
        <f t="shared" ref="O74:O116" si="363">IF(N74="ALTA",5,IF(N74="MEDIO ALTA",4,IF(N74="MEDIA",3,IF(N74="MEDIO BAJA",2,IF(N74="BAJA",1,0)))))</f>
        <v>3</v>
      </c>
      <c r="P74" s="340" t="s">
        <v>205</v>
      </c>
      <c r="Q74" s="328">
        <f t="shared" ref="Q74" si="364">IF(P74="ALTO",5,IF(P74="MEDIO-ALTO",4,IF(P74="MEDIO",3,IF(P74="MEDIO-BAJO",2,IF(P74="BAJO",1,0)))))</f>
        <v>4</v>
      </c>
      <c r="R74" s="328">
        <f t="shared" ref="R74" si="365">Q74*O74</f>
        <v>12</v>
      </c>
      <c r="S74" s="118" t="s">
        <v>310</v>
      </c>
      <c r="T74" s="99">
        <f t="shared" si="1"/>
        <v>1</v>
      </c>
      <c r="U74" s="328">
        <f t="shared" ref="U74:U134" si="366">ROUND(AVERAGEIF(T74:T76,"&gt;0"),0)</f>
        <v>2</v>
      </c>
      <c r="V74" s="328">
        <f t="shared" ref="V74:V134" si="367">U74*0.6</f>
        <v>1.2</v>
      </c>
      <c r="W74" s="106" t="s">
        <v>840</v>
      </c>
      <c r="X74" s="328">
        <f t="shared" ref="X74" si="368">IF(S74="No_existen",5*$X$10,Y74*$X$10)</f>
        <v>0.15000000000000002</v>
      </c>
      <c r="Y74" s="328">
        <f t="shared" ref="Y74:Y110" si="369">ROUND(AVERAGEIF(Z74:Z76,"&gt;0"),0)</f>
        <v>3</v>
      </c>
      <c r="Z74" s="108">
        <f t="shared" si="2"/>
        <v>4</v>
      </c>
      <c r="AA74" s="106" t="s">
        <v>313</v>
      </c>
      <c r="AB74" s="106"/>
      <c r="AC74" s="328">
        <f t="shared" ref="AC74" si="370">IF(S74="No_existen",5*$AC$10,AD74*$AC$10)</f>
        <v>0.15</v>
      </c>
      <c r="AD74" s="328">
        <f t="shared" ref="AD74:AD134" si="371">ROUND(AVERAGEIF(AE74:AE76,"&gt;0"),0)</f>
        <v>1</v>
      </c>
      <c r="AE74" s="108">
        <f t="shared" si="3"/>
        <v>1</v>
      </c>
      <c r="AF74" s="106" t="s">
        <v>290</v>
      </c>
      <c r="AG74" s="106" t="s">
        <v>854</v>
      </c>
      <c r="AH74" s="328">
        <f t="shared" ref="AH74" si="372">IF(S74="No_existen",5*$AH$10,AI74*$AH$10)</f>
        <v>0.1</v>
      </c>
      <c r="AI74" s="328">
        <f t="shared" ref="AI74" si="373">ROUND(AVERAGEIF(AJ74:AJ76,"&gt;0"),0)</f>
        <v>1</v>
      </c>
      <c r="AJ74" s="108">
        <f t="shared" si="4"/>
        <v>1</v>
      </c>
      <c r="AK74" s="106" t="s">
        <v>287</v>
      </c>
      <c r="AL74" s="106" t="s">
        <v>295</v>
      </c>
      <c r="AM74" s="328">
        <f t="shared" ref="AM74" si="374">IF(S74="No_existen",5*$AM$10,AN74*$AM$10)</f>
        <v>0.1</v>
      </c>
      <c r="AN74" s="328">
        <f t="shared" ref="AN74" si="375">ROUND(AVERAGEIF(AO74:AO76,"&gt;0"),0)</f>
        <v>1</v>
      </c>
      <c r="AO74" s="108">
        <f t="shared" si="6"/>
        <v>1</v>
      </c>
      <c r="AP74" s="106" t="s">
        <v>631</v>
      </c>
      <c r="AQ74" s="328">
        <f t="shared" ref="AQ74" si="376">ROUND(AVERAGE(U74,Y74,AD74,AI74,AN74),0)</f>
        <v>2</v>
      </c>
      <c r="AR74" s="328" t="str">
        <f t="shared" ref="AR74" si="377">IF(AQ74&lt;1.5,"FUERTE",IF(AND(AQ74&gt;=1.5,AQ74&lt;2.5),"ACEPTABLE",IF(AQ74&gt;=5,"INEXISTENTE","DÉBIL")))</f>
        <v>ACEPTABLE</v>
      </c>
      <c r="AS74" s="328">
        <f t="shared" ref="AS74" si="378">IF(R74=0,0,ROUND((R74*AQ74),0))</f>
        <v>24</v>
      </c>
      <c r="AT74" s="329" t="str">
        <f t="shared" ref="AT74" si="379">IF(AS74&gt;=36,"GRAVE", IF(AS74&lt;=10, "LEVE", "MODERADO"))</f>
        <v>MODERADO</v>
      </c>
      <c r="AU74" s="329" t="s">
        <v>864</v>
      </c>
      <c r="AV74" s="385">
        <v>0.8</v>
      </c>
      <c r="AW74" s="106" t="s">
        <v>89</v>
      </c>
      <c r="AX74" s="106" t="s">
        <v>872</v>
      </c>
      <c r="AY74" s="119">
        <v>46006</v>
      </c>
      <c r="AZ74" s="120"/>
      <c r="BA74" s="100"/>
      <c r="BB74" s="100"/>
      <c r="BC74" s="100"/>
      <c r="BD74" s="100"/>
      <c r="BE74" s="100"/>
      <c r="BF74" s="100"/>
      <c r="BG74" s="100"/>
    </row>
    <row r="75" spans="1:59" ht="64.5" hidden="1" customHeight="1" x14ac:dyDescent="0.2">
      <c r="A75" s="336"/>
      <c r="B75" s="340"/>
      <c r="C75" s="340"/>
      <c r="D75" s="329"/>
      <c r="E75" s="340"/>
      <c r="F75" s="340"/>
      <c r="G75" s="106" t="s">
        <v>255</v>
      </c>
      <c r="H75" s="106" t="s">
        <v>34</v>
      </c>
      <c r="I75" s="99" t="s">
        <v>809</v>
      </c>
      <c r="J75" s="340"/>
      <c r="K75" s="328"/>
      <c r="L75" s="328"/>
      <c r="M75" s="328"/>
      <c r="N75" s="340"/>
      <c r="O75" s="328"/>
      <c r="P75" s="340"/>
      <c r="Q75" s="328"/>
      <c r="R75" s="328"/>
      <c r="S75" s="118" t="s">
        <v>309</v>
      </c>
      <c r="T75" s="99">
        <f t="shared" ref="T75:T138" si="380">IF(S75=$S$668,1,IF(S75=$S$664,5,IF(S75=$S$665,4,IF(S75=$S$666,3,IF(S75=$S$667,2,0)))))</f>
        <v>2</v>
      </c>
      <c r="U75" s="328"/>
      <c r="V75" s="328"/>
      <c r="W75" s="106" t="s">
        <v>841</v>
      </c>
      <c r="X75" s="328"/>
      <c r="Y75" s="328"/>
      <c r="Z75" s="108">
        <f t="shared" ref="Z75:Z138" si="381">IF(AA75=$AA$666,1,IF(AA75=$AA$665,2,IF(AA75=$AA$664,4,IF(S75="No_existen",5,0))))</f>
        <v>2</v>
      </c>
      <c r="AA75" s="106" t="s">
        <v>314</v>
      </c>
      <c r="AB75" s="106"/>
      <c r="AC75" s="328"/>
      <c r="AD75" s="328"/>
      <c r="AE75" s="108">
        <f t="shared" ref="AE75:AE138" si="382">IF(AF75=$AK$665,1,IF(AF75=$AK$664,4,IF(S75="No_existen",5,0)))</f>
        <v>1</v>
      </c>
      <c r="AF75" s="106" t="s">
        <v>290</v>
      </c>
      <c r="AG75" s="106" t="s">
        <v>855</v>
      </c>
      <c r="AH75" s="328"/>
      <c r="AI75" s="328"/>
      <c r="AJ75" s="108">
        <f t="shared" ref="AJ75:AJ138" si="383">IF(AK75=$AP$664,1,IF(AK75=$AP$665,4,IF(S75="No_existen",5,0)))</f>
        <v>1</v>
      </c>
      <c r="AK75" s="106" t="s">
        <v>287</v>
      </c>
      <c r="AL75" s="106" t="s">
        <v>295</v>
      </c>
      <c r="AM75" s="328"/>
      <c r="AN75" s="328"/>
      <c r="AO75" s="108">
        <f t="shared" si="6"/>
        <v>1</v>
      </c>
      <c r="AP75" s="106" t="s">
        <v>631</v>
      </c>
      <c r="AQ75" s="328"/>
      <c r="AR75" s="328"/>
      <c r="AS75" s="328"/>
      <c r="AT75" s="329"/>
      <c r="AU75" s="329"/>
      <c r="AV75" s="329"/>
      <c r="AW75" s="106" t="s">
        <v>91</v>
      </c>
      <c r="AX75" s="106" t="s">
        <v>873</v>
      </c>
      <c r="AY75" s="119">
        <v>46006</v>
      </c>
      <c r="AZ75" s="120" t="s">
        <v>875</v>
      </c>
      <c r="BA75" s="100"/>
      <c r="BB75" s="100"/>
      <c r="BC75" s="100"/>
      <c r="BD75" s="100"/>
      <c r="BE75" s="100"/>
      <c r="BF75" s="100"/>
      <c r="BG75" s="100"/>
    </row>
    <row r="76" spans="1:59" ht="64.5" hidden="1" customHeight="1" x14ac:dyDescent="0.2">
      <c r="A76" s="336"/>
      <c r="B76" s="340"/>
      <c r="C76" s="340"/>
      <c r="D76" s="329"/>
      <c r="E76" s="340"/>
      <c r="F76" s="340"/>
      <c r="G76" s="106" t="s">
        <v>255</v>
      </c>
      <c r="H76" s="106" t="s">
        <v>37</v>
      </c>
      <c r="I76" s="99" t="s">
        <v>810</v>
      </c>
      <c r="J76" s="340"/>
      <c r="K76" s="328"/>
      <c r="L76" s="328"/>
      <c r="M76" s="328"/>
      <c r="N76" s="340"/>
      <c r="O76" s="328"/>
      <c r="P76" s="340"/>
      <c r="Q76" s="328"/>
      <c r="R76" s="328"/>
      <c r="S76" s="118" t="s">
        <v>309</v>
      </c>
      <c r="T76" s="99">
        <f t="shared" si="380"/>
        <v>2</v>
      </c>
      <c r="U76" s="328"/>
      <c r="V76" s="328"/>
      <c r="W76" s="106" t="s">
        <v>842</v>
      </c>
      <c r="X76" s="328"/>
      <c r="Y76" s="328"/>
      <c r="Z76" s="108">
        <f t="shared" si="381"/>
        <v>2</v>
      </c>
      <c r="AA76" s="106" t="s">
        <v>314</v>
      </c>
      <c r="AB76" s="106"/>
      <c r="AC76" s="328"/>
      <c r="AD76" s="328"/>
      <c r="AE76" s="108">
        <f t="shared" si="382"/>
        <v>1</v>
      </c>
      <c r="AF76" s="106" t="s">
        <v>290</v>
      </c>
      <c r="AG76" s="106" t="s">
        <v>849</v>
      </c>
      <c r="AH76" s="328"/>
      <c r="AI76" s="328"/>
      <c r="AJ76" s="108">
        <f t="shared" si="383"/>
        <v>1</v>
      </c>
      <c r="AK76" s="106" t="s">
        <v>287</v>
      </c>
      <c r="AL76" s="106" t="s">
        <v>295</v>
      </c>
      <c r="AM76" s="328"/>
      <c r="AN76" s="328"/>
      <c r="AO76" s="108">
        <f t="shared" si="6"/>
        <v>1</v>
      </c>
      <c r="AP76" s="106" t="s">
        <v>631</v>
      </c>
      <c r="AQ76" s="328"/>
      <c r="AR76" s="328"/>
      <c r="AS76" s="328"/>
      <c r="AT76" s="329"/>
      <c r="AU76" s="329"/>
      <c r="AV76" s="329"/>
      <c r="AW76" s="106" t="s">
        <v>89</v>
      </c>
      <c r="AX76" s="106" t="s">
        <v>874</v>
      </c>
      <c r="AY76" s="119">
        <v>46006</v>
      </c>
      <c r="AZ76" s="120"/>
      <c r="BA76" s="100"/>
      <c r="BB76" s="100"/>
      <c r="BC76" s="100"/>
      <c r="BD76" s="100"/>
      <c r="BE76" s="100"/>
      <c r="BF76" s="100"/>
      <c r="BG76" s="100"/>
    </row>
    <row r="77" spans="1:59" ht="139.5" customHeight="1" x14ac:dyDescent="0.2">
      <c r="A77" s="336">
        <v>23</v>
      </c>
      <c r="B77" s="340" t="s">
        <v>179</v>
      </c>
      <c r="C77" s="340" t="str">
        <f t="shared" ref="C77" si="384">+VLOOKUP(B77,$A$694:$B$733,2,0)</f>
        <v>GIOVANNI GARCÍA CASTRO</v>
      </c>
      <c r="D77" s="329" t="s">
        <v>161</v>
      </c>
      <c r="E77" s="340" t="str">
        <f>IF(D77=$D$664,$E$664,IF(D77=$D$665,$E$665,IF(D77=$D$666,$E$666,IF(D77=$D$667,$E$667,IF(D77=$D$668,$E$668,IF(D77=$D$669,$E$669,IF(D77=$D$670,$E$670,IF(D77=$D$671,$E$671,IF(D77=$D$672,$E$672,IF(D77=$D$673,$E$673,IF(D77=VICERRECTORÍA_ACADÉMICA_,BF691,IF(D77=PLANEACIÓN_,BF693, IF(D77=IMPACTO,BF692,IF(D77=VICERRECTORÍA_ADMINISTRATIVA_FINANCIERA_,BF694,IF(D77=_VICERRECTORÍA_RESPONSABILIDAD_SOCIAL_Y_BIENESTAR_UNIVERSITARIO_,BF695,"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340" t="s">
        <v>260</v>
      </c>
      <c r="G77" s="106" t="s">
        <v>256</v>
      </c>
      <c r="H77" s="106" t="s">
        <v>41</v>
      </c>
      <c r="I77" s="99" t="s">
        <v>811</v>
      </c>
      <c r="J77" s="340" t="s">
        <v>106</v>
      </c>
      <c r="K77" s="340" t="s">
        <v>828</v>
      </c>
      <c r="L77" s="340" t="s">
        <v>829</v>
      </c>
      <c r="M77" s="340" t="s">
        <v>830</v>
      </c>
      <c r="N77" s="340" t="s">
        <v>103</v>
      </c>
      <c r="O77" s="328">
        <f t="shared" ref="O77:O119" si="385">IF(N77="ALTA",5,IF(N77="MEDIO ALTA",4,IF(N77="MEDIA",3,IF(N77="MEDIO BAJA",2,IF(N77="BAJA",1,0)))))</f>
        <v>3</v>
      </c>
      <c r="P77" s="340" t="s">
        <v>205</v>
      </c>
      <c r="Q77" s="328">
        <f t="shared" ref="Q77" si="386">IF(P77="ALTO",5,IF(P77="MEDIO-ALTO",4,IF(P77="MEDIO",3,IF(P77="MEDIO-BAJO",2,IF(P77="BAJO",1,0)))))</f>
        <v>4</v>
      </c>
      <c r="R77" s="328">
        <f t="shared" ref="R77" si="387">Q77*O77</f>
        <v>12</v>
      </c>
      <c r="S77" s="118" t="s">
        <v>310</v>
      </c>
      <c r="T77" s="99">
        <f t="shared" si="380"/>
        <v>1</v>
      </c>
      <c r="U77" s="328">
        <f t="shared" ref="U77:U137" si="388">ROUND(AVERAGEIF(T77:T79,"&gt;0"),0)</f>
        <v>1</v>
      </c>
      <c r="V77" s="328">
        <f t="shared" ref="V77:V137" si="389">U77*0.6</f>
        <v>0.6</v>
      </c>
      <c r="W77" s="106" t="s">
        <v>843</v>
      </c>
      <c r="X77" s="328">
        <f t="shared" ref="X77" si="390">IF(S77="No_existen",5*$X$10,Y77*$X$10)</f>
        <v>0.1</v>
      </c>
      <c r="Y77" s="328">
        <f t="shared" ref="Y77:Y113" si="391">ROUND(AVERAGEIF(Z77:Z79,"&gt;0"),0)</f>
        <v>2</v>
      </c>
      <c r="Z77" s="108">
        <f t="shared" si="381"/>
        <v>2</v>
      </c>
      <c r="AA77" s="106" t="s">
        <v>314</v>
      </c>
      <c r="AB77" s="106"/>
      <c r="AC77" s="328">
        <f t="shared" ref="AC77" si="392">IF(S77="No_existen",5*$AC$10,AD77*$AC$10)</f>
        <v>0.15</v>
      </c>
      <c r="AD77" s="328">
        <f t="shared" ref="AD77:AD137" si="393">ROUND(AVERAGEIF(AE77:AE79,"&gt;0"),0)</f>
        <v>1</v>
      </c>
      <c r="AE77" s="108">
        <f t="shared" si="382"/>
        <v>1</v>
      </c>
      <c r="AF77" s="106" t="s">
        <v>290</v>
      </c>
      <c r="AG77" s="106" t="s">
        <v>856</v>
      </c>
      <c r="AH77" s="328">
        <f t="shared" ref="AH77" si="394">IF(S77="No_existen",5*$AH$10,AI77*$AH$10)</f>
        <v>0.1</v>
      </c>
      <c r="AI77" s="328">
        <f t="shared" ref="AI77" si="395">ROUND(AVERAGEIF(AJ77:AJ79,"&gt;0"),0)</f>
        <v>1</v>
      </c>
      <c r="AJ77" s="108">
        <f t="shared" si="383"/>
        <v>1</v>
      </c>
      <c r="AK77" s="106" t="s">
        <v>287</v>
      </c>
      <c r="AL77" s="106" t="s">
        <v>295</v>
      </c>
      <c r="AM77" s="328">
        <f t="shared" ref="AM77" si="396">IF(S77="No_existen",5*$AM$10,AN77*$AM$10)</f>
        <v>0.1</v>
      </c>
      <c r="AN77" s="328">
        <f t="shared" ref="AN77" si="397">ROUND(AVERAGEIF(AO77:AO79,"&gt;0"),0)</f>
        <v>1</v>
      </c>
      <c r="AO77" s="108">
        <f t="shared" si="6"/>
        <v>1</v>
      </c>
      <c r="AP77" s="106" t="s">
        <v>631</v>
      </c>
      <c r="AQ77" s="328">
        <f t="shared" ref="AQ77" si="398">ROUND(AVERAGE(U77,Y77,AD77,AI77,AN77),0)</f>
        <v>1</v>
      </c>
      <c r="AR77" s="328" t="str">
        <f t="shared" ref="AR77" si="399">IF(AQ77&lt;1.5,"FUERTE",IF(AND(AQ77&gt;=1.5,AQ77&lt;2.5),"ACEPTABLE",IF(AQ77&gt;=5,"INEXISTENTE","DÉBIL")))</f>
        <v>FUERTE</v>
      </c>
      <c r="AS77" s="328">
        <f t="shared" ref="AS77" si="400">IF(R77=0,0,ROUND((R77*AQ77),0))</f>
        <v>12</v>
      </c>
      <c r="AT77" s="329" t="str">
        <f t="shared" ref="AT77" si="401">IF(AS77&gt;=36,"GRAVE", IF(AS77&lt;=10, "LEVE", "MODERADO"))</f>
        <v>MODERADO</v>
      </c>
      <c r="AU77" s="329" t="s">
        <v>865</v>
      </c>
      <c r="AV77" s="385">
        <v>0.05</v>
      </c>
      <c r="AW77" s="106" t="s">
        <v>91</v>
      </c>
      <c r="AX77" s="106" t="s">
        <v>867</v>
      </c>
      <c r="AY77" s="119">
        <v>46006</v>
      </c>
      <c r="AZ77" s="120" t="s">
        <v>870</v>
      </c>
      <c r="BA77" s="100"/>
      <c r="BB77" s="100"/>
      <c r="BC77" s="100"/>
      <c r="BD77" s="100"/>
      <c r="BE77" s="100"/>
      <c r="BF77" s="100"/>
      <c r="BG77" s="100"/>
    </row>
    <row r="78" spans="1:59" ht="64.5" hidden="1" customHeight="1" x14ac:dyDescent="0.2">
      <c r="A78" s="336"/>
      <c r="B78" s="340"/>
      <c r="C78" s="340"/>
      <c r="D78" s="329"/>
      <c r="E78" s="340"/>
      <c r="F78" s="340"/>
      <c r="G78" s="106" t="s">
        <v>255</v>
      </c>
      <c r="H78" s="106" t="s">
        <v>35</v>
      </c>
      <c r="I78" s="99" t="s">
        <v>812</v>
      </c>
      <c r="J78" s="340"/>
      <c r="K78" s="340"/>
      <c r="L78" s="340"/>
      <c r="M78" s="340"/>
      <c r="N78" s="340"/>
      <c r="O78" s="328"/>
      <c r="P78" s="340"/>
      <c r="Q78" s="328"/>
      <c r="R78" s="328"/>
      <c r="S78" s="118" t="s">
        <v>310</v>
      </c>
      <c r="T78" s="99">
        <f t="shared" si="380"/>
        <v>1</v>
      </c>
      <c r="U78" s="328"/>
      <c r="V78" s="328"/>
      <c r="W78" s="106" t="s">
        <v>844</v>
      </c>
      <c r="X78" s="328"/>
      <c r="Y78" s="328"/>
      <c r="Z78" s="108">
        <f t="shared" si="381"/>
        <v>2</v>
      </c>
      <c r="AA78" s="106" t="s">
        <v>314</v>
      </c>
      <c r="AB78" s="106"/>
      <c r="AC78" s="328"/>
      <c r="AD78" s="328"/>
      <c r="AE78" s="108">
        <f t="shared" si="382"/>
        <v>1</v>
      </c>
      <c r="AF78" s="106" t="s">
        <v>290</v>
      </c>
      <c r="AG78" s="106" t="s">
        <v>857</v>
      </c>
      <c r="AH78" s="328"/>
      <c r="AI78" s="328"/>
      <c r="AJ78" s="108">
        <f t="shared" si="383"/>
        <v>1</v>
      </c>
      <c r="AK78" s="106" t="s">
        <v>287</v>
      </c>
      <c r="AL78" s="106" t="s">
        <v>296</v>
      </c>
      <c r="AM78" s="328"/>
      <c r="AN78" s="328"/>
      <c r="AO78" s="108">
        <f t="shared" si="6"/>
        <v>1</v>
      </c>
      <c r="AP78" s="106" t="s">
        <v>631</v>
      </c>
      <c r="AQ78" s="328"/>
      <c r="AR78" s="328"/>
      <c r="AS78" s="328"/>
      <c r="AT78" s="329"/>
      <c r="AU78" s="329"/>
      <c r="AV78" s="329"/>
      <c r="AW78" s="106" t="s">
        <v>91</v>
      </c>
      <c r="AX78" s="106" t="s">
        <v>868</v>
      </c>
      <c r="AY78" s="119">
        <v>46006</v>
      </c>
      <c r="AZ78" s="120" t="s">
        <v>871</v>
      </c>
      <c r="BA78" s="100"/>
      <c r="BB78" s="100"/>
      <c r="BC78" s="100"/>
      <c r="BD78" s="100"/>
      <c r="BE78" s="100"/>
      <c r="BF78" s="100"/>
      <c r="BG78" s="100"/>
    </row>
    <row r="79" spans="1:59" ht="64.5" hidden="1" customHeight="1" x14ac:dyDescent="0.2">
      <c r="A79" s="336"/>
      <c r="B79" s="340"/>
      <c r="C79" s="340"/>
      <c r="D79" s="329"/>
      <c r="E79" s="340"/>
      <c r="F79" s="340"/>
      <c r="G79" s="106" t="s">
        <v>255</v>
      </c>
      <c r="H79" s="106" t="s">
        <v>35</v>
      </c>
      <c r="I79" s="99" t="s">
        <v>813</v>
      </c>
      <c r="J79" s="340"/>
      <c r="K79" s="340"/>
      <c r="L79" s="340"/>
      <c r="M79" s="340"/>
      <c r="N79" s="340"/>
      <c r="O79" s="328"/>
      <c r="P79" s="340"/>
      <c r="Q79" s="328"/>
      <c r="R79" s="328"/>
      <c r="S79" s="118" t="s">
        <v>310</v>
      </c>
      <c r="T79" s="99">
        <f t="shared" si="380"/>
        <v>1</v>
      </c>
      <c r="U79" s="328"/>
      <c r="V79" s="328"/>
      <c r="W79" s="106" t="s">
        <v>845</v>
      </c>
      <c r="X79" s="328"/>
      <c r="Y79" s="328"/>
      <c r="Z79" s="108">
        <f t="shared" si="381"/>
        <v>2</v>
      </c>
      <c r="AA79" s="106" t="s">
        <v>314</v>
      </c>
      <c r="AB79" s="106"/>
      <c r="AC79" s="328"/>
      <c r="AD79" s="328"/>
      <c r="AE79" s="108">
        <f t="shared" si="382"/>
        <v>1</v>
      </c>
      <c r="AF79" s="106" t="s">
        <v>290</v>
      </c>
      <c r="AG79" s="106" t="s">
        <v>858</v>
      </c>
      <c r="AH79" s="328"/>
      <c r="AI79" s="328"/>
      <c r="AJ79" s="108">
        <f t="shared" si="383"/>
        <v>1</v>
      </c>
      <c r="AK79" s="106" t="s">
        <v>287</v>
      </c>
      <c r="AL79" s="106" t="s">
        <v>295</v>
      </c>
      <c r="AM79" s="328"/>
      <c r="AN79" s="328"/>
      <c r="AO79" s="108">
        <f t="shared" si="6"/>
        <v>1</v>
      </c>
      <c r="AP79" s="106" t="s">
        <v>631</v>
      </c>
      <c r="AQ79" s="328"/>
      <c r="AR79" s="328"/>
      <c r="AS79" s="328"/>
      <c r="AT79" s="329"/>
      <c r="AU79" s="329"/>
      <c r="AV79" s="329"/>
      <c r="AW79" s="106" t="s">
        <v>89</v>
      </c>
      <c r="AX79" s="106" t="s">
        <v>869</v>
      </c>
      <c r="AY79" s="119">
        <v>46006</v>
      </c>
      <c r="AZ79" s="120"/>
      <c r="BA79" s="100"/>
      <c r="BB79" s="100"/>
      <c r="BC79" s="100"/>
      <c r="BD79" s="100"/>
      <c r="BE79" s="100"/>
      <c r="BF79" s="100"/>
      <c r="BG79" s="100"/>
    </row>
    <row r="80" spans="1:59" ht="64.5" hidden="1" customHeight="1" x14ac:dyDescent="0.2">
      <c r="A80" s="336">
        <v>24</v>
      </c>
      <c r="B80" s="340" t="s">
        <v>179</v>
      </c>
      <c r="C80" s="340" t="str">
        <f t="shared" ref="C80" si="402">+VLOOKUP(B80,$A$694:$B$733,2,0)</f>
        <v>GIOVANNI GARCÍA CASTRO</v>
      </c>
      <c r="D80" s="329" t="s">
        <v>147</v>
      </c>
      <c r="E80" s="340" t="str">
        <f>IF(D80=$D$664,$E$664,IF(D80=$D$665,$E$665,IF(D80=$D$666,$E$666,IF(D80=$D$667,$E$667,IF(D80=$D$668,$E$668,IF(D80=$D$669,$E$669,IF(D80=$D$670,$E$670,IF(D80=$D$671,$E$671,IF(D80=$D$672,$E$672,IF(D80=$D$673,$E$673,IF(D80=VICERRECTORÍA_ACADÉMICA_,BF694,IF(D80=PLANEACIÓN_,BF696, IF(D80=IMPACTO,BF695,IF(D80=VICERRECTORÍA_ADMINISTRATIVA_FINANCIERA_,BF697,IF(D80=_VICERRECTORÍA_RESPONSABILIDAD_SOCIAL_Y_BIENESTAR_UNIVERSITARIO_,BF698," ")))))))))))))))</f>
        <v>Promover la calidad educativa de la Institución, mediante la administración de los programas de formación que ofrece la universidad en sus diferentes niveles, con el fin de permitir al egresado desempeñarse con idoneidad, ética y compromiso social.</v>
      </c>
      <c r="F80" s="340" t="s">
        <v>260</v>
      </c>
      <c r="G80" s="106" t="s">
        <v>255</v>
      </c>
      <c r="H80" s="106" t="s">
        <v>222</v>
      </c>
      <c r="I80" s="99" t="s">
        <v>814</v>
      </c>
      <c r="J80" s="340" t="s">
        <v>106</v>
      </c>
      <c r="K80" s="340" t="s">
        <v>831</v>
      </c>
      <c r="L80" s="340" t="s">
        <v>832</v>
      </c>
      <c r="M80" s="340" t="s">
        <v>833</v>
      </c>
      <c r="N80" s="340" t="s">
        <v>103</v>
      </c>
      <c r="O80" s="328">
        <f t="shared" ref="O80:O122" si="403">IF(N80="ALTA",5,IF(N80="MEDIO ALTA",4,IF(N80="MEDIA",3,IF(N80="MEDIO BAJA",2,IF(N80="BAJA",1,0)))))</f>
        <v>3</v>
      </c>
      <c r="P80" s="340" t="s">
        <v>204</v>
      </c>
      <c r="Q80" s="328">
        <f t="shared" ref="Q80" si="404">IF(P80="ALTO",5,IF(P80="MEDIO-ALTO",4,IF(P80="MEDIO",3,IF(P80="MEDIO-BAJO",2,IF(P80="BAJO",1,0)))))</f>
        <v>2</v>
      </c>
      <c r="R80" s="328">
        <f t="shared" ref="R80" si="405">Q80*O80</f>
        <v>6</v>
      </c>
      <c r="S80" s="118" t="s">
        <v>309</v>
      </c>
      <c r="T80" s="99">
        <f t="shared" si="380"/>
        <v>2</v>
      </c>
      <c r="U80" s="328">
        <f t="shared" ref="U80:U140" si="406">ROUND(AVERAGEIF(T80:T82,"&gt;0"),0)</f>
        <v>2</v>
      </c>
      <c r="V80" s="328">
        <f t="shared" ref="V80:V140" si="407">U80*0.6</f>
        <v>1.2</v>
      </c>
      <c r="W80" s="106" t="s">
        <v>846</v>
      </c>
      <c r="X80" s="328">
        <f t="shared" ref="X80" si="408">IF(S80="No_existen",5*$X$10,Y80*$X$10)</f>
        <v>0.1</v>
      </c>
      <c r="Y80" s="328">
        <f t="shared" ref="Y80:Y116" si="409">ROUND(AVERAGEIF(Z80:Z82,"&gt;0"),0)</f>
        <v>2</v>
      </c>
      <c r="Z80" s="108">
        <f t="shared" si="381"/>
        <v>2</v>
      </c>
      <c r="AA80" s="106" t="s">
        <v>314</v>
      </c>
      <c r="AB80" s="106"/>
      <c r="AC80" s="328">
        <f t="shared" ref="AC80" si="410">IF(S80="No_existen",5*$AC$10,AD80*$AC$10)</f>
        <v>0.15</v>
      </c>
      <c r="AD80" s="328">
        <f t="shared" ref="AD80:AD140" si="411">ROUND(AVERAGEIF(AE80:AE82,"&gt;0"),0)</f>
        <v>1</v>
      </c>
      <c r="AE80" s="108">
        <f t="shared" si="382"/>
        <v>1</v>
      </c>
      <c r="AF80" s="106" t="s">
        <v>290</v>
      </c>
      <c r="AG80" s="106" t="s">
        <v>859</v>
      </c>
      <c r="AH80" s="328">
        <f t="shared" ref="AH80" si="412">IF(S80="No_existen",5*$AH$10,AI80*$AH$10)</f>
        <v>0.1</v>
      </c>
      <c r="AI80" s="328">
        <f t="shared" ref="AI80" si="413">ROUND(AVERAGEIF(AJ80:AJ82,"&gt;0"),0)</f>
        <v>1</v>
      </c>
      <c r="AJ80" s="108">
        <f t="shared" si="383"/>
        <v>1</v>
      </c>
      <c r="AK80" s="106" t="s">
        <v>287</v>
      </c>
      <c r="AL80" s="106" t="s">
        <v>295</v>
      </c>
      <c r="AM80" s="328">
        <f t="shared" ref="AM80" si="414">IF(S80="No_existen",5*$AM$10,AN80*$AM$10)</f>
        <v>0.1</v>
      </c>
      <c r="AN80" s="328">
        <f t="shared" ref="AN80" si="415">ROUND(AVERAGEIF(AO80:AO82,"&gt;0"),0)</f>
        <v>1</v>
      </c>
      <c r="AO80" s="108">
        <f t="shared" si="6"/>
        <v>1</v>
      </c>
      <c r="AP80" s="106" t="s">
        <v>631</v>
      </c>
      <c r="AQ80" s="328">
        <f t="shared" ref="AQ80" si="416">ROUND(AVERAGE(U80,Y80,AD80,AI80,AN80),0)</f>
        <v>1</v>
      </c>
      <c r="AR80" s="328" t="str">
        <f t="shared" ref="AR80" si="417">IF(AQ80&lt;1.5,"FUERTE",IF(AND(AQ80&gt;=1.5,AQ80&lt;2.5),"ACEPTABLE",IF(AQ80&gt;=5,"INEXISTENTE","DÉBIL")))</f>
        <v>FUERTE</v>
      </c>
      <c r="AS80" s="328">
        <f t="shared" ref="AS80" si="418">IF(R80=0,0,ROUND((R80*AQ80),0))</f>
        <v>6</v>
      </c>
      <c r="AT80" s="329" t="str">
        <f t="shared" ref="AT80" si="419">IF(AS80&gt;=36,"GRAVE", IF(AS80&lt;=10, "LEVE", "MODERADO"))</f>
        <v>LEVE</v>
      </c>
      <c r="AU80" s="329" t="s">
        <v>866</v>
      </c>
      <c r="AV80" s="385">
        <v>0.8</v>
      </c>
      <c r="AW80" s="106" t="s">
        <v>88</v>
      </c>
      <c r="AX80" s="106"/>
      <c r="AY80" s="119"/>
      <c r="AZ80" s="120"/>
      <c r="BA80" s="100"/>
      <c r="BB80" s="100"/>
      <c r="BC80" s="100"/>
      <c r="BD80" s="100"/>
      <c r="BE80" s="100"/>
      <c r="BF80" s="100"/>
      <c r="BG80" s="100"/>
    </row>
    <row r="81" spans="1:59" ht="64.5" hidden="1" customHeight="1" x14ac:dyDescent="0.2">
      <c r="A81" s="336"/>
      <c r="B81" s="340"/>
      <c r="C81" s="340"/>
      <c r="D81" s="329"/>
      <c r="E81" s="340"/>
      <c r="F81" s="340"/>
      <c r="G81" s="106" t="s">
        <v>255</v>
      </c>
      <c r="H81" s="106" t="s">
        <v>222</v>
      </c>
      <c r="I81" s="99" t="s">
        <v>815</v>
      </c>
      <c r="J81" s="340"/>
      <c r="K81" s="340"/>
      <c r="L81" s="340"/>
      <c r="M81" s="340"/>
      <c r="N81" s="340"/>
      <c r="O81" s="328"/>
      <c r="P81" s="340"/>
      <c r="Q81" s="328"/>
      <c r="R81" s="328"/>
      <c r="S81" s="118" t="s">
        <v>310</v>
      </c>
      <c r="T81" s="99">
        <f t="shared" si="380"/>
        <v>1</v>
      </c>
      <c r="U81" s="328"/>
      <c r="V81" s="328"/>
      <c r="W81" s="106" t="s">
        <v>847</v>
      </c>
      <c r="X81" s="328"/>
      <c r="Y81" s="328"/>
      <c r="Z81" s="108">
        <f t="shared" si="381"/>
        <v>2</v>
      </c>
      <c r="AA81" s="106" t="s">
        <v>314</v>
      </c>
      <c r="AB81" s="106"/>
      <c r="AC81" s="328"/>
      <c r="AD81" s="328"/>
      <c r="AE81" s="108">
        <f t="shared" si="382"/>
        <v>1</v>
      </c>
      <c r="AF81" s="106" t="s">
        <v>290</v>
      </c>
      <c r="AG81" s="106" t="s">
        <v>859</v>
      </c>
      <c r="AH81" s="328"/>
      <c r="AI81" s="328"/>
      <c r="AJ81" s="108">
        <f t="shared" si="383"/>
        <v>1</v>
      </c>
      <c r="AK81" s="106" t="s">
        <v>287</v>
      </c>
      <c r="AL81" s="106" t="s">
        <v>295</v>
      </c>
      <c r="AM81" s="328"/>
      <c r="AN81" s="328"/>
      <c r="AO81" s="108">
        <f t="shared" si="6"/>
        <v>1</v>
      </c>
      <c r="AP81" s="106" t="s">
        <v>631</v>
      </c>
      <c r="AQ81" s="328"/>
      <c r="AR81" s="328"/>
      <c r="AS81" s="328"/>
      <c r="AT81" s="329"/>
      <c r="AU81" s="329"/>
      <c r="AV81" s="329"/>
      <c r="AW81" s="106" t="s">
        <v>88</v>
      </c>
      <c r="AX81" s="106"/>
      <c r="AY81" s="119"/>
      <c r="AZ81" s="120"/>
      <c r="BA81" s="100"/>
      <c r="BB81" s="100"/>
      <c r="BC81" s="100"/>
      <c r="BD81" s="100"/>
      <c r="BE81" s="100"/>
      <c r="BF81" s="100"/>
      <c r="BG81" s="100"/>
    </row>
    <row r="82" spans="1:59" ht="64.5" hidden="1" customHeight="1" x14ac:dyDescent="0.2">
      <c r="A82" s="336"/>
      <c r="B82" s="340"/>
      <c r="C82" s="340"/>
      <c r="D82" s="329"/>
      <c r="E82" s="340"/>
      <c r="F82" s="340"/>
      <c r="G82" s="106"/>
      <c r="H82" s="106"/>
      <c r="I82" s="99"/>
      <c r="J82" s="340"/>
      <c r="K82" s="340"/>
      <c r="L82" s="340"/>
      <c r="M82" s="340"/>
      <c r="N82" s="340"/>
      <c r="O82" s="328"/>
      <c r="P82" s="340"/>
      <c r="Q82" s="328"/>
      <c r="R82" s="328"/>
      <c r="S82" s="118"/>
      <c r="T82" s="99">
        <f t="shared" si="380"/>
        <v>0</v>
      </c>
      <c r="U82" s="328"/>
      <c r="V82" s="328"/>
      <c r="W82" s="106"/>
      <c r="X82" s="328"/>
      <c r="Y82" s="328"/>
      <c r="Z82" s="108">
        <f t="shared" si="381"/>
        <v>0</v>
      </c>
      <c r="AA82" s="106"/>
      <c r="AB82" s="106"/>
      <c r="AC82" s="328"/>
      <c r="AD82" s="328"/>
      <c r="AE82" s="108">
        <f t="shared" si="382"/>
        <v>0</v>
      </c>
      <c r="AF82" s="106"/>
      <c r="AG82" s="106"/>
      <c r="AH82" s="328"/>
      <c r="AI82" s="328"/>
      <c r="AJ82" s="108">
        <f t="shared" si="383"/>
        <v>0</v>
      </c>
      <c r="AK82" s="106"/>
      <c r="AL82" s="106"/>
      <c r="AM82" s="328"/>
      <c r="AN82" s="328"/>
      <c r="AO82" s="108">
        <f t="shared" si="6"/>
        <v>0</v>
      </c>
      <c r="AP82" s="106"/>
      <c r="AQ82" s="328"/>
      <c r="AR82" s="328"/>
      <c r="AS82" s="328"/>
      <c r="AT82" s="329"/>
      <c r="AU82" s="329"/>
      <c r="AV82" s="329"/>
      <c r="AW82" s="106"/>
      <c r="AX82" s="106"/>
      <c r="AY82" s="119"/>
      <c r="AZ82" s="120"/>
      <c r="BA82" s="100"/>
      <c r="BB82" s="100"/>
      <c r="BC82" s="100"/>
      <c r="BD82" s="100"/>
      <c r="BE82" s="100"/>
      <c r="BF82" s="100"/>
      <c r="BG82" s="100"/>
    </row>
    <row r="83" spans="1:59" ht="64.5" hidden="1" customHeight="1" x14ac:dyDescent="0.2">
      <c r="A83" s="336">
        <v>25</v>
      </c>
      <c r="B83" s="340" t="s">
        <v>419</v>
      </c>
      <c r="C83" s="340" t="str">
        <f t="shared" ref="C83" si="420">+VLOOKUP(B83,$A$694:$B$733,2,0)</f>
        <v>LEONEAL ARIAS MONTOYA</v>
      </c>
      <c r="D83" s="329" t="s">
        <v>147</v>
      </c>
      <c r="E83" s="340" t="str">
        <f>IF(D83=$D$664,$E$664,IF(D83=$D$665,$E$665,IF(D83=$D$666,$E$666,IF(D83=$D$667,$E$667,IF(D83=$D$668,$E$668,IF(D83=$D$669,$E$669,IF(D83=$D$670,$E$670,IF(D83=$D$671,$E$671,IF(D83=$D$672,$E$672,IF(D83=$D$673,$E$673,IF(D83=VICERRECTORÍA_ACADÉMICA_,BF697,IF(D83=PLANEACIÓN_,BE699, IF(D83=IMPACTO,BF698,IF(D83=VICERRECTORÍA_ADMINISTRATIVA_FINANCIERA_,BE700,IF(D83=_VICERRECTORÍA_RESPONSABILIDAD_SOCIAL_Y_BIENESTAR_UNIVERSITARIO_,BE701,"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3" s="340" t="s">
        <v>260</v>
      </c>
      <c r="G83" s="106" t="s">
        <v>255</v>
      </c>
      <c r="H83" s="106" t="s">
        <v>37</v>
      </c>
      <c r="I83" s="99" t="s">
        <v>881</v>
      </c>
      <c r="J83" s="340" t="s">
        <v>106</v>
      </c>
      <c r="K83" s="328" t="s">
        <v>890</v>
      </c>
      <c r="L83" s="328" t="s">
        <v>891</v>
      </c>
      <c r="M83" s="328" t="s">
        <v>892</v>
      </c>
      <c r="N83" s="340" t="s">
        <v>144</v>
      </c>
      <c r="O83" s="328">
        <f t="shared" ref="O83:O125" si="421">IF(N83="ALTA",5,IF(N83="MEDIO ALTA",4,IF(N83="MEDIA",3,IF(N83="MEDIO BAJA",2,IF(N83="BAJA",1,0)))))</f>
        <v>2</v>
      </c>
      <c r="P83" s="340" t="s">
        <v>136</v>
      </c>
      <c r="Q83" s="328">
        <f t="shared" ref="Q83" si="422">IF(P83="ALTO",5,IF(P83="MEDIO-ALTO",4,IF(P83="MEDIO",3,IF(P83="MEDIO-BAJO",2,IF(P83="BAJO",1,0)))))</f>
        <v>5</v>
      </c>
      <c r="R83" s="328">
        <f t="shared" ref="R83" si="423">Q83*O83</f>
        <v>10</v>
      </c>
      <c r="S83" s="118" t="s">
        <v>310</v>
      </c>
      <c r="T83" s="99">
        <f t="shared" si="380"/>
        <v>1</v>
      </c>
      <c r="U83" s="328">
        <f t="shared" ref="U83:U143" si="424">ROUND(AVERAGEIF(T83:T85,"&gt;0"),0)</f>
        <v>1</v>
      </c>
      <c r="V83" s="328">
        <f t="shared" ref="V83:V143" si="425">U83*0.6</f>
        <v>0.6</v>
      </c>
      <c r="W83" s="106" t="s">
        <v>902</v>
      </c>
      <c r="X83" s="328">
        <f t="shared" ref="X83" si="426">IF(S83="No_existen",5*$X$10,Y83*$X$10)</f>
        <v>0.15000000000000002</v>
      </c>
      <c r="Y83" s="328">
        <f t="shared" ref="Y83" si="427">ROUND(AVERAGEIF(Z83:Z85,"&gt;0"),0)</f>
        <v>3</v>
      </c>
      <c r="Z83" s="108">
        <f t="shared" si="381"/>
        <v>2</v>
      </c>
      <c r="AA83" s="106" t="s">
        <v>314</v>
      </c>
      <c r="AB83" s="106"/>
      <c r="AC83" s="328">
        <f t="shared" ref="AC83" si="428">IF(S83="No_existen",5*$AC$10,AD83*$AC$10)</f>
        <v>0.3</v>
      </c>
      <c r="AD83" s="328">
        <f t="shared" ref="AD83:AD143" si="429">ROUND(AVERAGEIF(AE83:AE85,"&gt;0"),0)</f>
        <v>2</v>
      </c>
      <c r="AE83" s="108">
        <f t="shared" si="382"/>
        <v>4</v>
      </c>
      <c r="AF83" s="106" t="s">
        <v>289</v>
      </c>
      <c r="AG83" s="106"/>
      <c r="AH83" s="328">
        <f t="shared" ref="AH83" si="430">IF(S83="No_existen",5*$AH$10,AI83*$AH$10)</f>
        <v>0.1</v>
      </c>
      <c r="AI83" s="328">
        <f t="shared" ref="AI83" si="431">ROUND(AVERAGEIF(AJ83:AJ85,"&gt;0"),0)</f>
        <v>1</v>
      </c>
      <c r="AJ83" s="108">
        <f t="shared" si="383"/>
        <v>1</v>
      </c>
      <c r="AK83" s="106" t="s">
        <v>287</v>
      </c>
      <c r="AL83" s="106" t="s">
        <v>295</v>
      </c>
      <c r="AM83" s="328">
        <f t="shared" ref="AM83" si="432">IF(S83="No_existen",5*$AM$10,AN83*$AM$10)</f>
        <v>0.1</v>
      </c>
      <c r="AN83" s="328">
        <f t="shared" ref="AN83" si="433">ROUND(AVERAGEIF(AO83:AO85,"&gt;0"),0)</f>
        <v>1</v>
      </c>
      <c r="AO83" s="108">
        <f t="shared" si="6"/>
        <v>1</v>
      </c>
      <c r="AP83" s="106" t="s">
        <v>631</v>
      </c>
      <c r="AQ83" s="328">
        <f t="shared" ref="AQ83" si="434">ROUND(AVERAGE(U83,Y83,AD83,AI83,AN83),0)</f>
        <v>2</v>
      </c>
      <c r="AR83" s="328" t="str">
        <f t="shared" ref="AR83" si="435">IF(AQ83&lt;1.5,"FUERTE",IF(AND(AQ83&gt;=1.5,AQ83&lt;2.5),"ACEPTABLE",IF(AQ83&gt;=5,"INEXISTENTE","DÉBIL")))</f>
        <v>ACEPTABLE</v>
      </c>
      <c r="AS83" s="328">
        <f t="shared" ref="AS83" si="436">IF(R83=0,0,ROUND((R83*AQ83),0))</f>
        <v>20</v>
      </c>
      <c r="AT83" s="329" t="str">
        <f t="shared" ref="AT83" si="437">IF(AS83&gt;=36,"GRAVE", IF(AS83&lt;=10, "LEVE", "MODERADO"))</f>
        <v>MODERADO</v>
      </c>
      <c r="AU83" s="328" t="s">
        <v>918</v>
      </c>
      <c r="AV83" s="384">
        <v>0</v>
      </c>
      <c r="AW83" s="106" t="s">
        <v>89</v>
      </c>
      <c r="AX83" s="106" t="s">
        <v>925</v>
      </c>
      <c r="AY83" s="119">
        <v>46006</v>
      </c>
      <c r="AZ83" s="120"/>
      <c r="BA83" s="100"/>
      <c r="BB83" s="100"/>
      <c r="BC83" s="100"/>
      <c r="BD83" s="100"/>
      <c r="BE83" s="100"/>
      <c r="BF83" s="100"/>
      <c r="BG83" s="100"/>
    </row>
    <row r="84" spans="1:59" ht="64.5" hidden="1" customHeight="1" x14ac:dyDescent="0.2">
      <c r="A84" s="336"/>
      <c r="B84" s="340"/>
      <c r="C84" s="340"/>
      <c r="D84" s="329"/>
      <c r="E84" s="340"/>
      <c r="F84" s="340"/>
      <c r="G84" s="106" t="s">
        <v>256</v>
      </c>
      <c r="H84" s="106" t="s">
        <v>41</v>
      </c>
      <c r="I84" s="99" t="s">
        <v>882</v>
      </c>
      <c r="J84" s="340"/>
      <c r="K84" s="328"/>
      <c r="L84" s="328"/>
      <c r="M84" s="328"/>
      <c r="N84" s="340"/>
      <c r="O84" s="328"/>
      <c r="P84" s="340"/>
      <c r="Q84" s="328"/>
      <c r="R84" s="328"/>
      <c r="S84" s="118" t="s">
        <v>310</v>
      </c>
      <c r="T84" s="99">
        <f t="shared" si="380"/>
        <v>1</v>
      </c>
      <c r="U84" s="328"/>
      <c r="V84" s="328"/>
      <c r="W84" s="106" t="s">
        <v>903</v>
      </c>
      <c r="X84" s="328"/>
      <c r="Y84" s="328"/>
      <c r="Z84" s="108">
        <f t="shared" si="381"/>
        <v>4</v>
      </c>
      <c r="AA84" s="106" t="s">
        <v>313</v>
      </c>
      <c r="AB84" s="106"/>
      <c r="AC84" s="328"/>
      <c r="AD84" s="328"/>
      <c r="AE84" s="108">
        <f t="shared" si="382"/>
        <v>1</v>
      </c>
      <c r="AF84" s="106" t="s">
        <v>290</v>
      </c>
      <c r="AG84" s="106" t="s">
        <v>917</v>
      </c>
      <c r="AH84" s="328"/>
      <c r="AI84" s="328"/>
      <c r="AJ84" s="108">
        <f t="shared" si="383"/>
        <v>1</v>
      </c>
      <c r="AK84" s="106" t="s">
        <v>287</v>
      </c>
      <c r="AL84" s="106" t="s">
        <v>294</v>
      </c>
      <c r="AM84" s="328"/>
      <c r="AN84" s="328"/>
      <c r="AO84" s="108">
        <f t="shared" si="6"/>
        <v>1</v>
      </c>
      <c r="AP84" s="106" t="s">
        <v>631</v>
      </c>
      <c r="AQ84" s="328"/>
      <c r="AR84" s="328"/>
      <c r="AS84" s="328"/>
      <c r="AT84" s="329"/>
      <c r="AU84" s="328"/>
      <c r="AV84" s="328"/>
      <c r="AW84" s="106"/>
      <c r="AX84" s="106"/>
      <c r="AY84" s="119"/>
      <c r="AZ84" s="120"/>
      <c r="BA84" s="100"/>
      <c r="BB84" s="100"/>
      <c r="BC84" s="100"/>
      <c r="BD84" s="100"/>
      <c r="BE84" s="100"/>
      <c r="BF84" s="100"/>
      <c r="BG84" s="100"/>
    </row>
    <row r="85" spans="1:59" ht="64.5" hidden="1" customHeight="1" x14ac:dyDescent="0.2">
      <c r="A85" s="336"/>
      <c r="B85" s="340"/>
      <c r="C85" s="340"/>
      <c r="D85" s="329"/>
      <c r="E85" s="340"/>
      <c r="F85" s="340"/>
      <c r="G85" s="106"/>
      <c r="H85" s="106"/>
      <c r="I85" s="99"/>
      <c r="J85" s="340"/>
      <c r="K85" s="328"/>
      <c r="L85" s="328"/>
      <c r="M85" s="328"/>
      <c r="N85" s="340"/>
      <c r="O85" s="328"/>
      <c r="P85" s="340"/>
      <c r="Q85" s="328"/>
      <c r="R85" s="328"/>
      <c r="S85" s="118" t="s">
        <v>310</v>
      </c>
      <c r="T85" s="99">
        <f t="shared" si="380"/>
        <v>1</v>
      </c>
      <c r="U85" s="328"/>
      <c r="V85" s="328"/>
      <c r="W85" s="106" t="s">
        <v>904</v>
      </c>
      <c r="X85" s="328"/>
      <c r="Y85" s="328"/>
      <c r="Z85" s="108">
        <f t="shared" si="381"/>
        <v>4</v>
      </c>
      <c r="AA85" s="106" t="s">
        <v>313</v>
      </c>
      <c r="AB85" s="106"/>
      <c r="AC85" s="328"/>
      <c r="AD85" s="328"/>
      <c r="AE85" s="108">
        <f t="shared" si="382"/>
        <v>1</v>
      </c>
      <c r="AF85" s="106" t="s">
        <v>290</v>
      </c>
      <c r="AG85" s="106" t="s">
        <v>917</v>
      </c>
      <c r="AH85" s="328"/>
      <c r="AI85" s="328"/>
      <c r="AJ85" s="108">
        <f t="shared" si="383"/>
        <v>1</v>
      </c>
      <c r="AK85" s="106" t="s">
        <v>287</v>
      </c>
      <c r="AL85" s="106" t="s">
        <v>295</v>
      </c>
      <c r="AM85" s="328"/>
      <c r="AN85" s="328"/>
      <c r="AO85" s="108">
        <f t="shared" si="6"/>
        <v>1</v>
      </c>
      <c r="AP85" s="106" t="s">
        <v>631</v>
      </c>
      <c r="AQ85" s="328"/>
      <c r="AR85" s="328"/>
      <c r="AS85" s="328"/>
      <c r="AT85" s="329"/>
      <c r="AU85" s="328"/>
      <c r="AV85" s="328"/>
      <c r="AW85" s="106"/>
      <c r="AX85" s="106"/>
      <c r="AY85" s="119"/>
      <c r="AZ85" s="120"/>
      <c r="BA85" s="100"/>
      <c r="BB85" s="100"/>
      <c r="BC85" s="100"/>
      <c r="BD85" s="100"/>
      <c r="BE85" s="100"/>
      <c r="BF85" s="100"/>
      <c r="BG85" s="100"/>
    </row>
    <row r="86" spans="1:59" ht="64.5" hidden="1" customHeight="1" x14ac:dyDescent="0.2">
      <c r="A86" s="336">
        <v>26</v>
      </c>
      <c r="B86" s="340" t="s">
        <v>419</v>
      </c>
      <c r="C86" s="340" t="str">
        <f t="shared" ref="C86" si="438">+VLOOKUP(B86,$A$694:$B$733,2,0)</f>
        <v>LEONEAL ARIAS MONTOYA</v>
      </c>
      <c r="D86" s="329" t="s">
        <v>147</v>
      </c>
      <c r="E86" s="340" t="str">
        <f>IF(D86=$D$664,$E$664,IF(D86=$D$665,$E$665,IF(D86=$D$666,$E$666,IF(D86=$D$667,$E$667,IF(D86=$D$668,$E$668,IF(D86=$D$669,$E$669,IF(D86=$D$670,$E$670,IF(D86=$D$671,$E$671,IF(D86=$D$672,$E$672,IF(D86=$D$673,$E$673,IF(D86=VICERRECTORÍA_ACADÉMICA_,BE700,IF(D86=PLANEACIÓN_,BE702, IF(D86=IMPACTO,BE701,IF(D86=VICERRECTORÍA_ADMINISTRATIVA_FINANCIERA_,BE703,IF(D86=_VICERRECTORÍA_RESPONSABILIDAD_SOCIAL_Y_BIENESTAR_UNIVERSITARIO_,BE704," ")))))))))))))))</f>
        <v>Promover la calidad educativa de la Institución, mediante la administración de los programas de formación que ofrece la universidad en sus diferentes niveles, con el fin de permitir al egresado desempeñarse con idoneidad, ética y compromiso social.</v>
      </c>
      <c r="F86" s="340" t="s">
        <v>260</v>
      </c>
      <c r="G86" s="106" t="s">
        <v>256</v>
      </c>
      <c r="H86" s="106" t="s">
        <v>39</v>
      </c>
      <c r="I86" s="99" t="s">
        <v>883</v>
      </c>
      <c r="J86" s="340" t="s">
        <v>106</v>
      </c>
      <c r="K86" s="340" t="s">
        <v>819</v>
      </c>
      <c r="L86" s="340" t="s">
        <v>893</v>
      </c>
      <c r="M86" s="340" t="s">
        <v>731</v>
      </c>
      <c r="N86" s="340" t="s">
        <v>124</v>
      </c>
      <c r="O86" s="328">
        <f t="shared" ref="O86:O128" si="439">IF(N86="ALTA",5,IF(N86="MEDIO ALTA",4,IF(N86="MEDIA",3,IF(N86="MEDIO BAJA",2,IF(N86="BAJA",1,0)))))</f>
        <v>1</v>
      </c>
      <c r="P86" s="340" t="s">
        <v>204</v>
      </c>
      <c r="Q86" s="328">
        <f t="shared" ref="Q86" si="440">IF(P86="ALTO",5,IF(P86="MEDIO-ALTO",4,IF(P86="MEDIO",3,IF(P86="MEDIO-BAJO",2,IF(P86="BAJO",1,0)))))</f>
        <v>2</v>
      </c>
      <c r="R86" s="328">
        <f t="shared" ref="R86" si="441">Q86*O86</f>
        <v>2</v>
      </c>
      <c r="S86" s="118" t="s">
        <v>310</v>
      </c>
      <c r="T86" s="99">
        <f t="shared" si="380"/>
        <v>1</v>
      </c>
      <c r="U86" s="328">
        <f t="shared" ref="U86:U146" si="442">ROUND(AVERAGEIF(T86:T88,"&gt;0"),0)</f>
        <v>1</v>
      </c>
      <c r="V86" s="328">
        <f t="shared" ref="V86:V146" si="443">U86*0.6</f>
        <v>0.6</v>
      </c>
      <c r="W86" s="106" t="s">
        <v>905</v>
      </c>
      <c r="X86" s="328">
        <f t="shared" ref="X86" si="444">IF(S86="No_existen",5*$X$10,Y86*$X$10)</f>
        <v>0.1</v>
      </c>
      <c r="Y86" s="328">
        <f t="shared" si="225"/>
        <v>2</v>
      </c>
      <c r="Z86" s="108">
        <f t="shared" si="381"/>
        <v>1</v>
      </c>
      <c r="AA86" s="106" t="s">
        <v>315</v>
      </c>
      <c r="AB86" s="106" t="s">
        <v>913</v>
      </c>
      <c r="AC86" s="328">
        <f t="shared" ref="AC86" si="445">IF(S86="No_existen",5*$AC$10,AD86*$AC$10)</f>
        <v>0.44999999999999996</v>
      </c>
      <c r="AD86" s="328">
        <f t="shared" ref="AD86:AD146" si="446">ROUND(AVERAGEIF(AE86:AE88,"&gt;0"),0)</f>
        <v>3</v>
      </c>
      <c r="AE86" s="108">
        <f t="shared" si="382"/>
        <v>4</v>
      </c>
      <c r="AF86" s="106" t="s">
        <v>289</v>
      </c>
      <c r="AG86" s="106"/>
      <c r="AH86" s="328">
        <f t="shared" ref="AH86" si="447">IF(S86="No_existen",5*$AH$10,AI86*$AH$10)</f>
        <v>0.1</v>
      </c>
      <c r="AI86" s="328">
        <f t="shared" ref="AI86" si="448">ROUND(AVERAGEIF(AJ86:AJ88,"&gt;0"),0)</f>
        <v>1</v>
      </c>
      <c r="AJ86" s="108">
        <f t="shared" si="383"/>
        <v>1</v>
      </c>
      <c r="AK86" s="106" t="s">
        <v>287</v>
      </c>
      <c r="AL86" s="106" t="s">
        <v>302</v>
      </c>
      <c r="AM86" s="328">
        <f t="shared" ref="AM86" si="449">IF(S86="No_existen",5*$AM$10,AN86*$AM$10)</f>
        <v>0.30000000000000004</v>
      </c>
      <c r="AN86" s="328">
        <f t="shared" ref="AN86" si="450">ROUND(AVERAGEIF(AO86:AO88,"&gt;0"),0)</f>
        <v>3</v>
      </c>
      <c r="AO86" s="108">
        <f t="shared" si="6"/>
        <v>1</v>
      </c>
      <c r="AP86" s="106" t="s">
        <v>631</v>
      </c>
      <c r="AQ86" s="328">
        <f t="shared" ref="AQ86" si="451">ROUND(AVERAGE(U86,Y86,AD86,AI86,AN86),0)</f>
        <v>2</v>
      </c>
      <c r="AR86" s="328" t="str">
        <f t="shared" ref="AR86" si="452">IF(AQ86&lt;1.5,"FUERTE",IF(AND(AQ86&gt;=1.5,AQ86&lt;2.5),"ACEPTABLE",IF(AQ86&gt;=5,"INEXISTENTE","DÉBIL")))</f>
        <v>ACEPTABLE</v>
      </c>
      <c r="AS86" s="328">
        <f t="shared" ref="AS86" si="453">IF(R86=0,0,ROUND((R86*AQ86),0))</f>
        <v>4</v>
      </c>
      <c r="AT86" s="329" t="str">
        <f t="shared" ref="AT86" si="454">IF(AS86&gt;=36,"GRAVE", IF(AS86&lt;=10, "LEVE", "MODERADO"))</f>
        <v>LEVE</v>
      </c>
      <c r="AU86" s="329" t="s">
        <v>919</v>
      </c>
      <c r="AV86" s="385">
        <v>9.7000000000000003E-2</v>
      </c>
      <c r="AW86" s="106" t="s">
        <v>88</v>
      </c>
      <c r="AX86" s="106"/>
      <c r="AY86" s="119"/>
      <c r="AZ86" s="120"/>
      <c r="BA86" s="100"/>
      <c r="BB86" s="100"/>
      <c r="BC86" s="100"/>
      <c r="BD86" s="100"/>
      <c r="BE86" s="100"/>
      <c r="BF86" s="100"/>
      <c r="BG86" s="100"/>
    </row>
    <row r="87" spans="1:59" ht="64.5" hidden="1" customHeight="1" x14ac:dyDescent="0.2">
      <c r="A87" s="336"/>
      <c r="B87" s="340"/>
      <c r="C87" s="340"/>
      <c r="D87" s="329"/>
      <c r="E87" s="340"/>
      <c r="F87" s="340"/>
      <c r="G87" s="106" t="s">
        <v>255</v>
      </c>
      <c r="H87" s="106" t="s">
        <v>37</v>
      </c>
      <c r="I87" s="99" t="s">
        <v>719</v>
      </c>
      <c r="J87" s="340"/>
      <c r="K87" s="340"/>
      <c r="L87" s="340"/>
      <c r="M87" s="340"/>
      <c r="N87" s="340"/>
      <c r="O87" s="328"/>
      <c r="P87" s="340"/>
      <c r="Q87" s="328"/>
      <c r="R87" s="328"/>
      <c r="S87" s="118" t="s">
        <v>310</v>
      </c>
      <c r="T87" s="99">
        <f t="shared" si="380"/>
        <v>1</v>
      </c>
      <c r="U87" s="328"/>
      <c r="V87" s="328"/>
      <c r="W87" s="106" t="s">
        <v>690</v>
      </c>
      <c r="X87" s="328"/>
      <c r="Y87" s="328"/>
      <c r="Z87" s="108">
        <f t="shared" si="381"/>
        <v>1</v>
      </c>
      <c r="AA87" s="106" t="s">
        <v>315</v>
      </c>
      <c r="AB87" s="106" t="s">
        <v>913</v>
      </c>
      <c r="AC87" s="328"/>
      <c r="AD87" s="328"/>
      <c r="AE87" s="108">
        <f t="shared" si="382"/>
        <v>4</v>
      </c>
      <c r="AF87" s="106" t="s">
        <v>289</v>
      </c>
      <c r="AG87" s="106"/>
      <c r="AH87" s="328"/>
      <c r="AI87" s="328"/>
      <c r="AJ87" s="108">
        <f t="shared" si="383"/>
        <v>1</v>
      </c>
      <c r="AK87" s="106" t="s">
        <v>287</v>
      </c>
      <c r="AL87" s="106" t="s">
        <v>302</v>
      </c>
      <c r="AM87" s="328"/>
      <c r="AN87" s="328"/>
      <c r="AO87" s="108">
        <f t="shared" si="6"/>
        <v>4</v>
      </c>
      <c r="AP87" s="106" t="s">
        <v>632</v>
      </c>
      <c r="AQ87" s="328"/>
      <c r="AR87" s="328"/>
      <c r="AS87" s="328"/>
      <c r="AT87" s="329"/>
      <c r="AU87" s="329"/>
      <c r="AV87" s="329"/>
      <c r="AW87" s="106" t="s">
        <v>88</v>
      </c>
      <c r="AX87" s="106"/>
      <c r="AY87" s="119"/>
      <c r="AZ87" s="120"/>
      <c r="BA87" s="100"/>
      <c r="BB87" s="100"/>
      <c r="BC87" s="100"/>
      <c r="BD87" s="100"/>
      <c r="BE87" s="100"/>
      <c r="BF87" s="100"/>
      <c r="BG87" s="100"/>
    </row>
    <row r="88" spans="1:59" ht="64.5" hidden="1" customHeight="1" x14ac:dyDescent="0.2">
      <c r="A88" s="336"/>
      <c r="B88" s="340"/>
      <c r="C88" s="340"/>
      <c r="D88" s="329"/>
      <c r="E88" s="340"/>
      <c r="F88" s="340"/>
      <c r="G88" s="106" t="s">
        <v>255</v>
      </c>
      <c r="H88" s="106" t="s">
        <v>34</v>
      </c>
      <c r="I88" s="99" t="s">
        <v>884</v>
      </c>
      <c r="J88" s="340"/>
      <c r="K88" s="340"/>
      <c r="L88" s="340"/>
      <c r="M88" s="340"/>
      <c r="N88" s="340"/>
      <c r="O88" s="328"/>
      <c r="P88" s="340"/>
      <c r="Q88" s="328"/>
      <c r="R88" s="328"/>
      <c r="S88" s="118" t="s">
        <v>310</v>
      </c>
      <c r="T88" s="99">
        <f t="shared" si="380"/>
        <v>1</v>
      </c>
      <c r="U88" s="328"/>
      <c r="V88" s="328"/>
      <c r="W88" s="106" t="s">
        <v>906</v>
      </c>
      <c r="X88" s="328"/>
      <c r="Y88" s="328"/>
      <c r="Z88" s="108">
        <f t="shared" si="381"/>
        <v>4</v>
      </c>
      <c r="AA88" s="106" t="s">
        <v>313</v>
      </c>
      <c r="AB88" s="106"/>
      <c r="AC88" s="328"/>
      <c r="AD88" s="328"/>
      <c r="AE88" s="108">
        <f t="shared" si="382"/>
        <v>1</v>
      </c>
      <c r="AF88" s="106" t="s">
        <v>290</v>
      </c>
      <c r="AG88" s="106" t="s">
        <v>916</v>
      </c>
      <c r="AH88" s="328"/>
      <c r="AI88" s="328"/>
      <c r="AJ88" s="108">
        <f t="shared" si="383"/>
        <v>1</v>
      </c>
      <c r="AK88" s="106" t="s">
        <v>287</v>
      </c>
      <c r="AL88" s="106" t="s">
        <v>302</v>
      </c>
      <c r="AM88" s="328"/>
      <c r="AN88" s="328"/>
      <c r="AO88" s="108">
        <f t="shared" si="6"/>
        <v>4</v>
      </c>
      <c r="AP88" s="106" t="s">
        <v>632</v>
      </c>
      <c r="AQ88" s="328"/>
      <c r="AR88" s="328"/>
      <c r="AS88" s="328"/>
      <c r="AT88" s="329"/>
      <c r="AU88" s="329"/>
      <c r="AV88" s="329"/>
      <c r="AW88" s="106" t="s">
        <v>88</v>
      </c>
      <c r="AX88" s="106"/>
      <c r="AY88" s="119"/>
      <c r="AZ88" s="120"/>
      <c r="BA88" s="100"/>
      <c r="BB88" s="100"/>
      <c r="BC88" s="100"/>
      <c r="BD88" s="100"/>
      <c r="BE88" s="100"/>
      <c r="BF88" s="100"/>
      <c r="BG88" s="100"/>
    </row>
    <row r="89" spans="1:59" ht="139.5" customHeight="1" x14ac:dyDescent="0.2">
      <c r="A89" s="336">
        <v>27</v>
      </c>
      <c r="B89" s="340" t="s">
        <v>419</v>
      </c>
      <c r="C89" s="340" t="str">
        <f t="shared" ref="C89" si="455">+VLOOKUP(B89,$A$694:$B$733,2,0)</f>
        <v>LEONEAL ARIAS MONTOYA</v>
      </c>
      <c r="D89" s="329" t="s">
        <v>161</v>
      </c>
      <c r="E89" s="340" t="str">
        <f>IF(D89=$D$664,$E$664,IF(D89=$D$665,$E$665,IF(D89=$D$666,$E$666,IF(D89=$D$667,$E$667,IF(D89=$D$668,$E$668,IF(D89=$D$669,$E$669,IF(D89=$D$670,$E$670,IF(D89=$D$671,$E$671,IF(D89=$D$672,$E$672,IF(D89=$D$673,$E$673,IF(D89=VICERRECTORÍA_ACADÉMICA_,BE703,IF(D89=PLANEACIÓN_,BE705, IF(D89=IMPACTO,BE704,IF(D89=VICERRECTORÍA_ADMINISTRATIVA_FINANCIERA_,BE706,IF(D89=_VICERRECTORÍA_RESPONSABILIDAD_SOCIAL_Y_BIENESTAR_UNIVERSITARIO_,BE707,"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40" t="s">
        <v>260</v>
      </c>
      <c r="G89" s="106" t="s">
        <v>255</v>
      </c>
      <c r="H89" s="106" t="s">
        <v>37</v>
      </c>
      <c r="I89" s="99" t="s">
        <v>885</v>
      </c>
      <c r="J89" s="340" t="s">
        <v>106</v>
      </c>
      <c r="K89" s="340" t="s">
        <v>894</v>
      </c>
      <c r="L89" s="340" t="s">
        <v>895</v>
      </c>
      <c r="M89" s="340" t="s">
        <v>896</v>
      </c>
      <c r="N89" s="340" t="s">
        <v>124</v>
      </c>
      <c r="O89" s="328">
        <f t="shared" ref="O89:O131" si="456">IF(N89="ALTA",5,IF(N89="MEDIO ALTA",4,IF(N89="MEDIA",3,IF(N89="MEDIO BAJA",2,IF(N89="BAJA",1,0)))))</f>
        <v>1</v>
      </c>
      <c r="P89" s="340" t="s">
        <v>138</v>
      </c>
      <c r="Q89" s="328">
        <f t="shared" ref="Q89" si="457">IF(P89="ALTO",5,IF(P89="MEDIO-ALTO",4,IF(P89="MEDIO",3,IF(P89="MEDIO-BAJO",2,IF(P89="BAJO",1,0)))))</f>
        <v>1</v>
      </c>
      <c r="R89" s="328">
        <f t="shared" ref="R89" si="458">Q89*O89</f>
        <v>1</v>
      </c>
      <c r="S89" s="118" t="s">
        <v>310</v>
      </c>
      <c r="T89" s="99">
        <f t="shared" si="380"/>
        <v>1</v>
      </c>
      <c r="U89" s="328">
        <f t="shared" ref="U89:U149" si="459">ROUND(AVERAGEIF(T89:T91,"&gt;0"),0)</f>
        <v>1</v>
      </c>
      <c r="V89" s="328">
        <f t="shared" ref="V89:V149" si="460">U89*0.6</f>
        <v>0.6</v>
      </c>
      <c r="W89" s="106" t="s">
        <v>907</v>
      </c>
      <c r="X89" s="328">
        <f t="shared" ref="X89" si="461">IF(S89="No_existen",5*$X$10,Y89*$X$10)</f>
        <v>0.1</v>
      </c>
      <c r="Y89" s="328">
        <f t="shared" si="243"/>
        <v>2</v>
      </c>
      <c r="Z89" s="108">
        <f t="shared" si="381"/>
        <v>2</v>
      </c>
      <c r="AA89" s="106" t="s">
        <v>314</v>
      </c>
      <c r="AB89" s="106"/>
      <c r="AC89" s="328">
        <f t="shared" ref="AC89" si="462">IF(S89="No_existen",5*$AC$10,AD89*$AC$10)</f>
        <v>0.6</v>
      </c>
      <c r="AD89" s="328">
        <f t="shared" ref="AD89:AD149" si="463">ROUND(AVERAGEIF(AE89:AE91,"&gt;0"),0)</f>
        <v>4</v>
      </c>
      <c r="AE89" s="108">
        <f t="shared" si="382"/>
        <v>4</v>
      </c>
      <c r="AF89" s="106" t="s">
        <v>289</v>
      </c>
      <c r="AG89" s="106"/>
      <c r="AH89" s="328">
        <f t="shared" ref="AH89" si="464">IF(S89="No_existen",5*$AH$10,AI89*$AH$10)</f>
        <v>0.1</v>
      </c>
      <c r="AI89" s="328">
        <f t="shared" ref="AI89" si="465">ROUND(AVERAGEIF(AJ89:AJ91,"&gt;0"),0)</f>
        <v>1</v>
      </c>
      <c r="AJ89" s="108">
        <f t="shared" si="383"/>
        <v>1</v>
      </c>
      <c r="AK89" s="106" t="s">
        <v>287</v>
      </c>
      <c r="AL89" s="106" t="s">
        <v>295</v>
      </c>
      <c r="AM89" s="328">
        <f t="shared" ref="AM89" si="466">IF(S89="No_existen",5*$AM$10,AN89*$AM$10)</f>
        <v>0.30000000000000004</v>
      </c>
      <c r="AN89" s="328">
        <f t="shared" ref="AN89" si="467">ROUND(AVERAGEIF(AO89:AO91,"&gt;0"),0)</f>
        <v>3</v>
      </c>
      <c r="AO89" s="108">
        <f t="shared" si="6"/>
        <v>1</v>
      </c>
      <c r="AP89" s="106" t="s">
        <v>631</v>
      </c>
      <c r="AQ89" s="328">
        <f t="shared" ref="AQ89" si="468">ROUND(AVERAGE(U89,Y89,AD89,AI89,AN89),0)</f>
        <v>2</v>
      </c>
      <c r="AR89" s="328" t="str">
        <f t="shared" ref="AR89" si="469">IF(AQ89&lt;1.5,"FUERTE",IF(AND(AQ89&gt;=1.5,AQ89&lt;2.5),"ACEPTABLE",IF(AQ89&gt;=5,"INEXISTENTE","DÉBIL")))</f>
        <v>ACEPTABLE</v>
      </c>
      <c r="AS89" s="328">
        <f t="shared" ref="AS89" si="470">IF(R89=0,0,ROUND((R89*AQ89),0))</f>
        <v>2</v>
      </c>
      <c r="AT89" s="329" t="str">
        <f t="shared" ref="AT89" si="471">IF(AS89&gt;=36,"GRAVE", IF(AS89&lt;=10, "LEVE", "MODERADO"))</f>
        <v>LEVE</v>
      </c>
      <c r="AU89" s="329" t="s">
        <v>920</v>
      </c>
      <c r="AV89" s="329">
        <v>0</v>
      </c>
      <c r="AW89" s="106" t="s">
        <v>88</v>
      </c>
      <c r="AX89" s="106"/>
      <c r="AY89" s="119"/>
      <c r="AZ89" s="120"/>
      <c r="BA89" s="100"/>
      <c r="BB89" s="100"/>
      <c r="BC89" s="100"/>
      <c r="BD89" s="100"/>
      <c r="BE89" s="100"/>
      <c r="BF89" s="100"/>
      <c r="BG89" s="100"/>
    </row>
    <row r="90" spans="1:59" ht="64.5" hidden="1" customHeight="1" x14ac:dyDescent="0.2">
      <c r="A90" s="336"/>
      <c r="B90" s="340"/>
      <c r="C90" s="340"/>
      <c r="D90" s="329"/>
      <c r="E90" s="340"/>
      <c r="F90" s="340"/>
      <c r="G90" s="106" t="s">
        <v>255</v>
      </c>
      <c r="H90" s="106" t="s">
        <v>37</v>
      </c>
      <c r="I90" s="99" t="s">
        <v>663</v>
      </c>
      <c r="J90" s="340"/>
      <c r="K90" s="340"/>
      <c r="L90" s="340"/>
      <c r="M90" s="340"/>
      <c r="N90" s="340"/>
      <c r="O90" s="328"/>
      <c r="P90" s="340"/>
      <c r="Q90" s="328"/>
      <c r="R90" s="328"/>
      <c r="S90" s="118" t="s">
        <v>310</v>
      </c>
      <c r="T90" s="99">
        <f t="shared" si="380"/>
        <v>1</v>
      </c>
      <c r="U90" s="328"/>
      <c r="V90" s="328"/>
      <c r="W90" s="106" t="s">
        <v>690</v>
      </c>
      <c r="X90" s="328"/>
      <c r="Y90" s="328"/>
      <c r="Z90" s="108">
        <f t="shared" si="381"/>
        <v>1</v>
      </c>
      <c r="AA90" s="106" t="s">
        <v>315</v>
      </c>
      <c r="AB90" s="106" t="s">
        <v>913</v>
      </c>
      <c r="AC90" s="328"/>
      <c r="AD90" s="328"/>
      <c r="AE90" s="108">
        <f t="shared" si="382"/>
        <v>4</v>
      </c>
      <c r="AF90" s="106" t="s">
        <v>289</v>
      </c>
      <c r="AG90" s="106"/>
      <c r="AH90" s="328"/>
      <c r="AI90" s="328"/>
      <c r="AJ90" s="108">
        <f t="shared" si="383"/>
        <v>1</v>
      </c>
      <c r="AK90" s="106" t="s">
        <v>287</v>
      </c>
      <c r="AL90" s="106" t="s">
        <v>302</v>
      </c>
      <c r="AM90" s="328"/>
      <c r="AN90" s="328"/>
      <c r="AO90" s="108">
        <f t="shared" si="6"/>
        <v>4</v>
      </c>
      <c r="AP90" s="106" t="s">
        <v>632</v>
      </c>
      <c r="AQ90" s="328"/>
      <c r="AR90" s="328"/>
      <c r="AS90" s="328"/>
      <c r="AT90" s="329"/>
      <c r="AU90" s="329"/>
      <c r="AV90" s="329"/>
      <c r="AW90" s="106" t="s">
        <v>88</v>
      </c>
      <c r="AX90" s="106"/>
      <c r="AY90" s="119"/>
      <c r="AZ90" s="120"/>
      <c r="BA90" s="100"/>
      <c r="BB90" s="100"/>
      <c r="BC90" s="100"/>
      <c r="BD90" s="100"/>
      <c r="BE90" s="100"/>
      <c r="BF90" s="100"/>
      <c r="BG90" s="100"/>
    </row>
    <row r="91" spans="1:59" ht="64.5" hidden="1" customHeight="1" x14ac:dyDescent="0.2">
      <c r="A91" s="336"/>
      <c r="B91" s="340"/>
      <c r="C91" s="340"/>
      <c r="D91" s="329"/>
      <c r="E91" s="340"/>
      <c r="F91" s="340"/>
      <c r="G91" s="106"/>
      <c r="H91" s="106"/>
      <c r="I91" s="99"/>
      <c r="J91" s="340"/>
      <c r="K91" s="340"/>
      <c r="L91" s="340"/>
      <c r="M91" s="340"/>
      <c r="N91" s="340"/>
      <c r="O91" s="328"/>
      <c r="P91" s="340"/>
      <c r="Q91" s="328"/>
      <c r="R91" s="328"/>
      <c r="S91" s="118"/>
      <c r="T91" s="99">
        <f t="shared" si="380"/>
        <v>0</v>
      </c>
      <c r="U91" s="328"/>
      <c r="V91" s="328"/>
      <c r="W91" s="106"/>
      <c r="X91" s="328"/>
      <c r="Y91" s="328"/>
      <c r="Z91" s="108">
        <f t="shared" si="381"/>
        <v>0</v>
      </c>
      <c r="AA91" s="106"/>
      <c r="AB91" s="106"/>
      <c r="AC91" s="328"/>
      <c r="AD91" s="328"/>
      <c r="AE91" s="108">
        <f t="shared" si="382"/>
        <v>0</v>
      </c>
      <c r="AF91" s="106"/>
      <c r="AG91" s="106"/>
      <c r="AH91" s="328"/>
      <c r="AI91" s="328"/>
      <c r="AJ91" s="108">
        <f t="shared" si="383"/>
        <v>0</v>
      </c>
      <c r="AK91" s="106"/>
      <c r="AL91" s="106"/>
      <c r="AM91" s="328"/>
      <c r="AN91" s="328"/>
      <c r="AO91" s="108">
        <f t="shared" si="6"/>
        <v>0</v>
      </c>
      <c r="AP91" s="106"/>
      <c r="AQ91" s="328"/>
      <c r="AR91" s="328"/>
      <c r="AS91" s="328"/>
      <c r="AT91" s="329"/>
      <c r="AU91" s="329"/>
      <c r="AV91" s="329"/>
      <c r="AW91" s="106"/>
      <c r="AX91" s="106"/>
      <c r="AY91" s="119"/>
      <c r="AZ91" s="120"/>
      <c r="BA91" s="100"/>
      <c r="BB91" s="100"/>
      <c r="BC91" s="100"/>
      <c r="BD91" s="100"/>
      <c r="BE91" s="100"/>
      <c r="BF91" s="100"/>
      <c r="BG91" s="100"/>
    </row>
    <row r="92" spans="1:59" ht="64.5" hidden="1" customHeight="1" x14ac:dyDescent="0.2">
      <c r="A92" s="336">
        <v>28</v>
      </c>
      <c r="B92" s="340" t="s">
        <v>419</v>
      </c>
      <c r="C92" s="340" t="str">
        <f t="shared" ref="C92" si="472">+VLOOKUP(B92,$A$694:$B$733,2,0)</f>
        <v>LEONEAL ARIAS MONTOYA</v>
      </c>
      <c r="D92" s="329" t="s">
        <v>164</v>
      </c>
      <c r="E92" s="340" t="str">
        <f>IF(D92=$D$664,$E$664,IF(D92=$D$665,$E$665,IF(D92=$D$666,$E$666,IF(D92=$D$667,$E$667,IF(D92=$D$668,$E$668,IF(D92=$D$669,$E$669,IF(D92=$D$670,$E$670,IF(D92=$D$671,$E$671,IF(D92=$D$672,$E$672,IF(D92=$D$673,$E$673,IF(D92=VICERRECTORÍA_ACADÉMICA_,BE706,IF(D92=PLANEACIÓN_,BE708, IF(D92=IMPACTO,BE707,IF(D92=VICERRECTORÍA_ADMINISTRATIVA_FINANCIERA_,BE709,IF(D92=_VICERRECTORÍA_RESPONSABILIDAD_SOCIAL_Y_BIENESTAR_UNIVERSITARIO_,BE710," ")))))))))))))))</f>
        <v>Promover y facilitar la interacción con la sociedad contribuyendo a la satisfacción de sus demandas, mediante servicios especializados, programas de educación continuada y de proyección social.</v>
      </c>
      <c r="F92" s="340" t="s">
        <v>260</v>
      </c>
      <c r="G92" s="106" t="s">
        <v>256</v>
      </c>
      <c r="H92" s="106" t="s">
        <v>257</v>
      </c>
      <c r="I92" s="99" t="s">
        <v>886</v>
      </c>
      <c r="J92" s="340" t="s">
        <v>110</v>
      </c>
      <c r="K92" s="328" t="s">
        <v>897</v>
      </c>
      <c r="L92" s="328" t="s">
        <v>683</v>
      </c>
      <c r="M92" s="328" t="s">
        <v>898</v>
      </c>
      <c r="N92" s="340" t="s">
        <v>103</v>
      </c>
      <c r="O92" s="328">
        <f t="shared" ref="O92:O134" si="473">IF(N92="ALTA",5,IF(N92="MEDIO ALTA",4,IF(N92="MEDIA",3,IF(N92="MEDIO BAJA",2,IF(N92="BAJA",1,0)))))</f>
        <v>3</v>
      </c>
      <c r="P92" s="340" t="s">
        <v>137</v>
      </c>
      <c r="Q92" s="328">
        <f t="shared" ref="Q92" si="474">IF(P92="ALTO",5,IF(P92="MEDIO-ALTO",4,IF(P92="MEDIO",3,IF(P92="MEDIO-BAJO",2,IF(P92="BAJO",1,0)))))</f>
        <v>3</v>
      </c>
      <c r="R92" s="328">
        <f t="shared" ref="R92" si="475">Q92*O92</f>
        <v>9</v>
      </c>
      <c r="S92" s="118" t="s">
        <v>310</v>
      </c>
      <c r="T92" s="99">
        <f t="shared" si="380"/>
        <v>1</v>
      </c>
      <c r="U92" s="328">
        <f t="shared" ref="U92:U152" si="476">ROUND(AVERAGEIF(T92:T94,"&gt;0"),0)</f>
        <v>1</v>
      </c>
      <c r="V92" s="328">
        <f t="shared" ref="V92:V152" si="477">U92*0.6</f>
        <v>0.6</v>
      </c>
      <c r="W92" s="106" t="s">
        <v>908</v>
      </c>
      <c r="X92" s="328">
        <f t="shared" ref="X92" si="478">IF(S92="No_existen",5*$X$10,Y92*$X$10)</f>
        <v>0.1</v>
      </c>
      <c r="Y92" s="328">
        <f t="shared" si="261"/>
        <v>2</v>
      </c>
      <c r="Z92" s="108">
        <f t="shared" si="381"/>
        <v>2</v>
      </c>
      <c r="AA92" s="106" t="s">
        <v>314</v>
      </c>
      <c r="AB92" s="106"/>
      <c r="AC92" s="328">
        <f t="shared" ref="AC92" si="479">IF(S92="No_existen",5*$AC$10,AD92*$AC$10)</f>
        <v>0.44999999999999996</v>
      </c>
      <c r="AD92" s="328">
        <f t="shared" ref="AD92:AD152" si="480">ROUND(AVERAGEIF(AE92:AE94,"&gt;0"),0)</f>
        <v>3</v>
      </c>
      <c r="AE92" s="108">
        <f t="shared" si="382"/>
        <v>4</v>
      </c>
      <c r="AF92" s="106" t="s">
        <v>289</v>
      </c>
      <c r="AG92" s="106"/>
      <c r="AH92" s="328">
        <f t="shared" ref="AH92" si="481">IF(S92="No_existen",5*$AH$10,AI92*$AH$10)</f>
        <v>0.1</v>
      </c>
      <c r="AI92" s="328">
        <f t="shared" ref="AI92" si="482">ROUND(AVERAGEIF(AJ92:AJ94,"&gt;0"),0)</f>
        <v>1</v>
      </c>
      <c r="AJ92" s="108">
        <f t="shared" si="383"/>
        <v>1</v>
      </c>
      <c r="AK92" s="106" t="s">
        <v>287</v>
      </c>
      <c r="AL92" s="106" t="s">
        <v>294</v>
      </c>
      <c r="AM92" s="328">
        <f t="shared" ref="AM92" si="483">IF(S92="No_existen",5*$AM$10,AN92*$AM$10)</f>
        <v>0.2</v>
      </c>
      <c r="AN92" s="328">
        <f t="shared" ref="AN92" si="484">ROUND(AVERAGEIF(AO92:AO94,"&gt;0"),0)</f>
        <v>2</v>
      </c>
      <c r="AO92" s="108">
        <f t="shared" si="6"/>
        <v>4</v>
      </c>
      <c r="AP92" s="106" t="s">
        <v>632</v>
      </c>
      <c r="AQ92" s="328">
        <f t="shared" ref="AQ92" si="485">ROUND(AVERAGE(U92,Y92,AD92,AI92,AN92),0)</f>
        <v>2</v>
      </c>
      <c r="AR92" s="328" t="str">
        <f t="shared" ref="AR92" si="486">IF(AQ92&lt;1.5,"FUERTE",IF(AND(AQ92&gt;=1.5,AQ92&lt;2.5),"ACEPTABLE",IF(AQ92&gt;=5,"INEXISTENTE","DÉBIL")))</f>
        <v>ACEPTABLE</v>
      </c>
      <c r="AS92" s="328">
        <f t="shared" ref="AS92" si="487">IF(R92=0,0,ROUND((R92*AQ92),0))</f>
        <v>18</v>
      </c>
      <c r="AT92" s="329" t="str">
        <f t="shared" ref="AT92" si="488">IF(AS92&gt;=36,"GRAVE", IF(AS92&lt;=10, "LEVE", "MODERADO"))</f>
        <v>MODERADO</v>
      </c>
      <c r="AU92" s="329" t="s">
        <v>921</v>
      </c>
      <c r="AV92" s="329">
        <v>0</v>
      </c>
      <c r="AW92" s="106" t="s">
        <v>89</v>
      </c>
      <c r="AX92" s="106" t="s">
        <v>923</v>
      </c>
      <c r="AY92" s="119">
        <v>46006</v>
      </c>
      <c r="AZ92" s="120"/>
      <c r="BA92" s="100"/>
      <c r="BB92" s="100"/>
      <c r="BC92" s="100"/>
      <c r="BD92" s="100"/>
      <c r="BE92" s="100"/>
      <c r="BF92" s="100"/>
      <c r="BG92" s="100"/>
    </row>
    <row r="93" spans="1:59" ht="64.5" hidden="1" customHeight="1" x14ac:dyDescent="0.2">
      <c r="A93" s="336"/>
      <c r="B93" s="340"/>
      <c r="C93" s="340"/>
      <c r="D93" s="329"/>
      <c r="E93" s="340"/>
      <c r="F93" s="340"/>
      <c r="G93" s="106" t="s">
        <v>255</v>
      </c>
      <c r="H93" s="106" t="s">
        <v>37</v>
      </c>
      <c r="I93" s="99" t="s">
        <v>887</v>
      </c>
      <c r="J93" s="340"/>
      <c r="K93" s="328"/>
      <c r="L93" s="328"/>
      <c r="M93" s="328"/>
      <c r="N93" s="340"/>
      <c r="O93" s="328"/>
      <c r="P93" s="340"/>
      <c r="Q93" s="328"/>
      <c r="R93" s="328"/>
      <c r="S93" s="118" t="s">
        <v>310</v>
      </c>
      <c r="T93" s="99">
        <f t="shared" si="380"/>
        <v>1</v>
      </c>
      <c r="U93" s="328"/>
      <c r="V93" s="328"/>
      <c r="W93" s="106" t="s">
        <v>909</v>
      </c>
      <c r="X93" s="328"/>
      <c r="Y93" s="328"/>
      <c r="Z93" s="108">
        <f t="shared" si="381"/>
        <v>1</v>
      </c>
      <c r="AA93" s="106" t="s">
        <v>315</v>
      </c>
      <c r="AB93" s="106" t="s">
        <v>913</v>
      </c>
      <c r="AC93" s="328"/>
      <c r="AD93" s="328"/>
      <c r="AE93" s="108">
        <f t="shared" si="382"/>
        <v>4</v>
      </c>
      <c r="AF93" s="106" t="s">
        <v>289</v>
      </c>
      <c r="AG93" s="106"/>
      <c r="AH93" s="328"/>
      <c r="AI93" s="328"/>
      <c r="AJ93" s="108">
        <f t="shared" si="383"/>
        <v>1</v>
      </c>
      <c r="AK93" s="106" t="s">
        <v>287</v>
      </c>
      <c r="AL93" s="106" t="s">
        <v>295</v>
      </c>
      <c r="AM93" s="328"/>
      <c r="AN93" s="328"/>
      <c r="AO93" s="108">
        <f t="shared" si="6"/>
        <v>1</v>
      </c>
      <c r="AP93" s="106" t="s">
        <v>631</v>
      </c>
      <c r="AQ93" s="328"/>
      <c r="AR93" s="328"/>
      <c r="AS93" s="328"/>
      <c r="AT93" s="329"/>
      <c r="AU93" s="329"/>
      <c r="AV93" s="329"/>
      <c r="AW93" s="106" t="s">
        <v>89</v>
      </c>
      <c r="AX93" s="106" t="s">
        <v>924</v>
      </c>
      <c r="AY93" s="119">
        <v>46006</v>
      </c>
      <c r="AZ93" s="120"/>
      <c r="BA93" s="100"/>
      <c r="BB93" s="100"/>
      <c r="BC93" s="100"/>
      <c r="BD93" s="100"/>
      <c r="BE93" s="100"/>
      <c r="BF93" s="100"/>
      <c r="BG93" s="100"/>
    </row>
    <row r="94" spans="1:59" ht="64.5" hidden="1" customHeight="1" x14ac:dyDescent="0.2">
      <c r="A94" s="336"/>
      <c r="B94" s="340"/>
      <c r="C94" s="340"/>
      <c r="D94" s="329"/>
      <c r="E94" s="340"/>
      <c r="F94" s="340"/>
      <c r="G94" s="106"/>
      <c r="H94" s="106"/>
      <c r="I94" s="99"/>
      <c r="J94" s="340"/>
      <c r="K94" s="328"/>
      <c r="L94" s="328"/>
      <c r="M94" s="328"/>
      <c r="N94" s="340"/>
      <c r="O94" s="328"/>
      <c r="P94" s="340"/>
      <c r="Q94" s="328"/>
      <c r="R94" s="328"/>
      <c r="S94" s="118" t="s">
        <v>310</v>
      </c>
      <c r="T94" s="99">
        <f t="shared" si="380"/>
        <v>1</v>
      </c>
      <c r="U94" s="328"/>
      <c r="V94" s="328"/>
      <c r="W94" s="106" t="s">
        <v>910</v>
      </c>
      <c r="X94" s="328"/>
      <c r="Y94" s="328"/>
      <c r="Z94" s="108">
        <f t="shared" si="381"/>
        <v>4</v>
      </c>
      <c r="AA94" s="106" t="s">
        <v>313</v>
      </c>
      <c r="AB94" s="106"/>
      <c r="AC94" s="328"/>
      <c r="AD94" s="328"/>
      <c r="AE94" s="108">
        <f t="shared" si="382"/>
        <v>1</v>
      </c>
      <c r="AF94" s="106" t="s">
        <v>290</v>
      </c>
      <c r="AG94" s="106" t="s">
        <v>915</v>
      </c>
      <c r="AH94" s="328"/>
      <c r="AI94" s="328"/>
      <c r="AJ94" s="108">
        <f t="shared" si="383"/>
        <v>1</v>
      </c>
      <c r="AK94" s="106" t="s">
        <v>287</v>
      </c>
      <c r="AL94" s="106" t="s">
        <v>302</v>
      </c>
      <c r="AM94" s="328"/>
      <c r="AN94" s="328"/>
      <c r="AO94" s="108">
        <f t="shared" si="6"/>
        <v>1</v>
      </c>
      <c r="AP94" s="106" t="s">
        <v>631</v>
      </c>
      <c r="AQ94" s="328"/>
      <c r="AR94" s="328"/>
      <c r="AS94" s="328"/>
      <c r="AT94" s="329"/>
      <c r="AU94" s="329"/>
      <c r="AV94" s="329"/>
      <c r="AW94" s="106"/>
      <c r="AX94" s="106"/>
      <c r="AY94" s="119"/>
      <c r="AZ94" s="120"/>
      <c r="BA94" s="100"/>
      <c r="BB94" s="100"/>
      <c r="BC94" s="100"/>
      <c r="BD94" s="100"/>
      <c r="BE94" s="100"/>
      <c r="BF94" s="100"/>
      <c r="BG94" s="100"/>
    </row>
    <row r="95" spans="1:59" ht="64.5" hidden="1" customHeight="1" x14ac:dyDescent="0.2">
      <c r="A95" s="336">
        <v>29</v>
      </c>
      <c r="B95" s="340" t="s">
        <v>419</v>
      </c>
      <c r="C95" s="340" t="str">
        <f t="shared" ref="C95" si="489">+VLOOKUP(B95,$A$694:$B$733,2,0)</f>
        <v>LEONEAL ARIAS MONTOYA</v>
      </c>
      <c r="D95" s="329" t="s">
        <v>159</v>
      </c>
      <c r="E95" s="340" t="str">
        <f>IF(D95=$D$664,$E$664,IF(D95=$D$665,$E$665,IF(D95=$D$666,$E$666,IF(D95=$D$667,$E$667,IF(D95=$D$668,$E$668,IF(D95=$D$669,$E$669,IF(D95=$D$670,$E$670,IF(D95=$D$671,$E$671,IF(D95=$D$672,$E$672,IF(D95=$D$673,$E$673,IF(D95=VICERRECTORÍA_ACADÉMICA_,BE709,IF(D95=PLANEACIÓN_,BE711, IF(D95=IMPACTO,BE710,IF(D95=VICERRECTORÍA_ADMINISTRATIVA_FINANCIERA_,BE712,IF(D95=_VICERRECTORÍA_RESPONSABILIDAD_SOCIAL_Y_BIENESTAR_UNIVERSITARIO_,BE713,"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5" s="340" t="s">
        <v>260</v>
      </c>
      <c r="G95" s="106" t="s">
        <v>255</v>
      </c>
      <c r="H95" s="106" t="s">
        <v>34</v>
      </c>
      <c r="I95" s="99" t="s">
        <v>888</v>
      </c>
      <c r="J95" s="340" t="s">
        <v>104</v>
      </c>
      <c r="K95" s="340" t="s">
        <v>899</v>
      </c>
      <c r="L95" s="340" t="s">
        <v>900</v>
      </c>
      <c r="M95" s="340" t="s">
        <v>901</v>
      </c>
      <c r="N95" s="340" t="s">
        <v>124</v>
      </c>
      <c r="O95" s="328">
        <f t="shared" si="237"/>
        <v>1</v>
      </c>
      <c r="P95" s="340" t="s">
        <v>137</v>
      </c>
      <c r="Q95" s="328">
        <f t="shared" ref="Q95" si="490">IF(P95="ALTO",5,IF(P95="MEDIO-ALTO",4,IF(P95="MEDIO",3,IF(P95="MEDIO-BAJO",2,IF(P95="BAJO",1,0)))))</f>
        <v>3</v>
      </c>
      <c r="R95" s="328">
        <f t="shared" ref="R95" si="491">Q95*O95</f>
        <v>3</v>
      </c>
      <c r="S95" s="118" t="s">
        <v>310</v>
      </c>
      <c r="T95" s="99">
        <f t="shared" si="380"/>
        <v>1</v>
      </c>
      <c r="U95" s="328">
        <f t="shared" ref="U95:U155" si="492">ROUND(AVERAGEIF(T95:T97,"&gt;0"),0)</f>
        <v>1</v>
      </c>
      <c r="V95" s="328">
        <f t="shared" ref="V95:V155" si="493">U95*0.6</f>
        <v>0.6</v>
      </c>
      <c r="W95" s="106" t="s">
        <v>911</v>
      </c>
      <c r="X95" s="328">
        <f t="shared" ref="X95" si="494">IF(S95="No_existen",5*$X$10,Y95*$X$10)</f>
        <v>0.15000000000000002</v>
      </c>
      <c r="Y95" s="328">
        <f t="shared" si="279"/>
        <v>3</v>
      </c>
      <c r="Z95" s="108">
        <f t="shared" si="381"/>
        <v>1</v>
      </c>
      <c r="AA95" s="106" t="s">
        <v>315</v>
      </c>
      <c r="AB95" s="106" t="s">
        <v>913</v>
      </c>
      <c r="AC95" s="328">
        <f t="shared" ref="AC95" si="495">IF(S95="No_existen",5*$AC$10,AD95*$AC$10)</f>
        <v>0.44999999999999996</v>
      </c>
      <c r="AD95" s="328">
        <f t="shared" ref="AD95:AD155" si="496">ROUND(AVERAGEIF(AE95:AE97,"&gt;0"),0)</f>
        <v>3</v>
      </c>
      <c r="AE95" s="108">
        <f t="shared" si="382"/>
        <v>4</v>
      </c>
      <c r="AF95" s="106" t="s">
        <v>289</v>
      </c>
      <c r="AG95" s="106"/>
      <c r="AH95" s="328">
        <f t="shared" ref="AH95" si="497">IF(S95="No_existen",5*$AH$10,AI95*$AH$10)</f>
        <v>0.1</v>
      </c>
      <c r="AI95" s="328">
        <f t="shared" ref="AI95" si="498">ROUND(AVERAGEIF(AJ95:AJ97,"&gt;0"),0)</f>
        <v>1</v>
      </c>
      <c r="AJ95" s="108">
        <f t="shared" si="383"/>
        <v>1</v>
      </c>
      <c r="AK95" s="106" t="s">
        <v>287</v>
      </c>
      <c r="AL95" s="106" t="s">
        <v>295</v>
      </c>
      <c r="AM95" s="328">
        <f t="shared" ref="AM95" si="499">IF(S95="No_existen",5*$AM$10,AN95*$AM$10)</f>
        <v>0.30000000000000004</v>
      </c>
      <c r="AN95" s="328">
        <f t="shared" ref="AN95" si="500">ROUND(AVERAGEIF(AO95:AO97,"&gt;0"),0)</f>
        <v>3</v>
      </c>
      <c r="AO95" s="108">
        <f t="shared" si="6"/>
        <v>4</v>
      </c>
      <c r="AP95" s="106" t="s">
        <v>632</v>
      </c>
      <c r="AQ95" s="328">
        <f t="shared" ref="AQ95" si="501">ROUND(AVERAGE(U95,Y95,AD95,AI95,AN95),0)</f>
        <v>2</v>
      </c>
      <c r="AR95" s="328" t="str">
        <f t="shared" ref="AR95" si="502">IF(AQ95&lt;1.5,"FUERTE",IF(AND(AQ95&gt;=1.5,AQ95&lt;2.5),"ACEPTABLE",IF(AQ95&gt;=5,"INEXISTENTE","DÉBIL")))</f>
        <v>ACEPTABLE</v>
      </c>
      <c r="AS95" s="328">
        <f t="shared" ref="AS95" si="503">IF(R95=0,0,ROUND((R95*AQ95),0))</f>
        <v>6</v>
      </c>
      <c r="AT95" s="329" t="str">
        <f t="shared" ref="AT95" si="504">IF(AS95&gt;=36,"GRAVE", IF(AS95&lt;=10, "LEVE", "MODERADO"))</f>
        <v>LEVE</v>
      </c>
      <c r="AU95" s="329" t="s">
        <v>922</v>
      </c>
      <c r="AV95" s="385">
        <v>0.8</v>
      </c>
      <c r="AW95" s="106" t="s">
        <v>88</v>
      </c>
      <c r="AX95" s="106"/>
      <c r="AY95" s="119"/>
      <c r="AZ95" s="120"/>
      <c r="BA95" s="100"/>
      <c r="BB95" s="100"/>
      <c r="BC95" s="100"/>
      <c r="BD95" s="100"/>
      <c r="BE95" s="100"/>
      <c r="BF95" s="100"/>
      <c r="BG95" s="100"/>
    </row>
    <row r="96" spans="1:59" ht="64.5" hidden="1" customHeight="1" x14ac:dyDescent="0.2">
      <c r="A96" s="336"/>
      <c r="B96" s="340"/>
      <c r="C96" s="340"/>
      <c r="D96" s="329"/>
      <c r="E96" s="340"/>
      <c r="F96" s="340"/>
      <c r="G96" s="106" t="s">
        <v>255</v>
      </c>
      <c r="H96" s="106" t="s">
        <v>37</v>
      </c>
      <c r="I96" s="99" t="s">
        <v>889</v>
      </c>
      <c r="J96" s="340"/>
      <c r="K96" s="340"/>
      <c r="L96" s="340"/>
      <c r="M96" s="340"/>
      <c r="N96" s="340"/>
      <c r="O96" s="328"/>
      <c r="P96" s="340"/>
      <c r="Q96" s="328"/>
      <c r="R96" s="328"/>
      <c r="S96" s="118" t="s">
        <v>310</v>
      </c>
      <c r="T96" s="99">
        <f t="shared" si="380"/>
        <v>1</v>
      </c>
      <c r="U96" s="328"/>
      <c r="V96" s="328"/>
      <c r="W96" s="106" t="s">
        <v>912</v>
      </c>
      <c r="X96" s="328"/>
      <c r="Y96" s="328"/>
      <c r="Z96" s="108">
        <f t="shared" si="381"/>
        <v>4</v>
      </c>
      <c r="AA96" s="106" t="s">
        <v>313</v>
      </c>
      <c r="AB96" s="106"/>
      <c r="AC96" s="328"/>
      <c r="AD96" s="328"/>
      <c r="AE96" s="108">
        <f t="shared" si="382"/>
        <v>1</v>
      </c>
      <c r="AF96" s="106" t="s">
        <v>290</v>
      </c>
      <c r="AG96" s="106" t="s">
        <v>914</v>
      </c>
      <c r="AH96" s="328"/>
      <c r="AI96" s="328"/>
      <c r="AJ96" s="108">
        <f t="shared" si="383"/>
        <v>1</v>
      </c>
      <c r="AK96" s="106" t="s">
        <v>287</v>
      </c>
      <c r="AL96" s="106" t="s">
        <v>295</v>
      </c>
      <c r="AM96" s="328"/>
      <c r="AN96" s="328"/>
      <c r="AO96" s="108">
        <f t="shared" si="6"/>
        <v>1</v>
      </c>
      <c r="AP96" s="106" t="s">
        <v>631</v>
      </c>
      <c r="AQ96" s="328"/>
      <c r="AR96" s="328"/>
      <c r="AS96" s="328"/>
      <c r="AT96" s="329"/>
      <c r="AU96" s="329"/>
      <c r="AV96" s="329"/>
      <c r="AW96" s="106" t="s">
        <v>88</v>
      </c>
      <c r="AX96" s="106"/>
      <c r="AY96" s="119"/>
      <c r="AZ96" s="120"/>
      <c r="BA96" s="100"/>
      <c r="BB96" s="100"/>
      <c r="BC96" s="100"/>
      <c r="BD96" s="100"/>
      <c r="BE96" s="100"/>
      <c r="BF96" s="100"/>
      <c r="BG96" s="100"/>
    </row>
    <row r="97" spans="1:59" ht="64.5" hidden="1" customHeight="1" x14ac:dyDescent="0.2">
      <c r="A97" s="336"/>
      <c r="B97" s="340"/>
      <c r="C97" s="340"/>
      <c r="D97" s="329"/>
      <c r="E97" s="340"/>
      <c r="F97" s="340"/>
      <c r="G97" s="106"/>
      <c r="H97" s="106"/>
      <c r="I97" s="99"/>
      <c r="J97" s="340"/>
      <c r="K97" s="340"/>
      <c r="L97" s="340"/>
      <c r="M97" s="340"/>
      <c r="N97" s="340"/>
      <c r="O97" s="328"/>
      <c r="P97" s="340"/>
      <c r="Q97" s="328"/>
      <c r="R97" s="328"/>
      <c r="S97" s="118"/>
      <c r="T97" s="99">
        <f t="shared" si="380"/>
        <v>0</v>
      </c>
      <c r="U97" s="328"/>
      <c r="V97" s="328"/>
      <c r="W97" s="106"/>
      <c r="X97" s="328"/>
      <c r="Y97" s="328"/>
      <c r="Z97" s="108">
        <f t="shared" si="381"/>
        <v>0</v>
      </c>
      <c r="AA97" s="106"/>
      <c r="AB97" s="106"/>
      <c r="AC97" s="328"/>
      <c r="AD97" s="328"/>
      <c r="AE97" s="108">
        <f t="shared" si="382"/>
        <v>0</v>
      </c>
      <c r="AF97" s="106"/>
      <c r="AG97" s="106"/>
      <c r="AH97" s="328"/>
      <c r="AI97" s="328"/>
      <c r="AJ97" s="108">
        <f t="shared" si="383"/>
        <v>0</v>
      </c>
      <c r="AK97" s="106"/>
      <c r="AL97" s="106"/>
      <c r="AM97" s="328"/>
      <c r="AN97" s="328"/>
      <c r="AO97" s="108">
        <f t="shared" si="6"/>
        <v>0</v>
      </c>
      <c r="AP97" s="106"/>
      <c r="AQ97" s="328"/>
      <c r="AR97" s="328"/>
      <c r="AS97" s="328"/>
      <c r="AT97" s="329"/>
      <c r="AU97" s="329"/>
      <c r="AV97" s="329"/>
      <c r="AW97" s="106" t="s">
        <v>88</v>
      </c>
      <c r="AX97" s="106"/>
      <c r="AY97" s="119"/>
      <c r="AZ97" s="120"/>
      <c r="BA97" s="100"/>
      <c r="BB97" s="100"/>
      <c r="BC97" s="100"/>
      <c r="BD97" s="100"/>
      <c r="BE97" s="100"/>
      <c r="BF97" s="100"/>
      <c r="BG97" s="100"/>
    </row>
    <row r="98" spans="1:59" ht="64.5" hidden="1" customHeight="1" x14ac:dyDescent="0.2">
      <c r="A98" s="336">
        <v>30</v>
      </c>
      <c r="B98" s="340" t="s">
        <v>180</v>
      </c>
      <c r="C98" s="340" t="str">
        <f t="shared" ref="C98" si="505">+VLOOKUP(B98,$A$694:$B$733,2,0)</f>
        <v>ALEXANDER MOLINA CABRERA</v>
      </c>
      <c r="D98" s="329" t="s">
        <v>159</v>
      </c>
      <c r="E98" s="340" t="str">
        <f>IF(D98=$D$664,$E$664,IF(D98=$D$665,$E$665,IF(D98=$D$666,$E$666,IF(D98=$D$667,$E$667,IF(D98=$D$668,$E$668,IF(D98=$D$669,$E$669,IF(D98=$D$670,$E$670,IF(D98=$D$671,$E$671,IF(D98=$D$672,$E$672,IF(D98=$D$673,$E$673,IF(D98=VICERRECTORÍA_ACADÉMICA_,BE712,IF(D98=PLANEACIÓN_,BE714, IF(D98=IMPACTO,BE713,IF(D98=VICERRECTORÍA_ADMINISTRATIVA_FINANCIERA_,BE715,IF(D98=_VICERRECTORÍA_RESPONSABILIDAD_SOCIAL_Y_BIENESTAR_UNIVERSITARIO_,BE716," ")))))))))))))))</f>
        <v>Administrar y ejecutar los recursos de la institución generando en los procesos mayor eficiencia y eficacia para dar una respuesta oportuna a los servicios demandados en el cumplimiento de las funciones misionales.</v>
      </c>
      <c r="F98" s="340" t="s">
        <v>260</v>
      </c>
      <c r="G98" s="106" t="s">
        <v>255</v>
      </c>
      <c r="H98" s="106" t="s">
        <v>37</v>
      </c>
      <c r="I98" s="99" t="s">
        <v>926</v>
      </c>
      <c r="J98" s="340" t="s">
        <v>106</v>
      </c>
      <c r="K98" s="328" t="s">
        <v>940</v>
      </c>
      <c r="L98" s="328" t="s">
        <v>941</v>
      </c>
      <c r="M98" s="328" t="s">
        <v>942</v>
      </c>
      <c r="N98" s="340" t="s">
        <v>143</v>
      </c>
      <c r="O98" s="328">
        <f t="shared" si="255"/>
        <v>4</v>
      </c>
      <c r="P98" s="340" t="s">
        <v>205</v>
      </c>
      <c r="Q98" s="328">
        <f t="shared" ref="Q98" si="506">IF(P98="ALTO",5,IF(P98="MEDIO-ALTO",4,IF(P98="MEDIO",3,IF(P98="MEDIO-BAJO",2,IF(P98="BAJO",1,0)))))</f>
        <v>4</v>
      </c>
      <c r="R98" s="328">
        <f t="shared" ref="R98" si="507">Q98*O98</f>
        <v>16</v>
      </c>
      <c r="S98" s="118" t="s">
        <v>309</v>
      </c>
      <c r="T98" s="99">
        <f t="shared" si="380"/>
        <v>2</v>
      </c>
      <c r="U98" s="328">
        <f t="shared" ref="U98:U158" si="508">ROUND(AVERAGEIF(T98:T100,"&gt;0"),0)</f>
        <v>2</v>
      </c>
      <c r="V98" s="328">
        <f t="shared" ref="V98:V158" si="509">U98*0.6</f>
        <v>1.2</v>
      </c>
      <c r="W98" s="106" t="s">
        <v>961</v>
      </c>
      <c r="X98" s="328">
        <f t="shared" ref="X98" si="510">IF(S98="No_existen",5*$X$10,Y98*$X$10)</f>
        <v>0.15000000000000002</v>
      </c>
      <c r="Y98" s="328">
        <f t="shared" si="297"/>
        <v>3</v>
      </c>
      <c r="Z98" s="108">
        <f t="shared" si="381"/>
        <v>2</v>
      </c>
      <c r="AA98" s="106" t="s">
        <v>314</v>
      </c>
      <c r="AB98" s="106"/>
      <c r="AC98" s="328">
        <f t="shared" ref="AC98" si="511">IF(S98="No_existen",5*$AC$10,AD98*$AC$10)</f>
        <v>0.15</v>
      </c>
      <c r="AD98" s="328">
        <f t="shared" ref="AD98:AD158" si="512">ROUND(AVERAGEIF(AE98:AE100,"&gt;0"),0)</f>
        <v>1</v>
      </c>
      <c r="AE98" s="108">
        <f t="shared" si="382"/>
        <v>1</v>
      </c>
      <c r="AF98" s="106" t="s">
        <v>290</v>
      </c>
      <c r="AG98" s="106" t="s">
        <v>975</v>
      </c>
      <c r="AH98" s="328">
        <f t="shared" ref="AH98" si="513">IF(S98="No_existen",5*$AH$10,AI98*$AH$10)</f>
        <v>0.1</v>
      </c>
      <c r="AI98" s="328">
        <f t="shared" ref="AI98" si="514">ROUND(AVERAGEIF(AJ98:AJ100,"&gt;0"),0)</f>
        <v>1</v>
      </c>
      <c r="AJ98" s="108">
        <f t="shared" si="383"/>
        <v>1</v>
      </c>
      <c r="AK98" s="106" t="s">
        <v>287</v>
      </c>
      <c r="AL98" s="106" t="s">
        <v>298</v>
      </c>
      <c r="AM98" s="328">
        <f t="shared" ref="AM98" si="515">IF(S98="No_existen",5*$AM$10,AN98*$AM$10)</f>
        <v>0.1</v>
      </c>
      <c r="AN98" s="328">
        <f t="shared" ref="AN98" si="516">ROUND(AVERAGEIF(AO98:AO100,"&gt;0"),0)</f>
        <v>1</v>
      </c>
      <c r="AO98" s="108">
        <f t="shared" si="6"/>
        <v>1</v>
      </c>
      <c r="AP98" s="106" t="s">
        <v>631</v>
      </c>
      <c r="AQ98" s="328">
        <f t="shared" ref="AQ98" si="517">ROUND(AVERAGE(U98,Y98,AD98,AI98,AN98),0)</f>
        <v>2</v>
      </c>
      <c r="AR98" s="328" t="str">
        <f t="shared" ref="AR98" si="518">IF(AQ98&lt;1.5,"FUERTE",IF(AND(AQ98&gt;=1.5,AQ98&lt;2.5),"ACEPTABLE",IF(AQ98&gt;=5,"INEXISTENTE","DÉBIL")))</f>
        <v>ACEPTABLE</v>
      </c>
      <c r="AS98" s="328">
        <f t="shared" ref="AS98" si="519">IF(R98=0,0,ROUND((R98*AQ98),0))</f>
        <v>32</v>
      </c>
      <c r="AT98" s="329" t="str">
        <f t="shared" ref="AT98" si="520">IF(AS98&gt;=36,"GRAVE", IF(AS98&lt;=10, "LEVE", "MODERADO"))</f>
        <v>MODERADO</v>
      </c>
      <c r="AU98" s="328" t="s">
        <v>978</v>
      </c>
      <c r="AV98" s="384" t="s">
        <v>979</v>
      </c>
      <c r="AW98" s="106" t="s">
        <v>89</v>
      </c>
      <c r="AX98" s="106" t="s">
        <v>992</v>
      </c>
      <c r="AY98" s="119">
        <v>46022</v>
      </c>
      <c r="AZ98" s="120"/>
      <c r="BA98" s="100"/>
      <c r="BB98" s="100"/>
      <c r="BC98" s="100"/>
      <c r="BD98" s="100"/>
      <c r="BE98" s="100"/>
      <c r="BF98" s="100"/>
      <c r="BG98" s="100"/>
    </row>
    <row r="99" spans="1:59" ht="64.5" hidden="1" customHeight="1" x14ac:dyDescent="0.2">
      <c r="A99" s="336"/>
      <c r="B99" s="340"/>
      <c r="C99" s="340"/>
      <c r="D99" s="329"/>
      <c r="E99" s="340"/>
      <c r="F99" s="340"/>
      <c r="G99" s="106" t="s">
        <v>255</v>
      </c>
      <c r="H99" s="106" t="s">
        <v>35</v>
      </c>
      <c r="I99" s="99" t="s">
        <v>927</v>
      </c>
      <c r="J99" s="340"/>
      <c r="K99" s="328"/>
      <c r="L99" s="328"/>
      <c r="M99" s="328"/>
      <c r="N99" s="340"/>
      <c r="O99" s="328"/>
      <c r="P99" s="340"/>
      <c r="Q99" s="328"/>
      <c r="R99" s="328"/>
      <c r="S99" s="118" t="s">
        <v>309</v>
      </c>
      <c r="T99" s="99">
        <f t="shared" si="380"/>
        <v>2</v>
      </c>
      <c r="U99" s="328"/>
      <c r="V99" s="328"/>
      <c r="W99" s="106" t="s">
        <v>962</v>
      </c>
      <c r="X99" s="328"/>
      <c r="Y99" s="328"/>
      <c r="Z99" s="108">
        <f t="shared" si="381"/>
        <v>4</v>
      </c>
      <c r="AA99" s="106" t="s">
        <v>313</v>
      </c>
      <c r="AB99" s="106"/>
      <c r="AC99" s="328"/>
      <c r="AD99" s="328"/>
      <c r="AE99" s="108">
        <f t="shared" si="382"/>
        <v>1</v>
      </c>
      <c r="AF99" s="106" t="s">
        <v>290</v>
      </c>
      <c r="AG99" s="106" t="s">
        <v>976</v>
      </c>
      <c r="AH99" s="328"/>
      <c r="AI99" s="328"/>
      <c r="AJ99" s="108">
        <f t="shared" si="383"/>
        <v>1</v>
      </c>
      <c r="AK99" s="106" t="s">
        <v>287</v>
      </c>
      <c r="AL99" s="106" t="s">
        <v>298</v>
      </c>
      <c r="AM99" s="328"/>
      <c r="AN99" s="328"/>
      <c r="AO99" s="108">
        <f t="shared" si="6"/>
        <v>1</v>
      </c>
      <c r="AP99" s="106" t="s">
        <v>631</v>
      </c>
      <c r="AQ99" s="328"/>
      <c r="AR99" s="328"/>
      <c r="AS99" s="328"/>
      <c r="AT99" s="329"/>
      <c r="AU99" s="328"/>
      <c r="AV99" s="328"/>
      <c r="AW99" s="106" t="s">
        <v>92</v>
      </c>
      <c r="AX99" s="106" t="s">
        <v>993</v>
      </c>
      <c r="AY99" s="119">
        <v>46022</v>
      </c>
      <c r="AZ99" s="120"/>
      <c r="BA99" s="100"/>
      <c r="BB99" s="100"/>
      <c r="BC99" s="100"/>
      <c r="BD99" s="100"/>
      <c r="BE99" s="100"/>
      <c r="BF99" s="100"/>
      <c r="BG99" s="100"/>
    </row>
    <row r="100" spans="1:59" ht="64.5" hidden="1" customHeight="1" x14ac:dyDescent="0.2">
      <c r="A100" s="336"/>
      <c r="B100" s="340"/>
      <c r="C100" s="340"/>
      <c r="D100" s="329"/>
      <c r="E100" s="340"/>
      <c r="F100" s="340"/>
      <c r="G100" s="106" t="s">
        <v>255</v>
      </c>
      <c r="H100" s="106" t="s">
        <v>34</v>
      </c>
      <c r="I100" s="99" t="s">
        <v>928</v>
      </c>
      <c r="J100" s="340"/>
      <c r="K100" s="328"/>
      <c r="L100" s="328"/>
      <c r="M100" s="328"/>
      <c r="N100" s="340"/>
      <c r="O100" s="328"/>
      <c r="P100" s="340"/>
      <c r="Q100" s="328"/>
      <c r="R100" s="328"/>
      <c r="S100" s="118" t="s">
        <v>309</v>
      </c>
      <c r="T100" s="99">
        <f t="shared" si="380"/>
        <v>2</v>
      </c>
      <c r="U100" s="328"/>
      <c r="V100" s="328"/>
      <c r="W100" s="106" t="s">
        <v>963</v>
      </c>
      <c r="X100" s="328"/>
      <c r="Y100" s="328"/>
      <c r="Z100" s="108">
        <f t="shared" si="381"/>
        <v>2</v>
      </c>
      <c r="AA100" s="106" t="s">
        <v>314</v>
      </c>
      <c r="AB100" s="106"/>
      <c r="AC100" s="328"/>
      <c r="AD100" s="328"/>
      <c r="AE100" s="108">
        <f t="shared" si="382"/>
        <v>1</v>
      </c>
      <c r="AF100" s="106" t="s">
        <v>290</v>
      </c>
      <c r="AG100" s="106" t="s">
        <v>975</v>
      </c>
      <c r="AH100" s="328"/>
      <c r="AI100" s="328"/>
      <c r="AJ100" s="108">
        <f t="shared" si="383"/>
        <v>1</v>
      </c>
      <c r="AK100" s="106" t="s">
        <v>287</v>
      </c>
      <c r="AL100" s="106" t="s">
        <v>296</v>
      </c>
      <c r="AM100" s="328"/>
      <c r="AN100" s="328"/>
      <c r="AO100" s="108">
        <f t="shared" si="6"/>
        <v>1</v>
      </c>
      <c r="AP100" s="106" t="s">
        <v>631</v>
      </c>
      <c r="AQ100" s="328"/>
      <c r="AR100" s="328"/>
      <c r="AS100" s="328"/>
      <c r="AT100" s="329"/>
      <c r="AU100" s="328"/>
      <c r="AV100" s="328"/>
      <c r="AW100" s="106" t="s">
        <v>92</v>
      </c>
      <c r="AX100" s="106" t="s">
        <v>994</v>
      </c>
      <c r="AY100" s="119">
        <v>46022</v>
      </c>
      <c r="AZ100" s="120"/>
      <c r="BA100" s="100"/>
      <c r="BB100" s="100"/>
      <c r="BC100" s="100"/>
      <c r="BD100" s="100"/>
      <c r="BE100" s="100"/>
      <c r="BF100" s="100"/>
      <c r="BG100" s="100"/>
    </row>
    <row r="101" spans="1:59" ht="64.5" hidden="1" customHeight="1" x14ac:dyDescent="0.2">
      <c r="A101" s="336">
        <v>31</v>
      </c>
      <c r="B101" s="340" t="s">
        <v>180</v>
      </c>
      <c r="C101" s="340" t="str">
        <f t="shared" ref="C101" si="521">+VLOOKUP(B101,$A$694:$B$733,2,0)</f>
        <v>ALEXANDER MOLINA CABRERA</v>
      </c>
      <c r="D101" s="329" t="s">
        <v>147</v>
      </c>
      <c r="E101" s="340" t="str">
        <f>IF(D101=$D$664,$E$664,IF(D101=$D$665,$E$665,IF(D101=$D$666,$E$666,IF(D101=$D$667,$E$667,IF(D101=$D$668,$E$668,IF(D101=$D$669,$E$669,IF(D101=$D$670,$E$670,IF(D101=$D$671,$E$671,IF(D101=$D$672,$E$672,IF(D101=$D$673,$E$673,IF(D101=VICERRECTORÍA_ACADÉMICA_,BE715,IF(D101=PLANEACIÓN_,BE717, IF(D101=IMPACTO,BE716,IF(D101=VICERRECTORÍA_ADMINISTRATIVA_FINANCIERA_,BE718,IF(D101=_VICERRECTORÍA_RESPONSABILIDAD_SOCIAL_Y_BIENESTAR_UNIVERSITARIO_,BE719,"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1" s="340" t="s">
        <v>260</v>
      </c>
      <c r="G101" s="106" t="s">
        <v>255</v>
      </c>
      <c r="H101" s="106" t="s">
        <v>34</v>
      </c>
      <c r="I101" s="99" t="s">
        <v>929</v>
      </c>
      <c r="J101" s="340" t="s">
        <v>106</v>
      </c>
      <c r="K101" s="340" t="s">
        <v>943</v>
      </c>
      <c r="L101" s="340" t="s">
        <v>944</v>
      </c>
      <c r="M101" s="340" t="s">
        <v>945</v>
      </c>
      <c r="N101" s="340" t="s">
        <v>124</v>
      </c>
      <c r="O101" s="328">
        <f t="shared" ref="O101" si="522">IF(N101="ALTA",5,IF(N101="MEDIO ALTA",4,IF(N101="MEDIA",3,IF(N101="MEDIO BAJA",2,IF(N101="BAJA",1,0)))))</f>
        <v>1</v>
      </c>
      <c r="P101" s="340" t="s">
        <v>137</v>
      </c>
      <c r="Q101" s="328">
        <f t="shared" ref="Q101" si="523">IF(P101="ALTO",5,IF(P101="MEDIO-ALTO",4,IF(P101="MEDIO",3,IF(P101="MEDIO-BAJO",2,IF(P101="BAJO",1,0)))))</f>
        <v>3</v>
      </c>
      <c r="R101" s="328">
        <f t="shared" ref="R101" si="524">Q101*O101</f>
        <v>3</v>
      </c>
      <c r="S101" s="118" t="s">
        <v>309</v>
      </c>
      <c r="T101" s="99">
        <f t="shared" si="380"/>
        <v>2</v>
      </c>
      <c r="U101" s="328">
        <f t="shared" ref="U101:U161" si="525">ROUND(AVERAGEIF(T101:T103,"&gt;0"),0)</f>
        <v>2</v>
      </c>
      <c r="V101" s="328">
        <f t="shared" ref="V101:V161" si="526">U101*0.6</f>
        <v>1.2</v>
      </c>
      <c r="W101" s="106" t="s">
        <v>964</v>
      </c>
      <c r="X101" s="328">
        <f t="shared" ref="X101" si="527">IF(S101="No_existen",5*$X$10,Y101*$X$10)</f>
        <v>0.05</v>
      </c>
      <c r="Y101" s="328">
        <f t="shared" si="315"/>
        <v>1</v>
      </c>
      <c r="Z101" s="108">
        <f t="shared" si="381"/>
        <v>1</v>
      </c>
      <c r="AA101" s="106" t="s">
        <v>315</v>
      </c>
      <c r="AB101" s="106"/>
      <c r="AC101" s="328">
        <f t="shared" ref="AC101" si="528">IF(S101="No_existen",5*$AC$10,AD101*$AC$10)</f>
        <v>0.15</v>
      </c>
      <c r="AD101" s="328">
        <f t="shared" ref="AD101:AD161" si="529">ROUND(AVERAGEIF(AE101:AE103,"&gt;0"),0)</f>
        <v>1</v>
      </c>
      <c r="AE101" s="108">
        <f t="shared" si="382"/>
        <v>1</v>
      </c>
      <c r="AF101" s="106" t="s">
        <v>290</v>
      </c>
      <c r="AG101" s="106" t="s">
        <v>977</v>
      </c>
      <c r="AH101" s="328">
        <f t="shared" ref="AH101" si="530">IF(S101="No_existen",5*$AH$10,AI101*$AH$10)</f>
        <v>0.1</v>
      </c>
      <c r="AI101" s="328">
        <f t="shared" ref="AI101" si="531">ROUND(AVERAGEIF(AJ101:AJ103,"&gt;0"),0)</f>
        <v>1</v>
      </c>
      <c r="AJ101" s="108">
        <f t="shared" si="383"/>
        <v>1</v>
      </c>
      <c r="AK101" s="106" t="s">
        <v>287</v>
      </c>
      <c r="AL101" s="106" t="s">
        <v>294</v>
      </c>
      <c r="AM101" s="328">
        <f t="shared" ref="AM101" si="532">IF(S101="No_existen",5*$AM$10,AN101*$AM$10)</f>
        <v>0.1</v>
      </c>
      <c r="AN101" s="328">
        <f t="shared" ref="AN101" si="533">ROUND(AVERAGEIF(AO101:AO103,"&gt;0"),0)</f>
        <v>1</v>
      </c>
      <c r="AO101" s="108">
        <f t="shared" si="6"/>
        <v>1</v>
      </c>
      <c r="AP101" s="106" t="s">
        <v>631</v>
      </c>
      <c r="AQ101" s="328">
        <f t="shared" ref="AQ101" si="534">ROUND(AVERAGE(U101,Y101,AD101,AI101,AN101),0)</f>
        <v>1</v>
      </c>
      <c r="AR101" s="328" t="str">
        <f t="shared" ref="AR101" si="535">IF(AQ101&lt;1.5,"FUERTE",IF(AND(AQ101&gt;=1.5,AQ101&lt;2.5),"ACEPTABLE",IF(AQ101&gt;=5,"INEXISTENTE","DÉBIL")))</f>
        <v>FUERTE</v>
      </c>
      <c r="AS101" s="328">
        <f t="shared" ref="AS101" si="536">IF(R101=0,0,ROUND((R101*AQ101),0))</f>
        <v>3</v>
      </c>
      <c r="AT101" s="329" t="str">
        <f t="shared" ref="AT101" si="537">IF(AS101&gt;=36,"GRAVE", IF(AS101&lt;=10, "LEVE", "MODERADO"))</f>
        <v>LEVE</v>
      </c>
      <c r="AU101" s="329" t="s">
        <v>980</v>
      </c>
      <c r="AV101" s="385" t="s">
        <v>981</v>
      </c>
      <c r="AW101" s="106" t="s">
        <v>88</v>
      </c>
      <c r="AX101" s="106"/>
      <c r="AY101" s="119"/>
      <c r="AZ101" s="120"/>
      <c r="BA101" s="100"/>
      <c r="BB101" s="100"/>
      <c r="BC101" s="100"/>
      <c r="BD101" s="100"/>
      <c r="BE101" s="100"/>
      <c r="BF101" s="100"/>
      <c r="BG101" s="100"/>
    </row>
    <row r="102" spans="1:59" ht="64.5" hidden="1" customHeight="1" x14ac:dyDescent="0.2">
      <c r="A102" s="336"/>
      <c r="B102" s="340"/>
      <c r="C102" s="340"/>
      <c r="D102" s="329"/>
      <c r="E102" s="340"/>
      <c r="F102" s="340"/>
      <c r="G102" s="106" t="s">
        <v>255</v>
      </c>
      <c r="H102" s="106" t="s">
        <v>35</v>
      </c>
      <c r="I102" s="99" t="s">
        <v>930</v>
      </c>
      <c r="J102" s="340"/>
      <c r="K102" s="340"/>
      <c r="L102" s="340"/>
      <c r="M102" s="340"/>
      <c r="N102" s="340"/>
      <c r="O102" s="328"/>
      <c r="P102" s="340"/>
      <c r="Q102" s="328"/>
      <c r="R102" s="328"/>
      <c r="S102" s="118"/>
      <c r="T102" s="99">
        <f t="shared" si="380"/>
        <v>0</v>
      </c>
      <c r="U102" s="328"/>
      <c r="V102" s="328"/>
      <c r="W102" s="106"/>
      <c r="X102" s="328"/>
      <c r="Y102" s="328"/>
      <c r="Z102" s="108">
        <f t="shared" si="381"/>
        <v>0</v>
      </c>
      <c r="AA102" s="106"/>
      <c r="AB102" s="106"/>
      <c r="AC102" s="328"/>
      <c r="AD102" s="328"/>
      <c r="AE102" s="108">
        <f t="shared" si="382"/>
        <v>0</v>
      </c>
      <c r="AF102" s="106"/>
      <c r="AG102" s="106"/>
      <c r="AH102" s="328"/>
      <c r="AI102" s="328"/>
      <c r="AJ102" s="108">
        <f t="shared" si="383"/>
        <v>0</v>
      </c>
      <c r="AK102" s="106"/>
      <c r="AL102" s="106"/>
      <c r="AM102" s="328"/>
      <c r="AN102" s="328"/>
      <c r="AO102" s="108">
        <f t="shared" si="6"/>
        <v>0</v>
      </c>
      <c r="AP102" s="106"/>
      <c r="AQ102" s="328"/>
      <c r="AR102" s="328"/>
      <c r="AS102" s="328"/>
      <c r="AT102" s="329"/>
      <c r="AU102" s="329"/>
      <c r="AV102" s="329"/>
      <c r="AW102" s="106" t="s">
        <v>88</v>
      </c>
      <c r="AX102" s="106"/>
      <c r="AY102" s="119"/>
      <c r="AZ102" s="120"/>
      <c r="BA102" s="100"/>
      <c r="BB102" s="100"/>
      <c r="BC102" s="100"/>
      <c r="BD102" s="100"/>
      <c r="BE102" s="100"/>
      <c r="BF102" s="100"/>
      <c r="BG102" s="100"/>
    </row>
    <row r="103" spans="1:59" ht="64.5" hidden="1" customHeight="1" x14ac:dyDescent="0.2">
      <c r="A103" s="336"/>
      <c r="B103" s="340"/>
      <c r="C103" s="340"/>
      <c r="D103" s="329"/>
      <c r="E103" s="340"/>
      <c r="F103" s="340"/>
      <c r="G103" s="106"/>
      <c r="H103" s="106"/>
      <c r="I103" s="99"/>
      <c r="J103" s="340"/>
      <c r="K103" s="340"/>
      <c r="L103" s="340"/>
      <c r="M103" s="340"/>
      <c r="N103" s="340"/>
      <c r="O103" s="328"/>
      <c r="P103" s="340"/>
      <c r="Q103" s="328"/>
      <c r="R103" s="328"/>
      <c r="S103" s="118"/>
      <c r="T103" s="99">
        <f t="shared" si="380"/>
        <v>0</v>
      </c>
      <c r="U103" s="328"/>
      <c r="V103" s="328"/>
      <c r="W103" s="106"/>
      <c r="X103" s="328"/>
      <c r="Y103" s="328"/>
      <c r="Z103" s="108">
        <f t="shared" si="381"/>
        <v>0</v>
      </c>
      <c r="AA103" s="106"/>
      <c r="AB103" s="106"/>
      <c r="AC103" s="328"/>
      <c r="AD103" s="328"/>
      <c r="AE103" s="108">
        <f t="shared" si="382"/>
        <v>0</v>
      </c>
      <c r="AF103" s="106"/>
      <c r="AG103" s="106"/>
      <c r="AH103" s="328"/>
      <c r="AI103" s="328"/>
      <c r="AJ103" s="108">
        <f t="shared" si="383"/>
        <v>0</v>
      </c>
      <c r="AK103" s="106"/>
      <c r="AL103" s="106"/>
      <c r="AM103" s="328"/>
      <c r="AN103" s="328"/>
      <c r="AO103" s="108">
        <f t="shared" si="6"/>
        <v>0</v>
      </c>
      <c r="AP103" s="106"/>
      <c r="AQ103" s="328"/>
      <c r="AR103" s="328"/>
      <c r="AS103" s="328"/>
      <c r="AT103" s="329"/>
      <c r="AU103" s="329"/>
      <c r="AV103" s="329"/>
      <c r="AW103" s="106"/>
      <c r="AX103" s="106"/>
      <c r="AY103" s="119"/>
      <c r="AZ103" s="120"/>
      <c r="BA103" s="100"/>
      <c r="BB103" s="100"/>
      <c r="BC103" s="100"/>
      <c r="BD103" s="100"/>
      <c r="BE103" s="100"/>
      <c r="BF103" s="100"/>
      <c r="BG103" s="100"/>
    </row>
    <row r="104" spans="1:59" ht="64.5" hidden="1" customHeight="1" x14ac:dyDescent="0.2">
      <c r="A104" s="336">
        <v>32</v>
      </c>
      <c r="B104" s="340" t="s">
        <v>180</v>
      </c>
      <c r="C104" s="340" t="str">
        <f t="shared" ref="C104" si="538">+VLOOKUP(B104,$A$694:$B$733,2,0)</f>
        <v>ALEXANDER MOLINA CABRERA</v>
      </c>
      <c r="D104" s="329" t="s">
        <v>147</v>
      </c>
      <c r="E104" s="340" t="str">
        <f>IF(D104=$D$664,$E$664,IF(D104=$D$665,$E$665,IF(D104=$D$666,$E$666,IF(D104=$D$667,$E$667,IF(D104=$D$668,$E$668,IF(D104=$D$669,$E$669,IF(D104=$D$670,$E$670,IF(D104=$D$671,$E$671,IF(D104=$D$672,$E$672,IF(D104=$D$673,$E$673,IF(D104=VICERRECTORÍA_ACADÉMICA_,BE718,IF(D104=PLANEACIÓN_,BE720, IF(D104=IMPACTO,BE719,IF(D104=VICERRECTORÍA_ADMINISTRATIVA_FINANCIERA_,BE721,IF(D104=_VICERRECTORÍA_RESPONSABILIDAD_SOCIAL_Y_BIENESTAR_UNIVERSITARIO_,BE722,"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4" s="340" t="s">
        <v>260</v>
      </c>
      <c r="G104" s="106" t="s">
        <v>255</v>
      </c>
      <c r="H104" s="106" t="s">
        <v>35</v>
      </c>
      <c r="I104" s="99" t="s">
        <v>931</v>
      </c>
      <c r="J104" s="340" t="s">
        <v>106</v>
      </c>
      <c r="K104" s="340" t="s">
        <v>946</v>
      </c>
      <c r="L104" s="340" t="s">
        <v>947</v>
      </c>
      <c r="M104" s="340" t="s">
        <v>948</v>
      </c>
      <c r="N104" s="340" t="s">
        <v>103</v>
      </c>
      <c r="O104" s="328">
        <f t="shared" si="291"/>
        <v>3</v>
      </c>
      <c r="P104" s="340" t="s">
        <v>137</v>
      </c>
      <c r="Q104" s="328">
        <f t="shared" ref="Q104" si="539">IF(P104="ALTO",5,IF(P104="MEDIO-ALTO",4,IF(P104="MEDIO",3,IF(P104="MEDIO-BAJO",2,IF(P104="BAJO",1,0)))))</f>
        <v>3</v>
      </c>
      <c r="R104" s="328">
        <f t="shared" ref="R104" si="540">Q104*O104</f>
        <v>9</v>
      </c>
      <c r="S104" s="118" t="s">
        <v>309</v>
      </c>
      <c r="T104" s="99">
        <f t="shared" si="380"/>
        <v>2</v>
      </c>
      <c r="U104" s="328">
        <f t="shared" ref="U104:U164" si="541">ROUND(AVERAGEIF(T104:T106,"&gt;0"),0)</f>
        <v>2</v>
      </c>
      <c r="V104" s="328">
        <f t="shared" ref="V104:V164" si="542">U104*0.6</f>
        <v>1.2</v>
      </c>
      <c r="W104" s="106" t="s">
        <v>965</v>
      </c>
      <c r="X104" s="328">
        <f t="shared" ref="X104" si="543">IF(S104="No_existen",5*$X$10,Y104*$X$10)</f>
        <v>0.05</v>
      </c>
      <c r="Y104" s="328">
        <f t="shared" si="333"/>
        <v>1</v>
      </c>
      <c r="Z104" s="108">
        <f t="shared" si="381"/>
        <v>1</v>
      </c>
      <c r="AA104" s="106" t="s">
        <v>315</v>
      </c>
      <c r="AB104" s="106"/>
      <c r="AC104" s="328">
        <f t="shared" ref="AC104" si="544">IF(S104="No_existen",5*$AC$10,AD104*$AC$10)</f>
        <v>0.15</v>
      </c>
      <c r="AD104" s="328">
        <f t="shared" ref="AD104:AD164" si="545">ROUND(AVERAGEIF(AE104:AE106,"&gt;0"),0)</f>
        <v>1</v>
      </c>
      <c r="AE104" s="108">
        <f t="shared" si="382"/>
        <v>1</v>
      </c>
      <c r="AF104" s="106" t="s">
        <v>290</v>
      </c>
      <c r="AG104" s="106" t="s">
        <v>975</v>
      </c>
      <c r="AH104" s="328">
        <f t="shared" ref="AH104" si="546">IF(S104="No_existen",5*$AH$10,AI104*$AH$10)</f>
        <v>0.1</v>
      </c>
      <c r="AI104" s="328">
        <f t="shared" ref="AI104" si="547">ROUND(AVERAGEIF(AJ104:AJ106,"&gt;0"),0)</f>
        <v>1</v>
      </c>
      <c r="AJ104" s="108">
        <f t="shared" si="383"/>
        <v>1</v>
      </c>
      <c r="AK104" s="106" t="s">
        <v>287</v>
      </c>
      <c r="AL104" s="106" t="s">
        <v>295</v>
      </c>
      <c r="AM104" s="328">
        <f t="shared" ref="AM104" si="548">IF(S104="No_existen",5*$AM$10,AN104*$AM$10)</f>
        <v>0.1</v>
      </c>
      <c r="AN104" s="328">
        <f t="shared" ref="AN104" si="549">ROUND(AVERAGEIF(AO104:AO106,"&gt;0"),0)</f>
        <v>1</v>
      </c>
      <c r="AO104" s="108">
        <f t="shared" si="6"/>
        <v>1</v>
      </c>
      <c r="AP104" s="106" t="s">
        <v>631</v>
      </c>
      <c r="AQ104" s="328">
        <f t="shared" ref="AQ104" si="550">ROUND(AVERAGE(U104,Y104,AD104,AI104,AN104),0)</f>
        <v>1</v>
      </c>
      <c r="AR104" s="328" t="str">
        <f t="shared" ref="AR104" si="551">IF(AQ104&lt;1.5,"FUERTE",IF(AND(AQ104&gt;=1.5,AQ104&lt;2.5),"ACEPTABLE",IF(AQ104&gt;=5,"INEXISTENTE","DÉBIL")))</f>
        <v>FUERTE</v>
      </c>
      <c r="AS104" s="328">
        <f t="shared" ref="AS104" si="552">IF(R104=0,0,ROUND((R104*AQ104),0))</f>
        <v>9</v>
      </c>
      <c r="AT104" s="329" t="str">
        <f t="shared" ref="AT104" si="553">IF(AS104&gt;=36,"GRAVE", IF(AS104&lt;=10, "LEVE", "MODERADO"))</f>
        <v>LEVE</v>
      </c>
      <c r="AU104" s="329" t="s">
        <v>982</v>
      </c>
      <c r="AV104" s="329" t="s">
        <v>983</v>
      </c>
      <c r="AW104" s="106" t="s">
        <v>88</v>
      </c>
      <c r="AX104" s="106" t="s">
        <v>995</v>
      </c>
      <c r="AY104" s="119">
        <v>46022</v>
      </c>
      <c r="AZ104" s="120" t="s">
        <v>704</v>
      </c>
      <c r="BA104" s="100"/>
      <c r="BB104" s="100"/>
      <c r="BC104" s="100"/>
      <c r="BD104" s="100"/>
      <c r="BE104" s="100"/>
      <c r="BF104" s="100"/>
      <c r="BG104" s="100"/>
    </row>
    <row r="105" spans="1:59" ht="64.5" hidden="1" customHeight="1" x14ac:dyDescent="0.2">
      <c r="A105" s="336"/>
      <c r="B105" s="340"/>
      <c r="C105" s="340"/>
      <c r="D105" s="329"/>
      <c r="E105" s="340"/>
      <c r="F105" s="340"/>
      <c r="G105" s="106" t="s">
        <v>255</v>
      </c>
      <c r="H105" s="106" t="s">
        <v>35</v>
      </c>
      <c r="I105" s="99" t="s">
        <v>930</v>
      </c>
      <c r="J105" s="340"/>
      <c r="K105" s="340"/>
      <c r="L105" s="340"/>
      <c r="M105" s="340"/>
      <c r="N105" s="340"/>
      <c r="O105" s="328"/>
      <c r="P105" s="340"/>
      <c r="Q105" s="328"/>
      <c r="R105" s="328"/>
      <c r="S105" s="118" t="s">
        <v>309</v>
      </c>
      <c r="T105" s="99">
        <f t="shared" si="380"/>
        <v>2</v>
      </c>
      <c r="U105" s="328"/>
      <c r="V105" s="328"/>
      <c r="W105" s="106" t="s">
        <v>966</v>
      </c>
      <c r="X105" s="328"/>
      <c r="Y105" s="328"/>
      <c r="Z105" s="108">
        <f t="shared" si="381"/>
        <v>1</v>
      </c>
      <c r="AA105" s="106" t="s">
        <v>315</v>
      </c>
      <c r="AB105" s="106"/>
      <c r="AC105" s="328"/>
      <c r="AD105" s="328"/>
      <c r="AE105" s="108">
        <f t="shared" si="382"/>
        <v>1</v>
      </c>
      <c r="AF105" s="106" t="s">
        <v>290</v>
      </c>
      <c r="AG105" s="106" t="s">
        <v>975</v>
      </c>
      <c r="AH105" s="328"/>
      <c r="AI105" s="328"/>
      <c r="AJ105" s="108">
        <f t="shared" si="383"/>
        <v>1</v>
      </c>
      <c r="AK105" s="106" t="s">
        <v>287</v>
      </c>
      <c r="AL105" s="106" t="s">
        <v>295</v>
      </c>
      <c r="AM105" s="328"/>
      <c r="AN105" s="328"/>
      <c r="AO105" s="108">
        <f t="shared" si="6"/>
        <v>1</v>
      </c>
      <c r="AP105" s="106" t="s">
        <v>631</v>
      </c>
      <c r="AQ105" s="328"/>
      <c r="AR105" s="328"/>
      <c r="AS105" s="328"/>
      <c r="AT105" s="329"/>
      <c r="AU105" s="329"/>
      <c r="AV105" s="329"/>
      <c r="AW105" s="106" t="s">
        <v>88</v>
      </c>
      <c r="AX105" s="106" t="s">
        <v>996</v>
      </c>
      <c r="AY105" s="119">
        <v>46022</v>
      </c>
      <c r="AZ105" s="120" t="s">
        <v>704</v>
      </c>
      <c r="BA105" s="100"/>
      <c r="BB105" s="100"/>
      <c r="BC105" s="100"/>
      <c r="BD105" s="100"/>
      <c r="BE105" s="100"/>
      <c r="BF105" s="100"/>
      <c r="BG105" s="100"/>
    </row>
    <row r="106" spans="1:59" ht="64.5" hidden="1" customHeight="1" x14ac:dyDescent="0.2">
      <c r="A106" s="336"/>
      <c r="B106" s="340"/>
      <c r="C106" s="340"/>
      <c r="D106" s="329"/>
      <c r="E106" s="340"/>
      <c r="F106" s="340"/>
      <c r="G106" s="106"/>
      <c r="H106" s="106"/>
      <c r="I106" s="99"/>
      <c r="J106" s="340"/>
      <c r="K106" s="340"/>
      <c r="L106" s="340"/>
      <c r="M106" s="340"/>
      <c r="N106" s="340"/>
      <c r="O106" s="328"/>
      <c r="P106" s="340"/>
      <c r="Q106" s="328"/>
      <c r="R106" s="328"/>
      <c r="S106" s="118"/>
      <c r="T106" s="99">
        <f t="shared" si="380"/>
        <v>0</v>
      </c>
      <c r="U106" s="328"/>
      <c r="V106" s="328"/>
      <c r="W106" s="106"/>
      <c r="X106" s="328"/>
      <c r="Y106" s="328"/>
      <c r="Z106" s="108">
        <f t="shared" si="381"/>
        <v>0</v>
      </c>
      <c r="AA106" s="106"/>
      <c r="AB106" s="106"/>
      <c r="AC106" s="328"/>
      <c r="AD106" s="328"/>
      <c r="AE106" s="108">
        <f t="shared" si="382"/>
        <v>0</v>
      </c>
      <c r="AF106" s="106"/>
      <c r="AG106" s="106"/>
      <c r="AH106" s="328"/>
      <c r="AI106" s="328"/>
      <c r="AJ106" s="108">
        <f t="shared" si="383"/>
        <v>0</v>
      </c>
      <c r="AK106" s="106"/>
      <c r="AL106" s="106"/>
      <c r="AM106" s="328"/>
      <c r="AN106" s="328"/>
      <c r="AO106" s="108">
        <f t="shared" si="6"/>
        <v>0</v>
      </c>
      <c r="AP106" s="106"/>
      <c r="AQ106" s="328"/>
      <c r="AR106" s="328"/>
      <c r="AS106" s="328"/>
      <c r="AT106" s="329"/>
      <c r="AU106" s="329"/>
      <c r="AV106" s="329"/>
      <c r="AW106" s="106"/>
      <c r="AX106" s="106"/>
      <c r="AY106" s="119"/>
      <c r="AZ106" s="120"/>
      <c r="BA106" s="100"/>
      <c r="BB106" s="100"/>
      <c r="BC106" s="100"/>
      <c r="BD106" s="100"/>
      <c r="BE106" s="100"/>
      <c r="BF106" s="100"/>
      <c r="BG106" s="100"/>
    </row>
    <row r="107" spans="1:59" ht="64.5" hidden="1" customHeight="1" x14ac:dyDescent="0.2">
      <c r="A107" s="336">
        <v>33</v>
      </c>
      <c r="B107" s="340" t="s">
        <v>180</v>
      </c>
      <c r="C107" s="340" t="str">
        <f t="shared" ref="C107" si="554">+VLOOKUP(B107,$A$694:$B$733,2,0)</f>
        <v>ALEXANDER MOLINA CABRERA</v>
      </c>
      <c r="D107" s="329" t="s">
        <v>147</v>
      </c>
      <c r="E107" s="340" t="str">
        <f>IF(D107=$D$664,$E$664,IF(D107=$D$665,$E$665,IF(D107=$D$666,$E$666,IF(D107=$D$667,$E$667,IF(D107=$D$668,$E$668,IF(D107=$D$669,$E$669,IF(D107=$D$670,$E$670,IF(D107=$D$671,$E$671,IF(D107=$D$672,$E$672,IF(D107=$D$673,$E$673,IF(D107=VICERRECTORÍA_ACADÉMICA_,BE721,IF(D107=PLANEACIÓN_,BE723, IF(D107=IMPACTO,BE722,IF(D107=VICERRECTORÍA_ADMINISTRATIVA_FINANCIERA_,BE724,IF(D107=_VICERRECTORÍA_RESPONSABILIDAD_SOCIAL_Y_BIENESTAR_UNIVERSITARIO_,BE725," ")))))))))))))))</f>
        <v>Promover la calidad educativa de la Institución, mediante la administración de los programas de formación que ofrece la universidad en sus diferentes niveles, con el fin de permitir al egresado desempeñarse con idoneidad, ética y compromiso social.</v>
      </c>
      <c r="F107" s="340" t="s">
        <v>260</v>
      </c>
      <c r="G107" s="106" t="s">
        <v>255</v>
      </c>
      <c r="H107" s="106" t="s">
        <v>36</v>
      </c>
      <c r="I107" s="99" t="s">
        <v>932</v>
      </c>
      <c r="J107" s="340" t="s">
        <v>106</v>
      </c>
      <c r="K107" s="328" t="s">
        <v>949</v>
      </c>
      <c r="L107" s="328" t="s">
        <v>950</v>
      </c>
      <c r="M107" s="328" t="s">
        <v>951</v>
      </c>
      <c r="N107" s="340" t="s">
        <v>124</v>
      </c>
      <c r="O107" s="328">
        <f t="shared" si="309"/>
        <v>1</v>
      </c>
      <c r="P107" s="340" t="s">
        <v>204</v>
      </c>
      <c r="Q107" s="328">
        <f t="shared" ref="Q107" si="555">IF(P107="ALTO",5,IF(P107="MEDIO-ALTO",4,IF(P107="MEDIO",3,IF(P107="MEDIO-BAJO",2,IF(P107="BAJO",1,0)))))</f>
        <v>2</v>
      </c>
      <c r="R107" s="328">
        <f t="shared" ref="R107" si="556">Q107*O107</f>
        <v>2</v>
      </c>
      <c r="S107" s="118" t="s">
        <v>309</v>
      </c>
      <c r="T107" s="99">
        <f t="shared" si="380"/>
        <v>2</v>
      </c>
      <c r="U107" s="328">
        <f t="shared" ref="U107:U167" si="557">ROUND(AVERAGEIF(T107:T109,"&gt;0"),0)</f>
        <v>2</v>
      </c>
      <c r="V107" s="328">
        <f t="shared" ref="V107:V167" si="558">U107*0.6</f>
        <v>1.2</v>
      </c>
      <c r="W107" s="106" t="s">
        <v>967</v>
      </c>
      <c r="X107" s="328">
        <f t="shared" ref="X107" si="559">IF(S107="No_existen",5*$X$10,Y107*$X$10)</f>
        <v>0.15000000000000002</v>
      </c>
      <c r="Y107" s="328">
        <f t="shared" si="351"/>
        <v>3</v>
      </c>
      <c r="Z107" s="108">
        <f t="shared" si="381"/>
        <v>1</v>
      </c>
      <c r="AA107" s="106" t="s">
        <v>315</v>
      </c>
      <c r="AB107" s="106"/>
      <c r="AC107" s="328">
        <f t="shared" ref="AC107" si="560">IF(S107="No_existen",5*$AC$10,AD107*$AC$10)</f>
        <v>0.15</v>
      </c>
      <c r="AD107" s="328">
        <f t="shared" ref="AD107:AD167" si="561">ROUND(AVERAGEIF(AE107:AE109,"&gt;0"),0)</f>
        <v>1</v>
      </c>
      <c r="AE107" s="108">
        <f t="shared" si="382"/>
        <v>1</v>
      </c>
      <c r="AF107" s="106" t="s">
        <v>290</v>
      </c>
      <c r="AG107" s="106" t="s">
        <v>977</v>
      </c>
      <c r="AH107" s="328">
        <f t="shared" ref="AH107" si="562">IF(S107="No_existen",5*$AH$10,AI107*$AH$10)</f>
        <v>0.1</v>
      </c>
      <c r="AI107" s="328">
        <f t="shared" ref="AI107" si="563">ROUND(AVERAGEIF(AJ107:AJ109,"&gt;0"),0)</f>
        <v>1</v>
      </c>
      <c r="AJ107" s="108">
        <f t="shared" si="383"/>
        <v>1</v>
      </c>
      <c r="AK107" s="106" t="s">
        <v>287</v>
      </c>
      <c r="AL107" s="106" t="s">
        <v>299</v>
      </c>
      <c r="AM107" s="328">
        <f t="shared" ref="AM107" si="564">IF(S107="No_existen",5*$AM$10,AN107*$AM$10)</f>
        <v>0.1</v>
      </c>
      <c r="AN107" s="328">
        <f t="shared" ref="AN107" si="565">ROUND(AVERAGEIF(AO107:AO109,"&gt;0"),0)</f>
        <v>1</v>
      </c>
      <c r="AO107" s="108">
        <f t="shared" si="6"/>
        <v>1</v>
      </c>
      <c r="AP107" s="106" t="s">
        <v>631</v>
      </c>
      <c r="AQ107" s="328">
        <f t="shared" ref="AQ107" si="566">ROUND(AVERAGE(U107,Y107,AD107,AI107,AN107),0)</f>
        <v>2</v>
      </c>
      <c r="AR107" s="328" t="str">
        <f t="shared" ref="AR107" si="567">IF(AQ107&lt;1.5,"FUERTE",IF(AND(AQ107&gt;=1.5,AQ107&lt;2.5),"ACEPTABLE",IF(AQ107&gt;=5,"INEXISTENTE","DÉBIL")))</f>
        <v>ACEPTABLE</v>
      </c>
      <c r="AS107" s="328">
        <f t="shared" ref="AS107" si="568">IF(R107=0,0,ROUND((R107*AQ107),0))</f>
        <v>4</v>
      </c>
      <c r="AT107" s="329" t="str">
        <f t="shared" ref="AT107" si="569">IF(AS107&gt;=36,"GRAVE", IF(AS107&lt;=10, "LEVE", "MODERADO"))</f>
        <v>LEVE</v>
      </c>
      <c r="AU107" s="329" t="s">
        <v>984</v>
      </c>
      <c r="AV107" s="329" t="s">
        <v>985</v>
      </c>
      <c r="AW107" s="106" t="s">
        <v>88</v>
      </c>
      <c r="AX107" s="106"/>
      <c r="AY107" s="119"/>
      <c r="AZ107" s="120"/>
      <c r="BA107" s="100"/>
      <c r="BB107" s="100"/>
      <c r="BC107" s="100"/>
      <c r="BD107" s="100"/>
      <c r="BE107" s="100"/>
      <c r="BF107" s="100"/>
      <c r="BG107" s="100"/>
    </row>
    <row r="108" spans="1:59" ht="64.5" hidden="1" customHeight="1" x14ac:dyDescent="0.2">
      <c r="A108" s="336"/>
      <c r="B108" s="340"/>
      <c r="C108" s="340"/>
      <c r="D108" s="329"/>
      <c r="E108" s="340"/>
      <c r="F108" s="340"/>
      <c r="G108" s="106" t="s">
        <v>255</v>
      </c>
      <c r="H108" s="106" t="s">
        <v>35</v>
      </c>
      <c r="I108" s="99" t="s">
        <v>933</v>
      </c>
      <c r="J108" s="340"/>
      <c r="K108" s="328"/>
      <c r="L108" s="328"/>
      <c r="M108" s="328"/>
      <c r="N108" s="340"/>
      <c r="O108" s="328"/>
      <c r="P108" s="340"/>
      <c r="Q108" s="328"/>
      <c r="R108" s="328"/>
      <c r="S108" s="118" t="s">
        <v>309</v>
      </c>
      <c r="T108" s="99">
        <f t="shared" si="380"/>
        <v>2</v>
      </c>
      <c r="U108" s="328"/>
      <c r="V108" s="328"/>
      <c r="W108" s="106" t="s">
        <v>968</v>
      </c>
      <c r="X108" s="328"/>
      <c r="Y108" s="328"/>
      <c r="Z108" s="108">
        <f t="shared" si="381"/>
        <v>4</v>
      </c>
      <c r="AA108" s="106" t="s">
        <v>313</v>
      </c>
      <c r="AB108" s="106"/>
      <c r="AC108" s="328"/>
      <c r="AD108" s="328"/>
      <c r="AE108" s="108">
        <f t="shared" si="382"/>
        <v>1</v>
      </c>
      <c r="AF108" s="106" t="s">
        <v>290</v>
      </c>
      <c r="AG108" s="106" t="s">
        <v>976</v>
      </c>
      <c r="AH108" s="328"/>
      <c r="AI108" s="328"/>
      <c r="AJ108" s="108">
        <f t="shared" si="383"/>
        <v>1</v>
      </c>
      <c r="AK108" s="106" t="s">
        <v>287</v>
      </c>
      <c r="AL108" s="106" t="s">
        <v>295</v>
      </c>
      <c r="AM108" s="328"/>
      <c r="AN108" s="328"/>
      <c r="AO108" s="108">
        <f t="shared" si="6"/>
        <v>1</v>
      </c>
      <c r="AP108" s="106" t="s">
        <v>631</v>
      </c>
      <c r="AQ108" s="328"/>
      <c r="AR108" s="328"/>
      <c r="AS108" s="328"/>
      <c r="AT108" s="329"/>
      <c r="AU108" s="329"/>
      <c r="AV108" s="329"/>
      <c r="AW108" s="106" t="s">
        <v>88</v>
      </c>
      <c r="AX108" s="106"/>
      <c r="AY108" s="119"/>
      <c r="AZ108" s="120"/>
      <c r="BA108" s="100"/>
      <c r="BB108" s="100"/>
      <c r="BC108" s="100"/>
      <c r="BD108" s="100"/>
      <c r="BE108" s="100"/>
      <c r="BF108" s="100"/>
      <c r="BG108" s="100"/>
    </row>
    <row r="109" spans="1:59" ht="64.5" hidden="1" customHeight="1" x14ac:dyDescent="0.2">
      <c r="A109" s="336"/>
      <c r="B109" s="340"/>
      <c r="C109" s="340"/>
      <c r="D109" s="329"/>
      <c r="E109" s="340"/>
      <c r="F109" s="340"/>
      <c r="G109" s="106" t="s">
        <v>255</v>
      </c>
      <c r="H109" s="106" t="s">
        <v>35</v>
      </c>
      <c r="I109" s="99" t="s">
        <v>934</v>
      </c>
      <c r="J109" s="340"/>
      <c r="K109" s="328"/>
      <c r="L109" s="328"/>
      <c r="M109" s="328"/>
      <c r="N109" s="340"/>
      <c r="O109" s="328"/>
      <c r="P109" s="340"/>
      <c r="Q109" s="328"/>
      <c r="R109" s="328"/>
      <c r="S109" s="118" t="s">
        <v>309</v>
      </c>
      <c r="T109" s="99">
        <f t="shared" si="380"/>
        <v>2</v>
      </c>
      <c r="U109" s="328"/>
      <c r="V109" s="328"/>
      <c r="W109" s="106" t="s">
        <v>969</v>
      </c>
      <c r="X109" s="328"/>
      <c r="Y109" s="328"/>
      <c r="Z109" s="108">
        <f t="shared" si="381"/>
        <v>4</v>
      </c>
      <c r="AA109" s="106" t="s">
        <v>313</v>
      </c>
      <c r="AB109" s="106"/>
      <c r="AC109" s="328"/>
      <c r="AD109" s="328"/>
      <c r="AE109" s="108">
        <f t="shared" si="382"/>
        <v>1</v>
      </c>
      <c r="AF109" s="106" t="s">
        <v>290</v>
      </c>
      <c r="AG109" s="106" t="s">
        <v>976</v>
      </c>
      <c r="AH109" s="328"/>
      <c r="AI109" s="328"/>
      <c r="AJ109" s="108">
        <f t="shared" si="383"/>
        <v>1</v>
      </c>
      <c r="AK109" s="106" t="s">
        <v>287</v>
      </c>
      <c r="AL109" s="106" t="s">
        <v>295</v>
      </c>
      <c r="AM109" s="328"/>
      <c r="AN109" s="328"/>
      <c r="AO109" s="108">
        <f t="shared" si="6"/>
        <v>1</v>
      </c>
      <c r="AP109" s="106" t="s">
        <v>631</v>
      </c>
      <c r="AQ109" s="328"/>
      <c r="AR109" s="328"/>
      <c r="AS109" s="328"/>
      <c r="AT109" s="329"/>
      <c r="AU109" s="329"/>
      <c r="AV109" s="329"/>
      <c r="AW109" s="106" t="s">
        <v>88</v>
      </c>
      <c r="AX109" s="106"/>
      <c r="AY109" s="119"/>
      <c r="AZ109" s="120"/>
      <c r="BA109" s="100"/>
      <c r="BB109" s="100"/>
      <c r="BC109" s="100"/>
      <c r="BD109" s="100"/>
      <c r="BE109" s="100"/>
      <c r="BF109" s="100"/>
      <c r="BG109" s="100"/>
    </row>
    <row r="110" spans="1:59" ht="64.5" hidden="1" customHeight="1" x14ac:dyDescent="0.2">
      <c r="A110" s="336">
        <v>34</v>
      </c>
      <c r="B110" s="340" t="s">
        <v>180</v>
      </c>
      <c r="C110" s="340" t="str">
        <f t="shared" ref="C110" si="570">+VLOOKUP(B110,$A$694:$B$733,2,0)</f>
        <v>ALEXANDER MOLINA CABRERA</v>
      </c>
      <c r="D110" s="329" t="s">
        <v>164</v>
      </c>
      <c r="E110" s="340" t="str">
        <f>IF(D110=$D$664,$E$664,IF(D110=$D$665,$E$665,IF(D110=$D$666,$E$666,IF(D110=$D$667,$E$667,IF(D110=$D$668,$E$668,IF(D110=$D$669,$E$669,IF(D110=$D$670,$E$670,IF(D110=$D$671,$E$671,IF(D110=$D$672,$E$672,IF(D110=$D$673,$E$673,IF(D110=VICERRECTORÍA_ACADÉMICA_,BE724,IF(D110=PLANEACIÓN_,BE726, IF(D110=IMPACTO,BE725,IF(D110=VICERRECTORÍA_ADMINISTRATIVA_FINANCIERA_,BE727,IF(D110=_VICERRECTORÍA_RESPONSABILIDAD_SOCIAL_Y_BIENESTAR_UNIVERSITARIO_,BE728," ")))))))))))))))</f>
        <v>Promover y facilitar la interacción con la sociedad contribuyendo a la satisfacción de sus demandas, mediante servicios especializados, programas de educación continuada y de proyección social.</v>
      </c>
      <c r="F110" s="340" t="s">
        <v>260</v>
      </c>
      <c r="G110" s="106" t="s">
        <v>256</v>
      </c>
      <c r="H110" s="106" t="s">
        <v>41</v>
      </c>
      <c r="I110" s="99" t="s">
        <v>935</v>
      </c>
      <c r="J110" s="340" t="s">
        <v>106</v>
      </c>
      <c r="K110" s="340" t="s">
        <v>952</v>
      </c>
      <c r="L110" s="340" t="s">
        <v>953</v>
      </c>
      <c r="M110" s="340" t="s">
        <v>954</v>
      </c>
      <c r="N110" s="340" t="s">
        <v>103</v>
      </c>
      <c r="O110" s="328">
        <f t="shared" si="327"/>
        <v>3</v>
      </c>
      <c r="P110" s="340" t="s">
        <v>137</v>
      </c>
      <c r="Q110" s="328">
        <f t="shared" ref="Q110" si="571">IF(P110="ALTO",5,IF(P110="MEDIO-ALTO",4,IF(P110="MEDIO",3,IF(P110="MEDIO-BAJO",2,IF(P110="BAJO",1,0)))))</f>
        <v>3</v>
      </c>
      <c r="R110" s="328">
        <f t="shared" ref="R110" si="572">Q110*O110</f>
        <v>9</v>
      </c>
      <c r="S110" s="118" t="s">
        <v>310</v>
      </c>
      <c r="T110" s="99">
        <f t="shared" si="380"/>
        <v>1</v>
      </c>
      <c r="U110" s="328">
        <f t="shared" ref="U110:U170" si="573">ROUND(AVERAGEIF(T110:T112,"&gt;0"),0)</f>
        <v>2</v>
      </c>
      <c r="V110" s="328">
        <f t="shared" ref="V110:V170" si="574">U110*0.6</f>
        <v>1.2</v>
      </c>
      <c r="W110" s="106" t="s">
        <v>970</v>
      </c>
      <c r="X110" s="328">
        <f t="shared" ref="X110" si="575">IF(S110="No_existen",5*$X$10,Y110*$X$10)</f>
        <v>0.2</v>
      </c>
      <c r="Y110" s="328">
        <f t="shared" si="369"/>
        <v>4</v>
      </c>
      <c r="Z110" s="108">
        <f t="shared" si="381"/>
        <v>4</v>
      </c>
      <c r="AA110" s="106" t="s">
        <v>313</v>
      </c>
      <c r="AB110" s="106"/>
      <c r="AC110" s="328">
        <f t="shared" ref="AC110" si="576">IF(S110="No_existen",5*$AC$10,AD110*$AC$10)</f>
        <v>0.15</v>
      </c>
      <c r="AD110" s="328">
        <f t="shared" ref="AD110:AD170" si="577">ROUND(AVERAGEIF(AE110:AE112,"&gt;0"),0)</f>
        <v>1</v>
      </c>
      <c r="AE110" s="108">
        <f t="shared" si="382"/>
        <v>1</v>
      </c>
      <c r="AF110" s="106" t="s">
        <v>290</v>
      </c>
      <c r="AG110" s="106" t="s">
        <v>976</v>
      </c>
      <c r="AH110" s="328">
        <f t="shared" ref="AH110" si="578">IF(S110="No_existen",5*$AH$10,AI110*$AH$10)</f>
        <v>0.1</v>
      </c>
      <c r="AI110" s="328">
        <f t="shared" ref="AI110" si="579">ROUND(AVERAGEIF(AJ110:AJ112,"&gt;0"),0)</f>
        <v>1</v>
      </c>
      <c r="AJ110" s="108">
        <f t="shared" si="383"/>
        <v>1</v>
      </c>
      <c r="AK110" s="106" t="s">
        <v>287</v>
      </c>
      <c r="AL110" s="106" t="s">
        <v>296</v>
      </c>
      <c r="AM110" s="328">
        <f t="shared" ref="AM110" si="580">IF(S110="No_existen",5*$AM$10,AN110*$AM$10)</f>
        <v>0.1</v>
      </c>
      <c r="AN110" s="328">
        <f t="shared" ref="AN110" si="581">ROUND(AVERAGEIF(AO110:AO112,"&gt;0"),0)</f>
        <v>1</v>
      </c>
      <c r="AO110" s="108">
        <f t="shared" si="6"/>
        <v>1</v>
      </c>
      <c r="AP110" s="106" t="s">
        <v>631</v>
      </c>
      <c r="AQ110" s="328">
        <f t="shared" ref="AQ110" si="582">ROUND(AVERAGE(U110,Y110,AD110,AI110,AN110),0)</f>
        <v>2</v>
      </c>
      <c r="AR110" s="328" t="str">
        <f t="shared" ref="AR110" si="583">IF(AQ110&lt;1.5,"FUERTE",IF(AND(AQ110&gt;=1.5,AQ110&lt;2.5),"ACEPTABLE",IF(AQ110&gt;=5,"INEXISTENTE","DÉBIL")))</f>
        <v>ACEPTABLE</v>
      </c>
      <c r="AS110" s="328">
        <f t="shared" ref="AS110" si="584">IF(R110=0,0,ROUND((R110*AQ110),0))</f>
        <v>18</v>
      </c>
      <c r="AT110" s="329" t="str">
        <f t="shared" ref="AT110" si="585">IF(AS110&gt;=36,"GRAVE", IF(AS110&lt;=10, "LEVE", "MODERADO"))</f>
        <v>MODERADO</v>
      </c>
      <c r="AU110" s="329" t="s">
        <v>986</v>
      </c>
      <c r="AV110" s="329" t="s">
        <v>987</v>
      </c>
      <c r="AW110" s="106" t="s">
        <v>89</v>
      </c>
      <c r="AX110" s="106" t="s">
        <v>997</v>
      </c>
      <c r="AY110" s="119">
        <v>46022</v>
      </c>
      <c r="AZ110" s="120"/>
      <c r="BA110" s="100"/>
      <c r="BB110" s="100"/>
      <c r="BC110" s="100"/>
      <c r="BD110" s="100"/>
      <c r="BE110" s="100"/>
      <c r="BF110" s="100"/>
      <c r="BG110" s="100"/>
    </row>
    <row r="111" spans="1:59" ht="64.5" hidden="1" customHeight="1" x14ac:dyDescent="0.2">
      <c r="A111" s="336"/>
      <c r="B111" s="340"/>
      <c r="C111" s="340"/>
      <c r="D111" s="329"/>
      <c r="E111" s="340"/>
      <c r="F111" s="340"/>
      <c r="G111" s="106" t="s">
        <v>255</v>
      </c>
      <c r="H111" s="106" t="s">
        <v>37</v>
      </c>
      <c r="I111" s="99" t="s">
        <v>936</v>
      </c>
      <c r="J111" s="340"/>
      <c r="K111" s="340"/>
      <c r="L111" s="340"/>
      <c r="M111" s="340"/>
      <c r="N111" s="340"/>
      <c r="O111" s="328"/>
      <c r="P111" s="340"/>
      <c r="Q111" s="328"/>
      <c r="R111" s="328"/>
      <c r="S111" s="118" t="s">
        <v>309</v>
      </c>
      <c r="T111" s="99">
        <f t="shared" si="380"/>
        <v>2</v>
      </c>
      <c r="U111" s="328"/>
      <c r="V111" s="328"/>
      <c r="W111" s="106" t="s">
        <v>971</v>
      </c>
      <c r="X111" s="328"/>
      <c r="Y111" s="328"/>
      <c r="Z111" s="108">
        <f t="shared" si="381"/>
        <v>4</v>
      </c>
      <c r="AA111" s="106" t="s">
        <v>313</v>
      </c>
      <c r="AB111" s="106"/>
      <c r="AC111" s="328"/>
      <c r="AD111" s="328"/>
      <c r="AE111" s="108">
        <f t="shared" si="382"/>
        <v>1</v>
      </c>
      <c r="AF111" s="106" t="s">
        <v>290</v>
      </c>
      <c r="AG111" s="106" t="s">
        <v>976</v>
      </c>
      <c r="AH111" s="328"/>
      <c r="AI111" s="328"/>
      <c r="AJ111" s="108">
        <f t="shared" si="383"/>
        <v>1</v>
      </c>
      <c r="AK111" s="106" t="s">
        <v>287</v>
      </c>
      <c r="AL111" s="106" t="s">
        <v>296</v>
      </c>
      <c r="AM111" s="328"/>
      <c r="AN111" s="328"/>
      <c r="AO111" s="108">
        <f t="shared" si="6"/>
        <v>1</v>
      </c>
      <c r="AP111" s="106" t="s">
        <v>631</v>
      </c>
      <c r="AQ111" s="328"/>
      <c r="AR111" s="328"/>
      <c r="AS111" s="328"/>
      <c r="AT111" s="329"/>
      <c r="AU111" s="329"/>
      <c r="AV111" s="329"/>
      <c r="AW111" s="106" t="s">
        <v>89</v>
      </c>
      <c r="AX111" s="106" t="s">
        <v>998</v>
      </c>
      <c r="AY111" s="119">
        <v>46022</v>
      </c>
      <c r="AZ111" s="120"/>
      <c r="BA111" s="100"/>
      <c r="BB111" s="100"/>
      <c r="BC111" s="100"/>
      <c r="BD111" s="100"/>
      <c r="BE111" s="100"/>
      <c r="BF111" s="100"/>
      <c r="BG111" s="100"/>
    </row>
    <row r="112" spans="1:59" ht="64.5" hidden="1" customHeight="1" x14ac:dyDescent="0.2">
      <c r="A112" s="336"/>
      <c r="B112" s="340"/>
      <c r="C112" s="340"/>
      <c r="D112" s="329"/>
      <c r="E112" s="340"/>
      <c r="F112" s="340"/>
      <c r="G112" s="106" t="s">
        <v>255</v>
      </c>
      <c r="H112" s="106" t="s">
        <v>37</v>
      </c>
      <c r="I112" s="99" t="s">
        <v>937</v>
      </c>
      <c r="J112" s="340"/>
      <c r="K112" s="340"/>
      <c r="L112" s="340"/>
      <c r="M112" s="340"/>
      <c r="N112" s="340"/>
      <c r="O112" s="328"/>
      <c r="P112" s="340"/>
      <c r="Q112" s="328"/>
      <c r="R112" s="328"/>
      <c r="S112" s="118" t="s">
        <v>309</v>
      </c>
      <c r="T112" s="99">
        <f t="shared" si="380"/>
        <v>2</v>
      </c>
      <c r="U112" s="328"/>
      <c r="V112" s="328"/>
      <c r="W112" s="106" t="s">
        <v>972</v>
      </c>
      <c r="X112" s="328"/>
      <c r="Y112" s="328"/>
      <c r="Z112" s="108">
        <f t="shared" si="381"/>
        <v>4</v>
      </c>
      <c r="AA112" s="106" t="s">
        <v>313</v>
      </c>
      <c r="AB112" s="106"/>
      <c r="AC112" s="328"/>
      <c r="AD112" s="328"/>
      <c r="AE112" s="108">
        <f t="shared" si="382"/>
        <v>1</v>
      </c>
      <c r="AF112" s="106" t="s">
        <v>290</v>
      </c>
      <c r="AG112" s="106" t="s">
        <v>976</v>
      </c>
      <c r="AH112" s="328"/>
      <c r="AI112" s="328"/>
      <c r="AJ112" s="108">
        <f t="shared" si="383"/>
        <v>1</v>
      </c>
      <c r="AK112" s="106" t="s">
        <v>287</v>
      </c>
      <c r="AL112" s="106" t="s">
        <v>302</v>
      </c>
      <c r="AM112" s="328"/>
      <c r="AN112" s="328"/>
      <c r="AO112" s="108">
        <f t="shared" si="6"/>
        <v>1</v>
      </c>
      <c r="AP112" s="106" t="s">
        <v>631</v>
      </c>
      <c r="AQ112" s="328"/>
      <c r="AR112" s="328"/>
      <c r="AS112" s="328"/>
      <c r="AT112" s="329"/>
      <c r="AU112" s="329"/>
      <c r="AV112" s="329"/>
      <c r="AW112" s="106" t="s">
        <v>89</v>
      </c>
      <c r="AX112" s="106" t="s">
        <v>999</v>
      </c>
      <c r="AY112" s="119">
        <v>46022</v>
      </c>
      <c r="AZ112" s="120"/>
      <c r="BA112" s="100"/>
      <c r="BB112" s="100"/>
      <c r="BC112" s="100"/>
      <c r="BD112" s="100"/>
      <c r="BE112" s="100"/>
      <c r="BF112" s="100"/>
      <c r="BG112" s="100"/>
    </row>
    <row r="113" spans="1:59" ht="64.5" hidden="1" customHeight="1" x14ac:dyDescent="0.2">
      <c r="A113" s="336">
        <v>35</v>
      </c>
      <c r="B113" s="340" t="s">
        <v>180</v>
      </c>
      <c r="C113" s="340" t="str">
        <f t="shared" ref="C113" si="586">+VLOOKUP(B113,$A$694:$B$733,2,0)</f>
        <v>ALEXANDER MOLINA CABRERA</v>
      </c>
      <c r="D113" s="329" t="s">
        <v>159</v>
      </c>
      <c r="E113" s="340" t="str">
        <f>IF(D113=$D$664,$E$664,IF(D113=$D$665,$E$665,IF(D113=$D$666,$E$666,IF(D113=$D$667,$E$667,IF(D113=$D$668,$E$668,IF(D113=$D$669,$E$669,IF(D113=$D$670,$E$670,IF(D113=$D$671,$E$671,IF(D113=$D$672,$E$672,IF(D113=$D$673,$E$673,IF(D113=VICERRECTORÍA_ACADÉMICA_,BE727,IF(D113=PLANEACIÓN_,BE729, IF(D113=IMPACTO,BE728,IF(D113=VICERRECTORÍA_ADMINISTRATIVA_FINANCIERA_,BE730,IF(D113=_VICERRECTORÍA_RESPONSABILIDAD_SOCIAL_Y_BIENESTAR_UNIVERSITARIO_,BE731,"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3" s="340" t="s">
        <v>260</v>
      </c>
      <c r="G113" s="106" t="s">
        <v>255</v>
      </c>
      <c r="H113" s="106" t="s">
        <v>37</v>
      </c>
      <c r="I113" s="99" t="s">
        <v>938</v>
      </c>
      <c r="J113" s="340" t="s">
        <v>108</v>
      </c>
      <c r="K113" s="340" t="s">
        <v>955</v>
      </c>
      <c r="L113" s="340" t="s">
        <v>956</v>
      </c>
      <c r="M113" s="340" t="s">
        <v>957</v>
      </c>
      <c r="N113" s="340" t="s">
        <v>103</v>
      </c>
      <c r="O113" s="328">
        <f t="shared" si="345"/>
        <v>3</v>
      </c>
      <c r="P113" s="340" t="s">
        <v>205</v>
      </c>
      <c r="Q113" s="328">
        <f t="shared" ref="Q113" si="587">IF(P113="ALTO",5,IF(P113="MEDIO-ALTO",4,IF(P113="MEDIO",3,IF(P113="MEDIO-BAJO",2,IF(P113="BAJO",1,0)))))</f>
        <v>4</v>
      </c>
      <c r="R113" s="328">
        <f t="shared" ref="R113" si="588">Q113*O113</f>
        <v>12</v>
      </c>
      <c r="S113" s="118" t="s">
        <v>381</v>
      </c>
      <c r="T113" s="99">
        <f t="shared" si="380"/>
        <v>4</v>
      </c>
      <c r="U113" s="328">
        <f t="shared" ref="U113:U173" si="589">ROUND(AVERAGEIF(T113:T115,"&gt;0"),0)</f>
        <v>4</v>
      </c>
      <c r="V113" s="328">
        <f t="shared" ref="V113:V173" si="590">U113*0.6</f>
        <v>2.4</v>
      </c>
      <c r="W113" s="106" t="s">
        <v>973</v>
      </c>
      <c r="X113" s="328">
        <f t="shared" ref="X113" si="591">IF(S113="No_existen",5*$X$10,Y113*$X$10)</f>
        <v>0.2</v>
      </c>
      <c r="Y113" s="328">
        <f t="shared" si="391"/>
        <v>4</v>
      </c>
      <c r="Z113" s="108">
        <f t="shared" si="381"/>
        <v>4</v>
      </c>
      <c r="AA113" s="106" t="s">
        <v>313</v>
      </c>
      <c r="AB113" s="106"/>
      <c r="AC113" s="328">
        <f t="shared" ref="AC113" si="592">IF(S113="No_existen",5*$AC$10,AD113*$AC$10)</f>
        <v>0.15</v>
      </c>
      <c r="AD113" s="328">
        <f t="shared" ref="AD113:AD173" si="593">ROUND(AVERAGEIF(AE113:AE115,"&gt;0"),0)</f>
        <v>1</v>
      </c>
      <c r="AE113" s="108">
        <f t="shared" si="382"/>
        <v>1</v>
      </c>
      <c r="AF113" s="106" t="s">
        <v>290</v>
      </c>
      <c r="AG113" s="106" t="s">
        <v>976</v>
      </c>
      <c r="AH113" s="328">
        <f t="shared" ref="AH113" si="594">IF(S113="No_existen",5*$AH$10,AI113*$AH$10)</f>
        <v>0.1</v>
      </c>
      <c r="AI113" s="328">
        <f t="shared" ref="AI113" si="595">ROUND(AVERAGEIF(AJ113:AJ115,"&gt;0"),0)</f>
        <v>1</v>
      </c>
      <c r="AJ113" s="108">
        <f t="shared" si="383"/>
        <v>1</v>
      </c>
      <c r="AK113" s="106" t="s">
        <v>287</v>
      </c>
      <c r="AL113" s="106" t="s">
        <v>302</v>
      </c>
      <c r="AM113" s="328">
        <f t="shared" ref="AM113" si="596">IF(S113="No_existen",5*$AM$10,AN113*$AM$10)</f>
        <v>0.1</v>
      </c>
      <c r="AN113" s="328">
        <f t="shared" ref="AN113" si="597">ROUND(AVERAGEIF(AO113:AO115,"&gt;0"),0)</f>
        <v>1</v>
      </c>
      <c r="AO113" s="108">
        <f t="shared" si="6"/>
        <v>1</v>
      </c>
      <c r="AP113" s="106" t="s">
        <v>631</v>
      </c>
      <c r="AQ113" s="328">
        <f t="shared" ref="AQ113" si="598">ROUND(AVERAGE(U113,Y113,AD113,AI113,AN113),0)</f>
        <v>2</v>
      </c>
      <c r="AR113" s="328" t="str">
        <f t="shared" ref="AR113" si="599">IF(AQ113&lt;1.5,"FUERTE",IF(AND(AQ113&gt;=1.5,AQ113&lt;2.5),"ACEPTABLE",IF(AQ113&gt;=5,"INEXISTENTE","DÉBIL")))</f>
        <v>ACEPTABLE</v>
      </c>
      <c r="AS113" s="328">
        <f t="shared" ref="AS113" si="600">IF(R113=0,0,ROUND((R113*AQ113),0))</f>
        <v>24</v>
      </c>
      <c r="AT113" s="329" t="str">
        <f t="shared" ref="AT113" si="601">IF(AS113&gt;=36,"GRAVE", IF(AS113&lt;=10, "LEVE", "MODERADO"))</f>
        <v>MODERADO</v>
      </c>
      <c r="AU113" s="329" t="s">
        <v>988</v>
      </c>
      <c r="AV113" s="329" t="s">
        <v>989</v>
      </c>
      <c r="AW113" s="106" t="s">
        <v>92</v>
      </c>
      <c r="AX113" s="106" t="s">
        <v>1000</v>
      </c>
      <c r="AY113" s="119">
        <v>46022</v>
      </c>
      <c r="AZ113" s="120"/>
      <c r="BA113" s="100"/>
      <c r="BB113" s="100"/>
      <c r="BC113" s="100"/>
      <c r="BD113" s="100"/>
      <c r="BE113" s="100"/>
      <c r="BF113" s="100"/>
      <c r="BG113" s="100"/>
    </row>
    <row r="114" spans="1:59" ht="64.5" hidden="1" customHeight="1" x14ac:dyDescent="0.2">
      <c r="A114" s="336"/>
      <c r="B114" s="340"/>
      <c r="C114" s="340"/>
      <c r="D114" s="329"/>
      <c r="E114" s="340"/>
      <c r="F114" s="340"/>
      <c r="G114" s="106"/>
      <c r="H114" s="106"/>
      <c r="I114" s="99"/>
      <c r="J114" s="340"/>
      <c r="K114" s="340"/>
      <c r="L114" s="340"/>
      <c r="M114" s="340"/>
      <c r="N114" s="340"/>
      <c r="O114" s="328"/>
      <c r="P114" s="340"/>
      <c r="Q114" s="328"/>
      <c r="R114" s="328"/>
      <c r="S114" s="118"/>
      <c r="T114" s="99">
        <f t="shared" si="380"/>
        <v>0</v>
      </c>
      <c r="U114" s="328"/>
      <c r="V114" s="328"/>
      <c r="W114" s="106"/>
      <c r="X114" s="328"/>
      <c r="Y114" s="328"/>
      <c r="Z114" s="108">
        <f t="shared" si="381"/>
        <v>0</v>
      </c>
      <c r="AA114" s="106"/>
      <c r="AB114" s="106"/>
      <c r="AC114" s="328"/>
      <c r="AD114" s="328"/>
      <c r="AE114" s="108">
        <f t="shared" si="382"/>
        <v>0</v>
      </c>
      <c r="AF114" s="106"/>
      <c r="AG114" s="106"/>
      <c r="AH114" s="328"/>
      <c r="AI114" s="328"/>
      <c r="AJ114" s="108">
        <f t="shared" si="383"/>
        <v>0</v>
      </c>
      <c r="AK114" s="106"/>
      <c r="AL114" s="106"/>
      <c r="AM114" s="328"/>
      <c r="AN114" s="328"/>
      <c r="AO114" s="108">
        <f t="shared" si="6"/>
        <v>0</v>
      </c>
      <c r="AP114" s="106"/>
      <c r="AQ114" s="328"/>
      <c r="AR114" s="328"/>
      <c r="AS114" s="328"/>
      <c r="AT114" s="329"/>
      <c r="AU114" s="329"/>
      <c r="AV114" s="329"/>
      <c r="AW114" s="106" t="s">
        <v>89</v>
      </c>
      <c r="AX114" s="106" t="s">
        <v>1001</v>
      </c>
      <c r="AY114" s="119">
        <v>46022</v>
      </c>
      <c r="AZ114" s="120"/>
      <c r="BA114" s="100"/>
      <c r="BB114" s="100"/>
      <c r="BC114" s="100"/>
      <c r="BD114" s="100"/>
      <c r="BE114" s="100"/>
      <c r="BF114" s="100"/>
      <c r="BG114" s="100"/>
    </row>
    <row r="115" spans="1:59" ht="64.5" hidden="1" customHeight="1" x14ac:dyDescent="0.2">
      <c r="A115" s="336"/>
      <c r="B115" s="340"/>
      <c r="C115" s="340"/>
      <c r="D115" s="329"/>
      <c r="E115" s="340"/>
      <c r="F115" s="340"/>
      <c r="G115" s="106"/>
      <c r="H115" s="106"/>
      <c r="I115" s="99"/>
      <c r="J115" s="340"/>
      <c r="K115" s="340"/>
      <c r="L115" s="340"/>
      <c r="M115" s="340"/>
      <c r="N115" s="340"/>
      <c r="O115" s="328"/>
      <c r="P115" s="340"/>
      <c r="Q115" s="328"/>
      <c r="R115" s="328"/>
      <c r="S115" s="118"/>
      <c r="T115" s="99">
        <f t="shared" si="380"/>
        <v>0</v>
      </c>
      <c r="U115" s="328"/>
      <c r="V115" s="328"/>
      <c r="W115" s="106"/>
      <c r="X115" s="328"/>
      <c r="Y115" s="328"/>
      <c r="Z115" s="108">
        <f t="shared" si="381"/>
        <v>0</v>
      </c>
      <c r="AA115" s="106"/>
      <c r="AB115" s="106"/>
      <c r="AC115" s="328"/>
      <c r="AD115" s="328"/>
      <c r="AE115" s="108">
        <f t="shared" si="382"/>
        <v>0</v>
      </c>
      <c r="AF115" s="106"/>
      <c r="AG115" s="106"/>
      <c r="AH115" s="328"/>
      <c r="AI115" s="328"/>
      <c r="AJ115" s="108">
        <f t="shared" si="383"/>
        <v>0</v>
      </c>
      <c r="AK115" s="106"/>
      <c r="AL115" s="106"/>
      <c r="AM115" s="328"/>
      <c r="AN115" s="328"/>
      <c r="AO115" s="108">
        <f t="shared" si="6"/>
        <v>0</v>
      </c>
      <c r="AP115" s="106"/>
      <c r="AQ115" s="328"/>
      <c r="AR115" s="328"/>
      <c r="AS115" s="328"/>
      <c r="AT115" s="329"/>
      <c r="AU115" s="329"/>
      <c r="AV115" s="329"/>
      <c r="AW115" s="106"/>
      <c r="AX115" s="106"/>
      <c r="AY115" s="119"/>
      <c r="AZ115" s="120"/>
      <c r="BA115" s="100"/>
      <c r="BB115" s="100"/>
      <c r="BC115" s="100"/>
      <c r="BD115" s="100"/>
      <c r="BE115" s="100"/>
      <c r="BF115" s="100"/>
      <c r="BG115" s="100"/>
    </row>
    <row r="116" spans="1:59" ht="64.5" hidden="1" customHeight="1" x14ac:dyDescent="0.2">
      <c r="A116" s="336">
        <v>36</v>
      </c>
      <c r="B116" s="340" t="s">
        <v>180</v>
      </c>
      <c r="C116" s="340" t="str">
        <f t="shared" ref="C116" si="602">+VLOOKUP(B116,$A$694:$B$733,2,0)</f>
        <v>ALEXANDER MOLINA CABRERA</v>
      </c>
      <c r="D116" s="329" t="s">
        <v>159</v>
      </c>
      <c r="E116" s="340" t="str">
        <f>IF(D116=$D$664,$E$664,IF(D116=$D$665,$E$665,IF(D116=$D$666,$E$666,IF(D116=$D$667,$E$667,IF(D116=$D$668,$E$668,IF(D116=$D$669,$E$669,IF(D116=$D$670,$E$670,IF(D116=$D$671,$E$671,IF(D116=$D$672,$E$672,IF(D116=$D$673,$E$673,IF(D116=VICERRECTORÍA_ACADÉMICA_,BE730,IF(D116=PLANEACIÓN_,BE732, IF(D116=IMPACTO,BE731,IF(D116=VICERRECTORÍA_ADMINISTRATIVA_FINANCIERA_,BE733,IF(D116=_VICERRECTORÍA_RESPONSABILIDAD_SOCIAL_Y_BIENESTAR_UNIVERSITARIO_,BE734," ")))))))))))))))</f>
        <v>Administrar y ejecutar los recursos de la institución generando en los procesos mayor eficiencia y eficacia para dar una respuesta oportuna a los servicios demandados en el cumplimiento de las funciones misionales.</v>
      </c>
      <c r="F116" s="340" t="s">
        <v>260</v>
      </c>
      <c r="G116" s="106" t="s">
        <v>255</v>
      </c>
      <c r="H116" s="106" t="s">
        <v>34</v>
      </c>
      <c r="I116" s="99" t="s">
        <v>939</v>
      </c>
      <c r="J116" s="340" t="s">
        <v>140</v>
      </c>
      <c r="K116" s="340" t="s">
        <v>958</v>
      </c>
      <c r="L116" s="340" t="s">
        <v>959</v>
      </c>
      <c r="M116" s="340" t="s">
        <v>960</v>
      </c>
      <c r="N116" s="340" t="s">
        <v>144</v>
      </c>
      <c r="O116" s="328">
        <f t="shared" si="363"/>
        <v>2</v>
      </c>
      <c r="P116" s="340" t="s">
        <v>137</v>
      </c>
      <c r="Q116" s="328">
        <f t="shared" ref="Q116" si="603">IF(P116="ALTO",5,IF(P116="MEDIO-ALTO",4,IF(P116="MEDIO",3,IF(P116="MEDIO-BAJO",2,IF(P116="BAJO",1,0)))))</f>
        <v>3</v>
      </c>
      <c r="R116" s="328">
        <f t="shared" ref="R116" si="604">Q116*O116</f>
        <v>6</v>
      </c>
      <c r="S116" s="118" t="s">
        <v>381</v>
      </c>
      <c r="T116" s="99">
        <f t="shared" si="380"/>
        <v>4</v>
      </c>
      <c r="U116" s="328">
        <f t="shared" ref="U116:U176" si="605">ROUND(AVERAGEIF(T116:T118,"&gt;0"),0)</f>
        <v>4</v>
      </c>
      <c r="V116" s="328">
        <f t="shared" ref="V116:V176" si="606">U116*0.6</f>
        <v>2.4</v>
      </c>
      <c r="W116" s="106" t="s">
        <v>974</v>
      </c>
      <c r="X116" s="328">
        <f t="shared" ref="X116" si="607">IF(S116="No_existen",5*$X$10,Y116*$X$10)</f>
        <v>0.2</v>
      </c>
      <c r="Y116" s="328">
        <f t="shared" si="409"/>
        <v>4</v>
      </c>
      <c r="Z116" s="108">
        <f t="shared" si="381"/>
        <v>4</v>
      </c>
      <c r="AA116" s="106" t="s">
        <v>313</v>
      </c>
      <c r="AB116" s="106"/>
      <c r="AC116" s="328">
        <f t="shared" ref="AC116" si="608">IF(S116="No_existen",5*$AC$10,AD116*$AC$10)</f>
        <v>0.15</v>
      </c>
      <c r="AD116" s="328">
        <f t="shared" ref="AD116:AD176" si="609">ROUND(AVERAGEIF(AE116:AE118,"&gt;0"),0)</f>
        <v>1</v>
      </c>
      <c r="AE116" s="108">
        <f t="shared" si="382"/>
        <v>1</v>
      </c>
      <c r="AF116" s="106" t="s">
        <v>290</v>
      </c>
      <c r="AG116" s="106" t="s">
        <v>975</v>
      </c>
      <c r="AH116" s="328">
        <f t="shared" ref="AH116" si="610">IF(S116="No_existen",5*$AH$10,AI116*$AH$10)</f>
        <v>0.1</v>
      </c>
      <c r="AI116" s="328">
        <f t="shared" ref="AI116" si="611">ROUND(AVERAGEIF(AJ116:AJ118,"&gt;0"),0)</f>
        <v>1</v>
      </c>
      <c r="AJ116" s="108">
        <f t="shared" si="383"/>
        <v>1</v>
      </c>
      <c r="AK116" s="106" t="s">
        <v>287</v>
      </c>
      <c r="AL116" s="106" t="s">
        <v>300</v>
      </c>
      <c r="AM116" s="328">
        <f t="shared" ref="AM116" si="612">IF(S116="No_existen",5*$AM$10,AN116*$AM$10)</f>
        <v>0.1</v>
      </c>
      <c r="AN116" s="328">
        <f t="shared" ref="AN116" si="613">ROUND(AVERAGEIF(AO116:AO118,"&gt;0"),0)</f>
        <v>1</v>
      </c>
      <c r="AO116" s="108">
        <f t="shared" si="6"/>
        <v>1</v>
      </c>
      <c r="AP116" s="106" t="s">
        <v>631</v>
      </c>
      <c r="AQ116" s="328">
        <f t="shared" ref="AQ116" si="614">ROUND(AVERAGE(U116,Y116,AD116,AI116,AN116),0)</f>
        <v>2</v>
      </c>
      <c r="AR116" s="328" t="str">
        <f t="shared" ref="AR116" si="615">IF(AQ116&lt;1.5,"FUERTE",IF(AND(AQ116&gt;=1.5,AQ116&lt;2.5),"ACEPTABLE",IF(AQ116&gt;=5,"INEXISTENTE","DÉBIL")))</f>
        <v>ACEPTABLE</v>
      </c>
      <c r="AS116" s="328">
        <f t="shared" ref="AS116" si="616">IF(R116=0,0,ROUND((R116*AQ116),0))</f>
        <v>12</v>
      </c>
      <c r="AT116" s="329" t="str">
        <f t="shared" ref="AT116" si="617">IF(AS116&gt;=36,"GRAVE", IF(AS116&lt;=10, "LEVE", "MODERADO"))</f>
        <v>MODERADO</v>
      </c>
      <c r="AU116" s="329" t="s">
        <v>990</v>
      </c>
      <c r="AV116" s="329" t="s">
        <v>991</v>
      </c>
      <c r="AW116" s="106" t="s">
        <v>92</v>
      </c>
      <c r="AX116" s="106" t="s">
        <v>1002</v>
      </c>
      <c r="AY116" s="119">
        <v>46022</v>
      </c>
      <c r="AZ116" s="120"/>
      <c r="BA116" s="100"/>
      <c r="BB116" s="100"/>
      <c r="BC116" s="100"/>
      <c r="BD116" s="100"/>
      <c r="BE116" s="100"/>
      <c r="BF116" s="100"/>
      <c r="BG116" s="100"/>
    </row>
    <row r="117" spans="1:59" ht="64.5" hidden="1" customHeight="1" x14ac:dyDescent="0.2">
      <c r="A117" s="336"/>
      <c r="B117" s="340"/>
      <c r="C117" s="340"/>
      <c r="D117" s="329"/>
      <c r="E117" s="340"/>
      <c r="F117" s="340"/>
      <c r="G117" s="106"/>
      <c r="H117" s="106"/>
      <c r="I117" s="99"/>
      <c r="J117" s="340"/>
      <c r="K117" s="340"/>
      <c r="L117" s="340"/>
      <c r="M117" s="340"/>
      <c r="N117" s="340"/>
      <c r="O117" s="328"/>
      <c r="P117" s="340"/>
      <c r="Q117" s="328"/>
      <c r="R117" s="328"/>
      <c r="S117" s="118"/>
      <c r="T117" s="99">
        <f t="shared" si="380"/>
        <v>0</v>
      </c>
      <c r="U117" s="328"/>
      <c r="V117" s="328"/>
      <c r="W117" s="106"/>
      <c r="X117" s="328"/>
      <c r="Y117" s="328"/>
      <c r="Z117" s="108">
        <f t="shared" si="381"/>
        <v>0</v>
      </c>
      <c r="AA117" s="106"/>
      <c r="AB117" s="106"/>
      <c r="AC117" s="328"/>
      <c r="AD117" s="328"/>
      <c r="AE117" s="108">
        <f t="shared" si="382"/>
        <v>0</v>
      </c>
      <c r="AF117" s="106"/>
      <c r="AG117" s="106"/>
      <c r="AH117" s="328"/>
      <c r="AI117" s="328"/>
      <c r="AJ117" s="108">
        <f t="shared" si="383"/>
        <v>0</v>
      </c>
      <c r="AK117" s="106"/>
      <c r="AL117" s="106"/>
      <c r="AM117" s="328"/>
      <c r="AN117" s="328"/>
      <c r="AO117" s="108">
        <f t="shared" si="6"/>
        <v>0</v>
      </c>
      <c r="AP117" s="106"/>
      <c r="AQ117" s="328"/>
      <c r="AR117" s="328"/>
      <c r="AS117" s="328"/>
      <c r="AT117" s="329"/>
      <c r="AU117" s="329"/>
      <c r="AV117" s="329"/>
      <c r="AW117" s="106"/>
      <c r="AX117" s="106"/>
      <c r="AY117" s="119"/>
      <c r="AZ117" s="120"/>
      <c r="BA117" s="100"/>
      <c r="BB117" s="100"/>
      <c r="BC117" s="100"/>
      <c r="BD117" s="100"/>
      <c r="BE117" s="100"/>
      <c r="BF117" s="100"/>
      <c r="BG117" s="100"/>
    </row>
    <row r="118" spans="1:59" ht="64.5" hidden="1" customHeight="1" x14ac:dyDescent="0.2">
      <c r="A118" s="336"/>
      <c r="B118" s="340"/>
      <c r="C118" s="340"/>
      <c r="D118" s="329"/>
      <c r="E118" s="340"/>
      <c r="F118" s="340"/>
      <c r="G118" s="106"/>
      <c r="H118" s="106"/>
      <c r="I118" s="99"/>
      <c r="J118" s="340"/>
      <c r="K118" s="340"/>
      <c r="L118" s="340"/>
      <c r="M118" s="340"/>
      <c r="N118" s="340"/>
      <c r="O118" s="328"/>
      <c r="P118" s="340"/>
      <c r="Q118" s="328"/>
      <c r="R118" s="328"/>
      <c r="S118" s="118"/>
      <c r="T118" s="99">
        <f t="shared" si="380"/>
        <v>0</v>
      </c>
      <c r="U118" s="328"/>
      <c r="V118" s="328"/>
      <c r="W118" s="106"/>
      <c r="X118" s="328"/>
      <c r="Y118" s="328"/>
      <c r="Z118" s="108">
        <f t="shared" si="381"/>
        <v>0</v>
      </c>
      <c r="AA118" s="106"/>
      <c r="AB118" s="106"/>
      <c r="AC118" s="328"/>
      <c r="AD118" s="328"/>
      <c r="AE118" s="108">
        <f t="shared" si="382"/>
        <v>0</v>
      </c>
      <c r="AF118" s="106"/>
      <c r="AG118" s="106"/>
      <c r="AH118" s="328"/>
      <c r="AI118" s="328"/>
      <c r="AJ118" s="108">
        <f t="shared" si="383"/>
        <v>0</v>
      </c>
      <c r="AK118" s="106"/>
      <c r="AL118" s="106"/>
      <c r="AM118" s="328"/>
      <c r="AN118" s="328"/>
      <c r="AO118" s="108">
        <f t="shared" si="6"/>
        <v>0</v>
      </c>
      <c r="AP118" s="106"/>
      <c r="AQ118" s="328"/>
      <c r="AR118" s="328"/>
      <c r="AS118" s="328"/>
      <c r="AT118" s="329"/>
      <c r="AU118" s="329"/>
      <c r="AV118" s="329"/>
      <c r="AW118" s="106"/>
      <c r="AX118" s="106"/>
      <c r="AY118" s="119"/>
      <c r="AZ118" s="120"/>
      <c r="BA118" s="100"/>
      <c r="BB118" s="100"/>
      <c r="BC118" s="100"/>
      <c r="BD118" s="100"/>
      <c r="BE118" s="100"/>
      <c r="BF118" s="100"/>
      <c r="BG118" s="100"/>
    </row>
    <row r="119" spans="1:59" ht="64.5" hidden="1" customHeight="1" x14ac:dyDescent="0.2">
      <c r="A119" s="336">
        <v>37</v>
      </c>
      <c r="B119" s="340" t="s">
        <v>536</v>
      </c>
      <c r="C119" s="340" t="str">
        <f t="shared" ref="C119" si="618">+VLOOKUP(B119,$A$694:$B$733,2,0)</f>
        <v>VALENTINA KALLEWAARD ECHEVERRI</v>
      </c>
      <c r="D119" s="329" t="s">
        <v>147</v>
      </c>
      <c r="E119" s="340" t="str">
        <f>IF(D119=$D$664,$E$664,IF(D119=$D$665,$E$665,IF(D119=$D$666,$E$666,IF(D119=$D$667,$E$667,IF(D119=$D$668,$E$668,IF(D119=$D$669,$E$669,IF(D119=$D$670,$E$670,IF(D119=$D$671,$E$671,IF(D119=$D$672,$E$672,IF(D119=$D$673,$E$673,IF(D119=VICERRECTORÍA_ACADÉMICA_,BE733,IF(D119=PLANEACIÓN_,BE735, IF(D119=IMPACTO,BE734,IF(D119=VICERRECTORÍA_ADMINISTRATIVA_FINANCIERA_,BE736,IF(D119=_VICERRECTORÍA_RESPONSABILIDAD_SOCIAL_Y_BIENESTAR_UNIVERSITARIO_,BE737," ")))))))))))))))</f>
        <v>Promover la calidad educativa de la Institución, mediante la administración de los programas de formación que ofrece la universidad en sus diferentes niveles, con el fin de permitir al egresado desempeñarse con idoneidad, ética y compromiso social.</v>
      </c>
      <c r="F119" s="340" t="s">
        <v>260</v>
      </c>
      <c r="G119" s="106" t="s">
        <v>256</v>
      </c>
      <c r="H119" s="106" t="s">
        <v>257</v>
      </c>
      <c r="I119" s="99" t="s">
        <v>1003</v>
      </c>
      <c r="J119" s="340" t="s">
        <v>106</v>
      </c>
      <c r="K119" s="328" t="s">
        <v>1009</v>
      </c>
      <c r="L119" s="328" t="s">
        <v>1010</v>
      </c>
      <c r="M119" s="402" t="s">
        <v>1011</v>
      </c>
      <c r="N119" s="340" t="s">
        <v>103</v>
      </c>
      <c r="O119" s="328">
        <f t="shared" si="385"/>
        <v>3</v>
      </c>
      <c r="P119" s="340" t="s">
        <v>137</v>
      </c>
      <c r="Q119" s="328">
        <f t="shared" ref="Q119" si="619">IF(P119="ALTO",5,IF(P119="MEDIO-ALTO",4,IF(P119="MEDIO",3,IF(P119="MEDIO-BAJO",2,IF(P119="BAJO",1,0)))))</f>
        <v>3</v>
      </c>
      <c r="R119" s="328">
        <f t="shared" ref="R119" si="620">Q119*O119</f>
        <v>9</v>
      </c>
      <c r="S119" s="118" t="s">
        <v>310</v>
      </c>
      <c r="T119" s="99">
        <f t="shared" si="380"/>
        <v>1</v>
      </c>
      <c r="U119" s="328">
        <f t="shared" ref="U119:U179" si="621">ROUND(AVERAGEIF(T119:T121,"&gt;0"),0)</f>
        <v>3</v>
      </c>
      <c r="V119" s="328">
        <f t="shared" ref="V119:V179" si="622">U119*0.6</f>
        <v>1.7999999999999998</v>
      </c>
      <c r="W119" s="106" t="s">
        <v>1018</v>
      </c>
      <c r="X119" s="328">
        <f t="shared" ref="X119" si="623">IF(S119="No_existen",5*$X$10,Y119*$X$10)</f>
        <v>0.2</v>
      </c>
      <c r="Y119" s="328">
        <f t="shared" ref="Y119" si="624">ROUND(AVERAGEIF(Z119:Z121,"&gt;0"),0)</f>
        <v>4</v>
      </c>
      <c r="Z119" s="108">
        <f t="shared" si="381"/>
        <v>4</v>
      </c>
      <c r="AA119" s="106" t="s">
        <v>313</v>
      </c>
      <c r="AB119" s="106"/>
      <c r="AC119" s="328">
        <f t="shared" ref="AC119" si="625">IF(S119="No_existen",5*$AC$10,AD119*$AC$10)</f>
        <v>0.15</v>
      </c>
      <c r="AD119" s="328">
        <f t="shared" ref="AD119:AD179" si="626">ROUND(AVERAGEIF(AE119:AE121,"&gt;0"),0)</f>
        <v>1</v>
      </c>
      <c r="AE119" s="108">
        <f t="shared" si="382"/>
        <v>1</v>
      </c>
      <c r="AF119" s="106" t="s">
        <v>290</v>
      </c>
      <c r="AG119" s="106" t="s">
        <v>1024</v>
      </c>
      <c r="AH119" s="328">
        <f t="shared" ref="AH119" si="627">IF(S119="No_existen",5*$AH$10,AI119*$AH$10)</f>
        <v>0.1</v>
      </c>
      <c r="AI119" s="328">
        <f t="shared" ref="AI119" si="628">ROUND(AVERAGEIF(AJ119:AJ121,"&gt;0"),0)</f>
        <v>1</v>
      </c>
      <c r="AJ119" s="108">
        <f t="shared" si="383"/>
        <v>1</v>
      </c>
      <c r="AK119" s="106" t="s">
        <v>287</v>
      </c>
      <c r="AL119" s="106" t="s">
        <v>295</v>
      </c>
      <c r="AM119" s="328">
        <f t="shared" ref="AM119" si="629">IF(S119="No_existen",5*$AM$10,AN119*$AM$10)</f>
        <v>0.1</v>
      </c>
      <c r="AN119" s="328">
        <f t="shared" ref="AN119" si="630">ROUND(AVERAGEIF(AO119:AO121,"&gt;0"),0)</f>
        <v>1</v>
      </c>
      <c r="AO119" s="108">
        <f t="shared" si="6"/>
        <v>1</v>
      </c>
      <c r="AP119" s="106" t="s">
        <v>631</v>
      </c>
      <c r="AQ119" s="328">
        <f t="shared" ref="AQ119" si="631">ROUND(AVERAGE(U119,Y119,AD119,AI119,AN119),0)</f>
        <v>2</v>
      </c>
      <c r="AR119" s="328" t="str">
        <f t="shared" ref="AR119" si="632">IF(AQ119&lt;1.5,"FUERTE",IF(AND(AQ119&gt;=1.5,AQ119&lt;2.5),"ACEPTABLE",IF(AQ119&gt;=5,"INEXISTENTE","DÉBIL")))</f>
        <v>ACEPTABLE</v>
      </c>
      <c r="AS119" s="328">
        <f t="shared" ref="AS119" si="633">IF(R119=0,0,ROUND((R119*AQ119),0))</f>
        <v>18</v>
      </c>
      <c r="AT119" s="329" t="str">
        <f t="shared" ref="AT119" si="634">IF(AS119&gt;=36,"GRAVE", IF(AS119&lt;=10, "LEVE", "MODERADO"))</f>
        <v>MODERADO</v>
      </c>
      <c r="AU119" s="328" t="s">
        <v>1028</v>
      </c>
      <c r="AV119" s="384" t="s">
        <v>1029</v>
      </c>
      <c r="AW119" s="106" t="s">
        <v>89</v>
      </c>
      <c r="AX119" s="106" t="s">
        <v>1032</v>
      </c>
      <c r="AY119" s="119">
        <v>46003</v>
      </c>
      <c r="AZ119" s="120"/>
      <c r="BA119" s="100"/>
      <c r="BB119" s="100"/>
      <c r="BC119" s="100"/>
      <c r="BD119" s="100"/>
      <c r="BE119" s="100"/>
      <c r="BF119" s="100"/>
      <c r="BG119" s="100"/>
    </row>
    <row r="120" spans="1:59" ht="64.5" hidden="1" customHeight="1" x14ac:dyDescent="0.2">
      <c r="A120" s="336"/>
      <c r="B120" s="340"/>
      <c r="C120" s="340"/>
      <c r="D120" s="329"/>
      <c r="E120" s="340"/>
      <c r="F120" s="340"/>
      <c r="G120" s="106" t="s">
        <v>255</v>
      </c>
      <c r="H120" s="106" t="s">
        <v>222</v>
      </c>
      <c r="I120" s="99" t="s">
        <v>1004</v>
      </c>
      <c r="J120" s="340"/>
      <c r="K120" s="328"/>
      <c r="L120" s="328"/>
      <c r="M120" s="328"/>
      <c r="N120" s="340"/>
      <c r="O120" s="328"/>
      <c r="P120" s="340"/>
      <c r="Q120" s="328"/>
      <c r="R120" s="328"/>
      <c r="S120" s="118" t="s">
        <v>381</v>
      </c>
      <c r="T120" s="99">
        <f t="shared" si="380"/>
        <v>4</v>
      </c>
      <c r="U120" s="328"/>
      <c r="V120" s="328"/>
      <c r="W120" s="106" t="s">
        <v>1019</v>
      </c>
      <c r="X120" s="328"/>
      <c r="Y120" s="328"/>
      <c r="Z120" s="108">
        <f t="shared" si="381"/>
        <v>4</v>
      </c>
      <c r="AA120" s="106" t="s">
        <v>313</v>
      </c>
      <c r="AB120" s="106"/>
      <c r="AC120" s="328"/>
      <c r="AD120" s="328"/>
      <c r="AE120" s="108">
        <f t="shared" si="382"/>
        <v>1</v>
      </c>
      <c r="AF120" s="106" t="s">
        <v>290</v>
      </c>
      <c r="AG120" s="106" t="s">
        <v>1024</v>
      </c>
      <c r="AH120" s="328"/>
      <c r="AI120" s="328"/>
      <c r="AJ120" s="108">
        <f t="shared" si="383"/>
        <v>1</v>
      </c>
      <c r="AK120" s="106" t="s">
        <v>287</v>
      </c>
      <c r="AL120" s="106" t="s">
        <v>295</v>
      </c>
      <c r="AM120" s="328"/>
      <c r="AN120" s="328"/>
      <c r="AO120" s="108">
        <f t="shared" si="6"/>
        <v>1</v>
      </c>
      <c r="AP120" s="106" t="s">
        <v>631</v>
      </c>
      <c r="AQ120" s="328"/>
      <c r="AR120" s="328"/>
      <c r="AS120" s="328"/>
      <c r="AT120" s="329"/>
      <c r="AU120" s="328"/>
      <c r="AV120" s="328"/>
      <c r="AW120" s="106" t="s">
        <v>89</v>
      </c>
      <c r="AX120" s="106" t="s">
        <v>1033</v>
      </c>
      <c r="AY120" s="119">
        <v>46003</v>
      </c>
      <c r="AZ120" s="120"/>
      <c r="BA120" s="100"/>
      <c r="BB120" s="100"/>
      <c r="BC120" s="100"/>
      <c r="BD120" s="100"/>
      <c r="BE120" s="100"/>
      <c r="BF120" s="100"/>
      <c r="BG120" s="100"/>
    </row>
    <row r="121" spans="1:59" ht="64.5" hidden="1" customHeight="1" x14ac:dyDescent="0.2">
      <c r="A121" s="336"/>
      <c r="B121" s="340"/>
      <c r="C121" s="340"/>
      <c r="D121" s="329"/>
      <c r="E121" s="340"/>
      <c r="F121" s="340"/>
      <c r="G121" s="106"/>
      <c r="H121" s="106"/>
      <c r="I121" s="99"/>
      <c r="J121" s="340"/>
      <c r="K121" s="328"/>
      <c r="L121" s="328"/>
      <c r="M121" s="328"/>
      <c r="N121" s="340"/>
      <c r="O121" s="328"/>
      <c r="P121" s="340"/>
      <c r="Q121" s="328"/>
      <c r="R121" s="328"/>
      <c r="S121" s="118"/>
      <c r="T121" s="99">
        <f t="shared" si="380"/>
        <v>0</v>
      </c>
      <c r="U121" s="328"/>
      <c r="V121" s="328"/>
      <c r="W121" s="106"/>
      <c r="X121" s="328"/>
      <c r="Y121" s="328"/>
      <c r="Z121" s="108">
        <f t="shared" si="381"/>
        <v>0</v>
      </c>
      <c r="AA121" s="106"/>
      <c r="AB121" s="106"/>
      <c r="AC121" s="328"/>
      <c r="AD121" s="328"/>
      <c r="AE121" s="108">
        <f t="shared" si="382"/>
        <v>0</v>
      </c>
      <c r="AF121" s="106"/>
      <c r="AG121" s="106"/>
      <c r="AH121" s="328"/>
      <c r="AI121" s="328"/>
      <c r="AJ121" s="108">
        <f t="shared" si="383"/>
        <v>0</v>
      </c>
      <c r="AK121" s="106"/>
      <c r="AL121" s="106"/>
      <c r="AM121" s="328"/>
      <c r="AN121" s="328"/>
      <c r="AO121" s="108">
        <f t="shared" si="6"/>
        <v>0</v>
      </c>
      <c r="AP121" s="106"/>
      <c r="AQ121" s="328"/>
      <c r="AR121" s="328"/>
      <c r="AS121" s="328"/>
      <c r="AT121" s="329"/>
      <c r="AU121" s="328"/>
      <c r="AV121" s="328"/>
      <c r="AW121" s="106"/>
      <c r="AX121" s="106"/>
      <c r="AY121" s="119"/>
      <c r="AZ121" s="120"/>
      <c r="BA121" s="100"/>
      <c r="BB121" s="100"/>
      <c r="BC121" s="100"/>
      <c r="BD121" s="100"/>
      <c r="BE121" s="100"/>
      <c r="BF121" s="100"/>
      <c r="BG121" s="100"/>
    </row>
    <row r="122" spans="1:59" ht="64.5" hidden="1" customHeight="1" x14ac:dyDescent="0.2">
      <c r="A122" s="336">
        <v>38</v>
      </c>
      <c r="B122" s="340" t="s">
        <v>536</v>
      </c>
      <c r="C122" s="340" t="str">
        <f t="shared" ref="C122" si="635">+VLOOKUP(B122,$A$694:$B$733,2,0)</f>
        <v>VALENTINA KALLEWAARD ECHEVERRI</v>
      </c>
      <c r="D122" s="329" t="s">
        <v>159</v>
      </c>
      <c r="E122" s="340" t="str">
        <f>IF(D122=$D$664,$E$664,IF(D122=$D$665,$E$665,IF(D122=$D$666,$E$666,IF(D122=$D$667,$E$667,IF(D122=$D$668,$E$668,IF(D122=$D$669,$E$669,IF(D122=$D$670,$E$670,IF(D122=$D$671,$E$671,IF(D122=$D$672,$E$672,IF(D122=$D$673,$E$673,IF(D122=VICERRECTORÍA_ACADÉMICA_,BE736,IF(D122=PLANEACIÓN_,BE738, IF(D122=IMPACTO,BE737,IF(D122=VICERRECTORÍA_ADMINISTRATIVA_FINANCIERA_,BE739,IF(D122=_VICERRECTORÍA_RESPONSABILIDAD_SOCIAL_Y_BIENESTAR_UNIVERSITARIO_,BE740," ")))))))))))))))</f>
        <v>Administrar y ejecutar los recursos de la institución generando en los procesos mayor eficiencia y eficacia para dar una respuesta oportuna a los servicios demandados en el cumplimiento de las funciones misionales.</v>
      </c>
      <c r="F122" s="340" t="s">
        <v>260</v>
      </c>
      <c r="G122" s="106" t="s">
        <v>255</v>
      </c>
      <c r="H122" s="106" t="s">
        <v>35</v>
      </c>
      <c r="I122" s="99" t="s">
        <v>1005</v>
      </c>
      <c r="J122" s="340" t="s">
        <v>111</v>
      </c>
      <c r="K122" s="340" t="s">
        <v>1012</v>
      </c>
      <c r="L122" s="340" t="s">
        <v>1013</v>
      </c>
      <c r="M122" s="340" t="s">
        <v>1014</v>
      </c>
      <c r="N122" s="340" t="s">
        <v>144</v>
      </c>
      <c r="O122" s="328">
        <f t="shared" si="403"/>
        <v>2</v>
      </c>
      <c r="P122" s="340" t="s">
        <v>205</v>
      </c>
      <c r="Q122" s="328">
        <f t="shared" ref="Q122" si="636">IF(P122="ALTO",5,IF(P122="MEDIO-ALTO",4,IF(P122="MEDIO",3,IF(P122="MEDIO-BAJO",2,IF(P122="BAJO",1,0)))))</f>
        <v>4</v>
      </c>
      <c r="R122" s="328">
        <f t="shared" ref="R122" si="637">Q122*O122</f>
        <v>8</v>
      </c>
      <c r="S122" s="118" t="s">
        <v>310</v>
      </c>
      <c r="T122" s="99">
        <f t="shared" si="380"/>
        <v>1</v>
      </c>
      <c r="U122" s="328">
        <f t="shared" ref="U122:U182" si="638">ROUND(AVERAGEIF(T122:T124,"&gt;0"),0)</f>
        <v>1</v>
      </c>
      <c r="V122" s="328">
        <f t="shared" ref="V122:V182" si="639">U122*0.6</f>
        <v>0.6</v>
      </c>
      <c r="W122" s="106" t="s">
        <v>1020</v>
      </c>
      <c r="X122" s="328">
        <f t="shared" ref="X122" si="640">IF(S122="No_existen",5*$X$10,Y122*$X$10)</f>
        <v>0.2</v>
      </c>
      <c r="Y122" s="328">
        <f t="shared" ref="Y122:Y158" si="641">ROUND(AVERAGEIF(Z122:Z124,"&gt;0"),0)</f>
        <v>4</v>
      </c>
      <c r="Z122" s="108">
        <f t="shared" si="381"/>
        <v>4</v>
      </c>
      <c r="AA122" s="106" t="s">
        <v>313</v>
      </c>
      <c r="AB122" s="106"/>
      <c r="AC122" s="328">
        <f t="shared" ref="AC122" si="642">IF(S122="No_existen",5*$AC$10,AD122*$AC$10)</f>
        <v>0.15</v>
      </c>
      <c r="AD122" s="328">
        <f t="shared" ref="AD122:AD182" si="643">ROUND(AVERAGEIF(AE122:AE124,"&gt;0"),0)</f>
        <v>1</v>
      </c>
      <c r="AE122" s="108">
        <f t="shared" si="382"/>
        <v>1</v>
      </c>
      <c r="AF122" s="106" t="s">
        <v>290</v>
      </c>
      <c r="AG122" s="106" t="s">
        <v>1025</v>
      </c>
      <c r="AH122" s="328">
        <f t="shared" ref="AH122" si="644">IF(S122="No_existen",5*$AH$10,AI122*$AH$10)</f>
        <v>0.1</v>
      </c>
      <c r="AI122" s="328">
        <f t="shared" ref="AI122" si="645">ROUND(AVERAGEIF(AJ122:AJ124,"&gt;0"),0)</f>
        <v>1</v>
      </c>
      <c r="AJ122" s="108">
        <f t="shared" si="383"/>
        <v>1</v>
      </c>
      <c r="AK122" s="106" t="s">
        <v>287</v>
      </c>
      <c r="AL122" s="106" t="s">
        <v>302</v>
      </c>
      <c r="AM122" s="328">
        <f t="shared" ref="AM122" si="646">IF(S122="No_existen",5*$AM$10,AN122*$AM$10)</f>
        <v>0.30000000000000004</v>
      </c>
      <c r="AN122" s="328">
        <f t="shared" ref="AN122" si="647">ROUND(AVERAGEIF(AO122:AO124,"&gt;0"),0)</f>
        <v>3</v>
      </c>
      <c r="AO122" s="108">
        <f t="shared" si="6"/>
        <v>4</v>
      </c>
      <c r="AP122" s="106" t="s">
        <v>632</v>
      </c>
      <c r="AQ122" s="328">
        <f t="shared" ref="AQ122" si="648">ROUND(AVERAGE(U122,Y122,AD122,AI122,AN122),0)</f>
        <v>2</v>
      </c>
      <c r="AR122" s="328" t="str">
        <f t="shared" ref="AR122" si="649">IF(AQ122&lt;1.5,"FUERTE",IF(AND(AQ122&gt;=1.5,AQ122&lt;2.5),"ACEPTABLE",IF(AQ122&gt;=5,"INEXISTENTE","DÉBIL")))</f>
        <v>ACEPTABLE</v>
      </c>
      <c r="AS122" s="328">
        <f t="shared" ref="AS122" si="650">IF(R122=0,0,ROUND((R122*AQ122),0))</f>
        <v>16</v>
      </c>
      <c r="AT122" s="329" t="str">
        <f t="shared" ref="AT122" si="651">IF(AS122&gt;=36,"GRAVE", IF(AS122&lt;=10, "LEVE", "MODERADO"))</f>
        <v>MODERADO</v>
      </c>
      <c r="AU122" s="329" t="s">
        <v>1030</v>
      </c>
      <c r="AV122" s="385">
        <v>0</v>
      </c>
      <c r="AW122" s="106" t="s">
        <v>91</v>
      </c>
      <c r="AX122" s="106" t="s">
        <v>1034</v>
      </c>
      <c r="AY122" s="119">
        <v>46003</v>
      </c>
      <c r="AZ122" s="120" t="s">
        <v>1037</v>
      </c>
      <c r="BA122" s="100"/>
      <c r="BB122" s="100"/>
      <c r="BC122" s="100"/>
      <c r="BD122" s="100"/>
      <c r="BE122" s="100"/>
      <c r="BF122" s="100"/>
      <c r="BG122" s="100"/>
    </row>
    <row r="123" spans="1:59" ht="64.5" hidden="1" customHeight="1" x14ac:dyDescent="0.2">
      <c r="A123" s="336"/>
      <c r="B123" s="340"/>
      <c r="C123" s="340"/>
      <c r="D123" s="329"/>
      <c r="E123" s="340"/>
      <c r="F123" s="340"/>
      <c r="G123" s="106" t="s">
        <v>255</v>
      </c>
      <c r="H123" s="106" t="s">
        <v>111</v>
      </c>
      <c r="I123" s="99" t="s">
        <v>1006</v>
      </c>
      <c r="J123" s="340"/>
      <c r="K123" s="340"/>
      <c r="L123" s="340"/>
      <c r="M123" s="340"/>
      <c r="N123" s="340"/>
      <c r="O123" s="328"/>
      <c r="P123" s="340"/>
      <c r="Q123" s="328"/>
      <c r="R123" s="328"/>
      <c r="S123" s="118" t="s">
        <v>310</v>
      </c>
      <c r="T123" s="99">
        <f t="shared" si="380"/>
        <v>1</v>
      </c>
      <c r="U123" s="328"/>
      <c r="V123" s="328"/>
      <c r="W123" s="106" t="s">
        <v>1021</v>
      </c>
      <c r="X123" s="328"/>
      <c r="Y123" s="328"/>
      <c r="Z123" s="108">
        <f t="shared" si="381"/>
        <v>4</v>
      </c>
      <c r="AA123" s="106" t="s">
        <v>313</v>
      </c>
      <c r="AB123" s="106"/>
      <c r="AC123" s="328"/>
      <c r="AD123" s="328"/>
      <c r="AE123" s="108">
        <f t="shared" si="382"/>
        <v>1</v>
      </c>
      <c r="AF123" s="106" t="s">
        <v>290</v>
      </c>
      <c r="AG123" s="106" t="s">
        <v>1026</v>
      </c>
      <c r="AH123" s="328"/>
      <c r="AI123" s="328"/>
      <c r="AJ123" s="108">
        <f t="shared" si="383"/>
        <v>1</v>
      </c>
      <c r="AK123" s="106" t="s">
        <v>287</v>
      </c>
      <c r="AL123" s="106" t="s">
        <v>302</v>
      </c>
      <c r="AM123" s="328"/>
      <c r="AN123" s="328"/>
      <c r="AO123" s="108">
        <f t="shared" si="6"/>
        <v>1</v>
      </c>
      <c r="AP123" s="106" t="s">
        <v>631</v>
      </c>
      <c r="AQ123" s="328"/>
      <c r="AR123" s="328"/>
      <c r="AS123" s="328"/>
      <c r="AT123" s="329"/>
      <c r="AU123" s="329"/>
      <c r="AV123" s="329"/>
      <c r="AW123" s="106"/>
      <c r="AX123" s="106"/>
      <c r="AY123" s="119"/>
      <c r="AZ123" s="120"/>
      <c r="BA123" s="100"/>
      <c r="BB123" s="100"/>
      <c r="BC123" s="100"/>
      <c r="BD123" s="100"/>
      <c r="BE123" s="100"/>
      <c r="BF123" s="100"/>
      <c r="BG123" s="100"/>
    </row>
    <row r="124" spans="1:59" ht="64.5" hidden="1" customHeight="1" x14ac:dyDescent="0.2">
      <c r="A124" s="336"/>
      <c r="B124" s="340"/>
      <c r="C124" s="340"/>
      <c r="D124" s="329"/>
      <c r="E124" s="340"/>
      <c r="F124" s="340"/>
      <c r="G124" s="106"/>
      <c r="H124" s="106"/>
      <c r="I124" s="99"/>
      <c r="J124" s="340"/>
      <c r="K124" s="340"/>
      <c r="L124" s="340"/>
      <c r="M124" s="340"/>
      <c r="N124" s="340"/>
      <c r="O124" s="328"/>
      <c r="P124" s="340"/>
      <c r="Q124" s="328"/>
      <c r="R124" s="328"/>
      <c r="S124" s="118"/>
      <c r="T124" s="99">
        <f t="shared" si="380"/>
        <v>0</v>
      </c>
      <c r="U124" s="328"/>
      <c r="V124" s="328"/>
      <c r="W124" s="106"/>
      <c r="X124" s="328"/>
      <c r="Y124" s="328"/>
      <c r="Z124" s="108">
        <f t="shared" si="381"/>
        <v>0</v>
      </c>
      <c r="AA124" s="106"/>
      <c r="AB124" s="106"/>
      <c r="AC124" s="328"/>
      <c r="AD124" s="328"/>
      <c r="AE124" s="108">
        <f t="shared" si="382"/>
        <v>0</v>
      </c>
      <c r="AF124" s="106"/>
      <c r="AG124" s="106"/>
      <c r="AH124" s="328"/>
      <c r="AI124" s="328"/>
      <c r="AJ124" s="108">
        <f t="shared" si="383"/>
        <v>0</v>
      </c>
      <c r="AK124" s="106"/>
      <c r="AL124" s="106"/>
      <c r="AM124" s="328"/>
      <c r="AN124" s="328"/>
      <c r="AO124" s="108">
        <f t="shared" si="6"/>
        <v>0</v>
      </c>
      <c r="AP124" s="106"/>
      <c r="AQ124" s="328"/>
      <c r="AR124" s="328"/>
      <c r="AS124" s="328"/>
      <c r="AT124" s="329"/>
      <c r="AU124" s="329"/>
      <c r="AV124" s="329"/>
      <c r="AW124" s="106"/>
      <c r="AX124" s="106"/>
      <c r="AY124" s="119"/>
      <c r="AZ124" s="120"/>
      <c r="BA124" s="100"/>
      <c r="BB124" s="100"/>
      <c r="BC124" s="100"/>
      <c r="BD124" s="100"/>
      <c r="BE124" s="100"/>
      <c r="BF124" s="100"/>
      <c r="BG124" s="100"/>
    </row>
    <row r="125" spans="1:59" ht="64.5" hidden="1" customHeight="1" x14ac:dyDescent="0.2">
      <c r="A125" s="336">
        <v>39</v>
      </c>
      <c r="B125" s="340" t="s">
        <v>536</v>
      </c>
      <c r="C125" s="340" t="str">
        <f t="shared" ref="C125" si="652">+VLOOKUP(B125,$A$694:$B$733,2,0)</f>
        <v>VALENTINA KALLEWAARD ECHEVERRI</v>
      </c>
      <c r="D125" s="329" t="s">
        <v>147</v>
      </c>
      <c r="E125" s="340" t="str">
        <f>IF(D125=$D$664,$E$664,IF(D125=$D$665,$E$665,IF(D125=$D$666,$E$666,IF(D125=$D$667,$E$667,IF(D125=$D$668,$E$668,IF(D125=$D$669,$E$669,IF(D125=$D$670,$E$670,IF(D125=$D$671,$E$671,IF(D125=$D$672,$E$672,IF(D125=$D$673,$E$673,IF(D125=VICERRECTORÍA_ACADÉMICA_,BE739,IF(D125=PLANEACIÓN_,BE741, IF(D125=IMPACTO,BE740,IF(D125=VICERRECTORÍA_ADMINISTRATIVA_FINANCIERA_,BE742,IF(D125=_VICERRECTORÍA_RESPONSABILIDAD_SOCIAL_Y_BIENESTAR_UNIVERSITARIO_,BE743,"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5" s="340" t="s">
        <v>260</v>
      </c>
      <c r="G125" s="106" t="s">
        <v>255</v>
      </c>
      <c r="H125" s="106" t="s">
        <v>38</v>
      </c>
      <c r="I125" s="99" t="s">
        <v>1007</v>
      </c>
      <c r="J125" s="340" t="s">
        <v>104</v>
      </c>
      <c r="K125" s="340" t="s">
        <v>1015</v>
      </c>
      <c r="L125" s="340" t="s">
        <v>1016</v>
      </c>
      <c r="M125" s="340" t="s">
        <v>1017</v>
      </c>
      <c r="N125" s="340" t="s">
        <v>103</v>
      </c>
      <c r="O125" s="328">
        <f t="shared" si="421"/>
        <v>3</v>
      </c>
      <c r="P125" s="340" t="s">
        <v>137</v>
      </c>
      <c r="Q125" s="328">
        <f t="shared" ref="Q125" si="653">IF(P125="ALTO",5,IF(P125="MEDIO-ALTO",4,IF(P125="MEDIO",3,IF(P125="MEDIO-BAJO",2,IF(P125="BAJO",1,0)))))</f>
        <v>3</v>
      </c>
      <c r="R125" s="328">
        <f t="shared" ref="R125" si="654">Q125*O125</f>
        <v>9</v>
      </c>
      <c r="S125" s="118" t="s">
        <v>310</v>
      </c>
      <c r="T125" s="99">
        <f t="shared" si="380"/>
        <v>1</v>
      </c>
      <c r="U125" s="328">
        <f t="shared" ref="U125:U185" si="655">ROUND(AVERAGEIF(T125:T127,"&gt;0"),0)</f>
        <v>1</v>
      </c>
      <c r="V125" s="328">
        <f t="shared" ref="V125:V185" si="656">U125*0.6</f>
        <v>0.6</v>
      </c>
      <c r="W125" s="106" t="s">
        <v>1022</v>
      </c>
      <c r="X125" s="328">
        <f t="shared" ref="X125" si="657">IF(S125="No_existen",5*$X$10,Y125*$X$10)</f>
        <v>0.2</v>
      </c>
      <c r="Y125" s="328">
        <f t="shared" ref="Y125:Y161" si="658">ROUND(AVERAGEIF(Z125:Z127,"&gt;0"),0)</f>
        <v>4</v>
      </c>
      <c r="Z125" s="108">
        <f t="shared" si="381"/>
        <v>4</v>
      </c>
      <c r="AA125" s="106" t="s">
        <v>313</v>
      </c>
      <c r="AB125" s="106"/>
      <c r="AC125" s="328">
        <f t="shared" ref="AC125" si="659">IF(S125="No_existen",5*$AC$10,AD125*$AC$10)</f>
        <v>0.15</v>
      </c>
      <c r="AD125" s="328">
        <f t="shared" ref="AD125:AD185" si="660">ROUND(AVERAGEIF(AE125:AE127,"&gt;0"),0)</f>
        <v>1</v>
      </c>
      <c r="AE125" s="108">
        <f t="shared" si="382"/>
        <v>1</v>
      </c>
      <c r="AF125" s="106" t="s">
        <v>290</v>
      </c>
      <c r="AG125" s="106" t="s">
        <v>1027</v>
      </c>
      <c r="AH125" s="328">
        <f t="shared" ref="AH125" si="661">IF(S125="No_existen",5*$AH$10,AI125*$AH$10)</f>
        <v>0.1</v>
      </c>
      <c r="AI125" s="328">
        <f t="shared" ref="AI125" si="662">ROUND(AVERAGEIF(AJ125:AJ127,"&gt;0"),0)</f>
        <v>1</v>
      </c>
      <c r="AJ125" s="108">
        <f t="shared" si="383"/>
        <v>1</v>
      </c>
      <c r="AK125" s="106" t="s">
        <v>287</v>
      </c>
      <c r="AL125" s="106" t="s">
        <v>295</v>
      </c>
      <c r="AM125" s="328">
        <f t="shared" ref="AM125" si="663">IF(S125="No_existen",5*$AM$10,AN125*$AM$10)</f>
        <v>0.1</v>
      </c>
      <c r="AN125" s="328">
        <f t="shared" ref="AN125" si="664">ROUND(AVERAGEIF(AO125:AO127,"&gt;0"),0)</f>
        <v>1</v>
      </c>
      <c r="AO125" s="108">
        <f t="shared" si="6"/>
        <v>1</v>
      </c>
      <c r="AP125" s="106" t="s">
        <v>631</v>
      </c>
      <c r="AQ125" s="328">
        <f t="shared" ref="AQ125" si="665">ROUND(AVERAGE(U125,Y125,AD125,AI125,AN125),0)</f>
        <v>2</v>
      </c>
      <c r="AR125" s="328" t="str">
        <f t="shared" ref="AR125" si="666">IF(AQ125&lt;1.5,"FUERTE",IF(AND(AQ125&gt;=1.5,AQ125&lt;2.5),"ACEPTABLE",IF(AQ125&gt;=5,"INEXISTENTE","DÉBIL")))</f>
        <v>ACEPTABLE</v>
      </c>
      <c r="AS125" s="328">
        <f t="shared" ref="AS125" si="667">IF(R125=0,0,ROUND((R125*AQ125),0))</f>
        <v>18</v>
      </c>
      <c r="AT125" s="329" t="str">
        <f t="shared" ref="AT125" si="668">IF(AS125&gt;=36,"GRAVE", IF(AS125&lt;=10, "LEVE", "MODERADO"))</f>
        <v>MODERADO</v>
      </c>
      <c r="AU125" s="329" t="s">
        <v>1031</v>
      </c>
      <c r="AV125" s="385">
        <v>0</v>
      </c>
      <c r="AW125" s="106" t="s">
        <v>91</v>
      </c>
      <c r="AX125" s="106" t="s">
        <v>1035</v>
      </c>
      <c r="AY125" s="119">
        <v>46003</v>
      </c>
      <c r="AZ125" s="120" t="s">
        <v>1038</v>
      </c>
      <c r="BA125" s="100"/>
      <c r="BB125" s="100"/>
      <c r="BC125" s="100"/>
      <c r="BD125" s="100"/>
      <c r="BE125" s="100"/>
      <c r="BF125" s="100"/>
      <c r="BG125" s="100"/>
    </row>
    <row r="126" spans="1:59" ht="64.5" hidden="1" customHeight="1" x14ac:dyDescent="0.2">
      <c r="A126" s="336"/>
      <c r="B126" s="340"/>
      <c r="C126" s="340"/>
      <c r="D126" s="329"/>
      <c r="E126" s="340"/>
      <c r="F126" s="340"/>
      <c r="G126" s="106" t="s">
        <v>255</v>
      </c>
      <c r="H126" s="106" t="s">
        <v>38</v>
      </c>
      <c r="I126" s="99" t="s">
        <v>1008</v>
      </c>
      <c r="J126" s="340"/>
      <c r="K126" s="340"/>
      <c r="L126" s="340"/>
      <c r="M126" s="340"/>
      <c r="N126" s="340"/>
      <c r="O126" s="328"/>
      <c r="P126" s="340"/>
      <c r="Q126" s="328"/>
      <c r="R126" s="328"/>
      <c r="S126" s="118" t="s">
        <v>310</v>
      </c>
      <c r="T126" s="99">
        <f t="shared" si="380"/>
        <v>1</v>
      </c>
      <c r="U126" s="328"/>
      <c r="V126" s="328"/>
      <c r="W126" s="106" t="s">
        <v>1023</v>
      </c>
      <c r="X126" s="328"/>
      <c r="Y126" s="328"/>
      <c r="Z126" s="108">
        <f t="shared" si="381"/>
        <v>4</v>
      </c>
      <c r="AA126" s="106" t="s">
        <v>313</v>
      </c>
      <c r="AB126" s="106"/>
      <c r="AC126" s="328"/>
      <c r="AD126" s="328"/>
      <c r="AE126" s="108">
        <f t="shared" si="382"/>
        <v>1</v>
      </c>
      <c r="AF126" s="106" t="s">
        <v>290</v>
      </c>
      <c r="AG126" s="106" t="s">
        <v>1026</v>
      </c>
      <c r="AH126" s="328"/>
      <c r="AI126" s="328"/>
      <c r="AJ126" s="108">
        <f t="shared" si="383"/>
        <v>1</v>
      </c>
      <c r="AK126" s="106" t="s">
        <v>287</v>
      </c>
      <c r="AL126" s="106" t="s">
        <v>295</v>
      </c>
      <c r="AM126" s="328"/>
      <c r="AN126" s="328"/>
      <c r="AO126" s="108">
        <f t="shared" si="6"/>
        <v>1</v>
      </c>
      <c r="AP126" s="106" t="s">
        <v>631</v>
      </c>
      <c r="AQ126" s="328"/>
      <c r="AR126" s="328"/>
      <c r="AS126" s="328"/>
      <c r="AT126" s="329"/>
      <c r="AU126" s="329"/>
      <c r="AV126" s="329"/>
      <c r="AW126" s="106" t="s">
        <v>91</v>
      </c>
      <c r="AX126" s="106" t="s">
        <v>1036</v>
      </c>
      <c r="AY126" s="119">
        <v>46003</v>
      </c>
      <c r="AZ126" s="120" t="s">
        <v>1039</v>
      </c>
      <c r="BA126" s="100"/>
      <c r="BB126" s="100"/>
      <c r="BC126" s="100"/>
      <c r="BD126" s="100"/>
      <c r="BE126" s="100"/>
      <c r="BF126" s="100"/>
      <c r="BG126" s="100"/>
    </row>
    <row r="127" spans="1:59" ht="64.5" hidden="1" customHeight="1" x14ac:dyDescent="0.2">
      <c r="A127" s="336"/>
      <c r="B127" s="340"/>
      <c r="C127" s="340"/>
      <c r="D127" s="329"/>
      <c r="E127" s="340"/>
      <c r="F127" s="340"/>
      <c r="G127" s="106"/>
      <c r="H127" s="106"/>
      <c r="I127" s="99"/>
      <c r="J127" s="340"/>
      <c r="K127" s="340"/>
      <c r="L127" s="340"/>
      <c r="M127" s="340"/>
      <c r="N127" s="340"/>
      <c r="O127" s="328"/>
      <c r="P127" s="340"/>
      <c r="Q127" s="328"/>
      <c r="R127" s="328"/>
      <c r="S127" s="118"/>
      <c r="T127" s="99">
        <f t="shared" si="380"/>
        <v>0</v>
      </c>
      <c r="U127" s="328"/>
      <c r="V127" s="328"/>
      <c r="W127" s="106"/>
      <c r="X127" s="328"/>
      <c r="Y127" s="328"/>
      <c r="Z127" s="108">
        <f t="shared" si="381"/>
        <v>0</v>
      </c>
      <c r="AA127" s="106"/>
      <c r="AB127" s="106"/>
      <c r="AC127" s="328"/>
      <c r="AD127" s="328"/>
      <c r="AE127" s="108">
        <f t="shared" si="382"/>
        <v>0</v>
      </c>
      <c r="AF127" s="106"/>
      <c r="AG127" s="106"/>
      <c r="AH127" s="328"/>
      <c r="AI127" s="328"/>
      <c r="AJ127" s="108">
        <f t="shared" si="383"/>
        <v>0</v>
      </c>
      <c r="AK127" s="106"/>
      <c r="AL127" s="106"/>
      <c r="AM127" s="328"/>
      <c r="AN127" s="328"/>
      <c r="AO127" s="108">
        <f t="shared" si="6"/>
        <v>0</v>
      </c>
      <c r="AP127" s="106"/>
      <c r="AQ127" s="328"/>
      <c r="AR127" s="328"/>
      <c r="AS127" s="328"/>
      <c r="AT127" s="329"/>
      <c r="AU127" s="329"/>
      <c r="AV127" s="329"/>
      <c r="AW127" s="106"/>
      <c r="AX127" s="106"/>
      <c r="AY127" s="119"/>
      <c r="AZ127" s="120"/>
      <c r="BA127" s="100"/>
      <c r="BB127" s="100"/>
      <c r="BC127" s="100"/>
      <c r="BD127" s="100"/>
      <c r="BE127" s="100"/>
      <c r="BF127" s="100"/>
      <c r="BG127" s="100"/>
    </row>
    <row r="128" spans="1:59" ht="64.5" hidden="1" customHeight="1" x14ac:dyDescent="0.2">
      <c r="A128" s="336">
        <v>40</v>
      </c>
      <c r="B128" s="340" t="s">
        <v>181</v>
      </c>
      <c r="C128" s="340" t="str">
        <f t="shared" ref="C128" si="669">+VLOOKUP(B128,$A$694:$B$733,2,0)</f>
        <v>EDGAR ALONSON SAZALAR MARIN</v>
      </c>
      <c r="D128" s="329" t="s">
        <v>147</v>
      </c>
      <c r="E128" s="340" t="str">
        <f>IF(D128=$D$664,$E$664,IF(D128=$D$665,$E$665,IF(D128=$D$666,$E$666,IF(D128=$D$667,$E$667,IF(D128=$D$668,$E$668,IF(D128=$D$669,$E$669,IF(D128=$D$670,$E$670,IF(D128=$D$671,$E$671,IF(D128=$D$672,$E$672,IF(D128=$D$673,$E$673,IF(D128=VICERRECTORÍA_ACADÉMICA_,BE742,IF(D128=PLANEACIÓN_,BE744, IF(D128=IMPACTO,BE743,IF(D128=VICERRECTORÍA_ADMINISTRATIVA_FINANCIERA_,BE745,IF(D128=_VICERRECTORÍA_RESPONSABILIDAD_SOCIAL_Y_BIENESTAR_UNIVERSITARIO_,BE746,"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28" s="340" t="s">
        <v>260</v>
      </c>
      <c r="G128" s="106" t="s">
        <v>255</v>
      </c>
      <c r="H128" s="106" t="s">
        <v>37</v>
      </c>
      <c r="I128" s="99" t="s">
        <v>1040</v>
      </c>
      <c r="J128" s="340" t="s">
        <v>110</v>
      </c>
      <c r="K128" s="328" t="s">
        <v>673</v>
      </c>
      <c r="L128" s="328" t="s">
        <v>1048</v>
      </c>
      <c r="M128" s="328" t="s">
        <v>1049</v>
      </c>
      <c r="N128" s="340" t="s">
        <v>143</v>
      </c>
      <c r="O128" s="328">
        <f t="shared" si="439"/>
        <v>4</v>
      </c>
      <c r="P128" s="340" t="s">
        <v>137</v>
      </c>
      <c r="Q128" s="328">
        <f t="shared" ref="Q128" si="670">IF(P128="ALTO",5,IF(P128="MEDIO-ALTO",4,IF(P128="MEDIO",3,IF(P128="MEDIO-BAJO",2,IF(P128="BAJO",1,0)))))</f>
        <v>3</v>
      </c>
      <c r="R128" s="328">
        <f t="shared" ref="R128" si="671">Q128*O128</f>
        <v>12</v>
      </c>
      <c r="S128" s="118" t="s">
        <v>381</v>
      </c>
      <c r="T128" s="99">
        <f t="shared" si="380"/>
        <v>4</v>
      </c>
      <c r="U128" s="328">
        <f t="shared" ref="U128:U188" si="672">ROUND(AVERAGEIF(T128:T130,"&gt;0"),0)</f>
        <v>4</v>
      </c>
      <c r="V128" s="328">
        <f t="shared" ref="V128:V188" si="673">U128*0.6</f>
        <v>2.4</v>
      </c>
      <c r="W128" s="106" t="s">
        <v>1056</v>
      </c>
      <c r="X128" s="328">
        <f t="shared" ref="X128" si="674">IF(S128="No_existen",5*$X$10,Y128*$X$10)</f>
        <v>0.1</v>
      </c>
      <c r="Y128" s="328">
        <f t="shared" ref="Y128:Y164" si="675">ROUND(AVERAGEIF(Z128:Z130,"&gt;0"),0)</f>
        <v>2</v>
      </c>
      <c r="Z128" s="108">
        <f t="shared" si="381"/>
        <v>2</v>
      </c>
      <c r="AA128" s="106" t="s">
        <v>314</v>
      </c>
      <c r="AB128" s="106"/>
      <c r="AC128" s="328">
        <f t="shared" ref="AC128" si="676">IF(S128="No_existen",5*$AC$10,AD128*$AC$10)</f>
        <v>0.15</v>
      </c>
      <c r="AD128" s="328">
        <f t="shared" ref="AD128:AD188" si="677">ROUND(AVERAGEIF(AE128:AE130,"&gt;0"),0)</f>
        <v>1</v>
      </c>
      <c r="AE128" s="108">
        <f t="shared" si="382"/>
        <v>1</v>
      </c>
      <c r="AF128" s="106" t="s">
        <v>290</v>
      </c>
      <c r="AG128" s="106" t="s">
        <v>1062</v>
      </c>
      <c r="AH128" s="328">
        <f t="shared" ref="AH128" si="678">IF(S128="No_existen",5*$AH$10,AI128*$AH$10)</f>
        <v>0.1</v>
      </c>
      <c r="AI128" s="328">
        <f t="shared" ref="AI128" si="679">ROUND(AVERAGEIF(AJ128:AJ130,"&gt;0"),0)</f>
        <v>1</v>
      </c>
      <c r="AJ128" s="108">
        <f t="shared" si="383"/>
        <v>1</v>
      </c>
      <c r="AK128" s="106" t="s">
        <v>287</v>
      </c>
      <c r="AL128" s="106" t="s">
        <v>294</v>
      </c>
      <c r="AM128" s="328">
        <f t="shared" ref="AM128" si="680">IF(S128="No_existen",5*$AM$10,AN128*$AM$10)</f>
        <v>0.1</v>
      </c>
      <c r="AN128" s="328">
        <f t="shared" ref="AN128" si="681">ROUND(AVERAGEIF(AO128:AO130,"&gt;0"),0)</f>
        <v>1</v>
      </c>
      <c r="AO128" s="108">
        <f t="shared" si="6"/>
        <v>1</v>
      </c>
      <c r="AP128" s="106" t="s">
        <v>631</v>
      </c>
      <c r="AQ128" s="328">
        <f t="shared" ref="AQ128" si="682">ROUND(AVERAGE(U128,Y128,AD128,AI128,AN128),0)</f>
        <v>2</v>
      </c>
      <c r="AR128" s="328" t="str">
        <f t="shared" ref="AR128" si="683">IF(AQ128&lt;1.5,"FUERTE",IF(AND(AQ128&gt;=1.5,AQ128&lt;2.5),"ACEPTABLE",IF(AQ128&gt;=5,"INEXISTENTE","DÉBIL")))</f>
        <v>ACEPTABLE</v>
      </c>
      <c r="AS128" s="328">
        <f t="shared" ref="AS128" si="684">IF(R128=0,0,ROUND((R128*AQ128),0))</f>
        <v>24</v>
      </c>
      <c r="AT128" s="329" t="str">
        <f t="shared" ref="AT128" si="685">IF(AS128&gt;=36,"GRAVE", IF(AS128&lt;=10, "LEVE", "MODERADO"))</f>
        <v>MODERADO</v>
      </c>
      <c r="AU128" s="328" t="s">
        <v>1063</v>
      </c>
      <c r="AV128" s="384">
        <v>0</v>
      </c>
      <c r="AW128" s="106" t="s">
        <v>91</v>
      </c>
      <c r="AX128" s="106" t="s">
        <v>1066</v>
      </c>
      <c r="AY128" s="119">
        <v>45015</v>
      </c>
      <c r="AZ128" s="120" t="s">
        <v>1067</v>
      </c>
      <c r="BA128" s="100"/>
      <c r="BB128" s="100"/>
      <c r="BC128" s="100"/>
      <c r="BD128" s="100"/>
      <c r="BE128" s="100"/>
      <c r="BF128" s="100"/>
      <c r="BG128" s="100"/>
    </row>
    <row r="129" spans="1:59" ht="64.5" hidden="1" customHeight="1" x14ac:dyDescent="0.2">
      <c r="A129" s="336"/>
      <c r="B129" s="340"/>
      <c r="C129" s="340"/>
      <c r="D129" s="329"/>
      <c r="E129" s="340"/>
      <c r="F129" s="340"/>
      <c r="G129" s="106" t="s">
        <v>255</v>
      </c>
      <c r="H129" s="106" t="s">
        <v>37</v>
      </c>
      <c r="I129" s="99" t="s">
        <v>1041</v>
      </c>
      <c r="J129" s="340"/>
      <c r="K129" s="328"/>
      <c r="L129" s="328"/>
      <c r="M129" s="328"/>
      <c r="N129" s="340"/>
      <c r="O129" s="328"/>
      <c r="P129" s="340"/>
      <c r="Q129" s="328"/>
      <c r="R129" s="328"/>
      <c r="S129" s="118" t="s">
        <v>381</v>
      </c>
      <c r="T129" s="99">
        <f t="shared" si="380"/>
        <v>4</v>
      </c>
      <c r="U129" s="328"/>
      <c r="V129" s="328"/>
      <c r="W129" s="106" t="s">
        <v>1057</v>
      </c>
      <c r="X129" s="328"/>
      <c r="Y129" s="328"/>
      <c r="Z129" s="108">
        <f t="shared" si="381"/>
        <v>2</v>
      </c>
      <c r="AA129" s="106" t="s">
        <v>314</v>
      </c>
      <c r="AB129" s="106"/>
      <c r="AC129" s="328"/>
      <c r="AD129" s="328"/>
      <c r="AE129" s="108">
        <f t="shared" si="382"/>
        <v>1</v>
      </c>
      <c r="AF129" s="106" t="s">
        <v>290</v>
      </c>
      <c r="AG129" s="106" t="s">
        <v>1062</v>
      </c>
      <c r="AH129" s="328"/>
      <c r="AI129" s="328"/>
      <c r="AJ129" s="108">
        <f t="shared" si="383"/>
        <v>1</v>
      </c>
      <c r="AK129" s="106" t="s">
        <v>287</v>
      </c>
      <c r="AL129" s="106" t="s">
        <v>294</v>
      </c>
      <c r="AM129" s="328"/>
      <c r="AN129" s="328"/>
      <c r="AO129" s="108">
        <f t="shared" si="6"/>
        <v>1</v>
      </c>
      <c r="AP129" s="106" t="s">
        <v>631</v>
      </c>
      <c r="AQ129" s="328"/>
      <c r="AR129" s="328"/>
      <c r="AS129" s="328"/>
      <c r="AT129" s="329"/>
      <c r="AU129" s="328"/>
      <c r="AV129" s="328"/>
      <c r="AW129" s="106"/>
      <c r="AX129" s="106"/>
      <c r="AY129" s="119"/>
      <c r="AZ129" s="120"/>
      <c r="BA129" s="100"/>
      <c r="BB129" s="100"/>
      <c r="BC129" s="100"/>
      <c r="BD129" s="100"/>
      <c r="BE129" s="100"/>
      <c r="BF129" s="100"/>
      <c r="BG129" s="100"/>
    </row>
    <row r="130" spans="1:59" ht="64.5" hidden="1" customHeight="1" x14ac:dyDescent="0.2">
      <c r="A130" s="336"/>
      <c r="B130" s="340"/>
      <c r="C130" s="340"/>
      <c r="D130" s="329"/>
      <c r="E130" s="340"/>
      <c r="F130" s="340"/>
      <c r="G130" s="106"/>
      <c r="H130" s="106"/>
      <c r="I130" s="99"/>
      <c r="J130" s="340"/>
      <c r="K130" s="328"/>
      <c r="L130" s="328"/>
      <c r="M130" s="328"/>
      <c r="N130" s="340"/>
      <c r="O130" s="328"/>
      <c r="P130" s="340"/>
      <c r="Q130" s="328"/>
      <c r="R130" s="328"/>
      <c r="S130" s="118"/>
      <c r="T130" s="99">
        <f t="shared" si="380"/>
        <v>0</v>
      </c>
      <c r="U130" s="328"/>
      <c r="V130" s="328"/>
      <c r="W130" s="106"/>
      <c r="X130" s="328"/>
      <c r="Y130" s="328"/>
      <c r="Z130" s="108">
        <f t="shared" si="381"/>
        <v>0</v>
      </c>
      <c r="AA130" s="106"/>
      <c r="AB130" s="106"/>
      <c r="AC130" s="328"/>
      <c r="AD130" s="328"/>
      <c r="AE130" s="108">
        <f t="shared" si="382"/>
        <v>0</v>
      </c>
      <c r="AF130" s="106"/>
      <c r="AG130" s="106"/>
      <c r="AH130" s="328"/>
      <c r="AI130" s="328"/>
      <c r="AJ130" s="108">
        <f t="shared" si="383"/>
        <v>0</v>
      </c>
      <c r="AK130" s="106"/>
      <c r="AL130" s="106"/>
      <c r="AM130" s="328"/>
      <c r="AN130" s="328"/>
      <c r="AO130" s="108">
        <f t="shared" si="6"/>
        <v>0</v>
      </c>
      <c r="AP130" s="106"/>
      <c r="AQ130" s="328"/>
      <c r="AR130" s="328"/>
      <c r="AS130" s="328"/>
      <c r="AT130" s="329"/>
      <c r="AU130" s="328"/>
      <c r="AV130" s="328"/>
      <c r="AW130" s="106"/>
      <c r="AX130" s="106"/>
      <c r="AY130" s="119"/>
      <c r="AZ130" s="120"/>
      <c r="BA130" s="100"/>
      <c r="BB130" s="100"/>
      <c r="BC130" s="100"/>
      <c r="BD130" s="100"/>
      <c r="BE130" s="100"/>
      <c r="BF130" s="100"/>
      <c r="BG130" s="100"/>
    </row>
    <row r="131" spans="1:59" ht="64.5" hidden="1" customHeight="1" x14ac:dyDescent="0.2">
      <c r="A131" s="336">
        <v>41</v>
      </c>
      <c r="B131" s="340" t="s">
        <v>181</v>
      </c>
      <c r="C131" s="340" t="str">
        <f t="shared" ref="C131" si="686">+VLOOKUP(B131,$A$694:$B$733,2,0)</f>
        <v>EDGAR ALONSON SAZALAR MARIN</v>
      </c>
      <c r="D131" s="329" t="s">
        <v>147</v>
      </c>
      <c r="E131" s="340" t="str">
        <f>IF(D131=$D$664,$E$664,IF(D131=$D$665,$E$665,IF(D131=$D$666,$E$666,IF(D131=$D$667,$E$667,IF(D131=$D$668,$E$668,IF(D131=$D$669,$E$669,IF(D131=$D$670,$E$670,IF(D131=$D$671,$E$671,IF(D131=$D$672,$E$672,IF(D131=$D$673,$E$673,IF(D131=VICERRECTORÍA_ACADÉMICA_,BE745,IF(D131=PLANEACIÓN_,BE747, IF(D131=IMPACTO,BE746,IF(D131=VICERRECTORÍA_ADMINISTRATIVA_FINANCIERA_,BE748,IF(D131=_VICERRECTORÍA_RESPONSABILIDAD_SOCIAL_Y_BIENESTAR_UNIVERSITARIO_,BE749," ")))))))))))))))</f>
        <v>Promover la calidad educativa de la Institución, mediante la administración de los programas de formación que ofrece la universidad en sus diferentes niveles, con el fin de permitir al egresado desempeñarse con idoneidad, ética y compromiso social.</v>
      </c>
      <c r="F131" s="340" t="s">
        <v>260</v>
      </c>
      <c r="G131" s="106" t="s">
        <v>255</v>
      </c>
      <c r="H131" s="106" t="s">
        <v>37</v>
      </c>
      <c r="I131" s="99" t="s">
        <v>1042</v>
      </c>
      <c r="J131" s="340" t="s">
        <v>104</v>
      </c>
      <c r="K131" s="340" t="s">
        <v>1050</v>
      </c>
      <c r="L131" s="340" t="s">
        <v>1051</v>
      </c>
      <c r="M131" s="340" t="s">
        <v>1052</v>
      </c>
      <c r="N131" s="340" t="s">
        <v>124</v>
      </c>
      <c r="O131" s="328">
        <f t="shared" si="456"/>
        <v>1</v>
      </c>
      <c r="P131" s="340" t="s">
        <v>204</v>
      </c>
      <c r="Q131" s="328">
        <f t="shared" ref="Q131" si="687">IF(P131="ALTO",5,IF(P131="MEDIO-ALTO",4,IF(P131="MEDIO",3,IF(P131="MEDIO-BAJO",2,IF(P131="BAJO",1,0)))))</f>
        <v>2</v>
      </c>
      <c r="R131" s="328">
        <f t="shared" ref="R131" si="688">Q131*O131</f>
        <v>2</v>
      </c>
      <c r="S131" s="118" t="s">
        <v>381</v>
      </c>
      <c r="T131" s="99">
        <f t="shared" si="380"/>
        <v>4</v>
      </c>
      <c r="U131" s="328">
        <f t="shared" ref="U131" si="689">ROUND(AVERAGEIF(T131:T133,"&gt;0"),0)</f>
        <v>4</v>
      </c>
      <c r="V131" s="328">
        <f t="shared" ref="V131" si="690">U131*0.6</f>
        <v>2.4</v>
      </c>
      <c r="W131" s="121" t="s">
        <v>1058</v>
      </c>
      <c r="X131" s="328">
        <f t="shared" ref="X131" si="691">IF(S131="No_existen",5*$X$10,Y131*$X$10)</f>
        <v>0.15000000000000002</v>
      </c>
      <c r="Y131" s="328">
        <f t="shared" ref="Y131:Y167" si="692">ROUND(AVERAGEIF(Z131:Z133,"&gt;0"),0)</f>
        <v>3</v>
      </c>
      <c r="Z131" s="108">
        <f t="shared" si="381"/>
        <v>2</v>
      </c>
      <c r="AA131" s="106" t="s">
        <v>314</v>
      </c>
      <c r="AB131" s="106"/>
      <c r="AC131" s="328">
        <f t="shared" ref="AC131" si="693">IF(S131="No_existen",5*$AC$10,AD131*$AC$10)</f>
        <v>0.15</v>
      </c>
      <c r="AD131" s="328">
        <f t="shared" ref="AD131" si="694">ROUND(AVERAGEIF(AE131:AE133,"&gt;0"),0)</f>
        <v>1</v>
      </c>
      <c r="AE131" s="108">
        <f t="shared" si="382"/>
        <v>1</v>
      </c>
      <c r="AF131" s="106" t="s">
        <v>290</v>
      </c>
      <c r="AG131" s="106" t="s">
        <v>1062</v>
      </c>
      <c r="AH131" s="328">
        <f t="shared" ref="AH131" si="695">IF(S131="No_existen",5*$AH$10,AI131*$AH$10)</f>
        <v>0.1</v>
      </c>
      <c r="AI131" s="328">
        <f t="shared" ref="AI131" si="696">ROUND(AVERAGEIF(AJ131:AJ133,"&gt;0"),0)</f>
        <v>1</v>
      </c>
      <c r="AJ131" s="108">
        <f t="shared" si="383"/>
        <v>1</v>
      </c>
      <c r="AK131" s="106" t="s">
        <v>287</v>
      </c>
      <c r="AL131" s="106" t="s">
        <v>302</v>
      </c>
      <c r="AM131" s="328">
        <f t="shared" ref="AM131" si="697">IF(S131="No_existen",5*$AM$10,AN131*$AM$10)</f>
        <v>0.1</v>
      </c>
      <c r="AN131" s="328">
        <f t="shared" ref="AN131" si="698">ROUND(AVERAGEIF(AO131:AO133,"&gt;0"),0)</f>
        <v>1</v>
      </c>
      <c r="AO131" s="108">
        <f t="shared" si="6"/>
        <v>1</v>
      </c>
      <c r="AP131" s="106" t="s">
        <v>631</v>
      </c>
      <c r="AQ131" s="328">
        <f t="shared" ref="AQ131" si="699">ROUND(AVERAGE(U131,Y131,AD131,AI131,AN131),0)</f>
        <v>2</v>
      </c>
      <c r="AR131" s="328" t="str">
        <f t="shared" ref="AR131" si="700">IF(AQ131&lt;1.5,"FUERTE",IF(AND(AQ131&gt;=1.5,AQ131&lt;2.5),"ACEPTABLE",IF(AQ131&gt;=5,"INEXISTENTE","DÉBIL")))</f>
        <v>ACEPTABLE</v>
      </c>
      <c r="AS131" s="328">
        <f t="shared" ref="AS131" si="701">IF(R131=0,0,ROUND((R131*AQ131),0))</f>
        <v>4</v>
      </c>
      <c r="AT131" s="329" t="str">
        <f t="shared" ref="AT131" si="702">IF(AS131&gt;=36,"GRAVE", IF(AS131&lt;=10, "LEVE", "MODERADO"))</f>
        <v>LEVE</v>
      </c>
      <c r="AU131" s="329" t="s">
        <v>1064</v>
      </c>
      <c r="AV131" s="385">
        <v>0</v>
      </c>
      <c r="AW131" s="106" t="s">
        <v>88</v>
      </c>
      <c r="AX131" s="106"/>
      <c r="AY131" s="119"/>
      <c r="AZ131" s="120"/>
      <c r="BA131" s="100"/>
      <c r="BB131" s="100"/>
      <c r="BC131" s="100"/>
      <c r="BD131" s="100"/>
      <c r="BE131" s="100"/>
      <c r="BF131" s="100"/>
      <c r="BG131" s="100"/>
    </row>
    <row r="132" spans="1:59" ht="64.5" hidden="1" customHeight="1" x14ac:dyDescent="0.2">
      <c r="A132" s="336"/>
      <c r="B132" s="340"/>
      <c r="C132" s="340"/>
      <c r="D132" s="329"/>
      <c r="E132" s="340"/>
      <c r="F132" s="340"/>
      <c r="G132" s="106" t="s">
        <v>255</v>
      </c>
      <c r="H132" s="106" t="s">
        <v>34</v>
      </c>
      <c r="I132" s="99" t="s">
        <v>1043</v>
      </c>
      <c r="J132" s="340"/>
      <c r="K132" s="340"/>
      <c r="L132" s="340"/>
      <c r="M132" s="340"/>
      <c r="N132" s="340"/>
      <c r="O132" s="328"/>
      <c r="P132" s="340"/>
      <c r="Q132" s="328"/>
      <c r="R132" s="328"/>
      <c r="S132" s="118" t="s">
        <v>381</v>
      </c>
      <c r="T132" s="99">
        <f t="shared" si="380"/>
        <v>4</v>
      </c>
      <c r="U132" s="328"/>
      <c r="V132" s="328"/>
      <c r="W132" s="106" t="s">
        <v>1059</v>
      </c>
      <c r="X132" s="328"/>
      <c r="Y132" s="328"/>
      <c r="Z132" s="108">
        <f t="shared" si="381"/>
        <v>4</v>
      </c>
      <c r="AA132" s="106" t="s">
        <v>313</v>
      </c>
      <c r="AB132" s="106"/>
      <c r="AC132" s="328"/>
      <c r="AD132" s="328"/>
      <c r="AE132" s="108">
        <f t="shared" si="382"/>
        <v>1</v>
      </c>
      <c r="AF132" s="106" t="s">
        <v>290</v>
      </c>
      <c r="AG132" s="106" t="s">
        <v>1062</v>
      </c>
      <c r="AH132" s="328"/>
      <c r="AI132" s="328"/>
      <c r="AJ132" s="108">
        <f t="shared" si="383"/>
        <v>0</v>
      </c>
      <c r="AK132" s="106"/>
      <c r="AL132" s="106" t="s">
        <v>294</v>
      </c>
      <c r="AM132" s="328"/>
      <c r="AN132" s="328"/>
      <c r="AO132" s="108">
        <f t="shared" si="6"/>
        <v>1</v>
      </c>
      <c r="AP132" s="106" t="s">
        <v>631</v>
      </c>
      <c r="AQ132" s="328"/>
      <c r="AR132" s="328"/>
      <c r="AS132" s="328"/>
      <c r="AT132" s="329"/>
      <c r="AU132" s="329"/>
      <c r="AV132" s="329"/>
      <c r="AW132" s="106" t="s">
        <v>88</v>
      </c>
      <c r="AX132" s="106"/>
      <c r="AY132" s="119"/>
      <c r="AZ132" s="120"/>
      <c r="BA132" s="100"/>
      <c r="BB132" s="100"/>
      <c r="BC132" s="100"/>
      <c r="BD132" s="100"/>
      <c r="BE132" s="100"/>
      <c r="BF132" s="100"/>
      <c r="BG132" s="100"/>
    </row>
    <row r="133" spans="1:59" ht="64.5" hidden="1" customHeight="1" x14ac:dyDescent="0.2">
      <c r="A133" s="336"/>
      <c r="B133" s="340"/>
      <c r="C133" s="340"/>
      <c r="D133" s="329"/>
      <c r="E133" s="340"/>
      <c r="F133" s="340"/>
      <c r="G133" s="106" t="s">
        <v>255</v>
      </c>
      <c r="H133" s="106" t="s">
        <v>34</v>
      </c>
      <c r="I133" s="99" t="s">
        <v>1044</v>
      </c>
      <c r="J133" s="340"/>
      <c r="K133" s="340"/>
      <c r="L133" s="340"/>
      <c r="M133" s="340"/>
      <c r="N133" s="340"/>
      <c r="O133" s="328"/>
      <c r="P133" s="340"/>
      <c r="Q133" s="328"/>
      <c r="R133" s="328"/>
      <c r="S133" s="118"/>
      <c r="T133" s="99">
        <f t="shared" si="380"/>
        <v>0</v>
      </c>
      <c r="U133" s="328"/>
      <c r="V133" s="328"/>
      <c r="W133" s="106"/>
      <c r="X133" s="328"/>
      <c r="Y133" s="328"/>
      <c r="Z133" s="108">
        <f t="shared" si="381"/>
        <v>0</v>
      </c>
      <c r="AA133" s="106"/>
      <c r="AB133" s="106"/>
      <c r="AC133" s="328"/>
      <c r="AD133" s="328"/>
      <c r="AE133" s="108">
        <f t="shared" si="382"/>
        <v>0</v>
      </c>
      <c r="AF133" s="106"/>
      <c r="AG133" s="106"/>
      <c r="AH133" s="328"/>
      <c r="AI133" s="328"/>
      <c r="AJ133" s="108">
        <f t="shared" si="383"/>
        <v>0</v>
      </c>
      <c r="AK133" s="106"/>
      <c r="AL133" s="106"/>
      <c r="AM133" s="328"/>
      <c r="AN133" s="328"/>
      <c r="AO133" s="108">
        <f t="shared" si="6"/>
        <v>0</v>
      </c>
      <c r="AP133" s="106"/>
      <c r="AQ133" s="328"/>
      <c r="AR133" s="328"/>
      <c r="AS133" s="328"/>
      <c r="AT133" s="329"/>
      <c r="AU133" s="329"/>
      <c r="AV133" s="329"/>
      <c r="AW133" s="106"/>
      <c r="AX133" s="106"/>
      <c r="AY133" s="119"/>
      <c r="AZ133" s="120"/>
      <c r="BA133" s="100"/>
      <c r="BB133" s="100"/>
      <c r="BC133" s="100"/>
      <c r="BD133" s="100"/>
      <c r="BE133" s="100"/>
      <c r="BF133" s="100"/>
      <c r="BG133" s="100"/>
    </row>
    <row r="134" spans="1:59" ht="139.5" customHeight="1" x14ac:dyDescent="0.2">
      <c r="A134" s="336">
        <v>42</v>
      </c>
      <c r="B134" s="340" t="s">
        <v>181</v>
      </c>
      <c r="C134" s="340" t="str">
        <f t="shared" ref="C134" si="703">+VLOOKUP(B134,$A$694:$B$733,2,0)</f>
        <v>EDGAR ALONSON SAZALAR MARIN</v>
      </c>
      <c r="D134" s="329" t="s">
        <v>161</v>
      </c>
      <c r="E134" s="340" t="str">
        <f>IF(D134=$D$664,$E$664,IF(D134=$D$665,$E$665,IF(D134=$D$666,$E$666,IF(D134=$D$667,$E$667,IF(D134=$D$668,$E$668,IF(D134=$D$669,$E$669,IF(D134=$D$670,$E$670,IF(D134=$D$671,$E$671,IF(D134=$D$672,$E$672,IF(D134=$D$673,$E$673,IF(D134=VICERRECTORÍA_ACADÉMICA_,BE748,IF(D134=PLANEACIÓN_,BE750, IF(D134=IMPACTO,BE749,IF(D134=VICERRECTORÍA_ADMINISTRATIVA_FINANCIERA_,BE751,IF(D134=_VICERRECTORÍA_RESPONSABILIDAD_SOCIAL_Y_BIENESTAR_UNIVERSITARIO_,BE752,"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340" t="s">
        <v>260</v>
      </c>
      <c r="G134" s="106" t="s">
        <v>256</v>
      </c>
      <c r="H134" s="106" t="s">
        <v>257</v>
      </c>
      <c r="I134" s="106" t="s">
        <v>1045</v>
      </c>
      <c r="J134" s="340" t="s">
        <v>106</v>
      </c>
      <c r="K134" s="337" t="s">
        <v>1053</v>
      </c>
      <c r="L134" s="340" t="s">
        <v>1054</v>
      </c>
      <c r="M134" s="340" t="s">
        <v>1055</v>
      </c>
      <c r="N134" s="340" t="s">
        <v>144</v>
      </c>
      <c r="O134" s="328">
        <f t="shared" si="473"/>
        <v>2</v>
      </c>
      <c r="P134" s="340" t="s">
        <v>138</v>
      </c>
      <c r="Q134" s="328">
        <f t="shared" ref="Q134" si="704">IF(P134="ALTO",5,IF(P134="MEDIO-ALTO",4,IF(P134="MEDIO",3,IF(P134="MEDIO-BAJO",2,IF(P134="BAJO",1,0)))))</f>
        <v>1</v>
      </c>
      <c r="R134" s="328">
        <f t="shared" ref="R134" si="705">Q134*O134</f>
        <v>2</v>
      </c>
      <c r="S134" s="118" t="s">
        <v>381</v>
      </c>
      <c r="T134" s="99">
        <f t="shared" si="380"/>
        <v>4</v>
      </c>
      <c r="U134" s="328">
        <f t="shared" si="366"/>
        <v>4</v>
      </c>
      <c r="V134" s="328">
        <f t="shared" si="367"/>
        <v>2.4</v>
      </c>
      <c r="W134" s="106" t="s">
        <v>1060</v>
      </c>
      <c r="X134" s="328">
        <f t="shared" ref="X134" si="706">IF(S134="No_existen",5*$X$10,Y134*$X$10)</f>
        <v>0.1</v>
      </c>
      <c r="Y134" s="328">
        <f t="shared" ref="Y134:Y170" si="707">ROUND(AVERAGEIF(Z134:Z136,"&gt;0"),0)</f>
        <v>2</v>
      </c>
      <c r="Z134" s="108">
        <f t="shared" si="381"/>
        <v>2</v>
      </c>
      <c r="AA134" s="106" t="s">
        <v>314</v>
      </c>
      <c r="AB134" s="106"/>
      <c r="AC134" s="328">
        <f t="shared" ref="AC134" si="708">IF(S134="No_existen",5*$AC$10,AD134*$AC$10)</f>
        <v>0.15</v>
      </c>
      <c r="AD134" s="328">
        <f t="shared" si="371"/>
        <v>1</v>
      </c>
      <c r="AE134" s="108">
        <f t="shared" si="382"/>
        <v>1</v>
      </c>
      <c r="AF134" s="106" t="s">
        <v>290</v>
      </c>
      <c r="AG134" s="106" t="s">
        <v>1061</v>
      </c>
      <c r="AH134" s="328">
        <f t="shared" ref="AH134" si="709">IF(S134="No_existen",5*$AH$10,AI134*$AH$10)</f>
        <v>0.1</v>
      </c>
      <c r="AI134" s="328">
        <f t="shared" ref="AI134" si="710">ROUND(AVERAGEIF(AJ134:AJ136,"&gt;0"),0)</f>
        <v>1</v>
      </c>
      <c r="AJ134" s="108">
        <f t="shared" si="383"/>
        <v>1</v>
      </c>
      <c r="AK134" s="106" t="s">
        <v>287</v>
      </c>
      <c r="AL134" s="106" t="s">
        <v>294</v>
      </c>
      <c r="AM134" s="328">
        <f t="shared" ref="AM134" si="711">IF(S134="No_existen",5*$AM$10,AN134*$AM$10)</f>
        <v>0.1</v>
      </c>
      <c r="AN134" s="328">
        <f t="shared" ref="AN134" si="712">ROUND(AVERAGEIF(AO134:AO136,"&gt;0"),0)</f>
        <v>1</v>
      </c>
      <c r="AO134" s="108">
        <f t="shared" si="6"/>
        <v>1</v>
      </c>
      <c r="AP134" s="106" t="s">
        <v>631</v>
      </c>
      <c r="AQ134" s="328">
        <f t="shared" ref="AQ134" si="713">ROUND(AVERAGE(U134,Y134,AD134,AI134,AN134),0)</f>
        <v>2</v>
      </c>
      <c r="AR134" s="328" t="str">
        <f t="shared" ref="AR134" si="714">IF(AQ134&lt;1.5,"FUERTE",IF(AND(AQ134&gt;=1.5,AQ134&lt;2.5),"ACEPTABLE",IF(AQ134&gt;=5,"INEXISTENTE","DÉBIL")))</f>
        <v>ACEPTABLE</v>
      </c>
      <c r="AS134" s="328">
        <f t="shared" ref="AS134" si="715">IF(R134=0,0,ROUND((R134*AQ134),0))</f>
        <v>4</v>
      </c>
      <c r="AT134" s="329" t="str">
        <f t="shared" ref="AT134" si="716">IF(AS134&gt;=36,"GRAVE", IF(AS134&lt;=10, "LEVE", "MODERADO"))</f>
        <v>LEVE</v>
      </c>
      <c r="AU134" s="329" t="s">
        <v>1065</v>
      </c>
      <c r="AV134" s="385">
        <v>0.01</v>
      </c>
      <c r="AW134" s="106" t="s">
        <v>88</v>
      </c>
      <c r="AX134" s="106"/>
      <c r="AY134" s="119"/>
      <c r="AZ134" s="120"/>
      <c r="BA134" s="100"/>
      <c r="BB134" s="100"/>
      <c r="BC134" s="100"/>
      <c r="BD134" s="100"/>
      <c r="BE134" s="100"/>
      <c r="BF134" s="100"/>
      <c r="BG134" s="100"/>
    </row>
    <row r="135" spans="1:59" ht="64.5" hidden="1" customHeight="1" x14ac:dyDescent="0.2">
      <c r="A135" s="336"/>
      <c r="B135" s="340"/>
      <c r="C135" s="340"/>
      <c r="D135" s="329"/>
      <c r="E135" s="340"/>
      <c r="F135" s="340"/>
      <c r="G135" s="106" t="s">
        <v>256</v>
      </c>
      <c r="H135" s="106" t="s">
        <v>41</v>
      </c>
      <c r="I135" s="106" t="s">
        <v>1046</v>
      </c>
      <c r="J135" s="340"/>
      <c r="K135" s="338"/>
      <c r="L135" s="340"/>
      <c r="M135" s="340"/>
      <c r="N135" s="340"/>
      <c r="O135" s="328"/>
      <c r="P135" s="340"/>
      <c r="Q135" s="328"/>
      <c r="R135" s="328"/>
      <c r="S135" s="118"/>
      <c r="T135" s="99">
        <f t="shared" si="380"/>
        <v>0</v>
      </c>
      <c r="U135" s="328"/>
      <c r="V135" s="328"/>
      <c r="W135" s="106"/>
      <c r="X135" s="328"/>
      <c r="Y135" s="328"/>
      <c r="Z135" s="108">
        <f t="shared" si="381"/>
        <v>0</v>
      </c>
      <c r="AA135" s="106"/>
      <c r="AB135" s="106"/>
      <c r="AC135" s="328"/>
      <c r="AD135" s="328"/>
      <c r="AE135" s="108">
        <f t="shared" si="382"/>
        <v>0</v>
      </c>
      <c r="AF135" s="106"/>
      <c r="AG135" s="106"/>
      <c r="AH135" s="328"/>
      <c r="AI135" s="328"/>
      <c r="AJ135" s="108">
        <f t="shared" si="383"/>
        <v>0</v>
      </c>
      <c r="AK135" s="106"/>
      <c r="AL135" s="106"/>
      <c r="AM135" s="328"/>
      <c r="AN135" s="328"/>
      <c r="AO135" s="108">
        <f t="shared" si="6"/>
        <v>0</v>
      </c>
      <c r="AP135" s="106"/>
      <c r="AQ135" s="328"/>
      <c r="AR135" s="328"/>
      <c r="AS135" s="328"/>
      <c r="AT135" s="329"/>
      <c r="AU135" s="329"/>
      <c r="AV135" s="329"/>
      <c r="AW135" s="106"/>
      <c r="AX135" s="106"/>
      <c r="AY135" s="119"/>
      <c r="AZ135" s="120"/>
      <c r="BA135" s="100"/>
      <c r="BB135" s="100"/>
      <c r="BC135" s="100"/>
      <c r="BD135" s="100"/>
      <c r="BE135" s="100"/>
      <c r="BF135" s="100"/>
      <c r="BG135" s="100"/>
    </row>
    <row r="136" spans="1:59" ht="64.5" hidden="1" customHeight="1" x14ac:dyDescent="0.2">
      <c r="A136" s="336"/>
      <c r="B136" s="340"/>
      <c r="C136" s="340"/>
      <c r="D136" s="329"/>
      <c r="E136" s="340"/>
      <c r="F136" s="340"/>
      <c r="G136" s="106" t="s">
        <v>255</v>
      </c>
      <c r="H136" s="106" t="s">
        <v>38</v>
      </c>
      <c r="I136" s="106" t="s">
        <v>1047</v>
      </c>
      <c r="J136" s="340"/>
      <c r="K136" s="339"/>
      <c r="L136" s="340"/>
      <c r="M136" s="340"/>
      <c r="N136" s="340"/>
      <c r="O136" s="328"/>
      <c r="P136" s="340"/>
      <c r="Q136" s="328"/>
      <c r="R136" s="328"/>
      <c r="S136" s="118"/>
      <c r="T136" s="99">
        <f t="shared" si="380"/>
        <v>0</v>
      </c>
      <c r="U136" s="328"/>
      <c r="V136" s="328"/>
      <c r="W136" s="106"/>
      <c r="X136" s="328"/>
      <c r="Y136" s="328"/>
      <c r="Z136" s="108">
        <f t="shared" si="381"/>
        <v>0</v>
      </c>
      <c r="AA136" s="106"/>
      <c r="AB136" s="106"/>
      <c r="AC136" s="328"/>
      <c r="AD136" s="328"/>
      <c r="AE136" s="108">
        <f t="shared" si="382"/>
        <v>0</v>
      </c>
      <c r="AF136" s="106"/>
      <c r="AG136" s="106"/>
      <c r="AH136" s="328"/>
      <c r="AI136" s="328"/>
      <c r="AJ136" s="108">
        <f t="shared" si="383"/>
        <v>0</v>
      </c>
      <c r="AK136" s="106"/>
      <c r="AL136" s="106"/>
      <c r="AM136" s="328"/>
      <c r="AN136" s="328"/>
      <c r="AO136" s="108">
        <f t="shared" si="6"/>
        <v>0</v>
      </c>
      <c r="AP136" s="106"/>
      <c r="AQ136" s="328"/>
      <c r="AR136" s="328"/>
      <c r="AS136" s="328"/>
      <c r="AT136" s="329"/>
      <c r="AU136" s="329"/>
      <c r="AV136" s="329"/>
      <c r="AW136" s="106"/>
      <c r="AX136" s="106"/>
      <c r="AY136" s="119"/>
      <c r="AZ136" s="120"/>
      <c r="BA136" s="100"/>
      <c r="BB136" s="100"/>
      <c r="BC136" s="100"/>
      <c r="BD136" s="100"/>
      <c r="BE136" s="100"/>
      <c r="BF136" s="100"/>
      <c r="BG136" s="100"/>
    </row>
    <row r="137" spans="1:59" ht="64.5" hidden="1" customHeight="1" x14ac:dyDescent="0.2">
      <c r="A137" s="336">
        <v>43</v>
      </c>
      <c r="B137" s="340" t="s">
        <v>252</v>
      </c>
      <c r="C137" s="340" t="str">
        <f t="shared" ref="C137" si="717">+VLOOKUP(B137,$A$694:$B$733,2,0)</f>
        <v>DIEGO PAREDES CUERVO</v>
      </c>
      <c r="D137" s="329" t="s">
        <v>164</v>
      </c>
      <c r="E137" s="340" t="str">
        <f>IF(D137=$D$664,$E$664,IF(D137=$D$665,$E$665,IF(D137=$D$666,$E$666,IF(D137=$D$667,$E$667,IF(D137=$D$668,$E$668,IF(D137=$D$669,$E$669,IF(D137=$D$670,$E$670,IF(D137=$D$671,$E$671,IF(D137=$D$672,$E$672,IF(D137=$D$673,$E$673,IF(D137=VICERRECTORÍA_ACADÉMICA_,BE751,IF(D137=PLANEACIÓN_,BE753, IF(D137=IMPACTO,BE752,IF(D137=VICERRECTORÍA_ADMINISTRATIVA_FINANCIERA_,BE754,IF(D137=_VICERRECTORÍA_RESPONSABILIDAD_SOCIAL_Y_BIENESTAR_UNIVERSITARIO_,BE755," ")))))))))))))))</f>
        <v>Promover y facilitar la interacción con la sociedad contribuyendo a la satisfacción de sus demandas, mediante servicios especializados, programas de educación continuada y de proyección social.</v>
      </c>
      <c r="F137" s="340" t="s">
        <v>260</v>
      </c>
      <c r="G137" s="106" t="s">
        <v>255</v>
      </c>
      <c r="H137" s="106" t="s">
        <v>34</v>
      </c>
      <c r="I137" s="99" t="s">
        <v>1068</v>
      </c>
      <c r="J137" s="340" t="s">
        <v>139</v>
      </c>
      <c r="K137" s="328" t="s">
        <v>1080</v>
      </c>
      <c r="L137" s="328" t="s">
        <v>1081</v>
      </c>
      <c r="M137" s="328" t="s">
        <v>1082</v>
      </c>
      <c r="N137" s="340" t="s">
        <v>124</v>
      </c>
      <c r="O137" s="328">
        <f t="shared" ref="O137:O179" si="718">IF(N137="ALTA",5,IF(N137="MEDIO ALTA",4,IF(N137="MEDIA",3,IF(N137="MEDIO BAJA",2,IF(N137="BAJA",1,0)))))</f>
        <v>1</v>
      </c>
      <c r="P137" s="340" t="s">
        <v>205</v>
      </c>
      <c r="Q137" s="328">
        <f t="shared" ref="Q137" si="719">IF(P137="ALTO",5,IF(P137="MEDIO-ALTO",4,IF(P137="MEDIO",3,IF(P137="MEDIO-BAJO",2,IF(P137="BAJO",1,0)))))</f>
        <v>4</v>
      </c>
      <c r="R137" s="328">
        <f t="shared" ref="R137" si="720">Q137*O137</f>
        <v>4</v>
      </c>
      <c r="S137" s="118" t="s">
        <v>310</v>
      </c>
      <c r="T137" s="99">
        <f t="shared" si="380"/>
        <v>1</v>
      </c>
      <c r="U137" s="328">
        <f t="shared" si="388"/>
        <v>1</v>
      </c>
      <c r="V137" s="328">
        <f t="shared" si="389"/>
        <v>0.6</v>
      </c>
      <c r="W137" s="106" t="s">
        <v>1109</v>
      </c>
      <c r="X137" s="328">
        <f t="shared" ref="X137" si="721">IF(S137="No_existen",5*$X$10,Y137*$X$10)</f>
        <v>0.2</v>
      </c>
      <c r="Y137" s="328">
        <f t="shared" ref="Y137:Y173" si="722">ROUND(AVERAGEIF(Z137:Z139,"&gt;0"),0)</f>
        <v>4</v>
      </c>
      <c r="Z137" s="108">
        <f t="shared" si="381"/>
        <v>4</v>
      </c>
      <c r="AA137" s="106" t="s">
        <v>313</v>
      </c>
      <c r="AB137" s="106"/>
      <c r="AC137" s="328">
        <f t="shared" ref="AC137" si="723">IF(S137="No_existen",5*$AC$10,AD137*$AC$10)</f>
        <v>0.15</v>
      </c>
      <c r="AD137" s="328">
        <f t="shared" si="393"/>
        <v>1</v>
      </c>
      <c r="AE137" s="108">
        <f t="shared" si="382"/>
        <v>1</v>
      </c>
      <c r="AF137" s="106" t="s">
        <v>290</v>
      </c>
      <c r="AG137" s="106" t="s">
        <v>1122</v>
      </c>
      <c r="AH137" s="328">
        <f t="shared" ref="AH137" si="724">IF(S137="No_existen",5*$AH$10,AI137*$AH$10)</f>
        <v>0.1</v>
      </c>
      <c r="AI137" s="328">
        <f t="shared" ref="AI137" si="725">ROUND(AVERAGEIF(AJ137:AJ139,"&gt;0"),0)</f>
        <v>1</v>
      </c>
      <c r="AJ137" s="108">
        <f t="shared" si="383"/>
        <v>1</v>
      </c>
      <c r="AK137" s="106" t="s">
        <v>287</v>
      </c>
      <c r="AL137" s="106" t="s">
        <v>294</v>
      </c>
      <c r="AM137" s="328">
        <f t="shared" ref="AM137" si="726">IF(S137="No_existen",5*$AM$10,AN137*$AM$10)</f>
        <v>0.1</v>
      </c>
      <c r="AN137" s="328">
        <f t="shared" ref="AN137" si="727">ROUND(AVERAGEIF(AO137:AO139,"&gt;0"),0)</f>
        <v>1</v>
      </c>
      <c r="AO137" s="108">
        <f t="shared" si="6"/>
        <v>1</v>
      </c>
      <c r="AP137" s="106" t="s">
        <v>631</v>
      </c>
      <c r="AQ137" s="328">
        <f t="shared" ref="AQ137" si="728">ROUND(AVERAGE(U137,Y137,AD137,AI137,AN137),0)</f>
        <v>2</v>
      </c>
      <c r="AR137" s="328" t="str">
        <f t="shared" ref="AR137" si="729">IF(AQ137&lt;1.5,"FUERTE",IF(AND(AQ137&gt;=1.5,AQ137&lt;2.5),"ACEPTABLE",IF(AQ137&gt;=5,"INEXISTENTE","DÉBIL")))</f>
        <v>ACEPTABLE</v>
      </c>
      <c r="AS137" s="328">
        <f t="shared" ref="AS137" si="730">IF(R137=0,0,ROUND((R137*AQ137),0))</f>
        <v>8</v>
      </c>
      <c r="AT137" s="329" t="str">
        <f t="shared" ref="AT137" si="731">IF(AS137&gt;=36,"GRAVE", IF(AS137&lt;=10, "LEVE", "MODERADO"))</f>
        <v>LEVE</v>
      </c>
      <c r="AU137" s="328" t="s">
        <v>1131</v>
      </c>
      <c r="AV137" s="384">
        <v>0</v>
      </c>
      <c r="AW137" s="106" t="s">
        <v>88</v>
      </c>
      <c r="AX137" s="106"/>
      <c r="AY137" s="119"/>
      <c r="AZ137" s="120"/>
      <c r="BA137" s="100"/>
      <c r="BB137" s="100"/>
      <c r="BC137" s="100"/>
      <c r="BD137" s="100"/>
      <c r="BE137" s="100"/>
      <c r="BF137" s="100"/>
      <c r="BG137" s="100"/>
    </row>
    <row r="138" spans="1:59" ht="64.5" hidden="1" customHeight="1" x14ac:dyDescent="0.2">
      <c r="A138" s="336"/>
      <c r="B138" s="340"/>
      <c r="C138" s="340"/>
      <c r="D138" s="329"/>
      <c r="E138" s="340"/>
      <c r="F138" s="340"/>
      <c r="G138" s="106" t="s">
        <v>255</v>
      </c>
      <c r="H138" s="106" t="s">
        <v>34</v>
      </c>
      <c r="I138" s="99" t="s">
        <v>1069</v>
      </c>
      <c r="J138" s="340"/>
      <c r="K138" s="328"/>
      <c r="L138" s="328"/>
      <c r="M138" s="328"/>
      <c r="N138" s="340"/>
      <c r="O138" s="328"/>
      <c r="P138" s="340"/>
      <c r="Q138" s="328"/>
      <c r="R138" s="328"/>
      <c r="S138" s="118" t="s">
        <v>310</v>
      </c>
      <c r="T138" s="99">
        <f t="shared" si="380"/>
        <v>1</v>
      </c>
      <c r="U138" s="328"/>
      <c r="V138" s="328"/>
      <c r="W138" s="106" t="s">
        <v>1110</v>
      </c>
      <c r="X138" s="328"/>
      <c r="Y138" s="328"/>
      <c r="Z138" s="108">
        <f t="shared" si="381"/>
        <v>4</v>
      </c>
      <c r="AA138" s="106" t="s">
        <v>313</v>
      </c>
      <c r="AB138" s="106"/>
      <c r="AC138" s="328"/>
      <c r="AD138" s="328"/>
      <c r="AE138" s="108">
        <f t="shared" si="382"/>
        <v>1</v>
      </c>
      <c r="AF138" s="106" t="s">
        <v>290</v>
      </c>
      <c r="AG138" s="106" t="s">
        <v>1122</v>
      </c>
      <c r="AH138" s="328"/>
      <c r="AI138" s="328"/>
      <c r="AJ138" s="108">
        <f t="shared" si="383"/>
        <v>1</v>
      </c>
      <c r="AK138" s="106" t="s">
        <v>287</v>
      </c>
      <c r="AL138" s="106" t="s">
        <v>302</v>
      </c>
      <c r="AM138" s="328"/>
      <c r="AN138" s="328"/>
      <c r="AO138" s="108">
        <f t="shared" si="6"/>
        <v>1</v>
      </c>
      <c r="AP138" s="106" t="s">
        <v>631</v>
      </c>
      <c r="AQ138" s="328"/>
      <c r="AR138" s="328"/>
      <c r="AS138" s="328"/>
      <c r="AT138" s="329"/>
      <c r="AU138" s="328"/>
      <c r="AV138" s="328"/>
      <c r="AW138" s="106" t="s">
        <v>88</v>
      </c>
      <c r="AX138" s="106"/>
      <c r="AY138" s="119"/>
      <c r="AZ138" s="120"/>
      <c r="BA138" s="100"/>
      <c r="BB138" s="100"/>
      <c r="BC138" s="100"/>
      <c r="BD138" s="100"/>
      <c r="BE138" s="100"/>
      <c r="BF138" s="100"/>
      <c r="BG138" s="100"/>
    </row>
    <row r="139" spans="1:59" ht="64.5" hidden="1" customHeight="1" x14ac:dyDescent="0.2">
      <c r="A139" s="336"/>
      <c r="B139" s="340"/>
      <c r="C139" s="340"/>
      <c r="D139" s="329"/>
      <c r="E139" s="340"/>
      <c r="F139" s="340"/>
      <c r="G139" s="106"/>
      <c r="H139" s="106"/>
      <c r="I139" s="99"/>
      <c r="J139" s="340"/>
      <c r="K139" s="328"/>
      <c r="L139" s="328"/>
      <c r="M139" s="328"/>
      <c r="N139" s="340"/>
      <c r="O139" s="328"/>
      <c r="P139" s="340"/>
      <c r="Q139" s="328"/>
      <c r="R139" s="328"/>
      <c r="S139" s="118"/>
      <c r="T139" s="99">
        <f t="shared" ref="T139:T202" si="732">IF(S139=$S$668,1,IF(S139=$S$664,5,IF(S139=$S$665,4,IF(S139=$S$666,3,IF(S139=$S$667,2,0)))))</f>
        <v>0</v>
      </c>
      <c r="U139" s="328"/>
      <c r="V139" s="328"/>
      <c r="W139" s="106"/>
      <c r="X139" s="328"/>
      <c r="Y139" s="328"/>
      <c r="Z139" s="108">
        <f t="shared" ref="Z139:Z202" si="733">IF(AA139=$AA$666,1,IF(AA139=$AA$665,2,IF(AA139=$AA$664,4,IF(S139="No_existen",5,0))))</f>
        <v>0</v>
      </c>
      <c r="AA139" s="106"/>
      <c r="AB139" s="106"/>
      <c r="AC139" s="328"/>
      <c r="AD139" s="328"/>
      <c r="AE139" s="108">
        <f t="shared" ref="AE139:AE202" si="734">IF(AF139=$AK$665,1,IF(AF139=$AK$664,4,IF(S139="No_existen",5,0)))</f>
        <v>0</v>
      </c>
      <c r="AF139" s="106"/>
      <c r="AG139" s="106"/>
      <c r="AH139" s="328"/>
      <c r="AI139" s="328"/>
      <c r="AJ139" s="108">
        <f t="shared" ref="AJ139:AJ202" si="735">IF(AK139=$AP$664,1,IF(AK139=$AP$665,4,IF(S139="No_existen",5,0)))</f>
        <v>0</v>
      </c>
      <c r="AK139" s="106"/>
      <c r="AL139" s="106"/>
      <c r="AM139" s="328"/>
      <c r="AN139" s="328"/>
      <c r="AO139" s="108">
        <f t="shared" si="6"/>
        <v>0</v>
      </c>
      <c r="AP139" s="106"/>
      <c r="AQ139" s="328"/>
      <c r="AR139" s="328"/>
      <c r="AS139" s="328"/>
      <c r="AT139" s="329"/>
      <c r="AU139" s="328"/>
      <c r="AV139" s="328"/>
      <c r="AW139" s="106"/>
      <c r="AX139" s="106"/>
      <c r="AY139" s="119"/>
      <c r="AZ139" s="120"/>
      <c r="BA139" s="100"/>
      <c r="BB139" s="100"/>
      <c r="BC139" s="100"/>
      <c r="BD139" s="100"/>
      <c r="BE139" s="100"/>
      <c r="BF139" s="100"/>
      <c r="BG139" s="100"/>
    </row>
    <row r="140" spans="1:59" ht="64.5" hidden="1" customHeight="1" x14ac:dyDescent="0.2">
      <c r="A140" s="336">
        <v>44</v>
      </c>
      <c r="B140" s="340" t="s">
        <v>252</v>
      </c>
      <c r="C140" s="340" t="str">
        <f t="shared" ref="C140" si="736">+VLOOKUP(B140,$A$694:$B$733,2,0)</f>
        <v>DIEGO PAREDES CUERVO</v>
      </c>
      <c r="D140" s="329" t="s">
        <v>164</v>
      </c>
      <c r="E140" s="340" t="str">
        <f>IF(D140=$D$664,$E$664,IF(D140=$D$665,$E$665,IF(D140=$D$666,$E$666,IF(D140=$D$667,$E$667,IF(D140=$D$668,$E$668,IF(D140=$D$669,$E$669,IF(D140=$D$670,$E$670,IF(D140=$D$671,$E$671,IF(D140=$D$672,$E$672,IF(D140=$D$673,$E$673,IF(D140=VICERRECTORÍA_ACADÉMICA_,BE754,IF(D140=PLANEACIÓN_,BE756, IF(D140=IMPACTO,BE755,IF(D140=VICERRECTORÍA_ADMINISTRATIVA_FINANCIERA_,BE757,IF(D140=_VICERRECTORÍA_RESPONSABILIDAD_SOCIAL_Y_BIENESTAR_UNIVERSITARIO_,BE758," ")))))))))))))))</f>
        <v>Promover y facilitar la interacción con la sociedad contribuyendo a la satisfacción de sus demandas, mediante servicios especializados, programas de educación continuada y de proyección social.</v>
      </c>
      <c r="F140" s="340" t="s">
        <v>260</v>
      </c>
      <c r="G140" s="106" t="s">
        <v>255</v>
      </c>
      <c r="H140" s="106" t="s">
        <v>38</v>
      </c>
      <c r="I140" s="99" t="s">
        <v>1070</v>
      </c>
      <c r="J140" s="340" t="s">
        <v>104</v>
      </c>
      <c r="K140" s="340" t="s">
        <v>1083</v>
      </c>
      <c r="L140" s="340" t="s">
        <v>1084</v>
      </c>
      <c r="M140" s="340" t="s">
        <v>1085</v>
      </c>
      <c r="N140" s="340" t="s">
        <v>124</v>
      </c>
      <c r="O140" s="328">
        <f t="shared" ref="O140:O182" si="737">IF(N140="ALTA",5,IF(N140="MEDIO ALTA",4,IF(N140="MEDIA",3,IF(N140="MEDIO BAJA",2,IF(N140="BAJA",1,0)))))</f>
        <v>1</v>
      </c>
      <c r="P140" s="340" t="s">
        <v>204</v>
      </c>
      <c r="Q140" s="328">
        <f t="shared" ref="Q140" si="738">IF(P140="ALTO",5,IF(P140="MEDIO-ALTO",4,IF(P140="MEDIO",3,IF(P140="MEDIO-BAJO",2,IF(P140="BAJO",1,0)))))</f>
        <v>2</v>
      </c>
      <c r="R140" s="328">
        <f t="shared" ref="R140" si="739">Q140*O140</f>
        <v>2</v>
      </c>
      <c r="S140" s="118" t="s">
        <v>310</v>
      </c>
      <c r="T140" s="99">
        <f t="shared" si="732"/>
        <v>1</v>
      </c>
      <c r="U140" s="328">
        <f t="shared" si="406"/>
        <v>1</v>
      </c>
      <c r="V140" s="328">
        <f t="shared" si="407"/>
        <v>0.6</v>
      </c>
      <c r="W140" s="106" t="s">
        <v>1111</v>
      </c>
      <c r="X140" s="328">
        <f t="shared" ref="X140" si="740">IF(S140="No_existen",5*$X$10,Y140*$X$10)</f>
        <v>0.15000000000000002</v>
      </c>
      <c r="Y140" s="328">
        <f t="shared" ref="Y140:Y176" si="741">ROUND(AVERAGEIF(Z140:Z142,"&gt;0"),0)</f>
        <v>3</v>
      </c>
      <c r="Z140" s="108">
        <f t="shared" si="733"/>
        <v>2</v>
      </c>
      <c r="AA140" s="106" t="s">
        <v>314</v>
      </c>
      <c r="AB140" s="106"/>
      <c r="AC140" s="328">
        <f t="shared" ref="AC140" si="742">IF(S140="No_existen",5*$AC$10,AD140*$AC$10)</f>
        <v>0.15</v>
      </c>
      <c r="AD140" s="328">
        <f t="shared" si="411"/>
        <v>1</v>
      </c>
      <c r="AE140" s="108">
        <f t="shared" si="734"/>
        <v>1</v>
      </c>
      <c r="AF140" s="106" t="s">
        <v>290</v>
      </c>
      <c r="AG140" s="106" t="s">
        <v>1123</v>
      </c>
      <c r="AH140" s="328">
        <f t="shared" ref="AH140" si="743">IF(S140="No_existen",5*$AH$10,AI140*$AH$10)</f>
        <v>0.1</v>
      </c>
      <c r="AI140" s="328">
        <f t="shared" ref="AI140" si="744">ROUND(AVERAGEIF(AJ140:AJ142,"&gt;0"),0)</f>
        <v>1</v>
      </c>
      <c r="AJ140" s="108">
        <f t="shared" si="735"/>
        <v>1</v>
      </c>
      <c r="AK140" s="106" t="s">
        <v>287</v>
      </c>
      <c r="AL140" s="106" t="s">
        <v>301</v>
      </c>
      <c r="AM140" s="328">
        <f t="shared" ref="AM140" si="745">IF(S140="No_existen",5*$AM$10,AN140*$AM$10)</f>
        <v>0.1</v>
      </c>
      <c r="AN140" s="328">
        <f t="shared" ref="AN140" si="746">ROUND(AVERAGEIF(AO140:AO142,"&gt;0"),0)</f>
        <v>1</v>
      </c>
      <c r="AO140" s="108">
        <f t="shared" si="6"/>
        <v>1</v>
      </c>
      <c r="AP140" s="106" t="s">
        <v>631</v>
      </c>
      <c r="AQ140" s="328">
        <f t="shared" ref="AQ140" si="747">ROUND(AVERAGE(U140,Y140,AD140,AI140,AN140),0)</f>
        <v>1</v>
      </c>
      <c r="AR140" s="328" t="str">
        <f t="shared" ref="AR140" si="748">IF(AQ140&lt;1.5,"FUERTE",IF(AND(AQ140&gt;=1.5,AQ140&lt;2.5),"ACEPTABLE",IF(AQ140&gt;=5,"INEXISTENTE","DÉBIL")))</f>
        <v>FUERTE</v>
      </c>
      <c r="AS140" s="328">
        <f t="shared" ref="AS140" si="749">IF(R140=0,0,ROUND((R140*AQ140),0))</f>
        <v>2</v>
      </c>
      <c r="AT140" s="329" t="str">
        <f t="shared" ref="AT140" si="750">IF(AS140&gt;=36,"GRAVE", IF(AS140&lt;=10, "LEVE", "MODERADO"))</f>
        <v>LEVE</v>
      </c>
      <c r="AU140" s="329" t="s">
        <v>1132</v>
      </c>
      <c r="AV140" s="385">
        <v>0</v>
      </c>
      <c r="AW140" s="106" t="s">
        <v>88</v>
      </c>
      <c r="AX140" s="106"/>
      <c r="AY140" s="119"/>
      <c r="AZ140" s="120"/>
      <c r="BA140" s="100"/>
      <c r="BB140" s="100"/>
      <c r="BC140" s="100"/>
      <c r="BD140" s="100"/>
      <c r="BE140" s="100"/>
      <c r="BF140" s="100"/>
      <c r="BG140" s="100"/>
    </row>
    <row r="141" spans="1:59" ht="64.5" hidden="1" customHeight="1" x14ac:dyDescent="0.2">
      <c r="A141" s="336"/>
      <c r="B141" s="340"/>
      <c r="C141" s="340"/>
      <c r="D141" s="329"/>
      <c r="E141" s="340"/>
      <c r="F141" s="340"/>
      <c r="G141" s="106"/>
      <c r="H141" s="106"/>
      <c r="I141" s="99"/>
      <c r="J141" s="340"/>
      <c r="K141" s="340"/>
      <c r="L141" s="340"/>
      <c r="M141" s="340"/>
      <c r="N141" s="340"/>
      <c r="O141" s="328"/>
      <c r="P141" s="340"/>
      <c r="Q141" s="328"/>
      <c r="R141" s="328"/>
      <c r="S141" s="118" t="s">
        <v>310</v>
      </c>
      <c r="T141" s="99">
        <f t="shared" si="732"/>
        <v>1</v>
      </c>
      <c r="U141" s="328"/>
      <c r="V141" s="328"/>
      <c r="W141" s="106" t="s">
        <v>1112</v>
      </c>
      <c r="X141" s="328"/>
      <c r="Y141" s="328"/>
      <c r="Z141" s="108">
        <f t="shared" si="733"/>
        <v>4</v>
      </c>
      <c r="AA141" s="106" t="s">
        <v>313</v>
      </c>
      <c r="AB141" s="106"/>
      <c r="AC141" s="328"/>
      <c r="AD141" s="328"/>
      <c r="AE141" s="108">
        <f t="shared" si="734"/>
        <v>1</v>
      </c>
      <c r="AF141" s="106" t="s">
        <v>290</v>
      </c>
      <c r="AG141" s="106" t="s">
        <v>1124</v>
      </c>
      <c r="AH141" s="328"/>
      <c r="AI141" s="328"/>
      <c r="AJ141" s="108">
        <f t="shared" si="735"/>
        <v>1</v>
      </c>
      <c r="AK141" s="106" t="s">
        <v>287</v>
      </c>
      <c r="AL141" s="106" t="s">
        <v>302</v>
      </c>
      <c r="AM141" s="328"/>
      <c r="AN141" s="328"/>
      <c r="AO141" s="108">
        <f t="shared" si="6"/>
        <v>1</v>
      </c>
      <c r="AP141" s="106" t="s">
        <v>631</v>
      </c>
      <c r="AQ141" s="328"/>
      <c r="AR141" s="328"/>
      <c r="AS141" s="328"/>
      <c r="AT141" s="329"/>
      <c r="AU141" s="329"/>
      <c r="AV141" s="329"/>
      <c r="AW141" s="106" t="s">
        <v>88</v>
      </c>
      <c r="AX141" s="106"/>
      <c r="AY141" s="119"/>
      <c r="AZ141" s="120"/>
      <c r="BA141" s="100"/>
      <c r="BB141" s="100"/>
      <c r="BC141" s="100"/>
      <c r="BD141" s="100"/>
      <c r="BE141" s="100"/>
      <c r="BF141" s="100"/>
      <c r="BG141" s="100"/>
    </row>
    <row r="142" spans="1:59" ht="64.5" hidden="1" customHeight="1" x14ac:dyDescent="0.2">
      <c r="A142" s="336"/>
      <c r="B142" s="340"/>
      <c r="C142" s="340"/>
      <c r="D142" s="329"/>
      <c r="E142" s="340"/>
      <c r="F142" s="340"/>
      <c r="G142" s="106"/>
      <c r="H142" s="106"/>
      <c r="I142" s="99"/>
      <c r="J142" s="340"/>
      <c r="K142" s="340"/>
      <c r="L142" s="340"/>
      <c r="M142" s="340"/>
      <c r="N142" s="340"/>
      <c r="O142" s="328"/>
      <c r="P142" s="340"/>
      <c r="Q142" s="328"/>
      <c r="R142" s="328"/>
      <c r="S142" s="118"/>
      <c r="T142" s="99">
        <f t="shared" si="732"/>
        <v>0</v>
      </c>
      <c r="U142" s="328"/>
      <c r="V142" s="328"/>
      <c r="W142" s="106"/>
      <c r="X142" s="328"/>
      <c r="Y142" s="328"/>
      <c r="Z142" s="108">
        <f t="shared" si="733"/>
        <v>0</v>
      </c>
      <c r="AA142" s="106"/>
      <c r="AB142" s="106"/>
      <c r="AC142" s="328"/>
      <c r="AD142" s="328"/>
      <c r="AE142" s="108">
        <f t="shared" si="734"/>
        <v>0</v>
      </c>
      <c r="AF142" s="106"/>
      <c r="AG142" s="106"/>
      <c r="AH142" s="328"/>
      <c r="AI142" s="328"/>
      <c r="AJ142" s="108">
        <f t="shared" si="735"/>
        <v>0</v>
      </c>
      <c r="AK142" s="106"/>
      <c r="AL142" s="106"/>
      <c r="AM142" s="328"/>
      <c r="AN142" s="328"/>
      <c r="AO142" s="108">
        <f t="shared" si="6"/>
        <v>0</v>
      </c>
      <c r="AP142" s="106"/>
      <c r="AQ142" s="328"/>
      <c r="AR142" s="328"/>
      <c r="AS142" s="328"/>
      <c r="AT142" s="329"/>
      <c r="AU142" s="329"/>
      <c r="AV142" s="329"/>
      <c r="AW142" s="106"/>
      <c r="AX142" s="106"/>
      <c r="AY142" s="119"/>
      <c r="AZ142" s="120"/>
      <c r="BA142" s="100"/>
      <c r="BB142" s="100"/>
      <c r="BC142" s="100"/>
      <c r="BD142" s="100"/>
      <c r="BE142" s="100"/>
      <c r="BF142" s="100"/>
      <c r="BG142" s="100"/>
    </row>
    <row r="143" spans="1:59" ht="64.5" hidden="1" customHeight="1" x14ac:dyDescent="0.2">
      <c r="A143" s="336">
        <v>45</v>
      </c>
      <c r="B143" s="340" t="s">
        <v>252</v>
      </c>
      <c r="C143" s="340" t="str">
        <f t="shared" ref="C143" si="751">+VLOOKUP(B143,$A$694:$B$733,2,0)</f>
        <v>DIEGO PAREDES CUERVO</v>
      </c>
      <c r="D143" s="329" t="s">
        <v>164</v>
      </c>
      <c r="E143" s="340" t="str">
        <f>IF(D143=$D$664,$E$664,IF(D143=$D$665,$E$665,IF(D143=$D$666,$E$666,IF(D143=$D$667,$E$667,IF(D143=$D$668,$E$668,IF(D143=$D$669,$E$669,IF(D143=$D$670,$E$670,IF(D143=$D$671,$E$671,IF(D143=$D$672,$E$672,IF(D143=$D$673,$E$673,IF(D143=VICERRECTORÍA_ACADÉMICA_,BE757,IF(D143=PLANEACIÓN_,BE759, IF(D143=IMPACTO,BE758,IF(D143=VICERRECTORÍA_ADMINISTRATIVA_FINANCIERA_,BE760,IF(D143=_VICERRECTORÍA_RESPONSABILIDAD_SOCIAL_Y_BIENESTAR_UNIVERSITARIO_,BE761," ")))))))))))))))</f>
        <v>Promover y facilitar la interacción con la sociedad contribuyendo a la satisfacción de sus demandas, mediante servicios especializados, programas de educación continuada y de proyección social.</v>
      </c>
      <c r="F143" s="340" t="s">
        <v>260</v>
      </c>
      <c r="G143" s="106" t="s">
        <v>255</v>
      </c>
      <c r="H143" s="106" t="s">
        <v>37</v>
      </c>
      <c r="I143" s="99" t="s">
        <v>1071</v>
      </c>
      <c r="J143" s="340" t="s">
        <v>104</v>
      </c>
      <c r="K143" s="340" t="s">
        <v>1086</v>
      </c>
      <c r="L143" s="340" t="s">
        <v>1087</v>
      </c>
      <c r="M143" s="340" t="s">
        <v>1088</v>
      </c>
      <c r="N143" s="340" t="s">
        <v>144</v>
      </c>
      <c r="O143" s="328">
        <f t="shared" ref="O143" si="752">IF(N143="ALTA",5,IF(N143="MEDIO ALTA",4,IF(N143="MEDIA",3,IF(N143="MEDIO BAJA",2,IF(N143="BAJA",1,0)))))</f>
        <v>2</v>
      </c>
      <c r="P143" s="340" t="s">
        <v>137</v>
      </c>
      <c r="Q143" s="328">
        <f t="shared" ref="Q143" si="753">IF(P143="ALTO",5,IF(P143="MEDIO-ALTO",4,IF(P143="MEDIO",3,IF(P143="MEDIO-BAJO",2,IF(P143="BAJO",1,0)))))</f>
        <v>3</v>
      </c>
      <c r="R143" s="328">
        <f t="shared" ref="R143" si="754">Q143*O143</f>
        <v>6</v>
      </c>
      <c r="S143" s="118" t="s">
        <v>310</v>
      </c>
      <c r="T143" s="99">
        <f t="shared" si="732"/>
        <v>1</v>
      </c>
      <c r="U143" s="328">
        <f t="shared" si="424"/>
        <v>1</v>
      </c>
      <c r="V143" s="328">
        <f t="shared" si="425"/>
        <v>0.6</v>
      </c>
      <c r="W143" s="106" t="s">
        <v>1113</v>
      </c>
      <c r="X143" s="328">
        <f t="shared" ref="X143" si="755">IF(S143="No_existen",5*$X$10,Y143*$X$10)</f>
        <v>0.1</v>
      </c>
      <c r="Y143" s="328">
        <f t="shared" ref="Y143:Y179" si="756">ROUND(AVERAGEIF(Z143:Z145,"&gt;0"),0)</f>
        <v>2</v>
      </c>
      <c r="Z143" s="108">
        <f t="shared" si="733"/>
        <v>2</v>
      </c>
      <c r="AA143" s="106" t="s">
        <v>314</v>
      </c>
      <c r="AB143" s="106"/>
      <c r="AC143" s="328">
        <f t="shared" ref="AC143" si="757">IF(S143="No_existen",5*$AC$10,AD143*$AC$10)</f>
        <v>0.15</v>
      </c>
      <c r="AD143" s="328">
        <f t="shared" si="429"/>
        <v>1</v>
      </c>
      <c r="AE143" s="108">
        <f t="shared" si="734"/>
        <v>1</v>
      </c>
      <c r="AF143" s="106" t="s">
        <v>290</v>
      </c>
      <c r="AG143" s="106" t="s">
        <v>1125</v>
      </c>
      <c r="AH143" s="328">
        <f t="shared" ref="AH143" si="758">IF(S143="No_existen",5*$AH$10,AI143*$AH$10)</f>
        <v>0.1</v>
      </c>
      <c r="AI143" s="328">
        <f t="shared" ref="AI143" si="759">ROUND(AVERAGEIF(AJ143:AJ145,"&gt;0"),0)</f>
        <v>1</v>
      </c>
      <c r="AJ143" s="108">
        <f t="shared" si="735"/>
        <v>1</v>
      </c>
      <c r="AK143" s="106" t="s">
        <v>287</v>
      </c>
      <c r="AL143" s="106" t="s">
        <v>295</v>
      </c>
      <c r="AM143" s="328">
        <f t="shared" ref="AM143" si="760">IF(S143="No_existen",5*$AM$10,AN143*$AM$10)</f>
        <v>0.1</v>
      </c>
      <c r="AN143" s="328">
        <f t="shared" ref="AN143" si="761">ROUND(AVERAGEIF(AO143:AO145,"&gt;0"),0)</f>
        <v>1</v>
      </c>
      <c r="AO143" s="108">
        <f t="shared" si="6"/>
        <v>1</v>
      </c>
      <c r="AP143" s="106" t="s">
        <v>631</v>
      </c>
      <c r="AQ143" s="328">
        <f t="shared" ref="AQ143" si="762">ROUND(AVERAGE(U143,Y143,AD143,AI143,AN143),0)</f>
        <v>1</v>
      </c>
      <c r="AR143" s="328" t="str">
        <f t="shared" ref="AR143" si="763">IF(AQ143&lt;1.5,"FUERTE",IF(AND(AQ143&gt;=1.5,AQ143&lt;2.5),"ACEPTABLE",IF(AQ143&gt;=5,"INEXISTENTE","DÉBIL")))</f>
        <v>FUERTE</v>
      </c>
      <c r="AS143" s="328">
        <f t="shared" ref="AS143" si="764">IF(R143=0,0,ROUND((R143*AQ143),0))</f>
        <v>6</v>
      </c>
      <c r="AT143" s="329" t="str">
        <f t="shared" ref="AT143" si="765">IF(AS143&gt;=36,"GRAVE", IF(AS143&lt;=10, "LEVE", "MODERADO"))</f>
        <v>LEVE</v>
      </c>
      <c r="AU143" s="329" t="s">
        <v>1133</v>
      </c>
      <c r="AV143" s="329">
        <v>100</v>
      </c>
      <c r="AW143" s="106" t="s">
        <v>88</v>
      </c>
      <c r="AX143" s="106"/>
      <c r="AY143" s="119"/>
      <c r="AZ143" s="120"/>
      <c r="BA143" s="100"/>
      <c r="BB143" s="100"/>
      <c r="BC143" s="100"/>
      <c r="BD143" s="100"/>
      <c r="BE143" s="100"/>
      <c r="BF143" s="100"/>
      <c r="BG143" s="100"/>
    </row>
    <row r="144" spans="1:59" ht="64.5" hidden="1" customHeight="1" x14ac:dyDescent="0.2">
      <c r="A144" s="336"/>
      <c r="B144" s="340"/>
      <c r="C144" s="340"/>
      <c r="D144" s="329"/>
      <c r="E144" s="340"/>
      <c r="F144" s="340"/>
      <c r="G144" s="106"/>
      <c r="H144" s="106"/>
      <c r="I144" s="99"/>
      <c r="J144" s="340"/>
      <c r="K144" s="340"/>
      <c r="L144" s="340"/>
      <c r="M144" s="340"/>
      <c r="N144" s="340"/>
      <c r="O144" s="328"/>
      <c r="P144" s="340"/>
      <c r="Q144" s="328"/>
      <c r="R144" s="328"/>
      <c r="S144" s="118"/>
      <c r="T144" s="99">
        <f t="shared" si="732"/>
        <v>0</v>
      </c>
      <c r="U144" s="328"/>
      <c r="V144" s="328"/>
      <c r="W144" s="106"/>
      <c r="X144" s="328"/>
      <c r="Y144" s="328"/>
      <c r="Z144" s="108">
        <f t="shared" si="733"/>
        <v>0</v>
      </c>
      <c r="AA144" s="106"/>
      <c r="AB144" s="106"/>
      <c r="AC144" s="328"/>
      <c r="AD144" s="328"/>
      <c r="AE144" s="108">
        <f t="shared" si="734"/>
        <v>0</v>
      </c>
      <c r="AF144" s="106"/>
      <c r="AG144" s="106"/>
      <c r="AH144" s="328"/>
      <c r="AI144" s="328"/>
      <c r="AJ144" s="108">
        <f t="shared" si="735"/>
        <v>0</v>
      </c>
      <c r="AK144" s="106"/>
      <c r="AL144" s="106"/>
      <c r="AM144" s="328"/>
      <c r="AN144" s="328"/>
      <c r="AO144" s="108">
        <f t="shared" si="6"/>
        <v>0</v>
      </c>
      <c r="AP144" s="106"/>
      <c r="AQ144" s="328"/>
      <c r="AR144" s="328"/>
      <c r="AS144" s="328"/>
      <c r="AT144" s="329"/>
      <c r="AU144" s="329"/>
      <c r="AV144" s="329"/>
      <c r="AW144" s="106"/>
      <c r="AX144" s="106"/>
      <c r="AY144" s="119"/>
      <c r="AZ144" s="120"/>
      <c r="BA144" s="100"/>
      <c r="BB144" s="100"/>
      <c r="BC144" s="100"/>
      <c r="BD144" s="100"/>
      <c r="BE144" s="100"/>
      <c r="BF144" s="100"/>
      <c r="BG144" s="100"/>
    </row>
    <row r="145" spans="1:59" ht="64.5" hidden="1" customHeight="1" x14ac:dyDescent="0.2">
      <c r="A145" s="336"/>
      <c r="B145" s="340"/>
      <c r="C145" s="340"/>
      <c r="D145" s="329"/>
      <c r="E145" s="340"/>
      <c r="F145" s="340"/>
      <c r="G145" s="106"/>
      <c r="H145" s="106"/>
      <c r="I145" s="99"/>
      <c r="J145" s="340"/>
      <c r="K145" s="340"/>
      <c r="L145" s="340"/>
      <c r="M145" s="340"/>
      <c r="N145" s="340"/>
      <c r="O145" s="328"/>
      <c r="P145" s="340"/>
      <c r="Q145" s="328"/>
      <c r="R145" s="328"/>
      <c r="S145" s="118"/>
      <c r="T145" s="99">
        <f t="shared" si="732"/>
        <v>0</v>
      </c>
      <c r="U145" s="328"/>
      <c r="V145" s="328"/>
      <c r="W145" s="106"/>
      <c r="X145" s="328"/>
      <c r="Y145" s="328"/>
      <c r="Z145" s="108">
        <f t="shared" si="733"/>
        <v>0</v>
      </c>
      <c r="AA145" s="106"/>
      <c r="AB145" s="106"/>
      <c r="AC145" s="328"/>
      <c r="AD145" s="328"/>
      <c r="AE145" s="108">
        <f t="shared" si="734"/>
        <v>0</v>
      </c>
      <c r="AF145" s="106"/>
      <c r="AG145" s="106"/>
      <c r="AH145" s="328"/>
      <c r="AI145" s="328"/>
      <c r="AJ145" s="108">
        <f t="shared" si="735"/>
        <v>0</v>
      </c>
      <c r="AK145" s="106"/>
      <c r="AL145" s="106"/>
      <c r="AM145" s="328"/>
      <c r="AN145" s="328"/>
      <c r="AO145" s="108">
        <f t="shared" si="6"/>
        <v>0</v>
      </c>
      <c r="AP145" s="106"/>
      <c r="AQ145" s="328"/>
      <c r="AR145" s="328"/>
      <c r="AS145" s="328"/>
      <c r="AT145" s="329"/>
      <c r="AU145" s="329"/>
      <c r="AV145" s="329"/>
      <c r="AW145" s="106"/>
      <c r="AX145" s="106"/>
      <c r="AY145" s="119"/>
      <c r="AZ145" s="120"/>
      <c r="BA145" s="100"/>
      <c r="BB145" s="100"/>
      <c r="BC145" s="100"/>
      <c r="BD145" s="100"/>
      <c r="BE145" s="100"/>
      <c r="BF145" s="100"/>
      <c r="BG145" s="100"/>
    </row>
    <row r="146" spans="1:59" ht="64.5" hidden="1" customHeight="1" x14ac:dyDescent="0.2">
      <c r="A146" s="336">
        <v>46</v>
      </c>
      <c r="B146" s="340" t="s">
        <v>252</v>
      </c>
      <c r="C146" s="340" t="str">
        <f t="shared" ref="C146" si="766">+VLOOKUP(B146,$A$694:$B$733,2,0)</f>
        <v>DIEGO PAREDES CUERVO</v>
      </c>
      <c r="D146" s="329" t="s">
        <v>164</v>
      </c>
      <c r="E146" s="340" t="str">
        <f>IF(D146=$D$664,$E$664,IF(D146=$D$665,$E$665,IF(D146=$D$666,$E$666,IF(D146=$D$667,$E$667,IF(D146=$D$668,$E$668,IF(D146=$D$669,$E$669,IF(D146=$D$670,$E$670,IF(D146=$D$671,$E$671,IF(D146=$D$672,$E$672,IF(D146=$D$673,$E$673,IF(D146=VICERRECTORÍA_ACADÉMICA_,BE760,IF(D146=PLANEACIÓN_,BE762, IF(D146=IMPACTO,BE761,IF(D146=VICERRECTORÍA_ADMINISTRATIVA_FINANCIERA_,BE763,IF(D146=_VICERRECTORÍA_RESPONSABILIDAD_SOCIAL_Y_BIENESTAR_UNIVERSITARIO_,BE764," ")))))))))))))))</f>
        <v>Promover y facilitar la interacción con la sociedad contribuyendo a la satisfacción de sus demandas, mediante servicios especializados, programas de educación continuada y de proyección social.</v>
      </c>
      <c r="F146" s="340" t="s">
        <v>260</v>
      </c>
      <c r="G146" s="106" t="s">
        <v>255</v>
      </c>
      <c r="H146" s="106" t="s">
        <v>37</v>
      </c>
      <c r="I146" s="99" t="s">
        <v>1072</v>
      </c>
      <c r="J146" s="340" t="s">
        <v>104</v>
      </c>
      <c r="K146" s="328" t="s">
        <v>1089</v>
      </c>
      <c r="L146" s="328" t="s">
        <v>1090</v>
      </c>
      <c r="M146" s="328" t="s">
        <v>1091</v>
      </c>
      <c r="N146" s="340" t="s">
        <v>124</v>
      </c>
      <c r="O146" s="328">
        <f t="shared" ref="O146:O188" si="767">IF(N146="ALTA",5,IF(N146="MEDIO ALTA",4,IF(N146="MEDIA",3,IF(N146="MEDIO BAJA",2,IF(N146="BAJA",1,0)))))</f>
        <v>1</v>
      </c>
      <c r="P146" s="340" t="s">
        <v>137</v>
      </c>
      <c r="Q146" s="328">
        <f t="shared" ref="Q146" si="768">IF(P146="ALTO",5,IF(P146="MEDIO-ALTO",4,IF(P146="MEDIO",3,IF(P146="MEDIO-BAJO",2,IF(P146="BAJO",1,0)))))</f>
        <v>3</v>
      </c>
      <c r="R146" s="328">
        <f t="shared" ref="R146" si="769">Q146*O146</f>
        <v>3</v>
      </c>
      <c r="S146" s="118" t="s">
        <v>310</v>
      </c>
      <c r="T146" s="99">
        <f t="shared" si="732"/>
        <v>1</v>
      </c>
      <c r="U146" s="328">
        <f t="shared" si="442"/>
        <v>1</v>
      </c>
      <c r="V146" s="328">
        <f t="shared" si="443"/>
        <v>0.6</v>
      </c>
      <c r="W146" s="106" t="s">
        <v>1114</v>
      </c>
      <c r="X146" s="328">
        <f t="shared" ref="X146" si="770">IF(S146="No_existen",5*$X$10,Y146*$X$10)</f>
        <v>0.2</v>
      </c>
      <c r="Y146" s="328">
        <f t="shared" ref="Y146:Y182" si="771">ROUND(AVERAGEIF(Z146:Z148,"&gt;0"),0)</f>
        <v>4</v>
      </c>
      <c r="Z146" s="108">
        <f t="shared" si="733"/>
        <v>4</v>
      </c>
      <c r="AA146" s="106" t="s">
        <v>313</v>
      </c>
      <c r="AB146" s="106"/>
      <c r="AC146" s="328">
        <f t="shared" ref="AC146" si="772">IF(S146="No_existen",5*$AC$10,AD146*$AC$10)</f>
        <v>0.15</v>
      </c>
      <c r="AD146" s="328">
        <f t="shared" si="446"/>
        <v>1</v>
      </c>
      <c r="AE146" s="108">
        <f t="shared" si="734"/>
        <v>1</v>
      </c>
      <c r="AF146" s="106" t="s">
        <v>290</v>
      </c>
      <c r="AG146" s="106" t="s">
        <v>1126</v>
      </c>
      <c r="AH146" s="328">
        <f t="shared" ref="AH146" si="773">IF(S146="No_existen",5*$AH$10,AI146*$AH$10)</f>
        <v>0.1</v>
      </c>
      <c r="AI146" s="328">
        <f t="shared" ref="AI146" si="774">ROUND(AVERAGEIF(AJ146:AJ148,"&gt;0"),0)</f>
        <v>1</v>
      </c>
      <c r="AJ146" s="108">
        <f t="shared" si="735"/>
        <v>1</v>
      </c>
      <c r="AK146" s="106" t="s">
        <v>287</v>
      </c>
      <c r="AL146" s="106" t="s">
        <v>302</v>
      </c>
      <c r="AM146" s="328">
        <f t="shared" ref="AM146" si="775">IF(S146="No_existen",5*$AM$10,AN146*$AM$10)</f>
        <v>0.1</v>
      </c>
      <c r="AN146" s="328">
        <f t="shared" ref="AN146" si="776">ROUND(AVERAGEIF(AO146:AO148,"&gt;0"),0)</f>
        <v>1</v>
      </c>
      <c r="AO146" s="108">
        <f t="shared" si="6"/>
        <v>1</v>
      </c>
      <c r="AP146" s="106" t="s">
        <v>631</v>
      </c>
      <c r="AQ146" s="328">
        <f t="shared" ref="AQ146" si="777">ROUND(AVERAGE(U146,Y146,AD146,AI146,AN146),0)</f>
        <v>2</v>
      </c>
      <c r="AR146" s="328" t="str">
        <f t="shared" ref="AR146" si="778">IF(AQ146&lt;1.5,"FUERTE",IF(AND(AQ146&gt;=1.5,AQ146&lt;2.5),"ACEPTABLE",IF(AQ146&gt;=5,"INEXISTENTE","DÉBIL")))</f>
        <v>ACEPTABLE</v>
      </c>
      <c r="AS146" s="328">
        <f t="shared" ref="AS146" si="779">IF(R146=0,0,ROUND((R146*AQ146),0))</f>
        <v>6</v>
      </c>
      <c r="AT146" s="329" t="str">
        <f t="shared" ref="AT146" si="780">IF(AS146&gt;=36,"GRAVE", IF(AS146&lt;=10, "LEVE", "MODERADO"))</f>
        <v>LEVE</v>
      </c>
      <c r="AU146" s="329" t="s">
        <v>1134</v>
      </c>
      <c r="AV146" s="329">
        <v>0</v>
      </c>
      <c r="AW146" s="106" t="s">
        <v>88</v>
      </c>
      <c r="AX146" s="106"/>
      <c r="AY146" s="119"/>
      <c r="AZ146" s="120"/>
      <c r="BA146" s="100"/>
      <c r="BB146" s="100"/>
      <c r="BC146" s="100"/>
      <c r="BD146" s="100"/>
      <c r="BE146" s="100"/>
      <c r="BF146" s="100"/>
      <c r="BG146" s="100"/>
    </row>
    <row r="147" spans="1:59" ht="64.5" hidden="1" customHeight="1" x14ac:dyDescent="0.2">
      <c r="A147" s="336"/>
      <c r="B147" s="340"/>
      <c r="C147" s="340"/>
      <c r="D147" s="329"/>
      <c r="E147" s="340"/>
      <c r="F147" s="340"/>
      <c r="G147" s="106"/>
      <c r="H147" s="106"/>
      <c r="I147" s="99"/>
      <c r="J147" s="340"/>
      <c r="K147" s="328"/>
      <c r="L147" s="328"/>
      <c r="M147" s="328"/>
      <c r="N147" s="340"/>
      <c r="O147" s="328"/>
      <c r="P147" s="340"/>
      <c r="Q147" s="328"/>
      <c r="R147" s="328"/>
      <c r="S147" s="118"/>
      <c r="T147" s="99">
        <f t="shared" si="732"/>
        <v>0</v>
      </c>
      <c r="U147" s="328"/>
      <c r="V147" s="328"/>
      <c r="W147" s="106"/>
      <c r="X147" s="328"/>
      <c r="Y147" s="328"/>
      <c r="Z147" s="108">
        <f t="shared" si="733"/>
        <v>0</v>
      </c>
      <c r="AA147" s="106"/>
      <c r="AB147" s="106"/>
      <c r="AC147" s="328"/>
      <c r="AD147" s="328"/>
      <c r="AE147" s="108">
        <f t="shared" si="734"/>
        <v>0</v>
      </c>
      <c r="AF147" s="106"/>
      <c r="AG147" s="106"/>
      <c r="AH147" s="328"/>
      <c r="AI147" s="328"/>
      <c r="AJ147" s="108">
        <f t="shared" si="735"/>
        <v>0</v>
      </c>
      <c r="AK147" s="106"/>
      <c r="AL147" s="106"/>
      <c r="AM147" s="328"/>
      <c r="AN147" s="328"/>
      <c r="AO147" s="108">
        <f t="shared" si="6"/>
        <v>0</v>
      </c>
      <c r="AP147" s="106"/>
      <c r="AQ147" s="328"/>
      <c r="AR147" s="328"/>
      <c r="AS147" s="328"/>
      <c r="AT147" s="329"/>
      <c r="AU147" s="329"/>
      <c r="AV147" s="329"/>
      <c r="AW147" s="106"/>
      <c r="AX147" s="106"/>
      <c r="AY147" s="119"/>
      <c r="AZ147" s="120"/>
      <c r="BA147" s="100"/>
      <c r="BB147" s="100"/>
      <c r="BC147" s="100"/>
      <c r="BD147" s="100"/>
      <c r="BE147" s="100"/>
      <c r="BF147" s="100"/>
      <c r="BG147" s="100"/>
    </row>
    <row r="148" spans="1:59" ht="64.5" hidden="1" customHeight="1" x14ac:dyDescent="0.2">
      <c r="A148" s="336"/>
      <c r="B148" s="340"/>
      <c r="C148" s="340"/>
      <c r="D148" s="329"/>
      <c r="E148" s="340"/>
      <c r="F148" s="340"/>
      <c r="G148" s="106"/>
      <c r="H148" s="106"/>
      <c r="I148" s="99"/>
      <c r="J148" s="340"/>
      <c r="K148" s="328"/>
      <c r="L148" s="328"/>
      <c r="M148" s="328"/>
      <c r="N148" s="340"/>
      <c r="O148" s="328"/>
      <c r="P148" s="340"/>
      <c r="Q148" s="328"/>
      <c r="R148" s="328"/>
      <c r="S148" s="118"/>
      <c r="T148" s="99">
        <f t="shared" si="732"/>
        <v>0</v>
      </c>
      <c r="U148" s="328"/>
      <c r="V148" s="328"/>
      <c r="W148" s="106"/>
      <c r="X148" s="328"/>
      <c r="Y148" s="328"/>
      <c r="Z148" s="108">
        <f t="shared" si="733"/>
        <v>0</v>
      </c>
      <c r="AA148" s="106"/>
      <c r="AB148" s="106"/>
      <c r="AC148" s="328"/>
      <c r="AD148" s="328"/>
      <c r="AE148" s="108">
        <f t="shared" si="734"/>
        <v>0</v>
      </c>
      <c r="AF148" s="106"/>
      <c r="AG148" s="106"/>
      <c r="AH148" s="328"/>
      <c r="AI148" s="328"/>
      <c r="AJ148" s="108">
        <f t="shared" si="735"/>
        <v>0</v>
      </c>
      <c r="AK148" s="106"/>
      <c r="AL148" s="106"/>
      <c r="AM148" s="328"/>
      <c r="AN148" s="328"/>
      <c r="AO148" s="108">
        <f t="shared" si="6"/>
        <v>0</v>
      </c>
      <c r="AP148" s="106"/>
      <c r="AQ148" s="328"/>
      <c r="AR148" s="328"/>
      <c r="AS148" s="328"/>
      <c r="AT148" s="329"/>
      <c r="AU148" s="329"/>
      <c r="AV148" s="329"/>
      <c r="AW148" s="106"/>
      <c r="AX148" s="106"/>
      <c r="AY148" s="119"/>
      <c r="AZ148" s="120"/>
      <c r="BA148" s="100"/>
      <c r="BB148" s="100"/>
      <c r="BC148" s="100"/>
      <c r="BD148" s="100"/>
      <c r="BE148" s="100"/>
      <c r="BF148" s="100"/>
      <c r="BG148" s="100"/>
    </row>
    <row r="149" spans="1:59" ht="64.5" hidden="1" customHeight="1" x14ac:dyDescent="0.2">
      <c r="A149" s="336">
        <v>47</v>
      </c>
      <c r="B149" s="340" t="s">
        <v>252</v>
      </c>
      <c r="C149" s="340" t="str">
        <f t="shared" ref="C149" si="781">+VLOOKUP(B149,$A$694:$B$733,2,0)</f>
        <v>DIEGO PAREDES CUERVO</v>
      </c>
      <c r="D149" s="329" t="s">
        <v>164</v>
      </c>
      <c r="E149" s="340" t="str">
        <f>IF(D149=$D$664,$E$664,IF(D149=$D$665,$E$665,IF(D149=$D$666,$E$666,IF(D149=$D$667,$E$667,IF(D149=$D$668,$E$668,IF(D149=$D$669,$E$669,IF(D149=$D$670,$E$670,IF(D149=$D$671,$E$671,IF(D149=$D$672,$E$672,IF(D149=$D$673,$E$673,IF(D149=VICERRECTORÍA_ACADÉMICA_,BE763,IF(D149=PLANEACIÓN_,BE765, IF(D149=IMPACTO,BE764,IF(D149=VICERRECTORÍA_ADMINISTRATIVA_FINANCIERA_,BE766,IF(D149=_VICERRECTORÍA_RESPONSABILIDAD_SOCIAL_Y_BIENESTAR_UNIVERSITARIO_,BE767," ")))))))))))))))</f>
        <v>Promover y facilitar la interacción con la sociedad contribuyendo a la satisfacción de sus demandas, mediante servicios especializados, programas de educación continuada y de proyección social.</v>
      </c>
      <c r="F149" s="340" t="s">
        <v>260</v>
      </c>
      <c r="G149" s="106" t="s">
        <v>255</v>
      </c>
      <c r="H149" s="106" t="s">
        <v>37</v>
      </c>
      <c r="I149" s="99" t="s">
        <v>1073</v>
      </c>
      <c r="J149" s="340" t="s">
        <v>104</v>
      </c>
      <c r="K149" s="340" t="s">
        <v>1092</v>
      </c>
      <c r="L149" s="340" t="s">
        <v>1093</v>
      </c>
      <c r="M149" s="340" t="s">
        <v>1094</v>
      </c>
      <c r="N149" s="340" t="s">
        <v>124</v>
      </c>
      <c r="O149" s="328">
        <f t="shared" ref="O149:O191" si="782">IF(N149="ALTA",5,IF(N149="MEDIO ALTA",4,IF(N149="MEDIA",3,IF(N149="MEDIO BAJA",2,IF(N149="BAJA",1,0)))))</f>
        <v>1</v>
      </c>
      <c r="P149" s="340" t="s">
        <v>205</v>
      </c>
      <c r="Q149" s="328">
        <f t="shared" ref="Q149" si="783">IF(P149="ALTO",5,IF(P149="MEDIO-ALTO",4,IF(P149="MEDIO",3,IF(P149="MEDIO-BAJO",2,IF(P149="BAJO",1,0)))))</f>
        <v>4</v>
      </c>
      <c r="R149" s="328">
        <f t="shared" ref="R149" si="784">Q149*O149</f>
        <v>4</v>
      </c>
      <c r="S149" s="118" t="s">
        <v>310</v>
      </c>
      <c r="T149" s="99">
        <f t="shared" si="732"/>
        <v>1</v>
      </c>
      <c r="U149" s="328">
        <f t="shared" si="459"/>
        <v>1</v>
      </c>
      <c r="V149" s="328">
        <f t="shared" si="460"/>
        <v>0.6</v>
      </c>
      <c r="W149" s="106" t="s">
        <v>1115</v>
      </c>
      <c r="X149" s="328">
        <f t="shared" ref="X149" si="785">IF(S149="No_existen",5*$X$10,Y149*$X$10)</f>
        <v>0.2</v>
      </c>
      <c r="Y149" s="328">
        <f t="shared" ref="Y149:Y185" si="786">ROUND(AVERAGEIF(Z149:Z151,"&gt;0"),0)</f>
        <v>4</v>
      </c>
      <c r="Z149" s="108">
        <f t="shared" si="733"/>
        <v>4</v>
      </c>
      <c r="AA149" s="106" t="s">
        <v>313</v>
      </c>
      <c r="AB149" s="106"/>
      <c r="AC149" s="328">
        <f t="shared" ref="AC149" si="787">IF(S149="No_existen",5*$AC$10,AD149*$AC$10)</f>
        <v>0.15</v>
      </c>
      <c r="AD149" s="328">
        <f t="shared" si="463"/>
        <v>1</v>
      </c>
      <c r="AE149" s="108">
        <f t="shared" si="734"/>
        <v>1</v>
      </c>
      <c r="AF149" s="106" t="s">
        <v>290</v>
      </c>
      <c r="AG149" s="106" t="s">
        <v>1122</v>
      </c>
      <c r="AH149" s="328">
        <f t="shared" ref="AH149" si="788">IF(S149="No_existen",5*$AH$10,AI149*$AH$10)</f>
        <v>0.1</v>
      </c>
      <c r="AI149" s="328">
        <f t="shared" ref="AI149" si="789">ROUND(AVERAGEIF(AJ149:AJ151,"&gt;0"),0)</f>
        <v>1</v>
      </c>
      <c r="AJ149" s="108">
        <f t="shared" si="735"/>
        <v>1</v>
      </c>
      <c r="AK149" s="106" t="s">
        <v>287</v>
      </c>
      <c r="AL149" s="106" t="s">
        <v>302</v>
      </c>
      <c r="AM149" s="328">
        <f t="shared" ref="AM149" si="790">IF(S149="No_existen",5*$AM$10,AN149*$AM$10)</f>
        <v>0.1</v>
      </c>
      <c r="AN149" s="328">
        <f t="shared" ref="AN149" si="791">ROUND(AVERAGEIF(AO149:AO151,"&gt;0"),0)</f>
        <v>1</v>
      </c>
      <c r="AO149" s="108">
        <f t="shared" si="6"/>
        <v>1</v>
      </c>
      <c r="AP149" s="106" t="s">
        <v>631</v>
      </c>
      <c r="AQ149" s="328">
        <f t="shared" ref="AQ149" si="792">ROUND(AVERAGE(U149,Y149,AD149,AI149,AN149),0)</f>
        <v>2</v>
      </c>
      <c r="AR149" s="328" t="str">
        <f t="shared" ref="AR149" si="793">IF(AQ149&lt;1.5,"FUERTE",IF(AND(AQ149&gt;=1.5,AQ149&lt;2.5),"ACEPTABLE",IF(AQ149&gt;=5,"INEXISTENTE","DÉBIL")))</f>
        <v>ACEPTABLE</v>
      </c>
      <c r="AS149" s="328">
        <f t="shared" ref="AS149" si="794">IF(R149=0,0,ROUND((R149*AQ149),0))</f>
        <v>8</v>
      </c>
      <c r="AT149" s="329" t="str">
        <f t="shared" ref="AT149" si="795">IF(AS149&gt;=36,"GRAVE", IF(AS149&lt;=10, "LEVE", "MODERADO"))</f>
        <v>LEVE</v>
      </c>
      <c r="AU149" s="329" t="s">
        <v>1135</v>
      </c>
      <c r="AV149" s="329">
        <v>0</v>
      </c>
      <c r="AW149" s="106" t="s">
        <v>88</v>
      </c>
      <c r="AX149" s="106"/>
      <c r="AY149" s="119"/>
      <c r="AZ149" s="120"/>
      <c r="BA149" s="100"/>
      <c r="BB149" s="100"/>
      <c r="BC149" s="100"/>
      <c r="BD149" s="100"/>
      <c r="BE149" s="100"/>
      <c r="BF149" s="100"/>
      <c r="BG149" s="100"/>
    </row>
    <row r="150" spans="1:59" ht="64.5" hidden="1" customHeight="1" x14ac:dyDescent="0.2">
      <c r="A150" s="336"/>
      <c r="B150" s="340"/>
      <c r="C150" s="340"/>
      <c r="D150" s="329"/>
      <c r="E150" s="340"/>
      <c r="F150" s="340"/>
      <c r="G150" s="106"/>
      <c r="H150" s="106"/>
      <c r="I150" s="99"/>
      <c r="J150" s="340"/>
      <c r="K150" s="340"/>
      <c r="L150" s="340"/>
      <c r="M150" s="340"/>
      <c r="N150" s="340"/>
      <c r="O150" s="328"/>
      <c r="P150" s="340"/>
      <c r="Q150" s="328"/>
      <c r="R150" s="328"/>
      <c r="S150" s="118"/>
      <c r="T150" s="99">
        <f t="shared" si="732"/>
        <v>0</v>
      </c>
      <c r="U150" s="328"/>
      <c r="V150" s="328"/>
      <c r="W150" s="106"/>
      <c r="X150" s="328"/>
      <c r="Y150" s="328"/>
      <c r="Z150" s="108">
        <f t="shared" si="733"/>
        <v>0</v>
      </c>
      <c r="AA150" s="106"/>
      <c r="AB150" s="106"/>
      <c r="AC150" s="328"/>
      <c r="AD150" s="328"/>
      <c r="AE150" s="108">
        <f t="shared" si="734"/>
        <v>0</v>
      </c>
      <c r="AF150" s="106"/>
      <c r="AG150" s="106"/>
      <c r="AH150" s="328"/>
      <c r="AI150" s="328"/>
      <c r="AJ150" s="108">
        <f t="shared" si="735"/>
        <v>0</v>
      </c>
      <c r="AK150" s="106"/>
      <c r="AL150" s="106"/>
      <c r="AM150" s="328"/>
      <c r="AN150" s="328"/>
      <c r="AO150" s="108">
        <f t="shared" si="6"/>
        <v>0</v>
      </c>
      <c r="AP150" s="106"/>
      <c r="AQ150" s="328"/>
      <c r="AR150" s="328"/>
      <c r="AS150" s="328"/>
      <c r="AT150" s="329"/>
      <c r="AU150" s="329"/>
      <c r="AV150" s="329"/>
      <c r="AW150" s="106"/>
      <c r="AX150" s="106"/>
      <c r="AY150" s="119"/>
      <c r="AZ150" s="120"/>
      <c r="BA150" s="100"/>
      <c r="BB150" s="100"/>
      <c r="BC150" s="100"/>
      <c r="BD150" s="100"/>
      <c r="BE150" s="100"/>
      <c r="BF150" s="100"/>
      <c r="BG150" s="100"/>
    </row>
    <row r="151" spans="1:59" ht="64.5" hidden="1" customHeight="1" x14ac:dyDescent="0.2">
      <c r="A151" s="336"/>
      <c r="B151" s="340"/>
      <c r="C151" s="340"/>
      <c r="D151" s="329"/>
      <c r="E151" s="340"/>
      <c r="F151" s="340"/>
      <c r="G151" s="106"/>
      <c r="H151" s="106"/>
      <c r="I151" s="99"/>
      <c r="J151" s="340"/>
      <c r="K151" s="340"/>
      <c r="L151" s="340"/>
      <c r="M151" s="340"/>
      <c r="N151" s="340"/>
      <c r="O151" s="328"/>
      <c r="P151" s="340"/>
      <c r="Q151" s="328"/>
      <c r="R151" s="328"/>
      <c r="S151" s="118"/>
      <c r="T151" s="99">
        <f t="shared" si="732"/>
        <v>0</v>
      </c>
      <c r="U151" s="328"/>
      <c r="V151" s="328"/>
      <c r="W151" s="106"/>
      <c r="X151" s="328"/>
      <c r="Y151" s="328"/>
      <c r="Z151" s="108">
        <f t="shared" si="733"/>
        <v>0</v>
      </c>
      <c r="AA151" s="106"/>
      <c r="AB151" s="106"/>
      <c r="AC151" s="328"/>
      <c r="AD151" s="328"/>
      <c r="AE151" s="108">
        <f t="shared" si="734"/>
        <v>0</v>
      </c>
      <c r="AF151" s="106"/>
      <c r="AG151" s="106"/>
      <c r="AH151" s="328"/>
      <c r="AI151" s="328"/>
      <c r="AJ151" s="108">
        <f t="shared" si="735"/>
        <v>0</v>
      </c>
      <c r="AK151" s="106"/>
      <c r="AL151" s="106"/>
      <c r="AM151" s="328"/>
      <c r="AN151" s="328"/>
      <c r="AO151" s="108">
        <f t="shared" si="6"/>
        <v>0</v>
      </c>
      <c r="AP151" s="106"/>
      <c r="AQ151" s="328"/>
      <c r="AR151" s="328"/>
      <c r="AS151" s="328"/>
      <c r="AT151" s="329"/>
      <c r="AU151" s="329"/>
      <c r="AV151" s="329"/>
      <c r="AW151" s="106"/>
      <c r="AX151" s="106"/>
      <c r="AY151" s="119"/>
      <c r="AZ151" s="120"/>
      <c r="BA151" s="100"/>
      <c r="BB151" s="100"/>
      <c r="BC151" s="100"/>
      <c r="BD151" s="100"/>
      <c r="BE151" s="100"/>
      <c r="BF151" s="100"/>
      <c r="BG151" s="100"/>
    </row>
    <row r="152" spans="1:59" ht="64.5" hidden="1" customHeight="1" x14ac:dyDescent="0.2">
      <c r="A152" s="336">
        <v>48</v>
      </c>
      <c r="B152" s="340" t="s">
        <v>252</v>
      </c>
      <c r="C152" s="340" t="str">
        <f t="shared" ref="C152" si="796">+VLOOKUP(B152,$A$694:$B$733,2,0)</f>
        <v>DIEGO PAREDES CUERVO</v>
      </c>
      <c r="D152" s="329" t="s">
        <v>164</v>
      </c>
      <c r="E152" s="340" t="str">
        <f>IF(D152=$D$664,$E$664,IF(D152=$D$665,$E$665,IF(D152=$D$666,$E$666,IF(D152=$D$667,$E$667,IF(D152=$D$668,$E$668,IF(D152=$D$669,$E$669,IF(D152=$D$670,$E$670,IF(D152=$D$671,$E$671,IF(D152=$D$672,$E$672,IF(D152=$D$673,$E$673,IF(D152=VICERRECTORÍA_ACADÉMICA_,BE766,IF(D152=PLANEACIÓN_,BE768, IF(D152=IMPACTO,BE767,IF(D152=VICERRECTORÍA_ADMINISTRATIVA_FINANCIERA_,BE769,IF(D152=_VICERRECTORÍA_RESPONSABILIDAD_SOCIAL_Y_BIENESTAR_UNIVERSITARIO_,BE770," ")))))))))))))))</f>
        <v>Promover y facilitar la interacción con la sociedad contribuyendo a la satisfacción de sus demandas, mediante servicios especializados, programas de educación continuada y de proyección social.</v>
      </c>
      <c r="F152" s="340" t="s">
        <v>260</v>
      </c>
      <c r="G152" s="106" t="s">
        <v>255</v>
      </c>
      <c r="H152" s="106" t="s">
        <v>37</v>
      </c>
      <c r="I152" s="99" t="s">
        <v>1074</v>
      </c>
      <c r="J152" s="340" t="s">
        <v>104</v>
      </c>
      <c r="K152" s="340" t="s">
        <v>1095</v>
      </c>
      <c r="L152" s="340" t="s">
        <v>1096</v>
      </c>
      <c r="M152" s="340" t="s">
        <v>1097</v>
      </c>
      <c r="N152" s="340" t="s">
        <v>124</v>
      </c>
      <c r="O152" s="328">
        <f t="shared" ref="O152:O194" si="797">IF(N152="ALTA",5,IF(N152="MEDIO ALTA",4,IF(N152="MEDIA",3,IF(N152="MEDIO BAJA",2,IF(N152="BAJA",1,0)))))</f>
        <v>1</v>
      </c>
      <c r="P152" s="340" t="s">
        <v>205</v>
      </c>
      <c r="Q152" s="328">
        <f t="shared" ref="Q152" si="798">IF(P152="ALTO",5,IF(P152="MEDIO-ALTO",4,IF(P152="MEDIO",3,IF(P152="MEDIO-BAJO",2,IF(P152="BAJO",1,0)))))</f>
        <v>4</v>
      </c>
      <c r="R152" s="328">
        <f t="shared" ref="R152" si="799">Q152*O152</f>
        <v>4</v>
      </c>
      <c r="S152" s="118" t="s">
        <v>310</v>
      </c>
      <c r="T152" s="99">
        <f t="shared" si="732"/>
        <v>1</v>
      </c>
      <c r="U152" s="328">
        <f t="shared" si="476"/>
        <v>1</v>
      </c>
      <c r="V152" s="328">
        <f t="shared" si="477"/>
        <v>0.6</v>
      </c>
      <c r="W152" s="106" t="s">
        <v>1116</v>
      </c>
      <c r="X152" s="328">
        <f t="shared" ref="X152" si="800">IF(S152="No_existen",5*$X$10,Y152*$X$10)</f>
        <v>0.1</v>
      </c>
      <c r="Y152" s="328">
        <f t="shared" ref="Y152:Y188" si="801">ROUND(AVERAGEIF(Z152:Z154,"&gt;0"),0)</f>
        <v>2</v>
      </c>
      <c r="Z152" s="108">
        <f t="shared" si="733"/>
        <v>2</v>
      </c>
      <c r="AA152" s="106" t="s">
        <v>314</v>
      </c>
      <c r="AB152" s="106"/>
      <c r="AC152" s="328">
        <f t="shared" ref="AC152" si="802">IF(S152="No_existen",5*$AC$10,AD152*$AC$10)</f>
        <v>0.15</v>
      </c>
      <c r="AD152" s="328">
        <f t="shared" si="480"/>
        <v>1</v>
      </c>
      <c r="AE152" s="108">
        <f t="shared" si="734"/>
        <v>1</v>
      </c>
      <c r="AF152" s="106" t="s">
        <v>290</v>
      </c>
      <c r="AG152" s="106" t="s">
        <v>1127</v>
      </c>
      <c r="AH152" s="328">
        <f t="shared" ref="AH152" si="803">IF(S152="No_existen",5*$AH$10,AI152*$AH$10)</f>
        <v>0.1</v>
      </c>
      <c r="AI152" s="328">
        <f t="shared" ref="AI152" si="804">ROUND(AVERAGEIF(AJ152:AJ154,"&gt;0"),0)</f>
        <v>1</v>
      </c>
      <c r="AJ152" s="108">
        <f t="shared" si="735"/>
        <v>1</v>
      </c>
      <c r="AK152" s="106" t="s">
        <v>287</v>
      </c>
      <c r="AL152" s="106" t="s">
        <v>294</v>
      </c>
      <c r="AM152" s="328">
        <f t="shared" ref="AM152" si="805">IF(S152="No_existen",5*$AM$10,AN152*$AM$10)</f>
        <v>0.1</v>
      </c>
      <c r="AN152" s="328">
        <f t="shared" ref="AN152" si="806">ROUND(AVERAGEIF(AO152:AO154,"&gt;0"),0)</f>
        <v>1</v>
      </c>
      <c r="AO152" s="108">
        <f t="shared" si="6"/>
        <v>1</v>
      </c>
      <c r="AP152" s="106" t="s">
        <v>631</v>
      </c>
      <c r="AQ152" s="328">
        <f t="shared" ref="AQ152" si="807">ROUND(AVERAGE(U152,Y152,AD152,AI152,AN152),0)</f>
        <v>1</v>
      </c>
      <c r="AR152" s="328" t="str">
        <f t="shared" ref="AR152" si="808">IF(AQ152&lt;1.5,"FUERTE",IF(AND(AQ152&gt;=1.5,AQ152&lt;2.5),"ACEPTABLE",IF(AQ152&gt;=5,"INEXISTENTE","DÉBIL")))</f>
        <v>FUERTE</v>
      </c>
      <c r="AS152" s="328">
        <f t="shared" ref="AS152" si="809">IF(R152=0,0,ROUND((R152*AQ152),0))</f>
        <v>4</v>
      </c>
      <c r="AT152" s="329" t="str">
        <f t="shared" ref="AT152" si="810">IF(AS152&gt;=36,"GRAVE", IF(AS152&lt;=10, "LEVE", "MODERADO"))</f>
        <v>LEVE</v>
      </c>
      <c r="AU152" s="329" t="s">
        <v>1136</v>
      </c>
      <c r="AV152" s="329">
        <v>100</v>
      </c>
      <c r="AW152" s="106" t="s">
        <v>88</v>
      </c>
      <c r="AX152" s="106"/>
      <c r="AY152" s="119"/>
      <c r="AZ152" s="120"/>
      <c r="BA152" s="100"/>
      <c r="BB152" s="100"/>
      <c r="BC152" s="100"/>
      <c r="BD152" s="100"/>
      <c r="BE152" s="100"/>
      <c r="BF152" s="100"/>
      <c r="BG152" s="100"/>
    </row>
    <row r="153" spans="1:59" ht="64.5" hidden="1" customHeight="1" x14ac:dyDescent="0.2">
      <c r="A153" s="336"/>
      <c r="B153" s="340"/>
      <c r="C153" s="340"/>
      <c r="D153" s="329"/>
      <c r="E153" s="340"/>
      <c r="F153" s="340"/>
      <c r="G153" s="106"/>
      <c r="H153" s="106"/>
      <c r="I153" s="99"/>
      <c r="J153" s="340"/>
      <c r="K153" s="340"/>
      <c r="L153" s="340"/>
      <c r="M153" s="340"/>
      <c r="N153" s="340"/>
      <c r="O153" s="328"/>
      <c r="P153" s="340"/>
      <c r="Q153" s="328"/>
      <c r="R153" s="328"/>
      <c r="S153" s="118"/>
      <c r="T153" s="99">
        <f t="shared" si="732"/>
        <v>0</v>
      </c>
      <c r="U153" s="328"/>
      <c r="V153" s="328"/>
      <c r="W153" s="106"/>
      <c r="X153" s="328"/>
      <c r="Y153" s="328"/>
      <c r="Z153" s="108">
        <f t="shared" si="733"/>
        <v>0</v>
      </c>
      <c r="AA153" s="106"/>
      <c r="AB153" s="106"/>
      <c r="AC153" s="328"/>
      <c r="AD153" s="328"/>
      <c r="AE153" s="108">
        <f t="shared" si="734"/>
        <v>0</v>
      </c>
      <c r="AF153" s="106"/>
      <c r="AG153" s="106"/>
      <c r="AH153" s="328"/>
      <c r="AI153" s="328"/>
      <c r="AJ153" s="108">
        <f t="shared" si="735"/>
        <v>0</v>
      </c>
      <c r="AK153" s="106"/>
      <c r="AL153" s="106"/>
      <c r="AM153" s="328"/>
      <c r="AN153" s="328"/>
      <c r="AO153" s="108">
        <f t="shared" si="6"/>
        <v>0</v>
      </c>
      <c r="AP153" s="106"/>
      <c r="AQ153" s="328"/>
      <c r="AR153" s="328"/>
      <c r="AS153" s="328"/>
      <c r="AT153" s="329"/>
      <c r="AU153" s="329"/>
      <c r="AV153" s="329"/>
      <c r="AW153" s="106"/>
      <c r="AX153" s="106"/>
      <c r="AY153" s="119"/>
      <c r="AZ153" s="120"/>
      <c r="BA153" s="100"/>
      <c r="BB153" s="100"/>
      <c r="BC153" s="100"/>
      <c r="BD153" s="100"/>
      <c r="BE153" s="100"/>
      <c r="BF153" s="100"/>
      <c r="BG153" s="100"/>
    </row>
    <row r="154" spans="1:59" ht="64.5" hidden="1" customHeight="1" x14ac:dyDescent="0.2">
      <c r="A154" s="336"/>
      <c r="B154" s="340"/>
      <c r="C154" s="340"/>
      <c r="D154" s="329"/>
      <c r="E154" s="340"/>
      <c r="F154" s="340"/>
      <c r="G154" s="106"/>
      <c r="H154" s="106"/>
      <c r="I154" s="99"/>
      <c r="J154" s="340"/>
      <c r="K154" s="340"/>
      <c r="L154" s="340"/>
      <c r="M154" s="340"/>
      <c r="N154" s="340"/>
      <c r="O154" s="328"/>
      <c r="P154" s="340"/>
      <c r="Q154" s="328"/>
      <c r="R154" s="328"/>
      <c r="S154" s="118"/>
      <c r="T154" s="99">
        <f t="shared" si="732"/>
        <v>0</v>
      </c>
      <c r="U154" s="328"/>
      <c r="V154" s="328"/>
      <c r="W154" s="106"/>
      <c r="X154" s="328"/>
      <c r="Y154" s="328"/>
      <c r="Z154" s="108">
        <f t="shared" si="733"/>
        <v>0</v>
      </c>
      <c r="AA154" s="106"/>
      <c r="AB154" s="106"/>
      <c r="AC154" s="328"/>
      <c r="AD154" s="328"/>
      <c r="AE154" s="108">
        <f t="shared" si="734"/>
        <v>0</v>
      </c>
      <c r="AF154" s="106"/>
      <c r="AG154" s="106"/>
      <c r="AH154" s="328"/>
      <c r="AI154" s="328"/>
      <c r="AJ154" s="108">
        <f t="shared" si="735"/>
        <v>0</v>
      </c>
      <c r="AK154" s="106"/>
      <c r="AL154" s="106"/>
      <c r="AM154" s="328"/>
      <c r="AN154" s="328"/>
      <c r="AO154" s="108">
        <f t="shared" si="6"/>
        <v>0</v>
      </c>
      <c r="AP154" s="106"/>
      <c r="AQ154" s="328"/>
      <c r="AR154" s="328"/>
      <c r="AS154" s="328"/>
      <c r="AT154" s="329"/>
      <c r="AU154" s="329"/>
      <c r="AV154" s="329"/>
      <c r="AW154" s="106"/>
      <c r="AX154" s="106"/>
      <c r="AY154" s="119"/>
      <c r="AZ154" s="120"/>
      <c r="BA154" s="100"/>
      <c r="BB154" s="100"/>
      <c r="BC154" s="100"/>
      <c r="BD154" s="100"/>
      <c r="BE154" s="100"/>
      <c r="BF154" s="100"/>
      <c r="BG154" s="100"/>
    </row>
    <row r="155" spans="1:59" ht="64.5" hidden="1" customHeight="1" x14ac:dyDescent="0.2">
      <c r="A155" s="336">
        <v>49</v>
      </c>
      <c r="B155" s="340" t="s">
        <v>252</v>
      </c>
      <c r="C155" s="340" t="str">
        <f t="shared" ref="C155" si="811">+VLOOKUP(B155,$A$694:$B$733,2,0)</f>
        <v>DIEGO PAREDES CUERVO</v>
      </c>
      <c r="D155" s="329" t="s">
        <v>164</v>
      </c>
      <c r="E155" s="340" t="str">
        <f>IF(D155=$D$664,$E$664,IF(D155=$D$665,$E$665,IF(D155=$D$666,$E$666,IF(D155=$D$667,$E$667,IF(D155=$D$668,$E$668,IF(D155=$D$669,$E$669,IF(D155=$D$670,$E$670,IF(D155=$D$671,$E$671,IF(D155=$D$672,$E$672,IF(D155=$D$673,$E$673,IF(D155=VICERRECTORÍA_ACADÉMICA_,BE769,IF(D155=PLANEACIÓN_,BE771, IF(D155=IMPACTO,BE770,IF(D155=VICERRECTORÍA_ADMINISTRATIVA_FINANCIERA_,BE772,IF(D155=_VICERRECTORÍA_RESPONSABILIDAD_SOCIAL_Y_BIENESTAR_UNIVERSITARIO_,BE773," ")))))))))))))))</f>
        <v>Promover y facilitar la interacción con la sociedad contribuyendo a la satisfacción de sus demandas, mediante servicios especializados, programas de educación continuada y de proyección social.</v>
      </c>
      <c r="F155" s="340" t="s">
        <v>260</v>
      </c>
      <c r="G155" s="106" t="s">
        <v>255</v>
      </c>
      <c r="H155" s="106" t="s">
        <v>37</v>
      </c>
      <c r="I155" s="99" t="s">
        <v>1075</v>
      </c>
      <c r="J155" s="340" t="s">
        <v>104</v>
      </c>
      <c r="K155" s="340" t="s">
        <v>1098</v>
      </c>
      <c r="L155" s="340" t="s">
        <v>1099</v>
      </c>
      <c r="M155" s="340" t="s">
        <v>1100</v>
      </c>
      <c r="N155" s="340" t="s">
        <v>144</v>
      </c>
      <c r="O155" s="328">
        <f t="shared" ref="O155:O197" si="812">IF(N155="ALTA",5,IF(N155="MEDIO ALTA",4,IF(N155="MEDIA",3,IF(N155="MEDIO BAJA",2,IF(N155="BAJA",1,0)))))</f>
        <v>2</v>
      </c>
      <c r="P155" s="340" t="s">
        <v>137</v>
      </c>
      <c r="Q155" s="328">
        <f t="shared" ref="Q155" si="813">IF(P155="ALTO",5,IF(P155="MEDIO-ALTO",4,IF(P155="MEDIO",3,IF(P155="MEDIO-BAJO",2,IF(P155="BAJO",1,0)))))</f>
        <v>3</v>
      </c>
      <c r="R155" s="328">
        <f t="shared" ref="R155" si="814">Q155*O155</f>
        <v>6</v>
      </c>
      <c r="S155" s="118" t="s">
        <v>310</v>
      </c>
      <c r="T155" s="99">
        <f t="shared" si="732"/>
        <v>1</v>
      </c>
      <c r="U155" s="328">
        <f t="shared" si="492"/>
        <v>1</v>
      </c>
      <c r="V155" s="328">
        <f t="shared" si="493"/>
        <v>0.6</v>
      </c>
      <c r="W155" s="106" t="s">
        <v>1117</v>
      </c>
      <c r="X155" s="328">
        <f t="shared" ref="X155" si="815">IF(S155="No_existen",5*$X$10,Y155*$X$10)</f>
        <v>0.1</v>
      </c>
      <c r="Y155" s="328">
        <f t="shared" ref="Y155" si="816">ROUND(AVERAGEIF(Z155:Z157,"&gt;0"),0)</f>
        <v>2</v>
      </c>
      <c r="Z155" s="108">
        <f t="shared" si="733"/>
        <v>2</v>
      </c>
      <c r="AA155" s="106" t="s">
        <v>314</v>
      </c>
      <c r="AB155" s="106"/>
      <c r="AC155" s="328">
        <f t="shared" ref="AC155" si="817">IF(S155="No_existen",5*$AC$10,AD155*$AC$10)</f>
        <v>0.15</v>
      </c>
      <c r="AD155" s="328">
        <f t="shared" si="496"/>
        <v>1</v>
      </c>
      <c r="AE155" s="108">
        <f t="shared" si="734"/>
        <v>1</v>
      </c>
      <c r="AF155" s="106" t="s">
        <v>290</v>
      </c>
      <c r="AG155" s="106" t="s">
        <v>1128</v>
      </c>
      <c r="AH155" s="328">
        <f t="shared" ref="AH155" si="818">IF(S155="No_existen",5*$AH$10,AI155*$AH$10)</f>
        <v>0.1</v>
      </c>
      <c r="AI155" s="328">
        <f t="shared" ref="AI155" si="819">ROUND(AVERAGEIF(AJ155:AJ157,"&gt;0"),0)</f>
        <v>1</v>
      </c>
      <c r="AJ155" s="108">
        <f t="shared" si="735"/>
        <v>1</v>
      </c>
      <c r="AK155" s="106" t="s">
        <v>287</v>
      </c>
      <c r="AL155" s="106" t="s">
        <v>302</v>
      </c>
      <c r="AM155" s="328">
        <f t="shared" ref="AM155" si="820">IF(S155="No_existen",5*$AM$10,AN155*$AM$10)</f>
        <v>0.1</v>
      </c>
      <c r="AN155" s="328">
        <f t="shared" ref="AN155" si="821">ROUND(AVERAGEIF(AO155:AO157,"&gt;0"),0)</f>
        <v>1</v>
      </c>
      <c r="AO155" s="108">
        <f t="shared" si="6"/>
        <v>1</v>
      </c>
      <c r="AP155" s="106" t="s">
        <v>631</v>
      </c>
      <c r="AQ155" s="328">
        <f t="shared" ref="AQ155" si="822">ROUND(AVERAGE(U155,Y155,AD155,AI155,AN155),0)</f>
        <v>1</v>
      </c>
      <c r="AR155" s="328" t="str">
        <f t="shared" ref="AR155" si="823">IF(AQ155&lt;1.5,"FUERTE",IF(AND(AQ155&gt;=1.5,AQ155&lt;2.5),"ACEPTABLE",IF(AQ155&gt;=5,"INEXISTENTE","DÉBIL")))</f>
        <v>FUERTE</v>
      </c>
      <c r="AS155" s="328">
        <f t="shared" ref="AS155" si="824">IF(R155=0,0,ROUND((R155*AQ155),0))</f>
        <v>6</v>
      </c>
      <c r="AT155" s="329" t="str">
        <f t="shared" ref="AT155" si="825">IF(AS155&gt;=36,"GRAVE", IF(AS155&lt;=10, "LEVE", "MODERADO"))</f>
        <v>LEVE</v>
      </c>
      <c r="AU155" s="329" t="s">
        <v>1137</v>
      </c>
      <c r="AV155" s="329">
        <v>0</v>
      </c>
      <c r="AW155" s="106" t="s">
        <v>88</v>
      </c>
      <c r="AX155" s="106"/>
      <c r="AY155" s="119"/>
      <c r="AZ155" s="120"/>
      <c r="BA155" s="100"/>
      <c r="BB155" s="100"/>
      <c r="BC155" s="100"/>
      <c r="BD155" s="100"/>
      <c r="BE155" s="100"/>
      <c r="BF155" s="100"/>
      <c r="BG155" s="100"/>
    </row>
    <row r="156" spans="1:59" ht="64.5" hidden="1" customHeight="1" x14ac:dyDescent="0.2">
      <c r="A156" s="336"/>
      <c r="B156" s="340"/>
      <c r="C156" s="340"/>
      <c r="D156" s="329"/>
      <c r="E156" s="340"/>
      <c r="F156" s="340"/>
      <c r="G156" s="106"/>
      <c r="H156" s="106"/>
      <c r="I156" s="99"/>
      <c r="J156" s="340"/>
      <c r="K156" s="340"/>
      <c r="L156" s="340"/>
      <c r="M156" s="340"/>
      <c r="N156" s="340"/>
      <c r="O156" s="328"/>
      <c r="P156" s="340"/>
      <c r="Q156" s="328"/>
      <c r="R156" s="328"/>
      <c r="S156" s="118"/>
      <c r="T156" s="99">
        <f t="shared" si="732"/>
        <v>0</v>
      </c>
      <c r="U156" s="328"/>
      <c r="V156" s="328"/>
      <c r="W156" s="106"/>
      <c r="X156" s="328"/>
      <c r="Y156" s="328"/>
      <c r="Z156" s="108">
        <f t="shared" si="733"/>
        <v>0</v>
      </c>
      <c r="AA156" s="106"/>
      <c r="AB156" s="106"/>
      <c r="AC156" s="328"/>
      <c r="AD156" s="328"/>
      <c r="AE156" s="108">
        <f t="shared" si="734"/>
        <v>0</v>
      </c>
      <c r="AF156" s="106"/>
      <c r="AG156" s="106"/>
      <c r="AH156" s="328"/>
      <c r="AI156" s="328"/>
      <c r="AJ156" s="108">
        <f t="shared" si="735"/>
        <v>0</v>
      </c>
      <c r="AK156" s="106"/>
      <c r="AL156" s="106"/>
      <c r="AM156" s="328"/>
      <c r="AN156" s="328"/>
      <c r="AO156" s="108">
        <f t="shared" si="6"/>
        <v>0</v>
      </c>
      <c r="AP156" s="106"/>
      <c r="AQ156" s="328"/>
      <c r="AR156" s="328"/>
      <c r="AS156" s="328"/>
      <c r="AT156" s="329"/>
      <c r="AU156" s="329"/>
      <c r="AV156" s="329"/>
      <c r="AW156" s="106"/>
      <c r="AX156" s="106"/>
      <c r="AY156" s="119"/>
      <c r="AZ156" s="120"/>
      <c r="BA156" s="100"/>
      <c r="BB156" s="100"/>
      <c r="BC156" s="100"/>
      <c r="BD156" s="100"/>
      <c r="BE156" s="100"/>
      <c r="BF156" s="100"/>
      <c r="BG156" s="100"/>
    </row>
    <row r="157" spans="1:59" ht="64.5" hidden="1" customHeight="1" x14ac:dyDescent="0.2">
      <c r="A157" s="336"/>
      <c r="B157" s="340"/>
      <c r="C157" s="340"/>
      <c r="D157" s="329"/>
      <c r="E157" s="340"/>
      <c r="F157" s="340"/>
      <c r="G157" s="106"/>
      <c r="H157" s="106"/>
      <c r="I157" s="99"/>
      <c r="J157" s="340"/>
      <c r="K157" s="340"/>
      <c r="L157" s="340"/>
      <c r="M157" s="340"/>
      <c r="N157" s="340"/>
      <c r="O157" s="328"/>
      <c r="P157" s="340"/>
      <c r="Q157" s="328"/>
      <c r="R157" s="328"/>
      <c r="S157" s="118"/>
      <c r="T157" s="99">
        <f t="shared" si="732"/>
        <v>0</v>
      </c>
      <c r="U157" s="328"/>
      <c r="V157" s="328"/>
      <c r="W157" s="106"/>
      <c r="X157" s="328"/>
      <c r="Y157" s="328"/>
      <c r="Z157" s="108">
        <f t="shared" si="733"/>
        <v>0</v>
      </c>
      <c r="AA157" s="106"/>
      <c r="AB157" s="106"/>
      <c r="AC157" s="328"/>
      <c r="AD157" s="328"/>
      <c r="AE157" s="108">
        <f t="shared" si="734"/>
        <v>0</v>
      </c>
      <c r="AF157" s="106"/>
      <c r="AG157" s="106"/>
      <c r="AH157" s="328"/>
      <c r="AI157" s="328"/>
      <c r="AJ157" s="108">
        <f t="shared" si="735"/>
        <v>0</v>
      </c>
      <c r="AK157" s="106"/>
      <c r="AL157" s="106"/>
      <c r="AM157" s="328"/>
      <c r="AN157" s="328"/>
      <c r="AO157" s="108">
        <f t="shared" si="6"/>
        <v>0</v>
      </c>
      <c r="AP157" s="106"/>
      <c r="AQ157" s="328"/>
      <c r="AR157" s="328"/>
      <c r="AS157" s="328"/>
      <c r="AT157" s="329"/>
      <c r="AU157" s="329"/>
      <c r="AV157" s="329"/>
      <c r="AW157" s="106"/>
      <c r="AX157" s="106"/>
      <c r="AY157" s="119"/>
      <c r="AZ157" s="120"/>
      <c r="BA157" s="100"/>
      <c r="BB157" s="100"/>
      <c r="BC157" s="100"/>
      <c r="BD157" s="100"/>
      <c r="BE157" s="100"/>
      <c r="BF157" s="100"/>
      <c r="BG157" s="100"/>
    </row>
    <row r="158" spans="1:59" ht="64.5" hidden="1" customHeight="1" x14ac:dyDescent="0.2">
      <c r="A158" s="336">
        <v>50</v>
      </c>
      <c r="B158" s="340" t="s">
        <v>252</v>
      </c>
      <c r="C158" s="340" t="str">
        <f t="shared" ref="C158" si="826">+VLOOKUP(B158,$A$694:$B$733,2,0)</f>
        <v>DIEGO PAREDES CUERVO</v>
      </c>
      <c r="D158" s="329" t="s">
        <v>164</v>
      </c>
      <c r="E158" s="340" t="str">
        <f>IF(D158=$D$664,$E$664,IF(D158=$D$665,$E$665,IF(D158=$D$666,$E$666,IF(D158=$D$667,$E$667,IF(D158=$D$668,$E$668,IF(D158=$D$669,$E$669,IF(D158=$D$670,$E$670,IF(D158=$D$671,$E$671,IF(D158=$D$672,$E$672,IF(D158=$D$673,$E$673,IF(D158=VICERRECTORÍA_ACADÉMICA_,BE772,IF(D158=PLANEACIÓN_,BE774, IF(D158=IMPACTO,BE773,IF(D158=VICERRECTORÍA_ADMINISTRATIVA_FINANCIERA_,BE775,IF(D158=_VICERRECTORÍA_RESPONSABILIDAD_SOCIAL_Y_BIENESTAR_UNIVERSITARIO_,BE776," ")))))))))))))))</f>
        <v>Promover y facilitar la interacción con la sociedad contribuyendo a la satisfacción de sus demandas, mediante servicios especializados, programas de educación continuada y de proyección social.</v>
      </c>
      <c r="F158" s="340" t="s">
        <v>260</v>
      </c>
      <c r="G158" s="106" t="s">
        <v>255</v>
      </c>
      <c r="H158" s="106" t="s">
        <v>37</v>
      </c>
      <c r="I158" s="99" t="s">
        <v>1076</v>
      </c>
      <c r="J158" s="340" t="s">
        <v>110</v>
      </c>
      <c r="K158" s="340" t="s">
        <v>1101</v>
      </c>
      <c r="L158" s="340" t="s">
        <v>1102</v>
      </c>
      <c r="M158" s="340" t="s">
        <v>1103</v>
      </c>
      <c r="N158" s="340" t="s">
        <v>124</v>
      </c>
      <c r="O158" s="328">
        <f t="shared" ref="O158:O200" si="827">IF(N158="ALTA",5,IF(N158="MEDIO ALTA",4,IF(N158="MEDIA",3,IF(N158="MEDIO BAJA",2,IF(N158="BAJA",1,0)))))</f>
        <v>1</v>
      </c>
      <c r="P158" s="340" t="s">
        <v>136</v>
      </c>
      <c r="Q158" s="328">
        <f t="shared" ref="Q158" si="828">IF(P158="ALTO",5,IF(P158="MEDIO-ALTO",4,IF(P158="MEDIO",3,IF(P158="MEDIO-BAJO",2,IF(P158="BAJO",1,0)))))</f>
        <v>5</v>
      </c>
      <c r="R158" s="328">
        <f t="shared" ref="R158" si="829">Q158*O158</f>
        <v>5</v>
      </c>
      <c r="S158" s="118" t="s">
        <v>310</v>
      </c>
      <c r="T158" s="99">
        <f t="shared" si="732"/>
        <v>1</v>
      </c>
      <c r="U158" s="328">
        <f t="shared" si="508"/>
        <v>1</v>
      </c>
      <c r="V158" s="328">
        <f t="shared" si="509"/>
        <v>0.6</v>
      </c>
      <c r="W158" s="106" t="s">
        <v>1118</v>
      </c>
      <c r="X158" s="328">
        <f t="shared" ref="X158" si="830">IF(S158="No_existen",5*$X$10,Y158*$X$10)</f>
        <v>0.2</v>
      </c>
      <c r="Y158" s="328">
        <f t="shared" si="641"/>
        <v>4</v>
      </c>
      <c r="Z158" s="108">
        <f t="shared" si="733"/>
        <v>4</v>
      </c>
      <c r="AA158" s="106" t="s">
        <v>313</v>
      </c>
      <c r="AB158" s="106"/>
      <c r="AC158" s="328">
        <f t="shared" ref="AC158" si="831">IF(S158="No_existen",5*$AC$10,AD158*$AC$10)</f>
        <v>0.15</v>
      </c>
      <c r="AD158" s="328">
        <f t="shared" si="512"/>
        <v>1</v>
      </c>
      <c r="AE158" s="108">
        <f t="shared" si="734"/>
        <v>1</v>
      </c>
      <c r="AF158" s="106" t="s">
        <v>290</v>
      </c>
      <c r="AG158" s="106" t="s">
        <v>1129</v>
      </c>
      <c r="AH158" s="328">
        <f t="shared" ref="AH158" si="832">IF(S158="No_existen",5*$AH$10,AI158*$AH$10)</f>
        <v>0.1</v>
      </c>
      <c r="AI158" s="328">
        <f t="shared" ref="AI158" si="833">ROUND(AVERAGEIF(AJ158:AJ160,"&gt;0"),0)</f>
        <v>1</v>
      </c>
      <c r="AJ158" s="108">
        <f t="shared" si="735"/>
        <v>1</v>
      </c>
      <c r="AK158" s="106" t="s">
        <v>287</v>
      </c>
      <c r="AL158" s="106" t="s">
        <v>294</v>
      </c>
      <c r="AM158" s="328">
        <f t="shared" ref="AM158" si="834">IF(S158="No_existen",5*$AM$10,AN158*$AM$10)</f>
        <v>0.1</v>
      </c>
      <c r="AN158" s="328">
        <f t="shared" ref="AN158" si="835">ROUND(AVERAGEIF(AO158:AO160,"&gt;0"),0)</f>
        <v>1</v>
      </c>
      <c r="AO158" s="108">
        <f t="shared" si="6"/>
        <v>1</v>
      </c>
      <c r="AP158" s="106" t="s">
        <v>631</v>
      </c>
      <c r="AQ158" s="328">
        <f t="shared" ref="AQ158" si="836">ROUND(AVERAGE(U158,Y158,AD158,AI158,AN158),0)</f>
        <v>2</v>
      </c>
      <c r="AR158" s="328" t="str">
        <f t="shared" ref="AR158" si="837">IF(AQ158&lt;1.5,"FUERTE",IF(AND(AQ158&gt;=1.5,AQ158&lt;2.5),"ACEPTABLE",IF(AQ158&gt;=5,"INEXISTENTE","DÉBIL")))</f>
        <v>ACEPTABLE</v>
      </c>
      <c r="AS158" s="328">
        <f t="shared" ref="AS158" si="838">IF(R158=0,0,ROUND((R158*AQ158),0))</f>
        <v>10</v>
      </c>
      <c r="AT158" s="329" t="str">
        <f t="shared" ref="AT158" si="839">IF(AS158&gt;=36,"GRAVE", IF(AS158&lt;=10, "LEVE", "MODERADO"))</f>
        <v>LEVE</v>
      </c>
      <c r="AU158" s="329" t="s">
        <v>1138</v>
      </c>
      <c r="AV158" s="329">
        <v>100</v>
      </c>
      <c r="AW158" s="106" t="s">
        <v>88</v>
      </c>
      <c r="AX158" s="106"/>
      <c r="AY158" s="119"/>
      <c r="AZ158" s="120"/>
      <c r="BA158" s="100"/>
      <c r="BB158" s="100"/>
      <c r="BC158" s="100"/>
      <c r="BD158" s="100"/>
      <c r="BE158" s="100"/>
      <c r="BF158" s="100"/>
      <c r="BG158" s="100"/>
    </row>
    <row r="159" spans="1:59" ht="64.5" hidden="1" customHeight="1" x14ac:dyDescent="0.2">
      <c r="A159" s="336"/>
      <c r="B159" s="340"/>
      <c r="C159" s="340"/>
      <c r="D159" s="329"/>
      <c r="E159" s="340"/>
      <c r="F159" s="340"/>
      <c r="G159" s="106"/>
      <c r="H159" s="106"/>
      <c r="I159" s="99"/>
      <c r="J159" s="340"/>
      <c r="K159" s="340"/>
      <c r="L159" s="340"/>
      <c r="M159" s="340"/>
      <c r="N159" s="340"/>
      <c r="O159" s="328"/>
      <c r="P159" s="340"/>
      <c r="Q159" s="328"/>
      <c r="R159" s="328"/>
      <c r="S159" s="118"/>
      <c r="T159" s="99">
        <f t="shared" si="732"/>
        <v>0</v>
      </c>
      <c r="U159" s="328"/>
      <c r="V159" s="328"/>
      <c r="W159" s="106"/>
      <c r="X159" s="328"/>
      <c r="Y159" s="328"/>
      <c r="Z159" s="108">
        <f t="shared" si="733"/>
        <v>0</v>
      </c>
      <c r="AA159" s="106"/>
      <c r="AB159" s="106"/>
      <c r="AC159" s="328"/>
      <c r="AD159" s="328"/>
      <c r="AE159" s="108">
        <f t="shared" si="734"/>
        <v>0</v>
      </c>
      <c r="AF159" s="106"/>
      <c r="AG159" s="106"/>
      <c r="AH159" s="328"/>
      <c r="AI159" s="328"/>
      <c r="AJ159" s="108">
        <f t="shared" si="735"/>
        <v>0</v>
      </c>
      <c r="AK159" s="106"/>
      <c r="AL159" s="106"/>
      <c r="AM159" s="328"/>
      <c r="AN159" s="328"/>
      <c r="AO159" s="108">
        <f t="shared" si="6"/>
        <v>0</v>
      </c>
      <c r="AP159" s="106"/>
      <c r="AQ159" s="328"/>
      <c r="AR159" s="328"/>
      <c r="AS159" s="328"/>
      <c r="AT159" s="329"/>
      <c r="AU159" s="329"/>
      <c r="AV159" s="329"/>
      <c r="AW159" s="106"/>
      <c r="AX159" s="106"/>
      <c r="AY159" s="119"/>
      <c r="AZ159" s="120"/>
      <c r="BA159" s="100"/>
      <c r="BB159" s="100"/>
      <c r="BC159" s="100"/>
      <c r="BD159" s="100"/>
      <c r="BE159" s="100"/>
      <c r="BF159" s="100"/>
      <c r="BG159" s="100"/>
    </row>
    <row r="160" spans="1:59" ht="64.5" hidden="1" customHeight="1" x14ac:dyDescent="0.2">
      <c r="A160" s="336"/>
      <c r="B160" s="340"/>
      <c r="C160" s="340"/>
      <c r="D160" s="329"/>
      <c r="E160" s="340"/>
      <c r="F160" s="340"/>
      <c r="G160" s="106"/>
      <c r="H160" s="106"/>
      <c r="I160" s="99"/>
      <c r="J160" s="340"/>
      <c r="K160" s="340"/>
      <c r="L160" s="340"/>
      <c r="M160" s="340"/>
      <c r="N160" s="340"/>
      <c r="O160" s="328"/>
      <c r="P160" s="340"/>
      <c r="Q160" s="328"/>
      <c r="R160" s="328"/>
      <c r="S160" s="118"/>
      <c r="T160" s="99">
        <f t="shared" si="732"/>
        <v>0</v>
      </c>
      <c r="U160" s="328"/>
      <c r="V160" s="328"/>
      <c r="W160" s="106"/>
      <c r="X160" s="328"/>
      <c r="Y160" s="328"/>
      <c r="Z160" s="108">
        <f t="shared" si="733"/>
        <v>0</v>
      </c>
      <c r="AA160" s="106"/>
      <c r="AB160" s="106"/>
      <c r="AC160" s="328"/>
      <c r="AD160" s="328"/>
      <c r="AE160" s="108">
        <f t="shared" si="734"/>
        <v>0</v>
      </c>
      <c r="AF160" s="106"/>
      <c r="AG160" s="106"/>
      <c r="AH160" s="328"/>
      <c r="AI160" s="328"/>
      <c r="AJ160" s="108">
        <f t="shared" si="735"/>
        <v>0</v>
      </c>
      <c r="AK160" s="106"/>
      <c r="AL160" s="106"/>
      <c r="AM160" s="328"/>
      <c r="AN160" s="328"/>
      <c r="AO160" s="108">
        <f t="shared" si="6"/>
        <v>0</v>
      </c>
      <c r="AP160" s="106"/>
      <c r="AQ160" s="328"/>
      <c r="AR160" s="328"/>
      <c r="AS160" s="328"/>
      <c r="AT160" s="329"/>
      <c r="AU160" s="329"/>
      <c r="AV160" s="329"/>
      <c r="AW160" s="106"/>
      <c r="AX160" s="106"/>
      <c r="AY160" s="119"/>
      <c r="AZ160" s="120"/>
      <c r="BA160" s="100"/>
      <c r="BB160" s="100"/>
      <c r="BC160" s="100"/>
      <c r="BD160" s="100"/>
      <c r="BE160" s="100"/>
      <c r="BF160" s="100"/>
      <c r="BG160" s="100"/>
    </row>
    <row r="161" spans="1:59" ht="64.5" hidden="1" customHeight="1" x14ac:dyDescent="0.2">
      <c r="A161" s="336">
        <v>51</v>
      </c>
      <c r="B161" s="340" t="s">
        <v>252</v>
      </c>
      <c r="C161" s="340" t="str">
        <f t="shared" ref="C161" si="840">+VLOOKUP(B161,$A$694:$B$733,2,0)</f>
        <v>DIEGO PAREDES CUERVO</v>
      </c>
      <c r="D161" s="329" t="s">
        <v>164</v>
      </c>
      <c r="E161" s="340" t="str">
        <f>IF(D161=$D$664,$E$664,IF(D161=$D$665,$E$665,IF(D161=$D$666,$E$666,IF(D161=$D$667,$E$667,IF(D161=$D$668,$E$668,IF(D161=$D$669,$E$669,IF(D161=$D$670,$E$670,IF(D161=$D$671,$E$671,IF(D161=$D$672,$E$672,IF(D161=$D$673,$E$673,IF(D161=VICERRECTORÍA_ACADÉMICA_,BE775,IF(D161=PLANEACIÓN_,BE777, IF(D161=IMPACTO,BE776,IF(D161=VICERRECTORÍA_ADMINISTRATIVA_FINANCIERA_,BE778,IF(D161=_VICERRECTORÍA_RESPONSABILIDAD_SOCIAL_Y_BIENESTAR_UNIVERSITARIO_,BE779," ")))))))))))))))</f>
        <v>Promover y facilitar la interacción con la sociedad contribuyendo a la satisfacción de sus demandas, mediante servicios especializados, programas de educación continuada y de proyección social.</v>
      </c>
      <c r="F161" s="340" t="s">
        <v>260</v>
      </c>
      <c r="G161" s="106" t="s">
        <v>255</v>
      </c>
      <c r="H161" s="106" t="s">
        <v>34</v>
      </c>
      <c r="I161" s="99" t="s">
        <v>1077</v>
      </c>
      <c r="J161" s="340" t="s">
        <v>139</v>
      </c>
      <c r="K161" s="340" t="s">
        <v>1080</v>
      </c>
      <c r="L161" s="340" t="s">
        <v>1104</v>
      </c>
      <c r="M161" s="340" t="s">
        <v>1082</v>
      </c>
      <c r="N161" s="340" t="s">
        <v>124</v>
      </c>
      <c r="O161" s="328">
        <f t="shared" ref="O161:O203" si="841">IF(N161="ALTA",5,IF(N161="MEDIO ALTA",4,IF(N161="MEDIA",3,IF(N161="MEDIO BAJA",2,IF(N161="BAJA",1,0)))))</f>
        <v>1</v>
      </c>
      <c r="P161" s="340" t="s">
        <v>136</v>
      </c>
      <c r="Q161" s="328">
        <f t="shared" ref="Q161" si="842">IF(P161="ALTO",5,IF(P161="MEDIO-ALTO",4,IF(P161="MEDIO",3,IF(P161="MEDIO-BAJO",2,IF(P161="BAJO",1,0)))))</f>
        <v>5</v>
      </c>
      <c r="R161" s="328">
        <f t="shared" ref="R161" si="843">Q161*O161</f>
        <v>5</v>
      </c>
      <c r="S161" s="118" t="s">
        <v>310</v>
      </c>
      <c r="T161" s="99">
        <f t="shared" si="732"/>
        <v>1</v>
      </c>
      <c r="U161" s="328">
        <f t="shared" si="525"/>
        <v>1</v>
      </c>
      <c r="V161" s="328">
        <f t="shared" si="526"/>
        <v>0.6</v>
      </c>
      <c r="W161" s="106" t="s">
        <v>1119</v>
      </c>
      <c r="X161" s="328">
        <f t="shared" ref="X161" si="844">IF(S161="No_existen",5*$X$10,Y161*$X$10)</f>
        <v>0.2</v>
      </c>
      <c r="Y161" s="328">
        <f t="shared" si="658"/>
        <v>4</v>
      </c>
      <c r="Z161" s="108">
        <f t="shared" si="733"/>
        <v>4</v>
      </c>
      <c r="AA161" s="106" t="s">
        <v>313</v>
      </c>
      <c r="AB161" s="106"/>
      <c r="AC161" s="328">
        <f t="shared" ref="AC161" si="845">IF(S161="No_existen",5*$AC$10,AD161*$AC$10)</f>
        <v>0.15</v>
      </c>
      <c r="AD161" s="328">
        <f t="shared" si="529"/>
        <v>1</v>
      </c>
      <c r="AE161" s="108">
        <f t="shared" si="734"/>
        <v>1</v>
      </c>
      <c r="AF161" s="106" t="s">
        <v>290</v>
      </c>
      <c r="AG161" s="106" t="s">
        <v>1130</v>
      </c>
      <c r="AH161" s="328">
        <f t="shared" ref="AH161" si="846">IF(S161="No_existen",5*$AH$10,AI161*$AH$10)</f>
        <v>0.1</v>
      </c>
      <c r="AI161" s="328">
        <f t="shared" ref="AI161" si="847">ROUND(AVERAGEIF(AJ161:AJ163,"&gt;0"),0)</f>
        <v>1</v>
      </c>
      <c r="AJ161" s="108">
        <f t="shared" si="735"/>
        <v>1</v>
      </c>
      <c r="AK161" s="106" t="s">
        <v>287</v>
      </c>
      <c r="AL161" s="106" t="s">
        <v>302</v>
      </c>
      <c r="AM161" s="328">
        <f t="shared" ref="AM161" si="848">IF(S161="No_existen",5*$AM$10,AN161*$AM$10)</f>
        <v>0.1</v>
      </c>
      <c r="AN161" s="328">
        <f t="shared" ref="AN161" si="849">ROUND(AVERAGEIF(AO161:AO163,"&gt;0"),0)</f>
        <v>1</v>
      </c>
      <c r="AO161" s="108">
        <f t="shared" si="6"/>
        <v>1</v>
      </c>
      <c r="AP161" s="106" t="s">
        <v>631</v>
      </c>
      <c r="AQ161" s="328">
        <f t="shared" ref="AQ161" si="850">ROUND(AVERAGE(U161,Y161,AD161,AI161,AN161),0)</f>
        <v>2</v>
      </c>
      <c r="AR161" s="328" t="str">
        <f t="shared" ref="AR161" si="851">IF(AQ161&lt;1.5,"FUERTE",IF(AND(AQ161&gt;=1.5,AQ161&lt;2.5),"ACEPTABLE",IF(AQ161&gt;=5,"INEXISTENTE","DÉBIL")))</f>
        <v>ACEPTABLE</v>
      </c>
      <c r="AS161" s="328">
        <f t="shared" ref="AS161" si="852">IF(R161=0,0,ROUND((R161*AQ161),0))</f>
        <v>10</v>
      </c>
      <c r="AT161" s="329" t="str">
        <f t="shared" ref="AT161" si="853">IF(AS161&gt;=36,"GRAVE", IF(AS161&lt;=10, "LEVE", "MODERADO"))</f>
        <v>LEVE</v>
      </c>
      <c r="AU161" s="329" t="s">
        <v>1139</v>
      </c>
      <c r="AV161" s="329">
        <v>0</v>
      </c>
      <c r="AW161" s="106" t="s">
        <v>88</v>
      </c>
      <c r="AX161" s="106"/>
      <c r="AY161" s="119"/>
      <c r="AZ161" s="120"/>
      <c r="BA161" s="100"/>
      <c r="BB161" s="100"/>
      <c r="BC161" s="100"/>
      <c r="BD161" s="100"/>
      <c r="BE161" s="100"/>
      <c r="BF161" s="100"/>
      <c r="BG161" s="100"/>
    </row>
    <row r="162" spans="1:59" ht="64.5" hidden="1" customHeight="1" x14ac:dyDescent="0.2">
      <c r="A162" s="336"/>
      <c r="B162" s="340"/>
      <c r="C162" s="340"/>
      <c r="D162" s="329"/>
      <c r="E162" s="340"/>
      <c r="F162" s="340"/>
      <c r="G162" s="106"/>
      <c r="H162" s="106"/>
      <c r="I162" s="99"/>
      <c r="J162" s="340"/>
      <c r="K162" s="340"/>
      <c r="L162" s="340"/>
      <c r="M162" s="340"/>
      <c r="N162" s="340"/>
      <c r="O162" s="328"/>
      <c r="P162" s="340"/>
      <c r="Q162" s="328"/>
      <c r="R162" s="328"/>
      <c r="S162" s="118"/>
      <c r="T162" s="99">
        <f t="shared" si="732"/>
        <v>0</v>
      </c>
      <c r="U162" s="328"/>
      <c r="V162" s="328"/>
      <c r="W162" s="106"/>
      <c r="X162" s="328"/>
      <c r="Y162" s="328"/>
      <c r="Z162" s="108">
        <f t="shared" si="733"/>
        <v>0</v>
      </c>
      <c r="AA162" s="106"/>
      <c r="AB162" s="106"/>
      <c r="AC162" s="328"/>
      <c r="AD162" s="328"/>
      <c r="AE162" s="108">
        <f t="shared" si="734"/>
        <v>0</v>
      </c>
      <c r="AF162" s="106"/>
      <c r="AG162" s="106"/>
      <c r="AH162" s="328"/>
      <c r="AI162" s="328"/>
      <c r="AJ162" s="108">
        <f t="shared" si="735"/>
        <v>0</v>
      </c>
      <c r="AK162" s="106"/>
      <c r="AL162" s="106"/>
      <c r="AM162" s="328"/>
      <c r="AN162" s="328"/>
      <c r="AO162" s="108">
        <f t="shared" si="6"/>
        <v>0</v>
      </c>
      <c r="AP162" s="106"/>
      <c r="AQ162" s="328"/>
      <c r="AR162" s="328"/>
      <c r="AS162" s="328"/>
      <c r="AT162" s="329"/>
      <c r="AU162" s="329"/>
      <c r="AV162" s="329"/>
      <c r="AW162" s="106"/>
      <c r="AX162" s="106"/>
      <c r="AY162" s="119"/>
      <c r="AZ162" s="120"/>
      <c r="BA162" s="100"/>
      <c r="BB162" s="100"/>
      <c r="BC162" s="100"/>
      <c r="BD162" s="100"/>
      <c r="BE162" s="100"/>
      <c r="BF162" s="100"/>
      <c r="BG162" s="100"/>
    </row>
    <row r="163" spans="1:59" ht="64.5" hidden="1" customHeight="1" x14ac:dyDescent="0.2">
      <c r="A163" s="336"/>
      <c r="B163" s="340"/>
      <c r="C163" s="340"/>
      <c r="D163" s="329"/>
      <c r="E163" s="340"/>
      <c r="F163" s="340"/>
      <c r="G163" s="106"/>
      <c r="H163" s="106"/>
      <c r="I163" s="99"/>
      <c r="J163" s="340"/>
      <c r="K163" s="340"/>
      <c r="L163" s="340"/>
      <c r="M163" s="340"/>
      <c r="N163" s="340"/>
      <c r="O163" s="328"/>
      <c r="P163" s="340"/>
      <c r="Q163" s="328"/>
      <c r="R163" s="328"/>
      <c r="S163" s="118"/>
      <c r="T163" s="99">
        <f t="shared" si="732"/>
        <v>0</v>
      </c>
      <c r="U163" s="328"/>
      <c r="V163" s="328"/>
      <c r="W163" s="106"/>
      <c r="X163" s="328"/>
      <c r="Y163" s="328"/>
      <c r="Z163" s="108">
        <f t="shared" si="733"/>
        <v>0</v>
      </c>
      <c r="AA163" s="106"/>
      <c r="AB163" s="106"/>
      <c r="AC163" s="328"/>
      <c r="AD163" s="328"/>
      <c r="AE163" s="108">
        <f t="shared" si="734"/>
        <v>0</v>
      </c>
      <c r="AF163" s="106"/>
      <c r="AG163" s="106"/>
      <c r="AH163" s="328"/>
      <c r="AI163" s="328"/>
      <c r="AJ163" s="108">
        <f t="shared" si="735"/>
        <v>0</v>
      </c>
      <c r="AK163" s="106"/>
      <c r="AL163" s="106"/>
      <c r="AM163" s="328"/>
      <c r="AN163" s="328"/>
      <c r="AO163" s="108">
        <f t="shared" si="6"/>
        <v>0</v>
      </c>
      <c r="AP163" s="106"/>
      <c r="AQ163" s="328"/>
      <c r="AR163" s="328"/>
      <c r="AS163" s="328"/>
      <c r="AT163" s="329"/>
      <c r="AU163" s="329"/>
      <c r="AV163" s="329"/>
      <c r="AW163" s="106"/>
      <c r="AX163" s="106"/>
      <c r="AY163" s="119"/>
      <c r="AZ163" s="120"/>
      <c r="BA163" s="100"/>
      <c r="BB163" s="100"/>
      <c r="BC163" s="100"/>
      <c r="BD163" s="100"/>
      <c r="BE163" s="100"/>
      <c r="BF163" s="100"/>
      <c r="BG163" s="100"/>
    </row>
    <row r="164" spans="1:59" ht="64.5" hidden="1" customHeight="1" x14ac:dyDescent="0.2">
      <c r="A164" s="336">
        <v>52</v>
      </c>
      <c r="B164" s="340" t="s">
        <v>252</v>
      </c>
      <c r="C164" s="340" t="str">
        <f t="shared" ref="C164" si="854">+VLOOKUP(B164,$A$694:$B$733,2,0)</f>
        <v>DIEGO PAREDES CUERVO</v>
      </c>
      <c r="D164" s="329" t="s">
        <v>164</v>
      </c>
      <c r="E164" s="340" t="str">
        <f>IF(D164=$D$664,$E$664,IF(D164=$D$665,$E$665,IF(D164=$D$666,$E$666,IF(D164=$D$667,$E$667,IF(D164=$D$668,$E$668,IF(D164=$D$669,$E$669,IF(D164=$D$670,$E$670,IF(D164=$D$671,$E$671,IF(D164=$D$672,$E$672,IF(D164=$D$673,$E$673,IF(D164=VICERRECTORÍA_ACADÉMICA_,BE778,IF(D164=PLANEACIÓN_,BE780, IF(D164=IMPACTO,BE779,IF(D164=VICERRECTORÍA_ADMINISTRATIVA_FINANCIERA_,BE781,IF(D164=_VICERRECTORÍA_RESPONSABILIDAD_SOCIAL_Y_BIENESTAR_UNIVERSITARIO_,BE782," ")))))))))))))))</f>
        <v>Promover y facilitar la interacción con la sociedad contribuyendo a la satisfacción de sus demandas, mediante servicios especializados, programas de educación continuada y de proyección social.</v>
      </c>
      <c r="F164" s="340" t="s">
        <v>260</v>
      </c>
      <c r="G164" s="106" t="s">
        <v>255</v>
      </c>
      <c r="H164" s="106" t="s">
        <v>34</v>
      </c>
      <c r="I164" s="99" t="s">
        <v>1078</v>
      </c>
      <c r="J164" s="340" t="s">
        <v>139</v>
      </c>
      <c r="K164" s="340" t="s">
        <v>1080</v>
      </c>
      <c r="L164" s="340" t="s">
        <v>1105</v>
      </c>
      <c r="M164" s="340" t="s">
        <v>1106</v>
      </c>
      <c r="N164" s="340" t="s">
        <v>124</v>
      </c>
      <c r="O164" s="328">
        <f t="shared" ref="O164:O206" si="855">IF(N164="ALTA",5,IF(N164="MEDIO ALTA",4,IF(N164="MEDIA",3,IF(N164="MEDIO BAJA",2,IF(N164="BAJA",1,0)))))</f>
        <v>1</v>
      </c>
      <c r="P164" s="340" t="s">
        <v>205</v>
      </c>
      <c r="Q164" s="328">
        <f t="shared" ref="Q164" si="856">IF(P164="ALTO",5,IF(P164="MEDIO-ALTO",4,IF(P164="MEDIO",3,IF(P164="MEDIO-BAJO",2,IF(P164="BAJO",1,0)))))</f>
        <v>4</v>
      </c>
      <c r="R164" s="328">
        <f t="shared" ref="R164" si="857">Q164*O164</f>
        <v>4</v>
      </c>
      <c r="S164" s="118" t="s">
        <v>310</v>
      </c>
      <c r="T164" s="99">
        <f t="shared" si="732"/>
        <v>1</v>
      </c>
      <c r="U164" s="328">
        <f t="shared" si="541"/>
        <v>1</v>
      </c>
      <c r="V164" s="328">
        <f t="shared" si="542"/>
        <v>0.6</v>
      </c>
      <c r="W164" s="106" t="s">
        <v>1120</v>
      </c>
      <c r="X164" s="328">
        <f t="shared" ref="X164" si="858">IF(S164="No_existen",5*$X$10,Y164*$X$10)</f>
        <v>0.2</v>
      </c>
      <c r="Y164" s="328">
        <f t="shared" si="675"/>
        <v>4</v>
      </c>
      <c r="Z164" s="108">
        <f t="shared" si="733"/>
        <v>4</v>
      </c>
      <c r="AA164" s="106" t="s">
        <v>313</v>
      </c>
      <c r="AB164" s="106"/>
      <c r="AC164" s="328">
        <f t="shared" ref="AC164" si="859">IF(S164="No_existen",5*$AC$10,AD164*$AC$10)</f>
        <v>0.15</v>
      </c>
      <c r="AD164" s="328">
        <f t="shared" si="545"/>
        <v>1</v>
      </c>
      <c r="AE164" s="108">
        <f t="shared" si="734"/>
        <v>1</v>
      </c>
      <c r="AF164" s="106" t="s">
        <v>290</v>
      </c>
      <c r="AG164" s="106" t="s">
        <v>1122</v>
      </c>
      <c r="AH164" s="328">
        <f t="shared" ref="AH164" si="860">IF(S164="No_existen",5*$AH$10,AI164*$AH$10)</f>
        <v>0.1</v>
      </c>
      <c r="AI164" s="328">
        <f t="shared" ref="AI164" si="861">ROUND(AVERAGEIF(AJ164:AJ166,"&gt;0"),0)</f>
        <v>1</v>
      </c>
      <c r="AJ164" s="108">
        <f t="shared" si="735"/>
        <v>1</v>
      </c>
      <c r="AK164" s="106" t="s">
        <v>287</v>
      </c>
      <c r="AL164" s="106" t="s">
        <v>294</v>
      </c>
      <c r="AM164" s="328">
        <f t="shared" ref="AM164" si="862">IF(S164="No_existen",5*$AM$10,AN164*$AM$10)</f>
        <v>0.1</v>
      </c>
      <c r="AN164" s="328">
        <f t="shared" ref="AN164" si="863">ROUND(AVERAGEIF(AO164:AO166,"&gt;0"),0)</f>
        <v>1</v>
      </c>
      <c r="AO164" s="108">
        <f t="shared" si="6"/>
        <v>1</v>
      </c>
      <c r="AP164" s="106" t="s">
        <v>631</v>
      </c>
      <c r="AQ164" s="328">
        <f t="shared" ref="AQ164" si="864">ROUND(AVERAGE(U164,Y164,AD164,AI164,AN164),0)</f>
        <v>2</v>
      </c>
      <c r="AR164" s="328" t="str">
        <f t="shared" ref="AR164" si="865">IF(AQ164&lt;1.5,"FUERTE",IF(AND(AQ164&gt;=1.5,AQ164&lt;2.5),"ACEPTABLE",IF(AQ164&gt;=5,"INEXISTENTE","DÉBIL")))</f>
        <v>ACEPTABLE</v>
      </c>
      <c r="AS164" s="328">
        <f t="shared" ref="AS164" si="866">IF(R164=0,0,ROUND((R164*AQ164),0))</f>
        <v>8</v>
      </c>
      <c r="AT164" s="329" t="str">
        <f t="shared" ref="AT164" si="867">IF(AS164&gt;=36,"GRAVE", IF(AS164&lt;=10, "LEVE", "MODERADO"))</f>
        <v>LEVE</v>
      </c>
      <c r="AU164" s="329" t="s">
        <v>1140</v>
      </c>
      <c r="AV164" s="329">
        <v>0</v>
      </c>
      <c r="AW164" s="106" t="s">
        <v>88</v>
      </c>
      <c r="AX164" s="106"/>
      <c r="AY164" s="119"/>
      <c r="AZ164" s="120"/>
      <c r="BA164" s="100"/>
      <c r="BB164" s="100"/>
      <c r="BC164" s="100"/>
      <c r="BD164" s="100"/>
      <c r="BE164" s="100"/>
      <c r="BF164" s="100"/>
      <c r="BG164" s="100"/>
    </row>
    <row r="165" spans="1:59" ht="64.5" hidden="1" customHeight="1" x14ac:dyDescent="0.2">
      <c r="A165" s="336"/>
      <c r="B165" s="340"/>
      <c r="C165" s="340"/>
      <c r="D165" s="329"/>
      <c r="E165" s="340"/>
      <c r="F165" s="340"/>
      <c r="G165" s="106"/>
      <c r="H165" s="106"/>
      <c r="I165" s="99"/>
      <c r="J165" s="340"/>
      <c r="K165" s="340"/>
      <c r="L165" s="340"/>
      <c r="M165" s="340"/>
      <c r="N165" s="340"/>
      <c r="O165" s="328"/>
      <c r="P165" s="340"/>
      <c r="Q165" s="328"/>
      <c r="R165" s="328"/>
      <c r="S165" s="118"/>
      <c r="T165" s="99">
        <f t="shared" si="732"/>
        <v>0</v>
      </c>
      <c r="U165" s="328"/>
      <c r="V165" s="328"/>
      <c r="W165" s="106"/>
      <c r="X165" s="328"/>
      <c r="Y165" s="328"/>
      <c r="Z165" s="108">
        <f t="shared" si="733"/>
        <v>0</v>
      </c>
      <c r="AA165" s="106"/>
      <c r="AB165" s="106"/>
      <c r="AC165" s="328"/>
      <c r="AD165" s="328"/>
      <c r="AE165" s="108">
        <f t="shared" si="734"/>
        <v>0</v>
      </c>
      <c r="AF165" s="106"/>
      <c r="AG165" s="106"/>
      <c r="AH165" s="328"/>
      <c r="AI165" s="328"/>
      <c r="AJ165" s="108">
        <f t="shared" si="735"/>
        <v>0</v>
      </c>
      <c r="AK165" s="106"/>
      <c r="AL165" s="106"/>
      <c r="AM165" s="328"/>
      <c r="AN165" s="328"/>
      <c r="AO165" s="108">
        <f t="shared" si="6"/>
        <v>0</v>
      </c>
      <c r="AP165" s="106"/>
      <c r="AQ165" s="328"/>
      <c r="AR165" s="328"/>
      <c r="AS165" s="328"/>
      <c r="AT165" s="329"/>
      <c r="AU165" s="329"/>
      <c r="AV165" s="329"/>
      <c r="AW165" s="106"/>
      <c r="AX165" s="106"/>
      <c r="AY165" s="119"/>
      <c r="AZ165" s="120"/>
      <c r="BA165" s="100"/>
      <c r="BB165" s="100"/>
      <c r="BC165" s="100"/>
      <c r="BD165" s="100"/>
      <c r="BE165" s="100"/>
      <c r="BF165" s="100"/>
      <c r="BG165" s="100"/>
    </row>
    <row r="166" spans="1:59" ht="64.5" hidden="1" customHeight="1" x14ac:dyDescent="0.2">
      <c r="A166" s="336"/>
      <c r="B166" s="340"/>
      <c r="C166" s="340"/>
      <c r="D166" s="329"/>
      <c r="E166" s="340"/>
      <c r="F166" s="340"/>
      <c r="G166" s="106"/>
      <c r="H166" s="106"/>
      <c r="I166" s="99"/>
      <c r="J166" s="340"/>
      <c r="K166" s="340"/>
      <c r="L166" s="340"/>
      <c r="M166" s="340"/>
      <c r="N166" s="340"/>
      <c r="O166" s="328"/>
      <c r="P166" s="340"/>
      <c r="Q166" s="328"/>
      <c r="R166" s="328"/>
      <c r="S166" s="118"/>
      <c r="T166" s="99">
        <f t="shared" si="732"/>
        <v>0</v>
      </c>
      <c r="U166" s="328"/>
      <c r="V166" s="328"/>
      <c r="W166" s="106"/>
      <c r="X166" s="328"/>
      <c r="Y166" s="328"/>
      <c r="Z166" s="108">
        <f t="shared" si="733"/>
        <v>0</v>
      </c>
      <c r="AA166" s="106"/>
      <c r="AB166" s="106"/>
      <c r="AC166" s="328"/>
      <c r="AD166" s="328"/>
      <c r="AE166" s="108">
        <f t="shared" si="734"/>
        <v>0</v>
      </c>
      <c r="AF166" s="106"/>
      <c r="AG166" s="106"/>
      <c r="AH166" s="328"/>
      <c r="AI166" s="328"/>
      <c r="AJ166" s="108">
        <f t="shared" si="735"/>
        <v>0</v>
      </c>
      <c r="AK166" s="106"/>
      <c r="AL166" s="106"/>
      <c r="AM166" s="328"/>
      <c r="AN166" s="328"/>
      <c r="AO166" s="108">
        <f t="shared" si="6"/>
        <v>0</v>
      </c>
      <c r="AP166" s="106"/>
      <c r="AQ166" s="328"/>
      <c r="AR166" s="328"/>
      <c r="AS166" s="328"/>
      <c r="AT166" s="329"/>
      <c r="AU166" s="329"/>
      <c r="AV166" s="329"/>
      <c r="AW166" s="106"/>
      <c r="AX166" s="106"/>
      <c r="AY166" s="119"/>
      <c r="AZ166" s="120"/>
      <c r="BA166" s="100"/>
      <c r="BB166" s="100"/>
      <c r="BC166" s="100"/>
      <c r="BD166" s="100"/>
      <c r="BE166" s="100"/>
      <c r="BF166" s="100"/>
      <c r="BG166" s="100"/>
    </row>
    <row r="167" spans="1:59" ht="64.5" hidden="1" customHeight="1" x14ac:dyDescent="0.2">
      <c r="A167" s="336">
        <v>53</v>
      </c>
      <c r="B167" s="340" t="s">
        <v>252</v>
      </c>
      <c r="C167" s="340" t="str">
        <f t="shared" ref="C167" si="868">+VLOOKUP(B167,$A$694:$B$733,2,0)</f>
        <v>DIEGO PAREDES CUERVO</v>
      </c>
      <c r="D167" s="329" t="s">
        <v>164</v>
      </c>
      <c r="E167" s="340" t="str">
        <f>IF(D167=$D$664,$E$664,IF(D167=$D$665,$E$665,IF(D167=$D$666,$E$666,IF(D167=$D$667,$E$667,IF(D167=$D$668,$E$668,IF(D167=$D$669,$E$669,IF(D167=$D$670,$E$670,IF(D167=$D$671,$E$671,IF(D167=$D$672,$E$672,IF(D167=$D$673,$E$673,IF(D167=VICERRECTORÍA_ACADÉMICA_,BE781,IF(D167=PLANEACIÓN_,BE783, IF(D167=IMPACTO,BE782,IF(D167=VICERRECTORÍA_ADMINISTRATIVA_FINANCIERA_,BE784,IF(D167=_VICERRECTORÍA_RESPONSABILIDAD_SOCIAL_Y_BIENESTAR_UNIVERSITARIO_,BE785," ")))))))))))))))</f>
        <v>Promover y facilitar la interacción con la sociedad contribuyendo a la satisfacción de sus demandas, mediante servicios especializados, programas de educación continuada y de proyección social.</v>
      </c>
      <c r="F167" s="340" t="s">
        <v>260</v>
      </c>
      <c r="G167" s="106" t="s">
        <v>255</v>
      </c>
      <c r="H167" s="106" t="s">
        <v>37</v>
      </c>
      <c r="I167" s="99" t="s">
        <v>1079</v>
      </c>
      <c r="J167" s="340" t="s">
        <v>104</v>
      </c>
      <c r="K167" s="340" t="s">
        <v>1101</v>
      </c>
      <c r="L167" s="340" t="s">
        <v>1107</v>
      </c>
      <c r="M167" s="340" t="s">
        <v>1108</v>
      </c>
      <c r="N167" s="340" t="s">
        <v>124</v>
      </c>
      <c r="O167" s="328">
        <f t="shared" ref="O167:O209" si="869">IF(N167="ALTA",5,IF(N167="MEDIO ALTA",4,IF(N167="MEDIA",3,IF(N167="MEDIO BAJA",2,IF(N167="BAJA",1,0)))))</f>
        <v>1</v>
      </c>
      <c r="P167" s="340" t="s">
        <v>137</v>
      </c>
      <c r="Q167" s="328">
        <f t="shared" ref="Q167" si="870">IF(P167="ALTO",5,IF(P167="MEDIO-ALTO",4,IF(P167="MEDIO",3,IF(P167="MEDIO-BAJO",2,IF(P167="BAJO",1,0)))))</f>
        <v>3</v>
      </c>
      <c r="R167" s="328">
        <f t="shared" ref="R167" si="871">Q167*O167</f>
        <v>3</v>
      </c>
      <c r="S167" s="118" t="s">
        <v>310</v>
      </c>
      <c r="T167" s="99">
        <f t="shared" si="732"/>
        <v>1</v>
      </c>
      <c r="U167" s="328">
        <f t="shared" si="557"/>
        <v>1</v>
      </c>
      <c r="V167" s="328">
        <f t="shared" si="558"/>
        <v>0.6</v>
      </c>
      <c r="W167" s="106" t="s">
        <v>1121</v>
      </c>
      <c r="X167" s="328">
        <f t="shared" ref="X167" si="872">IF(S167="No_existen",5*$X$10,Y167*$X$10)</f>
        <v>0.2</v>
      </c>
      <c r="Y167" s="328">
        <f t="shared" si="692"/>
        <v>4</v>
      </c>
      <c r="Z167" s="108">
        <f t="shared" si="733"/>
        <v>4</v>
      </c>
      <c r="AA167" s="106" t="s">
        <v>313</v>
      </c>
      <c r="AB167" s="106"/>
      <c r="AC167" s="328">
        <f t="shared" ref="AC167" si="873">IF(S167="No_existen",5*$AC$10,AD167*$AC$10)</f>
        <v>0.15</v>
      </c>
      <c r="AD167" s="328">
        <f t="shared" si="561"/>
        <v>1</v>
      </c>
      <c r="AE167" s="108">
        <f t="shared" si="734"/>
        <v>1</v>
      </c>
      <c r="AF167" s="106" t="s">
        <v>290</v>
      </c>
      <c r="AG167" s="106" t="s">
        <v>1122</v>
      </c>
      <c r="AH167" s="328">
        <f t="shared" ref="AH167" si="874">IF(S167="No_existen",5*$AH$10,AI167*$AH$10)</f>
        <v>0.1</v>
      </c>
      <c r="AI167" s="328">
        <f t="shared" ref="AI167" si="875">ROUND(AVERAGEIF(AJ167:AJ169,"&gt;0"),0)</f>
        <v>1</v>
      </c>
      <c r="AJ167" s="108">
        <f t="shared" si="735"/>
        <v>1</v>
      </c>
      <c r="AK167" s="106" t="s">
        <v>287</v>
      </c>
      <c r="AL167" s="106" t="s">
        <v>302</v>
      </c>
      <c r="AM167" s="328">
        <f t="shared" ref="AM167" si="876">IF(S167="No_existen",5*$AM$10,AN167*$AM$10)</f>
        <v>0.1</v>
      </c>
      <c r="AN167" s="328">
        <f t="shared" ref="AN167" si="877">ROUND(AVERAGEIF(AO167:AO169,"&gt;0"),0)</f>
        <v>1</v>
      </c>
      <c r="AO167" s="108">
        <f t="shared" si="6"/>
        <v>1</v>
      </c>
      <c r="AP167" s="106" t="s">
        <v>631</v>
      </c>
      <c r="AQ167" s="328">
        <f t="shared" ref="AQ167" si="878">ROUND(AVERAGE(U167,Y167,AD167,AI167,AN167),0)</f>
        <v>2</v>
      </c>
      <c r="AR167" s="328" t="str">
        <f t="shared" ref="AR167" si="879">IF(AQ167&lt;1.5,"FUERTE",IF(AND(AQ167&gt;=1.5,AQ167&lt;2.5),"ACEPTABLE",IF(AQ167&gt;=5,"INEXISTENTE","DÉBIL")))</f>
        <v>ACEPTABLE</v>
      </c>
      <c r="AS167" s="328">
        <f t="shared" ref="AS167" si="880">IF(R167=0,0,ROUND((R167*AQ167),0))</f>
        <v>6</v>
      </c>
      <c r="AT167" s="329" t="str">
        <f t="shared" ref="AT167" si="881">IF(AS167&gt;=36,"GRAVE", IF(AS167&lt;=10, "LEVE", "MODERADO"))</f>
        <v>LEVE</v>
      </c>
      <c r="AU167" s="329" t="s">
        <v>1141</v>
      </c>
      <c r="AV167" s="329">
        <v>0</v>
      </c>
      <c r="AW167" s="106" t="s">
        <v>88</v>
      </c>
      <c r="AX167" s="106"/>
      <c r="AY167" s="119"/>
      <c r="AZ167" s="120"/>
      <c r="BA167" s="100"/>
      <c r="BB167" s="100"/>
      <c r="BC167" s="100"/>
      <c r="BD167" s="100"/>
      <c r="BE167" s="100"/>
      <c r="BF167" s="100"/>
      <c r="BG167" s="100"/>
    </row>
    <row r="168" spans="1:59" ht="64.5" hidden="1" customHeight="1" x14ac:dyDescent="0.2">
      <c r="A168" s="336"/>
      <c r="B168" s="340"/>
      <c r="C168" s="340"/>
      <c r="D168" s="329"/>
      <c r="E168" s="340"/>
      <c r="F168" s="340"/>
      <c r="G168" s="106"/>
      <c r="H168" s="106"/>
      <c r="I168" s="99"/>
      <c r="J168" s="340"/>
      <c r="K168" s="340"/>
      <c r="L168" s="340"/>
      <c r="M168" s="340"/>
      <c r="N168" s="340"/>
      <c r="O168" s="328"/>
      <c r="P168" s="340"/>
      <c r="Q168" s="328"/>
      <c r="R168" s="328"/>
      <c r="S168" s="118"/>
      <c r="T168" s="99">
        <f t="shared" si="732"/>
        <v>0</v>
      </c>
      <c r="U168" s="328"/>
      <c r="V168" s="328"/>
      <c r="W168" s="106"/>
      <c r="X168" s="328"/>
      <c r="Y168" s="328"/>
      <c r="Z168" s="108">
        <f t="shared" si="733"/>
        <v>0</v>
      </c>
      <c r="AA168" s="106"/>
      <c r="AB168" s="106"/>
      <c r="AC168" s="328"/>
      <c r="AD168" s="328"/>
      <c r="AE168" s="108">
        <f t="shared" si="734"/>
        <v>0</v>
      </c>
      <c r="AF168" s="106"/>
      <c r="AG168" s="106"/>
      <c r="AH168" s="328"/>
      <c r="AI168" s="328"/>
      <c r="AJ168" s="108">
        <f t="shared" si="735"/>
        <v>0</v>
      </c>
      <c r="AK168" s="106"/>
      <c r="AL168" s="106"/>
      <c r="AM168" s="328"/>
      <c r="AN168" s="328"/>
      <c r="AO168" s="108">
        <f t="shared" si="6"/>
        <v>0</v>
      </c>
      <c r="AP168" s="106"/>
      <c r="AQ168" s="328"/>
      <c r="AR168" s="328"/>
      <c r="AS168" s="328"/>
      <c r="AT168" s="329"/>
      <c r="AU168" s="329"/>
      <c r="AV168" s="329"/>
      <c r="AW168" s="106"/>
      <c r="AX168" s="106"/>
      <c r="AY168" s="119"/>
      <c r="AZ168" s="120"/>
      <c r="BA168" s="100"/>
      <c r="BB168" s="100"/>
      <c r="BC168" s="100"/>
      <c r="BD168" s="100"/>
      <c r="BE168" s="100"/>
      <c r="BF168" s="100"/>
      <c r="BG168" s="100"/>
    </row>
    <row r="169" spans="1:59" ht="64.5" hidden="1" customHeight="1" x14ac:dyDescent="0.2">
      <c r="A169" s="336"/>
      <c r="B169" s="340"/>
      <c r="C169" s="340"/>
      <c r="D169" s="329"/>
      <c r="E169" s="340"/>
      <c r="F169" s="340"/>
      <c r="G169" s="106"/>
      <c r="H169" s="106"/>
      <c r="I169" s="99"/>
      <c r="J169" s="340"/>
      <c r="K169" s="340"/>
      <c r="L169" s="340"/>
      <c r="M169" s="340"/>
      <c r="N169" s="340"/>
      <c r="O169" s="328"/>
      <c r="P169" s="340"/>
      <c r="Q169" s="328"/>
      <c r="R169" s="328"/>
      <c r="S169" s="118"/>
      <c r="T169" s="99">
        <f t="shared" si="732"/>
        <v>0</v>
      </c>
      <c r="U169" s="328"/>
      <c r="V169" s="328"/>
      <c r="W169" s="106"/>
      <c r="X169" s="328"/>
      <c r="Y169" s="328"/>
      <c r="Z169" s="108">
        <f t="shared" si="733"/>
        <v>0</v>
      </c>
      <c r="AA169" s="106"/>
      <c r="AB169" s="106"/>
      <c r="AC169" s="328"/>
      <c r="AD169" s="328"/>
      <c r="AE169" s="108">
        <f t="shared" si="734"/>
        <v>0</v>
      </c>
      <c r="AF169" s="106"/>
      <c r="AG169" s="106"/>
      <c r="AH169" s="328"/>
      <c r="AI169" s="328"/>
      <c r="AJ169" s="108">
        <f t="shared" si="735"/>
        <v>0</v>
      </c>
      <c r="AK169" s="106"/>
      <c r="AL169" s="106"/>
      <c r="AM169" s="328"/>
      <c r="AN169" s="328"/>
      <c r="AO169" s="108">
        <f t="shared" si="6"/>
        <v>0</v>
      </c>
      <c r="AP169" s="106"/>
      <c r="AQ169" s="328"/>
      <c r="AR169" s="328"/>
      <c r="AS169" s="328"/>
      <c r="AT169" s="329"/>
      <c r="AU169" s="329"/>
      <c r="AV169" s="329"/>
      <c r="AW169" s="106"/>
      <c r="AX169" s="106"/>
      <c r="AY169" s="119"/>
      <c r="AZ169" s="120"/>
      <c r="BA169" s="100"/>
      <c r="BB169" s="100"/>
      <c r="BC169" s="100"/>
      <c r="BD169" s="100"/>
      <c r="BE169" s="100"/>
      <c r="BF169" s="100"/>
      <c r="BG169" s="100"/>
    </row>
    <row r="170" spans="1:59" ht="64.5" hidden="1" customHeight="1" x14ac:dyDescent="0.2">
      <c r="A170" s="336">
        <v>54</v>
      </c>
      <c r="B170" s="340" t="s">
        <v>244</v>
      </c>
      <c r="C170" s="340" t="str">
        <f t="shared" ref="C170" si="882">+VLOOKUP(B170,$A$694:$B$733,2,0)</f>
        <v>CARLOS HUMBERTO MONTOYA NAVARRETE</v>
      </c>
      <c r="D170" s="329" t="s">
        <v>164</v>
      </c>
      <c r="E170" s="340" t="str">
        <f>IF(D170=$D$664,$E$664,IF(D170=$D$665,$E$665,IF(D170=$D$666,$E$666,IF(D170=$D$667,$E$667,IF(D170=$D$668,$E$668,IF(D170=$D$669,$E$669,IF(D170=$D$670,$E$670,IF(D170=$D$671,$E$671,IF(D170=$D$672,$E$672,IF(D170=$D$673,$E$673,IF(D170=VICERRECTORÍA_ACADÉMICA_,BE784,IF(D170=PLANEACIÓN_,BE786, IF(D170=IMPACTO,BE785,IF(D170=VICERRECTORÍA_ADMINISTRATIVA_FINANCIERA_,BE787,IF(D170=_VICERRECTORÍA_RESPONSABILIDAD_SOCIAL_Y_BIENESTAR_UNIVERSITARIO_,BE788," ")))))))))))))))</f>
        <v>Promover y facilitar la interacción con la sociedad contribuyendo a la satisfacción de sus demandas, mediante servicios especializados, programas de educación continuada y de proyección social.</v>
      </c>
      <c r="F170" s="340" t="s">
        <v>260</v>
      </c>
      <c r="G170" s="106" t="s">
        <v>256</v>
      </c>
      <c r="H170" s="106" t="s">
        <v>41</v>
      </c>
      <c r="I170" s="99" t="s">
        <v>1142</v>
      </c>
      <c r="J170" s="340" t="s">
        <v>139</v>
      </c>
      <c r="K170" s="328" t="s">
        <v>1152</v>
      </c>
      <c r="L170" s="328" t="s">
        <v>1153</v>
      </c>
      <c r="M170" s="328" t="s">
        <v>1154</v>
      </c>
      <c r="N170" s="340" t="s">
        <v>124</v>
      </c>
      <c r="O170" s="328">
        <f t="shared" ref="O170:O212" si="883">IF(N170="ALTA",5,IF(N170="MEDIO ALTA",4,IF(N170="MEDIA",3,IF(N170="MEDIO BAJA",2,IF(N170="BAJA",1,0)))))</f>
        <v>1</v>
      </c>
      <c r="P170" s="340" t="s">
        <v>137</v>
      </c>
      <c r="Q170" s="328">
        <f t="shared" ref="Q170" si="884">IF(P170="ALTO",5,IF(P170="MEDIO-ALTO",4,IF(P170="MEDIO",3,IF(P170="MEDIO-BAJO",2,IF(P170="BAJO",1,0)))))</f>
        <v>3</v>
      </c>
      <c r="R170" s="328">
        <f t="shared" ref="R170" si="885">Q170*O170</f>
        <v>3</v>
      </c>
      <c r="S170" s="118" t="s">
        <v>310</v>
      </c>
      <c r="T170" s="99">
        <f t="shared" si="732"/>
        <v>1</v>
      </c>
      <c r="U170" s="328">
        <f t="shared" si="573"/>
        <v>1</v>
      </c>
      <c r="V170" s="328">
        <f t="shared" si="574"/>
        <v>0.6</v>
      </c>
      <c r="W170" s="106" t="s">
        <v>1175</v>
      </c>
      <c r="X170" s="328">
        <f t="shared" ref="X170" si="886">IF(S170="No_existen",5*$X$10,Y170*$X$10)</f>
        <v>0.2</v>
      </c>
      <c r="Y170" s="328">
        <f t="shared" si="707"/>
        <v>4</v>
      </c>
      <c r="Z170" s="108">
        <f t="shared" si="733"/>
        <v>4</v>
      </c>
      <c r="AA170" s="106" t="s">
        <v>313</v>
      </c>
      <c r="AB170" s="106"/>
      <c r="AC170" s="328">
        <f t="shared" ref="AC170" si="887">IF(S170="No_existen",5*$AC$10,AD170*$AC$10)</f>
        <v>0.15</v>
      </c>
      <c r="AD170" s="328">
        <f t="shared" si="577"/>
        <v>1</v>
      </c>
      <c r="AE170" s="108">
        <f t="shared" si="734"/>
        <v>1</v>
      </c>
      <c r="AF170" s="106" t="s">
        <v>290</v>
      </c>
      <c r="AG170" s="106" t="s">
        <v>1191</v>
      </c>
      <c r="AH170" s="328">
        <f t="shared" ref="AH170" si="888">IF(S170="No_existen",5*$AH$10,AI170*$AH$10)</f>
        <v>0.1</v>
      </c>
      <c r="AI170" s="328">
        <f t="shared" ref="AI170" si="889">ROUND(AVERAGEIF(AJ170:AJ172,"&gt;0"),0)</f>
        <v>1</v>
      </c>
      <c r="AJ170" s="108">
        <f t="shared" si="735"/>
        <v>1</v>
      </c>
      <c r="AK170" s="106" t="s">
        <v>287</v>
      </c>
      <c r="AL170" s="106" t="s">
        <v>294</v>
      </c>
      <c r="AM170" s="328">
        <f t="shared" ref="AM170" si="890">IF(S170="No_existen",5*$AM$10,AN170*$AM$10)</f>
        <v>0.1</v>
      </c>
      <c r="AN170" s="328">
        <f t="shared" ref="AN170" si="891">ROUND(AVERAGEIF(AO170:AO172,"&gt;0"),0)</f>
        <v>1</v>
      </c>
      <c r="AO170" s="108">
        <f t="shared" si="6"/>
        <v>1</v>
      </c>
      <c r="AP170" s="106" t="s">
        <v>631</v>
      </c>
      <c r="AQ170" s="328">
        <f t="shared" ref="AQ170" si="892">ROUND(AVERAGE(U170,Y170,AD170,AI170,AN170),0)</f>
        <v>2</v>
      </c>
      <c r="AR170" s="328" t="str">
        <f t="shared" ref="AR170" si="893">IF(AQ170&lt;1.5,"FUERTE",IF(AND(AQ170&gt;=1.5,AQ170&lt;2.5),"ACEPTABLE",IF(AQ170&gt;=5,"INEXISTENTE","DÉBIL")))</f>
        <v>ACEPTABLE</v>
      </c>
      <c r="AS170" s="328">
        <f t="shared" ref="AS170" si="894">IF(R170=0,0,ROUND((R170*AQ170),0))</f>
        <v>6</v>
      </c>
      <c r="AT170" s="329" t="str">
        <f t="shared" ref="AT170" si="895">IF(AS170&gt;=36,"GRAVE", IF(AS170&lt;=10, "LEVE", "MODERADO"))</f>
        <v>LEVE</v>
      </c>
      <c r="AU170" s="328" t="s">
        <v>1202</v>
      </c>
      <c r="AV170" s="384">
        <v>0</v>
      </c>
      <c r="AW170" s="106" t="s">
        <v>88</v>
      </c>
      <c r="AX170" s="106"/>
      <c r="AY170" s="119"/>
      <c r="AZ170" s="120"/>
      <c r="BA170" s="100"/>
      <c r="BB170" s="100"/>
      <c r="BC170" s="100"/>
      <c r="BD170" s="100"/>
      <c r="BE170" s="100"/>
      <c r="BF170" s="100"/>
      <c r="BG170" s="100"/>
    </row>
    <row r="171" spans="1:59" ht="64.5" hidden="1" customHeight="1" x14ac:dyDescent="0.2">
      <c r="A171" s="336"/>
      <c r="B171" s="340"/>
      <c r="C171" s="340"/>
      <c r="D171" s="329"/>
      <c r="E171" s="340"/>
      <c r="F171" s="340"/>
      <c r="G171" s="106" t="s">
        <v>255</v>
      </c>
      <c r="H171" s="106" t="s">
        <v>37</v>
      </c>
      <c r="I171" s="118" t="s">
        <v>1143</v>
      </c>
      <c r="J171" s="340"/>
      <c r="K171" s="328"/>
      <c r="L171" s="328"/>
      <c r="M171" s="328"/>
      <c r="N171" s="340"/>
      <c r="O171" s="328"/>
      <c r="P171" s="340"/>
      <c r="Q171" s="328"/>
      <c r="R171" s="328"/>
      <c r="S171" s="118" t="s">
        <v>310</v>
      </c>
      <c r="T171" s="99">
        <f t="shared" si="732"/>
        <v>1</v>
      </c>
      <c r="U171" s="328"/>
      <c r="V171" s="328"/>
      <c r="W171" s="106" t="s">
        <v>1176</v>
      </c>
      <c r="X171" s="328"/>
      <c r="Y171" s="328"/>
      <c r="Z171" s="108">
        <f t="shared" si="733"/>
        <v>4</v>
      </c>
      <c r="AA171" s="106" t="s">
        <v>313</v>
      </c>
      <c r="AB171" s="106"/>
      <c r="AC171" s="328"/>
      <c r="AD171" s="328"/>
      <c r="AE171" s="108">
        <f t="shared" si="734"/>
        <v>1</v>
      </c>
      <c r="AF171" s="106" t="s">
        <v>290</v>
      </c>
      <c r="AG171" s="106" t="s">
        <v>1192</v>
      </c>
      <c r="AH171" s="328"/>
      <c r="AI171" s="328"/>
      <c r="AJ171" s="108">
        <f t="shared" si="735"/>
        <v>1</v>
      </c>
      <c r="AK171" s="106" t="s">
        <v>287</v>
      </c>
      <c r="AL171" s="106" t="s">
        <v>301</v>
      </c>
      <c r="AM171" s="328"/>
      <c r="AN171" s="328"/>
      <c r="AO171" s="108">
        <f t="shared" si="6"/>
        <v>1</v>
      </c>
      <c r="AP171" s="106" t="s">
        <v>631</v>
      </c>
      <c r="AQ171" s="328"/>
      <c r="AR171" s="328"/>
      <c r="AS171" s="328"/>
      <c r="AT171" s="329"/>
      <c r="AU171" s="328"/>
      <c r="AV171" s="328"/>
      <c r="AW171" s="106" t="s">
        <v>88</v>
      </c>
      <c r="AX171" s="106"/>
      <c r="AY171" s="119"/>
      <c r="AZ171" s="120"/>
      <c r="BA171" s="100"/>
      <c r="BB171" s="100"/>
      <c r="BC171" s="100"/>
      <c r="BD171" s="100"/>
      <c r="BE171" s="100"/>
      <c r="BF171" s="100"/>
      <c r="BG171" s="100"/>
    </row>
    <row r="172" spans="1:59" ht="64.5" hidden="1" customHeight="1" x14ac:dyDescent="0.2">
      <c r="A172" s="336"/>
      <c r="B172" s="340"/>
      <c r="C172" s="340"/>
      <c r="D172" s="329"/>
      <c r="E172" s="340"/>
      <c r="F172" s="340"/>
      <c r="G172" s="106" t="s">
        <v>255</v>
      </c>
      <c r="H172" s="106" t="s">
        <v>37</v>
      </c>
      <c r="I172" s="118" t="s">
        <v>1144</v>
      </c>
      <c r="J172" s="340"/>
      <c r="K172" s="328"/>
      <c r="L172" s="328"/>
      <c r="M172" s="328"/>
      <c r="N172" s="340"/>
      <c r="O172" s="328"/>
      <c r="P172" s="340"/>
      <c r="Q172" s="328"/>
      <c r="R172" s="328"/>
      <c r="S172" s="118" t="s">
        <v>310</v>
      </c>
      <c r="T172" s="99">
        <f t="shared" si="732"/>
        <v>1</v>
      </c>
      <c r="U172" s="328"/>
      <c r="V172" s="328"/>
      <c r="W172" s="106" t="s">
        <v>1177</v>
      </c>
      <c r="X172" s="328"/>
      <c r="Y172" s="328"/>
      <c r="Z172" s="108">
        <f t="shared" si="733"/>
        <v>4</v>
      </c>
      <c r="AA172" s="106" t="s">
        <v>313</v>
      </c>
      <c r="AB172" s="106"/>
      <c r="AC172" s="328"/>
      <c r="AD172" s="328"/>
      <c r="AE172" s="108">
        <f t="shared" si="734"/>
        <v>1</v>
      </c>
      <c r="AF172" s="106" t="s">
        <v>290</v>
      </c>
      <c r="AG172" s="106" t="s">
        <v>1192</v>
      </c>
      <c r="AH172" s="328"/>
      <c r="AI172" s="328"/>
      <c r="AJ172" s="108">
        <f t="shared" si="735"/>
        <v>1</v>
      </c>
      <c r="AK172" s="106" t="s">
        <v>287</v>
      </c>
      <c r="AL172" s="106" t="s">
        <v>294</v>
      </c>
      <c r="AM172" s="328"/>
      <c r="AN172" s="328"/>
      <c r="AO172" s="108">
        <f t="shared" si="6"/>
        <v>1</v>
      </c>
      <c r="AP172" s="106" t="s">
        <v>631</v>
      </c>
      <c r="AQ172" s="328"/>
      <c r="AR172" s="328"/>
      <c r="AS172" s="328"/>
      <c r="AT172" s="329"/>
      <c r="AU172" s="328"/>
      <c r="AV172" s="328"/>
      <c r="AW172" s="106" t="s">
        <v>88</v>
      </c>
      <c r="AX172" s="106"/>
      <c r="AY172" s="119"/>
      <c r="AZ172" s="120"/>
      <c r="BA172" s="100"/>
      <c r="BB172" s="100"/>
      <c r="BC172" s="100"/>
      <c r="BD172" s="100"/>
      <c r="BE172" s="100"/>
      <c r="BF172" s="100"/>
      <c r="BG172" s="100"/>
    </row>
    <row r="173" spans="1:59" ht="64.5" hidden="1" customHeight="1" x14ac:dyDescent="0.2">
      <c r="A173" s="336">
        <v>55</v>
      </c>
      <c r="B173" s="340" t="s">
        <v>244</v>
      </c>
      <c r="C173" s="340" t="str">
        <f t="shared" ref="C173" si="896">+VLOOKUP(B173,$A$694:$B$733,2,0)</f>
        <v>CARLOS HUMBERTO MONTOYA NAVARRETE</v>
      </c>
      <c r="D173" s="329" t="s">
        <v>164</v>
      </c>
      <c r="E173" s="340" t="str">
        <f>IF(D173=$D$664,$E$664,IF(D173=$D$665,$E$665,IF(D173=$D$666,$E$666,IF(D173=$D$667,$E$667,IF(D173=$D$668,$E$668,IF(D173=$D$669,$E$669,IF(D173=$D$670,$E$670,IF(D173=$D$671,$E$671,IF(D173=$D$672,$E$672,IF(D173=$D$673,$E$673,IF(D173=VICERRECTORÍA_ACADÉMICA_,BE787,IF(D173=PLANEACIÓN_,BE789, IF(D173=IMPACTO,BE788,IF(D173=VICERRECTORÍA_ADMINISTRATIVA_FINANCIERA_,BE790,IF(D173=_VICERRECTORÍA_RESPONSABILIDAD_SOCIAL_Y_BIENESTAR_UNIVERSITARIO_,BE791," ")))))))))))))))</f>
        <v>Promover y facilitar la interacción con la sociedad contribuyendo a la satisfacción de sus demandas, mediante servicios especializados, programas de educación continuada y de proyección social.</v>
      </c>
      <c r="F173" s="340" t="s">
        <v>260</v>
      </c>
      <c r="G173" s="106" t="s">
        <v>255</v>
      </c>
      <c r="H173" s="106" t="s">
        <v>38</v>
      </c>
      <c r="I173" s="99" t="s">
        <v>1070</v>
      </c>
      <c r="J173" s="340" t="s">
        <v>104</v>
      </c>
      <c r="K173" s="340" t="s">
        <v>1155</v>
      </c>
      <c r="L173" s="337" t="s">
        <v>1156</v>
      </c>
      <c r="M173" s="337" t="s">
        <v>1157</v>
      </c>
      <c r="N173" s="340" t="s">
        <v>124</v>
      </c>
      <c r="O173" s="328">
        <f t="shared" ref="O173:O215" si="897">IF(N173="ALTA",5,IF(N173="MEDIO ALTA",4,IF(N173="MEDIA",3,IF(N173="MEDIO BAJA",2,IF(N173="BAJA",1,0)))))</f>
        <v>1</v>
      </c>
      <c r="P173" s="340" t="s">
        <v>137</v>
      </c>
      <c r="Q173" s="328">
        <f t="shared" ref="Q173" si="898">IF(P173="ALTO",5,IF(P173="MEDIO-ALTO",4,IF(P173="MEDIO",3,IF(P173="MEDIO-BAJO",2,IF(P173="BAJO",1,0)))))</f>
        <v>3</v>
      </c>
      <c r="R173" s="328">
        <f t="shared" ref="R173" si="899">Q173*O173</f>
        <v>3</v>
      </c>
      <c r="S173" s="118" t="s">
        <v>310</v>
      </c>
      <c r="T173" s="99">
        <f t="shared" si="732"/>
        <v>1</v>
      </c>
      <c r="U173" s="328">
        <f t="shared" si="589"/>
        <v>1</v>
      </c>
      <c r="V173" s="328">
        <f t="shared" si="590"/>
        <v>0.6</v>
      </c>
      <c r="W173" s="124" t="s">
        <v>1178</v>
      </c>
      <c r="X173" s="328">
        <f t="shared" ref="X173" si="900">IF(S173="No_existen",5*$X$10,Y173*$X$10)</f>
        <v>0.2</v>
      </c>
      <c r="Y173" s="328">
        <f t="shared" si="722"/>
        <v>4</v>
      </c>
      <c r="Z173" s="108">
        <f t="shared" si="733"/>
        <v>4</v>
      </c>
      <c r="AA173" s="106" t="s">
        <v>313</v>
      </c>
      <c r="AB173" s="106"/>
      <c r="AC173" s="328">
        <f t="shared" ref="AC173" si="901">IF(S173="No_existen",5*$AC$10,AD173*$AC$10)</f>
        <v>0.15</v>
      </c>
      <c r="AD173" s="328">
        <f t="shared" si="593"/>
        <v>1</v>
      </c>
      <c r="AE173" s="108">
        <f t="shared" si="734"/>
        <v>1</v>
      </c>
      <c r="AF173" s="106" t="s">
        <v>290</v>
      </c>
      <c r="AG173" s="106" t="s">
        <v>1193</v>
      </c>
      <c r="AH173" s="328">
        <f t="shared" ref="AH173" si="902">IF(S173="No_existen",5*$AH$10,AI173*$AH$10)</f>
        <v>0.1</v>
      </c>
      <c r="AI173" s="328">
        <f t="shared" ref="AI173" si="903">ROUND(AVERAGEIF(AJ173:AJ175,"&gt;0"),0)</f>
        <v>1</v>
      </c>
      <c r="AJ173" s="108">
        <f t="shared" si="735"/>
        <v>1</v>
      </c>
      <c r="AK173" s="106" t="s">
        <v>287</v>
      </c>
      <c r="AL173" s="106" t="s">
        <v>301</v>
      </c>
      <c r="AM173" s="328">
        <f t="shared" ref="AM173" si="904">IF(S173="No_existen",5*$AM$10,AN173*$AM$10)</f>
        <v>0.1</v>
      </c>
      <c r="AN173" s="328">
        <f t="shared" ref="AN173" si="905">ROUND(AVERAGEIF(AO173:AO175,"&gt;0"),0)</f>
        <v>1</v>
      </c>
      <c r="AO173" s="108">
        <f t="shared" si="6"/>
        <v>1</v>
      </c>
      <c r="AP173" s="106" t="s">
        <v>631</v>
      </c>
      <c r="AQ173" s="328">
        <f t="shared" ref="AQ173" si="906">ROUND(AVERAGE(U173,Y173,AD173,AI173,AN173),0)</f>
        <v>2</v>
      </c>
      <c r="AR173" s="328" t="str">
        <f t="shared" ref="AR173" si="907">IF(AQ173&lt;1.5,"FUERTE",IF(AND(AQ173&gt;=1.5,AQ173&lt;2.5),"ACEPTABLE",IF(AQ173&gt;=5,"INEXISTENTE","DÉBIL")))</f>
        <v>ACEPTABLE</v>
      </c>
      <c r="AS173" s="328">
        <f t="shared" ref="AS173" si="908">IF(R173=0,0,ROUND((R173*AQ173),0))</f>
        <v>6</v>
      </c>
      <c r="AT173" s="329" t="str">
        <f t="shared" ref="AT173" si="909">IF(AS173&gt;=36,"GRAVE", IF(AS173&lt;=10, "LEVE", "MODERADO"))</f>
        <v>LEVE</v>
      </c>
      <c r="AU173" s="329" t="s">
        <v>1203</v>
      </c>
      <c r="AV173" s="385">
        <v>0</v>
      </c>
      <c r="AW173" s="106" t="s">
        <v>88</v>
      </c>
      <c r="AX173" s="106"/>
      <c r="AY173" s="119"/>
      <c r="AZ173" s="120"/>
      <c r="BA173" s="100"/>
      <c r="BB173" s="100"/>
      <c r="BC173" s="100"/>
      <c r="BD173" s="100"/>
      <c r="BE173" s="100"/>
      <c r="BF173" s="100"/>
      <c r="BG173" s="100"/>
    </row>
    <row r="174" spans="1:59" ht="64.5" hidden="1" customHeight="1" x14ac:dyDescent="0.2">
      <c r="A174" s="336"/>
      <c r="B174" s="340"/>
      <c r="C174" s="340"/>
      <c r="D174" s="329"/>
      <c r="E174" s="340"/>
      <c r="F174" s="340"/>
      <c r="G174" s="106"/>
      <c r="H174" s="106"/>
      <c r="I174" s="99"/>
      <c r="J174" s="340"/>
      <c r="K174" s="340"/>
      <c r="L174" s="338"/>
      <c r="M174" s="338"/>
      <c r="N174" s="340"/>
      <c r="O174" s="328"/>
      <c r="P174" s="340"/>
      <c r="Q174" s="328"/>
      <c r="R174" s="328"/>
      <c r="S174" s="118"/>
      <c r="T174" s="99">
        <f t="shared" si="732"/>
        <v>0</v>
      </c>
      <c r="U174" s="328"/>
      <c r="V174" s="328"/>
      <c r="W174" s="106"/>
      <c r="X174" s="328"/>
      <c r="Y174" s="328"/>
      <c r="Z174" s="108">
        <f t="shared" si="733"/>
        <v>0</v>
      </c>
      <c r="AA174" s="106"/>
      <c r="AB174" s="106"/>
      <c r="AC174" s="328"/>
      <c r="AD174" s="328"/>
      <c r="AE174" s="108">
        <f t="shared" si="734"/>
        <v>0</v>
      </c>
      <c r="AF174" s="106"/>
      <c r="AG174" s="106"/>
      <c r="AH174" s="328"/>
      <c r="AI174" s="328"/>
      <c r="AJ174" s="108">
        <f t="shared" si="735"/>
        <v>0</v>
      </c>
      <c r="AK174" s="106"/>
      <c r="AL174" s="106"/>
      <c r="AM174" s="328"/>
      <c r="AN174" s="328"/>
      <c r="AO174" s="108">
        <f t="shared" si="6"/>
        <v>0</v>
      </c>
      <c r="AP174" s="106"/>
      <c r="AQ174" s="328"/>
      <c r="AR174" s="328"/>
      <c r="AS174" s="328"/>
      <c r="AT174" s="329"/>
      <c r="AU174" s="329"/>
      <c r="AV174" s="329"/>
      <c r="AW174" s="106"/>
      <c r="AX174" s="106"/>
      <c r="AY174" s="119"/>
      <c r="AZ174" s="120"/>
      <c r="BA174" s="100"/>
      <c r="BB174" s="100"/>
      <c r="BC174" s="100"/>
      <c r="BD174" s="100"/>
      <c r="BE174" s="100"/>
      <c r="BF174" s="100"/>
      <c r="BG174" s="100"/>
    </row>
    <row r="175" spans="1:59" ht="64.5" hidden="1" customHeight="1" x14ac:dyDescent="0.2">
      <c r="A175" s="336"/>
      <c r="B175" s="340"/>
      <c r="C175" s="340"/>
      <c r="D175" s="329"/>
      <c r="E175" s="340"/>
      <c r="F175" s="340"/>
      <c r="G175" s="106"/>
      <c r="H175" s="106"/>
      <c r="I175" s="99"/>
      <c r="J175" s="340"/>
      <c r="K175" s="340"/>
      <c r="L175" s="339"/>
      <c r="M175" s="339"/>
      <c r="N175" s="340"/>
      <c r="O175" s="328"/>
      <c r="P175" s="340"/>
      <c r="Q175" s="328"/>
      <c r="R175" s="328"/>
      <c r="S175" s="118"/>
      <c r="T175" s="99">
        <f t="shared" si="732"/>
        <v>0</v>
      </c>
      <c r="U175" s="328"/>
      <c r="V175" s="328"/>
      <c r="W175" s="106"/>
      <c r="X175" s="328"/>
      <c r="Y175" s="328"/>
      <c r="Z175" s="108">
        <f t="shared" si="733"/>
        <v>0</v>
      </c>
      <c r="AA175" s="106"/>
      <c r="AB175" s="106"/>
      <c r="AC175" s="328"/>
      <c r="AD175" s="328"/>
      <c r="AE175" s="108">
        <f t="shared" si="734"/>
        <v>0</v>
      </c>
      <c r="AF175" s="106"/>
      <c r="AG175" s="106"/>
      <c r="AH175" s="328"/>
      <c r="AI175" s="328"/>
      <c r="AJ175" s="108">
        <f t="shared" si="735"/>
        <v>0</v>
      </c>
      <c r="AK175" s="106"/>
      <c r="AL175" s="106"/>
      <c r="AM175" s="328"/>
      <c r="AN175" s="328"/>
      <c r="AO175" s="108">
        <f t="shared" si="6"/>
        <v>0</v>
      </c>
      <c r="AP175" s="106"/>
      <c r="AQ175" s="328"/>
      <c r="AR175" s="328"/>
      <c r="AS175" s="328"/>
      <c r="AT175" s="329"/>
      <c r="AU175" s="329"/>
      <c r="AV175" s="329"/>
      <c r="AW175" s="106"/>
      <c r="AX175" s="106"/>
      <c r="AY175" s="119"/>
      <c r="AZ175" s="120"/>
      <c r="BA175" s="100"/>
      <c r="BB175" s="100"/>
      <c r="BC175" s="100"/>
      <c r="BD175" s="100"/>
      <c r="BE175" s="100"/>
      <c r="BF175" s="100"/>
      <c r="BG175" s="100"/>
    </row>
    <row r="176" spans="1:59" ht="64.5" hidden="1" customHeight="1" x14ac:dyDescent="0.2">
      <c r="A176" s="336">
        <v>56</v>
      </c>
      <c r="B176" s="340" t="s">
        <v>244</v>
      </c>
      <c r="C176" s="340" t="str">
        <f t="shared" ref="C176" si="910">+VLOOKUP(B176,$A$694:$B$733,2,0)</f>
        <v>CARLOS HUMBERTO MONTOYA NAVARRETE</v>
      </c>
      <c r="D176" s="329" t="s">
        <v>164</v>
      </c>
      <c r="E176" s="340" t="str">
        <f>IF(D176=$D$664,$E$664,IF(D176=$D$665,$E$665,IF(D176=$D$666,$E$666,IF(D176=$D$667,$E$667,IF(D176=$D$668,$E$668,IF(D176=$D$669,$E$669,IF(D176=$D$670,$E$670,IF(D176=$D$671,$E$671,IF(D176=$D$672,$E$672,IF(D176=$D$673,$E$673,IF(D176=VICERRECTORÍA_ACADÉMICA_,BE790,IF(D176=PLANEACIÓN_,BE792, IF(D176=IMPACTO,BE791,IF(D176=VICERRECTORÍA_ADMINISTRATIVA_FINANCIERA_,BE793,IF(D176=_VICERRECTORÍA_RESPONSABILIDAD_SOCIAL_Y_BIENESTAR_UNIVERSITARIO_,BE794," ")))))))))))))))</f>
        <v>Promover y facilitar la interacción con la sociedad contribuyendo a la satisfacción de sus demandas, mediante servicios especializados, programas de educación continuada y de proyección social.</v>
      </c>
      <c r="F176" s="340" t="s">
        <v>260</v>
      </c>
      <c r="G176" s="106" t="s">
        <v>255</v>
      </c>
      <c r="H176" s="106" t="s">
        <v>37</v>
      </c>
      <c r="I176" s="99" t="s">
        <v>1145</v>
      </c>
      <c r="J176" s="340" t="s">
        <v>104</v>
      </c>
      <c r="K176" s="340" t="s">
        <v>1158</v>
      </c>
      <c r="L176" s="337" t="s">
        <v>1159</v>
      </c>
      <c r="M176" s="337" t="s">
        <v>1160</v>
      </c>
      <c r="N176" s="340" t="s">
        <v>124</v>
      </c>
      <c r="O176" s="328">
        <f t="shared" ref="O176:O218" si="911">IF(N176="ALTA",5,IF(N176="MEDIO ALTA",4,IF(N176="MEDIA",3,IF(N176="MEDIO BAJA",2,IF(N176="BAJA",1,0)))))</f>
        <v>1</v>
      </c>
      <c r="P176" s="340" t="s">
        <v>137</v>
      </c>
      <c r="Q176" s="328">
        <f t="shared" ref="Q176" si="912">IF(P176="ALTO",5,IF(P176="MEDIO-ALTO",4,IF(P176="MEDIO",3,IF(P176="MEDIO-BAJO",2,IF(P176="BAJO",1,0)))))</f>
        <v>3</v>
      </c>
      <c r="R176" s="328">
        <f t="shared" ref="R176" si="913">Q176*O176</f>
        <v>3</v>
      </c>
      <c r="S176" s="118" t="s">
        <v>310</v>
      </c>
      <c r="T176" s="99">
        <f t="shared" si="732"/>
        <v>1</v>
      </c>
      <c r="U176" s="328">
        <f t="shared" si="605"/>
        <v>1</v>
      </c>
      <c r="V176" s="328">
        <f t="shared" si="606"/>
        <v>0.6</v>
      </c>
      <c r="W176" s="106" t="s">
        <v>1179</v>
      </c>
      <c r="X176" s="328">
        <f t="shared" ref="X176" si="914">IF(S176="No_existen",5*$X$10,Y176*$X$10)</f>
        <v>0.2</v>
      </c>
      <c r="Y176" s="328">
        <f t="shared" si="741"/>
        <v>4</v>
      </c>
      <c r="Z176" s="108">
        <f t="shared" si="733"/>
        <v>4</v>
      </c>
      <c r="AA176" s="106" t="s">
        <v>313</v>
      </c>
      <c r="AB176" s="106"/>
      <c r="AC176" s="328">
        <f t="shared" ref="AC176" si="915">IF(S176="No_existen",5*$AC$10,AD176*$AC$10)</f>
        <v>0.15</v>
      </c>
      <c r="AD176" s="328">
        <f t="shared" si="609"/>
        <v>1</v>
      </c>
      <c r="AE176" s="108">
        <f t="shared" si="734"/>
        <v>1</v>
      </c>
      <c r="AF176" s="106" t="s">
        <v>290</v>
      </c>
      <c r="AG176" s="106" t="s">
        <v>1192</v>
      </c>
      <c r="AH176" s="328">
        <f t="shared" ref="AH176" si="916">IF(S176="No_existen",5*$AH$10,AI176*$AH$10)</f>
        <v>0.1</v>
      </c>
      <c r="AI176" s="328">
        <f t="shared" ref="AI176" si="917">ROUND(AVERAGEIF(AJ176:AJ178,"&gt;0"),0)</f>
        <v>1</v>
      </c>
      <c r="AJ176" s="108">
        <f t="shared" si="735"/>
        <v>1</v>
      </c>
      <c r="AK176" s="106" t="s">
        <v>287</v>
      </c>
      <c r="AL176" s="106" t="s">
        <v>294</v>
      </c>
      <c r="AM176" s="328">
        <f t="shared" ref="AM176" si="918">IF(S176="No_existen",5*$AM$10,AN176*$AM$10)</f>
        <v>0.1</v>
      </c>
      <c r="AN176" s="328">
        <f t="shared" ref="AN176" si="919">ROUND(AVERAGEIF(AO176:AO178,"&gt;0"),0)</f>
        <v>1</v>
      </c>
      <c r="AO176" s="108">
        <f t="shared" si="6"/>
        <v>1</v>
      </c>
      <c r="AP176" s="106" t="s">
        <v>631</v>
      </c>
      <c r="AQ176" s="328">
        <f t="shared" ref="AQ176" si="920">ROUND(AVERAGE(U176,Y176,AD176,AI176,AN176),0)</f>
        <v>2</v>
      </c>
      <c r="AR176" s="328" t="str">
        <f t="shared" ref="AR176" si="921">IF(AQ176&lt;1.5,"FUERTE",IF(AND(AQ176&gt;=1.5,AQ176&lt;2.5),"ACEPTABLE",IF(AQ176&gt;=5,"INEXISTENTE","DÉBIL")))</f>
        <v>ACEPTABLE</v>
      </c>
      <c r="AS176" s="328">
        <f t="shared" ref="AS176" si="922">IF(R176=0,0,ROUND((R176*AQ176),0))</f>
        <v>6</v>
      </c>
      <c r="AT176" s="329" t="str">
        <f t="shared" ref="AT176" si="923">IF(AS176&gt;=36,"GRAVE", IF(AS176&lt;=10, "LEVE", "MODERADO"))</f>
        <v>LEVE</v>
      </c>
      <c r="AU176" s="329" t="s">
        <v>1204</v>
      </c>
      <c r="AV176" s="385">
        <v>1</v>
      </c>
      <c r="AW176" s="106" t="s">
        <v>88</v>
      </c>
      <c r="AX176" s="106"/>
      <c r="AY176" s="119"/>
      <c r="AZ176" s="120"/>
      <c r="BA176" s="100"/>
      <c r="BB176" s="100"/>
      <c r="BC176" s="100"/>
      <c r="BD176" s="100"/>
      <c r="BE176" s="100"/>
      <c r="BF176" s="100"/>
      <c r="BG176" s="100"/>
    </row>
    <row r="177" spans="1:59" ht="64.5" hidden="1" customHeight="1" x14ac:dyDescent="0.2">
      <c r="A177" s="336"/>
      <c r="B177" s="340"/>
      <c r="C177" s="340"/>
      <c r="D177" s="329"/>
      <c r="E177" s="340"/>
      <c r="F177" s="340"/>
      <c r="G177" s="106"/>
      <c r="H177" s="106"/>
      <c r="I177" s="99"/>
      <c r="J177" s="340"/>
      <c r="K177" s="340"/>
      <c r="L177" s="338"/>
      <c r="M177" s="338"/>
      <c r="N177" s="340"/>
      <c r="O177" s="328"/>
      <c r="P177" s="340"/>
      <c r="Q177" s="328"/>
      <c r="R177" s="328"/>
      <c r="S177" s="118"/>
      <c r="T177" s="99">
        <f t="shared" si="732"/>
        <v>0</v>
      </c>
      <c r="U177" s="328"/>
      <c r="V177" s="328"/>
      <c r="W177" s="106"/>
      <c r="X177" s="328"/>
      <c r="Y177" s="328"/>
      <c r="Z177" s="108">
        <f t="shared" si="733"/>
        <v>0</v>
      </c>
      <c r="AA177" s="106"/>
      <c r="AB177" s="106"/>
      <c r="AC177" s="328"/>
      <c r="AD177" s="328"/>
      <c r="AE177" s="108">
        <f t="shared" si="734"/>
        <v>0</v>
      </c>
      <c r="AF177" s="106"/>
      <c r="AG177" s="106"/>
      <c r="AH177" s="328"/>
      <c r="AI177" s="328"/>
      <c r="AJ177" s="108">
        <f t="shared" si="735"/>
        <v>0</v>
      </c>
      <c r="AK177" s="106"/>
      <c r="AL177" s="106"/>
      <c r="AM177" s="328"/>
      <c r="AN177" s="328"/>
      <c r="AO177" s="108">
        <f t="shared" si="6"/>
        <v>0</v>
      </c>
      <c r="AP177" s="106"/>
      <c r="AQ177" s="328"/>
      <c r="AR177" s="328"/>
      <c r="AS177" s="328"/>
      <c r="AT177" s="329"/>
      <c r="AU177" s="329"/>
      <c r="AV177" s="329"/>
      <c r="AW177" s="106"/>
      <c r="AX177" s="106"/>
      <c r="AY177" s="119"/>
      <c r="AZ177" s="120"/>
      <c r="BA177" s="100"/>
      <c r="BB177" s="100"/>
      <c r="BC177" s="100"/>
      <c r="BD177" s="100"/>
      <c r="BE177" s="100"/>
      <c r="BF177" s="100"/>
      <c r="BG177" s="100"/>
    </row>
    <row r="178" spans="1:59" ht="64.5" hidden="1" customHeight="1" x14ac:dyDescent="0.2">
      <c r="A178" s="336"/>
      <c r="B178" s="340"/>
      <c r="C178" s="340"/>
      <c r="D178" s="329"/>
      <c r="E178" s="340"/>
      <c r="F178" s="340"/>
      <c r="G178" s="106"/>
      <c r="H178" s="106"/>
      <c r="I178" s="99"/>
      <c r="J178" s="340"/>
      <c r="K178" s="340"/>
      <c r="L178" s="339"/>
      <c r="M178" s="339"/>
      <c r="N178" s="340"/>
      <c r="O178" s="328"/>
      <c r="P178" s="340"/>
      <c r="Q178" s="328"/>
      <c r="R178" s="328"/>
      <c r="S178" s="118"/>
      <c r="T178" s="99">
        <f t="shared" si="732"/>
        <v>0</v>
      </c>
      <c r="U178" s="328"/>
      <c r="V178" s="328"/>
      <c r="W178" s="106"/>
      <c r="X178" s="328"/>
      <c r="Y178" s="328"/>
      <c r="Z178" s="108">
        <f t="shared" si="733"/>
        <v>0</v>
      </c>
      <c r="AA178" s="106"/>
      <c r="AB178" s="106"/>
      <c r="AC178" s="328"/>
      <c r="AD178" s="328"/>
      <c r="AE178" s="108">
        <f t="shared" si="734"/>
        <v>0</v>
      </c>
      <c r="AF178" s="106"/>
      <c r="AG178" s="106"/>
      <c r="AH178" s="328"/>
      <c r="AI178" s="328"/>
      <c r="AJ178" s="108">
        <f t="shared" si="735"/>
        <v>0</v>
      </c>
      <c r="AK178" s="106"/>
      <c r="AL178" s="106"/>
      <c r="AM178" s="328"/>
      <c r="AN178" s="328"/>
      <c r="AO178" s="108">
        <f t="shared" si="6"/>
        <v>0</v>
      </c>
      <c r="AP178" s="106"/>
      <c r="AQ178" s="328"/>
      <c r="AR178" s="328"/>
      <c r="AS178" s="328"/>
      <c r="AT178" s="329"/>
      <c r="AU178" s="329"/>
      <c r="AV178" s="329"/>
      <c r="AW178" s="106"/>
      <c r="AX178" s="106"/>
      <c r="AY178" s="119"/>
      <c r="AZ178" s="120"/>
      <c r="BA178" s="100"/>
      <c r="BB178" s="100"/>
      <c r="BC178" s="100"/>
      <c r="BD178" s="100"/>
      <c r="BE178" s="100"/>
      <c r="BF178" s="100"/>
      <c r="BG178" s="100"/>
    </row>
    <row r="179" spans="1:59" ht="64.5" hidden="1" customHeight="1" x14ac:dyDescent="0.2">
      <c r="A179" s="336">
        <v>57</v>
      </c>
      <c r="B179" s="340" t="s">
        <v>244</v>
      </c>
      <c r="C179" s="340" t="str">
        <f t="shared" ref="C179" si="924">+VLOOKUP(B179,$A$694:$B$733,2,0)</f>
        <v>CARLOS HUMBERTO MONTOYA NAVARRETE</v>
      </c>
      <c r="D179" s="329" t="s">
        <v>164</v>
      </c>
      <c r="E179" s="340" t="str">
        <f>IF(D179=$D$664,$E$664,IF(D179=$D$665,$E$665,IF(D179=$D$666,$E$666,IF(D179=$D$667,$E$667,IF(D179=$D$668,$E$668,IF(D179=$D$669,$E$669,IF(D179=$D$670,$E$670,IF(D179=$D$671,$E$671,IF(D179=$D$672,$E$672,IF(D179=$D$673,$E$673,IF(D179=VICERRECTORÍA_ACADÉMICA_,BE793,IF(D179=PLANEACIÓN_,BE795, IF(D179=IMPACTO,BE794,IF(D179=VICERRECTORÍA_ADMINISTRATIVA_FINANCIERA_,BE796,IF(D179=_VICERRECTORÍA_RESPONSABILIDAD_SOCIAL_Y_BIENESTAR_UNIVERSITARIO_,BE797," ")))))))))))))))</f>
        <v>Promover y facilitar la interacción con la sociedad contribuyendo a la satisfacción de sus demandas, mediante servicios especializados, programas de educación continuada y de proyección social.</v>
      </c>
      <c r="F179" s="340" t="s">
        <v>260</v>
      </c>
      <c r="G179" s="106" t="s">
        <v>255</v>
      </c>
      <c r="H179" s="106" t="s">
        <v>38</v>
      </c>
      <c r="I179" s="99" t="s">
        <v>1146</v>
      </c>
      <c r="J179" s="340" t="s">
        <v>104</v>
      </c>
      <c r="K179" s="328" t="s">
        <v>1161</v>
      </c>
      <c r="L179" s="340" t="s">
        <v>1162</v>
      </c>
      <c r="M179" s="337" t="s">
        <v>1163</v>
      </c>
      <c r="N179" s="340" t="s">
        <v>124</v>
      </c>
      <c r="O179" s="328">
        <f t="shared" si="718"/>
        <v>1</v>
      </c>
      <c r="P179" s="340" t="s">
        <v>137</v>
      </c>
      <c r="Q179" s="328">
        <f t="shared" ref="Q179" si="925">IF(P179="ALTO",5,IF(P179="MEDIO-ALTO",4,IF(P179="MEDIO",3,IF(P179="MEDIO-BAJO",2,IF(P179="BAJO",1,0)))))</f>
        <v>3</v>
      </c>
      <c r="R179" s="328">
        <f t="shared" ref="R179" si="926">Q179*O179</f>
        <v>3</v>
      </c>
      <c r="S179" s="118" t="s">
        <v>310</v>
      </c>
      <c r="T179" s="99">
        <f t="shared" si="732"/>
        <v>1</v>
      </c>
      <c r="U179" s="328">
        <f t="shared" si="621"/>
        <v>1</v>
      </c>
      <c r="V179" s="328">
        <f t="shared" si="622"/>
        <v>0.6</v>
      </c>
      <c r="W179" s="106" t="s">
        <v>1180</v>
      </c>
      <c r="X179" s="328">
        <f t="shared" ref="X179" si="927">IF(S179="No_existen",5*$X$10,Y179*$X$10)</f>
        <v>0.2</v>
      </c>
      <c r="Y179" s="328">
        <f t="shared" si="756"/>
        <v>4</v>
      </c>
      <c r="Z179" s="108">
        <f t="shared" si="733"/>
        <v>4</v>
      </c>
      <c r="AA179" s="106" t="s">
        <v>313</v>
      </c>
      <c r="AB179" s="106"/>
      <c r="AC179" s="328">
        <f t="shared" ref="AC179" si="928">IF(S179="No_existen",5*$AC$10,AD179*$AC$10)</f>
        <v>0.15</v>
      </c>
      <c r="AD179" s="328">
        <f t="shared" si="626"/>
        <v>1</v>
      </c>
      <c r="AE179" s="108">
        <f t="shared" si="734"/>
        <v>1</v>
      </c>
      <c r="AF179" s="106" t="s">
        <v>290</v>
      </c>
      <c r="AG179" s="106" t="s">
        <v>1194</v>
      </c>
      <c r="AH179" s="328">
        <f t="shared" ref="AH179" si="929">IF(S179="No_existen",5*$AH$10,AI179*$AH$10)</f>
        <v>0.1</v>
      </c>
      <c r="AI179" s="328">
        <f t="shared" ref="AI179" si="930">ROUND(AVERAGEIF(AJ179:AJ181,"&gt;0"),0)</f>
        <v>1</v>
      </c>
      <c r="AJ179" s="108">
        <f t="shared" si="735"/>
        <v>1</v>
      </c>
      <c r="AK179" s="106" t="s">
        <v>287</v>
      </c>
      <c r="AL179" s="106" t="s">
        <v>301</v>
      </c>
      <c r="AM179" s="328">
        <f t="shared" ref="AM179" si="931">IF(S179="No_existen",5*$AM$10,AN179*$AM$10)</f>
        <v>0.1</v>
      </c>
      <c r="AN179" s="328">
        <f t="shared" ref="AN179" si="932">ROUND(AVERAGEIF(AO179:AO181,"&gt;0"),0)</f>
        <v>1</v>
      </c>
      <c r="AO179" s="108">
        <f t="shared" si="6"/>
        <v>1</v>
      </c>
      <c r="AP179" s="106" t="s">
        <v>631</v>
      </c>
      <c r="AQ179" s="328">
        <f t="shared" ref="AQ179" si="933">ROUND(AVERAGE(U179,Y179,AD179,AI179,AN179),0)</f>
        <v>2</v>
      </c>
      <c r="AR179" s="328" t="str">
        <f t="shared" ref="AR179" si="934">IF(AQ179&lt;1.5,"FUERTE",IF(AND(AQ179&gt;=1.5,AQ179&lt;2.5),"ACEPTABLE",IF(AQ179&gt;=5,"INEXISTENTE","DÉBIL")))</f>
        <v>ACEPTABLE</v>
      </c>
      <c r="AS179" s="328">
        <f t="shared" ref="AS179" si="935">IF(R179=0,0,ROUND((R179*AQ179),0))</f>
        <v>6</v>
      </c>
      <c r="AT179" s="329" t="str">
        <f t="shared" ref="AT179" si="936">IF(AS179&gt;=36,"GRAVE", IF(AS179&lt;=10, "LEVE", "MODERADO"))</f>
        <v>LEVE</v>
      </c>
      <c r="AU179" s="329" t="s">
        <v>1203</v>
      </c>
      <c r="AV179" s="385">
        <v>0</v>
      </c>
      <c r="AW179" s="106" t="s">
        <v>88</v>
      </c>
      <c r="AX179" s="106"/>
      <c r="AY179" s="119"/>
      <c r="AZ179" s="120"/>
      <c r="BA179" s="100"/>
      <c r="BB179" s="100"/>
      <c r="BC179" s="100"/>
      <c r="BD179" s="100"/>
      <c r="BE179" s="100"/>
      <c r="BF179" s="100"/>
      <c r="BG179" s="100"/>
    </row>
    <row r="180" spans="1:59" ht="64.5" hidden="1" customHeight="1" x14ac:dyDescent="0.2">
      <c r="A180" s="336"/>
      <c r="B180" s="340"/>
      <c r="C180" s="340"/>
      <c r="D180" s="329"/>
      <c r="E180" s="340"/>
      <c r="F180" s="340"/>
      <c r="G180" s="106"/>
      <c r="H180" s="106"/>
      <c r="I180" s="99"/>
      <c r="J180" s="340"/>
      <c r="K180" s="328"/>
      <c r="L180" s="340"/>
      <c r="M180" s="338"/>
      <c r="N180" s="340"/>
      <c r="O180" s="328"/>
      <c r="P180" s="340"/>
      <c r="Q180" s="328"/>
      <c r="R180" s="328"/>
      <c r="S180" s="118"/>
      <c r="T180" s="99">
        <f t="shared" si="732"/>
        <v>0</v>
      </c>
      <c r="U180" s="328"/>
      <c r="V180" s="328"/>
      <c r="W180" s="106"/>
      <c r="X180" s="328"/>
      <c r="Y180" s="328"/>
      <c r="Z180" s="108">
        <f t="shared" si="733"/>
        <v>0</v>
      </c>
      <c r="AA180" s="106"/>
      <c r="AB180" s="106"/>
      <c r="AC180" s="328"/>
      <c r="AD180" s="328"/>
      <c r="AE180" s="108">
        <f t="shared" si="734"/>
        <v>0</v>
      </c>
      <c r="AF180" s="106"/>
      <c r="AG180" s="106"/>
      <c r="AH180" s="328"/>
      <c r="AI180" s="328"/>
      <c r="AJ180" s="108">
        <f t="shared" si="735"/>
        <v>0</v>
      </c>
      <c r="AK180" s="106"/>
      <c r="AL180" s="106"/>
      <c r="AM180" s="328"/>
      <c r="AN180" s="328"/>
      <c r="AO180" s="108">
        <f t="shared" si="6"/>
        <v>0</v>
      </c>
      <c r="AP180" s="106"/>
      <c r="AQ180" s="328"/>
      <c r="AR180" s="328"/>
      <c r="AS180" s="328"/>
      <c r="AT180" s="329"/>
      <c r="AU180" s="329"/>
      <c r="AV180" s="329"/>
      <c r="AW180" s="106"/>
      <c r="AX180" s="106"/>
      <c r="AY180" s="119"/>
      <c r="AZ180" s="120"/>
      <c r="BA180" s="100"/>
      <c r="BB180" s="100"/>
      <c r="BC180" s="100"/>
      <c r="BD180" s="100"/>
      <c r="BE180" s="100"/>
      <c r="BF180" s="100"/>
      <c r="BG180" s="100"/>
    </row>
    <row r="181" spans="1:59" ht="64.5" hidden="1" customHeight="1" x14ac:dyDescent="0.2">
      <c r="A181" s="336"/>
      <c r="B181" s="340"/>
      <c r="C181" s="340"/>
      <c r="D181" s="329"/>
      <c r="E181" s="340"/>
      <c r="F181" s="340"/>
      <c r="G181" s="106"/>
      <c r="H181" s="106"/>
      <c r="I181" s="99"/>
      <c r="J181" s="340"/>
      <c r="K181" s="328"/>
      <c r="L181" s="340"/>
      <c r="M181" s="339"/>
      <c r="N181" s="340"/>
      <c r="O181" s="328"/>
      <c r="P181" s="340"/>
      <c r="Q181" s="328"/>
      <c r="R181" s="328"/>
      <c r="S181" s="118"/>
      <c r="T181" s="99">
        <f t="shared" si="732"/>
        <v>0</v>
      </c>
      <c r="U181" s="328"/>
      <c r="V181" s="328"/>
      <c r="W181" s="106"/>
      <c r="X181" s="328"/>
      <c r="Y181" s="328"/>
      <c r="Z181" s="108">
        <f t="shared" si="733"/>
        <v>0</v>
      </c>
      <c r="AA181" s="106"/>
      <c r="AB181" s="106"/>
      <c r="AC181" s="328"/>
      <c r="AD181" s="328"/>
      <c r="AE181" s="108">
        <f t="shared" si="734"/>
        <v>0</v>
      </c>
      <c r="AF181" s="106"/>
      <c r="AG181" s="106"/>
      <c r="AH181" s="328"/>
      <c r="AI181" s="328"/>
      <c r="AJ181" s="108">
        <f t="shared" si="735"/>
        <v>0</v>
      </c>
      <c r="AK181" s="106"/>
      <c r="AL181" s="106"/>
      <c r="AM181" s="328"/>
      <c r="AN181" s="328"/>
      <c r="AO181" s="108">
        <f t="shared" si="6"/>
        <v>0</v>
      </c>
      <c r="AP181" s="106"/>
      <c r="AQ181" s="328"/>
      <c r="AR181" s="328"/>
      <c r="AS181" s="328"/>
      <c r="AT181" s="329"/>
      <c r="AU181" s="329"/>
      <c r="AV181" s="329"/>
      <c r="AW181" s="106"/>
      <c r="AX181" s="106"/>
      <c r="AY181" s="119"/>
      <c r="AZ181" s="120"/>
      <c r="BA181" s="100"/>
      <c r="BB181" s="100"/>
      <c r="BC181" s="100"/>
      <c r="BD181" s="100"/>
      <c r="BE181" s="100"/>
      <c r="BF181" s="100"/>
      <c r="BG181" s="100"/>
    </row>
    <row r="182" spans="1:59" ht="64.5" hidden="1" customHeight="1" x14ac:dyDescent="0.2">
      <c r="A182" s="336">
        <v>58</v>
      </c>
      <c r="B182" s="340" t="s">
        <v>244</v>
      </c>
      <c r="C182" s="340" t="str">
        <f t="shared" ref="C182" si="937">+VLOOKUP(B182,$A$694:$B$733,2,0)</f>
        <v>CARLOS HUMBERTO MONTOYA NAVARRETE</v>
      </c>
      <c r="D182" s="329" t="s">
        <v>164</v>
      </c>
      <c r="E182" s="340" t="str">
        <f>IF(D182=$D$664,$E$664,IF(D182=$D$665,$E$665,IF(D182=$D$666,$E$666,IF(D182=$D$667,$E$667,IF(D182=$D$668,$E$668,IF(D182=$D$669,$E$669,IF(D182=$D$670,$E$670,IF(D182=$D$671,$E$671,IF(D182=$D$672,$E$672,IF(D182=$D$673,$E$673,IF(D182=VICERRECTORÍA_ACADÉMICA_,BE796,IF(D182=PLANEACIÓN_,BE798, IF(D182=IMPACTO,BE797,IF(D182=VICERRECTORÍA_ADMINISTRATIVA_FINANCIERA_,BE799,IF(D182=_VICERRECTORÍA_RESPONSABILIDAD_SOCIAL_Y_BIENESTAR_UNIVERSITARIO_,BE800," ")))))))))))))))</f>
        <v>Promover y facilitar la interacción con la sociedad contribuyendo a la satisfacción de sus demandas, mediante servicios especializados, programas de educación continuada y de proyección social.</v>
      </c>
      <c r="F182" s="340" t="s">
        <v>260</v>
      </c>
      <c r="G182" s="106" t="s">
        <v>255</v>
      </c>
      <c r="H182" s="106" t="s">
        <v>37</v>
      </c>
      <c r="I182" s="106" t="s">
        <v>1147</v>
      </c>
      <c r="J182" s="340" t="s">
        <v>110</v>
      </c>
      <c r="K182" s="340" t="s">
        <v>1164</v>
      </c>
      <c r="L182" s="340" t="s">
        <v>1165</v>
      </c>
      <c r="M182" s="340" t="s">
        <v>1166</v>
      </c>
      <c r="N182" s="340" t="s">
        <v>124</v>
      </c>
      <c r="O182" s="328">
        <f t="shared" si="737"/>
        <v>1</v>
      </c>
      <c r="P182" s="340" t="s">
        <v>138</v>
      </c>
      <c r="Q182" s="328">
        <f t="shared" ref="Q182" si="938">IF(P182="ALTO",5,IF(P182="MEDIO-ALTO",4,IF(P182="MEDIO",3,IF(P182="MEDIO-BAJO",2,IF(P182="BAJO",1,0)))))</f>
        <v>1</v>
      </c>
      <c r="R182" s="328">
        <f t="shared" ref="R182" si="939">Q182*O182</f>
        <v>1</v>
      </c>
      <c r="S182" s="118" t="s">
        <v>310</v>
      </c>
      <c r="T182" s="99">
        <f t="shared" si="732"/>
        <v>1</v>
      </c>
      <c r="U182" s="328">
        <f t="shared" si="638"/>
        <v>1</v>
      </c>
      <c r="V182" s="328">
        <f t="shared" si="639"/>
        <v>0.6</v>
      </c>
      <c r="W182" s="106" t="s">
        <v>1181</v>
      </c>
      <c r="X182" s="328">
        <f t="shared" ref="X182" si="940">IF(S182="No_existen",5*$X$10,Y182*$X$10)</f>
        <v>0.2</v>
      </c>
      <c r="Y182" s="328">
        <f t="shared" si="771"/>
        <v>4</v>
      </c>
      <c r="Z182" s="108">
        <f t="shared" si="733"/>
        <v>4</v>
      </c>
      <c r="AA182" s="106" t="s">
        <v>313</v>
      </c>
      <c r="AB182" s="106"/>
      <c r="AC182" s="328">
        <f t="shared" ref="AC182" si="941">IF(S182="No_existen",5*$AC$10,AD182*$AC$10)</f>
        <v>0.15</v>
      </c>
      <c r="AD182" s="328">
        <f t="shared" si="643"/>
        <v>1</v>
      </c>
      <c r="AE182" s="108">
        <f t="shared" si="734"/>
        <v>1</v>
      </c>
      <c r="AF182" s="106" t="s">
        <v>290</v>
      </c>
      <c r="AG182" s="106" t="s">
        <v>1195</v>
      </c>
      <c r="AH182" s="328">
        <f t="shared" ref="AH182" si="942">IF(S182="No_existen",5*$AH$10,AI182*$AH$10)</f>
        <v>0.1</v>
      </c>
      <c r="AI182" s="328">
        <f t="shared" ref="AI182" si="943">ROUND(AVERAGEIF(AJ182:AJ184,"&gt;0"),0)</f>
        <v>1</v>
      </c>
      <c r="AJ182" s="108">
        <f t="shared" si="735"/>
        <v>1</v>
      </c>
      <c r="AK182" s="106" t="s">
        <v>287</v>
      </c>
      <c r="AL182" s="106" t="s">
        <v>301</v>
      </c>
      <c r="AM182" s="328">
        <f t="shared" ref="AM182" si="944">IF(S182="No_existen",5*$AM$10,AN182*$AM$10)</f>
        <v>0.1</v>
      </c>
      <c r="AN182" s="328">
        <f t="shared" ref="AN182" si="945">ROUND(AVERAGEIF(AO182:AO184,"&gt;0"),0)</f>
        <v>1</v>
      </c>
      <c r="AO182" s="108">
        <f t="shared" si="6"/>
        <v>1</v>
      </c>
      <c r="AP182" s="106" t="s">
        <v>631</v>
      </c>
      <c r="AQ182" s="328">
        <f t="shared" ref="AQ182" si="946">ROUND(AVERAGE(U182,Y182,AD182,AI182,AN182),0)</f>
        <v>2</v>
      </c>
      <c r="AR182" s="328" t="str">
        <f t="shared" ref="AR182" si="947">IF(AQ182&lt;1.5,"FUERTE",IF(AND(AQ182&gt;=1.5,AQ182&lt;2.5),"ACEPTABLE",IF(AQ182&gt;=5,"INEXISTENTE","DÉBIL")))</f>
        <v>ACEPTABLE</v>
      </c>
      <c r="AS182" s="328">
        <f t="shared" ref="AS182" si="948">IF(R182=0,0,ROUND((R182*AQ182),0))</f>
        <v>2</v>
      </c>
      <c r="AT182" s="329" t="str">
        <f t="shared" ref="AT182" si="949">IF(AS182&gt;=36,"GRAVE", IF(AS182&lt;=10, "LEVE", "MODERADO"))</f>
        <v>LEVE</v>
      </c>
      <c r="AU182" s="329" t="s">
        <v>1205</v>
      </c>
      <c r="AV182" s="385">
        <v>0</v>
      </c>
      <c r="AW182" s="106" t="s">
        <v>88</v>
      </c>
      <c r="AX182" s="106"/>
      <c r="AY182" s="119"/>
      <c r="AZ182" s="120"/>
      <c r="BA182" s="100"/>
      <c r="BB182" s="100"/>
      <c r="BC182" s="100"/>
      <c r="BD182" s="100"/>
      <c r="BE182" s="100"/>
      <c r="BF182" s="100"/>
      <c r="BG182" s="100"/>
    </row>
    <row r="183" spans="1:59" ht="64.5" hidden="1" customHeight="1" x14ac:dyDescent="0.2">
      <c r="A183" s="336"/>
      <c r="B183" s="340"/>
      <c r="C183" s="340"/>
      <c r="D183" s="329"/>
      <c r="E183" s="340"/>
      <c r="F183" s="340"/>
      <c r="G183" s="106" t="s">
        <v>255</v>
      </c>
      <c r="H183" s="106" t="s">
        <v>37</v>
      </c>
      <c r="I183" s="106" t="s">
        <v>1148</v>
      </c>
      <c r="J183" s="340"/>
      <c r="K183" s="340"/>
      <c r="L183" s="340"/>
      <c r="M183" s="340"/>
      <c r="N183" s="340"/>
      <c r="O183" s="328"/>
      <c r="P183" s="340"/>
      <c r="Q183" s="328"/>
      <c r="R183" s="328"/>
      <c r="S183" s="118" t="s">
        <v>310</v>
      </c>
      <c r="T183" s="99">
        <f t="shared" si="732"/>
        <v>1</v>
      </c>
      <c r="U183" s="328"/>
      <c r="V183" s="328"/>
      <c r="W183" s="124" t="s">
        <v>1182</v>
      </c>
      <c r="X183" s="328"/>
      <c r="Y183" s="328"/>
      <c r="Z183" s="108">
        <f t="shared" si="733"/>
        <v>4</v>
      </c>
      <c r="AA183" s="106" t="s">
        <v>313</v>
      </c>
      <c r="AB183" s="106"/>
      <c r="AC183" s="328"/>
      <c r="AD183" s="328"/>
      <c r="AE183" s="108">
        <f t="shared" si="734"/>
        <v>1</v>
      </c>
      <c r="AF183" s="106" t="s">
        <v>290</v>
      </c>
      <c r="AG183" s="106" t="s">
        <v>1196</v>
      </c>
      <c r="AH183" s="328"/>
      <c r="AI183" s="328"/>
      <c r="AJ183" s="108">
        <f t="shared" si="735"/>
        <v>1</v>
      </c>
      <c r="AK183" s="106" t="s">
        <v>287</v>
      </c>
      <c r="AL183" s="106" t="s">
        <v>301</v>
      </c>
      <c r="AM183" s="328"/>
      <c r="AN183" s="328"/>
      <c r="AO183" s="108">
        <f t="shared" si="6"/>
        <v>1</v>
      </c>
      <c r="AP183" s="106" t="s">
        <v>631</v>
      </c>
      <c r="AQ183" s="328"/>
      <c r="AR183" s="328"/>
      <c r="AS183" s="328"/>
      <c r="AT183" s="329"/>
      <c r="AU183" s="329"/>
      <c r="AV183" s="329"/>
      <c r="AW183" s="106" t="s">
        <v>88</v>
      </c>
      <c r="AX183" s="106"/>
      <c r="AY183" s="119"/>
      <c r="AZ183" s="120"/>
      <c r="BA183" s="100"/>
      <c r="BB183" s="100"/>
      <c r="BC183" s="100"/>
      <c r="BD183" s="100"/>
      <c r="BE183" s="100"/>
      <c r="BF183" s="100"/>
      <c r="BG183" s="100"/>
    </row>
    <row r="184" spans="1:59" ht="64.5" hidden="1" customHeight="1" x14ac:dyDescent="0.2">
      <c r="A184" s="336"/>
      <c r="B184" s="340"/>
      <c r="C184" s="340"/>
      <c r="D184" s="329"/>
      <c r="E184" s="340"/>
      <c r="F184" s="340"/>
      <c r="G184" s="106"/>
      <c r="H184" s="106"/>
      <c r="I184" s="99"/>
      <c r="J184" s="340"/>
      <c r="K184" s="340"/>
      <c r="L184" s="340"/>
      <c r="M184" s="340"/>
      <c r="N184" s="340"/>
      <c r="O184" s="328"/>
      <c r="P184" s="340"/>
      <c r="Q184" s="328"/>
      <c r="R184" s="328"/>
      <c r="S184" s="118"/>
      <c r="T184" s="99">
        <f t="shared" si="732"/>
        <v>0</v>
      </c>
      <c r="U184" s="328"/>
      <c r="V184" s="328"/>
      <c r="W184" s="106"/>
      <c r="X184" s="328"/>
      <c r="Y184" s="328"/>
      <c r="Z184" s="108">
        <f t="shared" si="733"/>
        <v>0</v>
      </c>
      <c r="AA184" s="106"/>
      <c r="AB184" s="106"/>
      <c r="AC184" s="328"/>
      <c r="AD184" s="328"/>
      <c r="AE184" s="108">
        <f t="shared" si="734"/>
        <v>0</v>
      </c>
      <c r="AF184" s="106"/>
      <c r="AG184" s="106"/>
      <c r="AH184" s="328"/>
      <c r="AI184" s="328"/>
      <c r="AJ184" s="108">
        <f t="shared" si="735"/>
        <v>0</v>
      </c>
      <c r="AK184" s="106"/>
      <c r="AL184" s="106"/>
      <c r="AM184" s="328"/>
      <c r="AN184" s="328"/>
      <c r="AO184" s="108">
        <f t="shared" si="6"/>
        <v>0</v>
      </c>
      <c r="AP184" s="106"/>
      <c r="AQ184" s="328"/>
      <c r="AR184" s="328"/>
      <c r="AS184" s="328"/>
      <c r="AT184" s="329"/>
      <c r="AU184" s="329"/>
      <c r="AV184" s="329"/>
      <c r="AW184" s="106"/>
      <c r="AX184" s="106"/>
      <c r="AY184" s="119"/>
      <c r="AZ184" s="120"/>
      <c r="BA184" s="100"/>
      <c r="BB184" s="100"/>
      <c r="BC184" s="100"/>
      <c r="BD184" s="100"/>
      <c r="BE184" s="100"/>
      <c r="BF184" s="100"/>
      <c r="BG184" s="100"/>
    </row>
    <row r="185" spans="1:59" ht="64.5" hidden="1" customHeight="1" x14ac:dyDescent="0.2">
      <c r="A185" s="336">
        <v>59</v>
      </c>
      <c r="B185" s="340" t="s">
        <v>244</v>
      </c>
      <c r="C185" s="340" t="str">
        <f t="shared" ref="C185" si="950">+VLOOKUP(B185,$A$694:$B$733,2,0)</f>
        <v>CARLOS HUMBERTO MONTOYA NAVARRETE</v>
      </c>
      <c r="D185" s="329" t="s">
        <v>164</v>
      </c>
      <c r="E185" s="340" t="str">
        <f>IF(D185=$D$664,$E$664,IF(D185=$D$665,$E$665,IF(D185=$D$666,$E$666,IF(D185=$D$667,$E$667,IF(D185=$D$668,$E$668,IF(D185=$D$669,$E$669,IF(D185=$D$670,$E$670,IF(D185=$D$671,$E$671,IF(D185=$D$672,$E$672,IF(D185=$D$673,$E$673,IF(D185=VICERRECTORÍA_ACADÉMICA_,BE799,IF(D185=PLANEACIÓN_,BE801, IF(D185=IMPACTO,BE800,IF(D185=VICERRECTORÍA_ADMINISTRATIVA_FINANCIERA_,BE802,IF(D185=_VICERRECTORÍA_RESPONSABILIDAD_SOCIAL_Y_BIENESTAR_UNIVERSITARIO_,BE803," ")))))))))))))))</f>
        <v>Promover y facilitar la interacción con la sociedad contribuyendo a la satisfacción de sus demandas, mediante servicios especializados, programas de educación continuada y de proyección social.</v>
      </c>
      <c r="F185" s="340" t="s">
        <v>260</v>
      </c>
      <c r="G185" s="106" t="s">
        <v>255</v>
      </c>
      <c r="H185" s="106" t="s">
        <v>37</v>
      </c>
      <c r="I185" s="99" t="s">
        <v>1149</v>
      </c>
      <c r="J185" s="340" t="s">
        <v>110</v>
      </c>
      <c r="K185" s="340" t="s">
        <v>1167</v>
      </c>
      <c r="L185" s="340" t="s">
        <v>1168</v>
      </c>
      <c r="M185" s="340" t="s">
        <v>1169</v>
      </c>
      <c r="N185" s="340" t="s">
        <v>103</v>
      </c>
      <c r="O185" s="328">
        <f t="shared" ref="O185" si="951">IF(N185="ALTA",5,IF(N185="MEDIO ALTA",4,IF(N185="MEDIA",3,IF(N185="MEDIO BAJA",2,IF(N185="BAJA",1,0)))))</f>
        <v>3</v>
      </c>
      <c r="P185" s="340" t="s">
        <v>138</v>
      </c>
      <c r="Q185" s="328">
        <f t="shared" ref="Q185" si="952">IF(P185="ALTO",5,IF(P185="MEDIO-ALTO",4,IF(P185="MEDIO",3,IF(P185="MEDIO-BAJO",2,IF(P185="BAJO",1,0)))))</f>
        <v>1</v>
      </c>
      <c r="R185" s="328">
        <f t="shared" ref="R185" si="953">Q185*O185</f>
        <v>3</v>
      </c>
      <c r="S185" s="118" t="s">
        <v>310</v>
      </c>
      <c r="T185" s="99">
        <f t="shared" si="732"/>
        <v>1</v>
      </c>
      <c r="U185" s="328">
        <f t="shared" si="655"/>
        <v>1</v>
      </c>
      <c r="V185" s="328">
        <f t="shared" si="656"/>
        <v>0.6</v>
      </c>
      <c r="W185" s="106" t="s">
        <v>1183</v>
      </c>
      <c r="X185" s="328">
        <f t="shared" ref="X185" si="954">IF(S185="No_existen",5*$X$10,Y185*$X$10)</f>
        <v>0.2</v>
      </c>
      <c r="Y185" s="328">
        <f t="shared" si="786"/>
        <v>4</v>
      </c>
      <c r="Z185" s="108">
        <f t="shared" si="733"/>
        <v>4</v>
      </c>
      <c r="AA185" s="106" t="s">
        <v>313</v>
      </c>
      <c r="AB185" s="106"/>
      <c r="AC185" s="328">
        <f t="shared" ref="AC185" si="955">IF(S185="No_existen",5*$AC$10,AD185*$AC$10)</f>
        <v>0.15</v>
      </c>
      <c r="AD185" s="328">
        <f t="shared" si="660"/>
        <v>1</v>
      </c>
      <c r="AE185" s="108">
        <f t="shared" si="734"/>
        <v>1</v>
      </c>
      <c r="AF185" s="106" t="s">
        <v>290</v>
      </c>
      <c r="AG185" s="106" t="s">
        <v>1195</v>
      </c>
      <c r="AH185" s="328">
        <f t="shared" ref="AH185" si="956">IF(S185="No_existen",5*$AH$10,AI185*$AH$10)</f>
        <v>0.1</v>
      </c>
      <c r="AI185" s="328">
        <f t="shared" ref="AI185" si="957">ROUND(AVERAGEIF(AJ185:AJ187,"&gt;0"),0)</f>
        <v>1</v>
      </c>
      <c r="AJ185" s="108">
        <f t="shared" si="735"/>
        <v>1</v>
      </c>
      <c r="AK185" s="106" t="s">
        <v>287</v>
      </c>
      <c r="AL185" s="106" t="s">
        <v>294</v>
      </c>
      <c r="AM185" s="328">
        <f t="shared" ref="AM185" si="958">IF(S185="No_existen",5*$AM$10,AN185*$AM$10)</f>
        <v>0.1</v>
      </c>
      <c r="AN185" s="328">
        <f t="shared" ref="AN185" si="959">ROUND(AVERAGEIF(AO185:AO187,"&gt;0"),0)</f>
        <v>1</v>
      </c>
      <c r="AO185" s="108">
        <f t="shared" si="6"/>
        <v>1</v>
      </c>
      <c r="AP185" s="106" t="s">
        <v>631</v>
      </c>
      <c r="AQ185" s="328">
        <f t="shared" ref="AQ185" si="960">ROUND(AVERAGE(U185,Y185,AD185,AI185,AN185),0)</f>
        <v>2</v>
      </c>
      <c r="AR185" s="328" t="str">
        <f t="shared" ref="AR185" si="961">IF(AQ185&lt;1.5,"FUERTE",IF(AND(AQ185&gt;=1.5,AQ185&lt;2.5),"ACEPTABLE",IF(AQ185&gt;=5,"INEXISTENTE","DÉBIL")))</f>
        <v>ACEPTABLE</v>
      </c>
      <c r="AS185" s="328">
        <f t="shared" ref="AS185" si="962">IF(R185=0,0,ROUND((R185*AQ185),0))</f>
        <v>6</v>
      </c>
      <c r="AT185" s="329" t="str">
        <f t="shared" ref="AT185" si="963">IF(AS185&gt;=36,"GRAVE", IF(AS185&lt;=10, "LEVE", "MODERADO"))</f>
        <v>LEVE</v>
      </c>
      <c r="AU185" s="329" t="s">
        <v>1206</v>
      </c>
      <c r="AV185" s="385">
        <v>0</v>
      </c>
      <c r="AW185" s="106" t="s">
        <v>88</v>
      </c>
      <c r="AX185" s="106"/>
      <c r="AY185" s="119"/>
      <c r="AZ185" s="120"/>
      <c r="BA185" s="100"/>
      <c r="BB185" s="100"/>
      <c r="BC185" s="100"/>
      <c r="BD185" s="100"/>
      <c r="BE185" s="100"/>
      <c r="BF185" s="100"/>
      <c r="BG185" s="100"/>
    </row>
    <row r="186" spans="1:59" ht="64.5" hidden="1" customHeight="1" x14ac:dyDescent="0.2">
      <c r="A186" s="336"/>
      <c r="B186" s="340"/>
      <c r="C186" s="340"/>
      <c r="D186" s="329"/>
      <c r="E186" s="340"/>
      <c r="F186" s="340"/>
      <c r="G186" s="106"/>
      <c r="H186" s="106"/>
      <c r="I186" s="99"/>
      <c r="J186" s="340"/>
      <c r="K186" s="340"/>
      <c r="L186" s="340"/>
      <c r="M186" s="340"/>
      <c r="N186" s="340"/>
      <c r="O186" s="328"/>
      <c r="P186" s="340"/>
      <c r="Q186" s="328"/>
      <c r="R186" s="328"/>
      <c r="S186" s="118" t="s">
        <v>310</v>
      </c>
      <c r="T186" s="99">
        <f t="shared" si="732"/>
        <v>1</v>
      </c>
      <c r="U186" s="328"/>
      <c r="V186" s="328"/>
      <c r="W186" s="106" t="s">
        <v>1184</v>
      </c>
      <c r="X186" s="328"/>
      <c r="Y186" s="328"/>
      <c r="Z186" s="108">
        <f t="shared" si="733"/>
        <v>4</v>
      </c>
      <c r="AA186" s="106" t="s">
        <v>313</v>
      </c>
      <c r="AB186" s="106"/>
      <c r="AC186" s="328"/>
      <c r="AD186" s="328"/>
      <c r="AE186" s="108">
        <f t="shared" si="734"/>
        <v>1</v>
      </c>
      <c r="AF186" s="106" t="s">
        <v>290</v>
      </c>
      <c r="AG186" s="106" t="s">
        <v>1197</v>
      </c>
      <c r="AH186" s="328"/>
      <c r="AI186" s="328"/>
      <c r="AJ186" s="108">
        <f t="shared" si="735"/>
        <v>1</v>
      </c>
      <c r="AK186" s="106" t="s">
        <v>287</v>
      </c>
      <c r="AL186" s="106" t="s">
        <v>294</v>
      </c>
      <c r="AM186" s="328"/>
      <c r="AN186" s="328"/>
      <c r="AO186" s="108">
        <f t="shared" si="6"/>
        <v>1</v>
      </c>
      <c r="AP186" s="106" t="s">
        <v>631</v>
      </c>
      <c r="AQ186" s="328"/>
      <c r="AR186" s="328"/>
      <c r="AS186" s="328"/>
      <c r="AT186" s="329"/>
      <c r="AU186" s="329"/>
      <c r="AV186" s="329"/>
      <c r="AW186" s="106" t="s">
        <v>88</v>
      </c>
      <c r="AX186" s="106"/>
      <c r="AY186" s="119"/>
      <c r="AZ186" s="120"/>
      <c r="BA186" s="100"/>
      <c r="BB186" s="100"/>
      <c r="BC186" s="100"/>
      <c r="BD186" s="100"/>
      <c r="BE186" s="100"/>
      <c r="BF186" s="100"/>
      <c r="BG186" s="100"/>
    </row>
    <row r="187" spans="1:59" ht="64.5" hidden="1" customHeight="1" x14ac:dyDescent="0.2">
      <c r="A187" s="336"/>
      <c r="B187" s="340"/>
      <c r="C187" s="340"/>
      <c r="D187" s="329"/>
      <c r="E187" s="340"/>
      <c r="F187" s="340"/>
      <c r="G187" s="106"/>
      <c r="H187" s="106"/>
      <c r="I187" s="99"/>
      <c r="J187" s="340"/>
      <c r="K187" s="340"/>
      <c r="L187" s="340"/>
      <c r="M187" s="340"/>
      <c r="N187" s="340"/>
      <c r="O187" s="328"/>
      <c r="P187" s="340"/>
      <c r="Q187" s="328"/>
      <c r="R187" s="328"/>
      <c r="S187" s="118" t="s">
        <v>310</v>
      </c>
      <c r="T187" s="99">
        <f t="shared" si="732"/>
        <v>1</v>
      </c>
      <c r="U187" s="328"/>
      <c r="V187" s="328"/>
      <c r="W187" s="106" t="s">
        <v>1185</v>
      </c>
      <c r="X187" s="328"/>
      <c r="Y187" s="328"/>
      <c r="Z187" s="108">
        <f t="shared" si="733"/>
        <v>4</v>
      </c>
      <c r="AA187" s="106" t="s">
        <v>313</v>
      </c>
      <c r="AB187" s="106"/>
      <c r="AC187" s="328"/>
      <c r="AD187" s="328"/>
      <c r="AE187" s="108">
        <f t="shared" si="734"/>
        <v>1</v>
      </c>
      <c r="AF187" s="106" t="s">
        <v>290</v>
      </c>
      <c r="AG187" s="106" t="s">
        <v>1195</v>
      </c>
      <c r="AH187" s="328"/>
      <c r="AI187" s="328"/>
      <c r="AJ187" s="108">
        <f t="shared" si="735"/>
        <v>1</v>
      </c>
      <c r="AK187" s="106" t="s">
        <v>287</v>
      </c>
      <c r="AL187" s="106" t="s">
        <v>294</v>
      </c>
      <c r="AM187" s="328"/>
      <c r="AN187" s="328"/>
      <c r="AO187" s="108">
        <f t="shared" si="6"/>
        <v>1</v>
      </c>
      <c r="AP187" s="106" t="s">
        <v>631</v>
      </c>
      <c r="AQ187" s="328"/>
      <c r="AR187" s="328"/>
      <c r="AS187" s="328"/>
      <c r="AT187" s="329"/>
      <c r="AU187" s="329"/>
      <c r="AV187" s="329"/>
      <c r="AW187" s="106" t="s">
        <v>88</v>
      </c>
      <c r="AX187" s="106"/>
      <c r="AY187" s="119"/>
      <c r="AZ187" s="120"/>
      <c r="BA187" s="100"/>
      <c r="BB187" s="100"/>
      <c r="BC187" s="100"/>
      <c r="BD187" s="100"/>
      <c r="BE187" s="100"/>
      <c r="BF187" s="100"/>
      <c r="BG187" s="100"/>
    </row>
    <row r="188" spans="1:59" ht="64.5" hidden="1" customHeight="1" x14ac:dyDescent="0.2">
      <c r="A188" s="336">
        <v>60</v>
      </c>
      <c r="B188" s="340" t="s">
        <v>244</v>
      </c>
      <c r="C188" s="340" t="str">
        <f t="shared" ref="C188" si="964">+VLOOKUP(B188,$A$694:$B$733,2,0)</f>
        <v>CARLOS HUMBERTO MONTOYA NAVARRETE</v>
      </c>
      <c r="D188" s="329" t="s">
        <v>164</v>
      </c>
      <c r="E188" s="340" t="str">
        <f>IF(D188=$D$664,$E$664,IF(D188=$D$665,$E$665,IF(D188=$D$666,$E$666,IF(D188=$D$667,$E$667,IF(D188=$D$668,$E$668,IF(D188=$D$669,$E$669,IF(D188=$D$670,$E$670,IF(D188=$D$671,$E$671,IF(D188=$D$672,$E$672,IF(D188=$D$673,$E$673,IF(D188=VICERRECTORÍA_ACADÉMICA_,BE802,IF(D188=PLANEACIÓN_,BE804, IF(D188=IMPACTO,BE803,IF(D188=VICERRECTORÍA_ADMINISTRATIVA_FINANCIERA_,BE805,IF(D188=_VICERRECTORÍA_RESPONSABILIDAD_SOCIAL_Y_BIENESTAR_UNIVERSITARIO_,BE806," ")))))))))))))))</f>
        <v>Promover y facilitar la interacción con la sociedad contribuyendo a la satisfacción de sus demandas, mediante servicios especializados, programas de educación continuada y de proyección social.</v>
      </c>
      <c r="F188" s="340" t="s">
        <v>260</v>
      </c>
      <c r="G188" s="106" t="s">
        <v>255</v>
      </c>
      <c r="H188" s="106" t="s">
        <v>37</v>
      </c>
      <c r="I188" s="99" t="s">
        <v>1150</v>
      </c>
      <c r="J188" s="340" t="s">
        <v>110</v>
      </c>
      <c r="K188" s="337" t="s">
        <v>1170</v>
      </c>
      <c r="L188" s="340" t="s">
        <v>1171</v>
      </c>
      <c r="M188" s="340" t="s">
        <v>1172</v>
      </c>
      <c r="N188" s="340" t="s">
        <v>103</v>
      </c>
      <c r="O188" s="328">
        <f t="shared" si="767"/>
        <v>3</v>
      </c>
      <c r="P188" s="340" t="s">
        <v>138</v>
      </c>
      <c r="Q188" s="328">
        <f t="shared" ref="Q188" si="965">IF(P188="ALTO",5,IF(P188="MEDIO-ALTO",4,IF(P188="MEDIO",3,IF(P188="MEDIO-BAJO",2,IF(P188="BAJO",1,0)))))</f>
        <v>1</v>
      </c>
      <c r="R188" s="328">
        <f t="shared" ref="R188" si="966">Q188*O188</f>
        <v>3</v>
      </c>
      <c r="S188" s="118" t="s">
        <v>310</v>
      </c>
      <c r="T188" s="99">
        <f t="shared" si="732"/>
        <v>1</v>
      </c>
      <c r="U188" s="328">
        <f t="shared" si="672"/>
        <v>1</v>
      </c>
      <c r="V188" s="328">
        <f t="shared" si="673"/>
        <v>0.6</v>
      </c>
      <c r="W188" s="124" t="s">
        <v>1186</v>
      </c>
      <c r="X188" s="328">
        <f t="shared" ref="X188" si="967">IF(S188="No_existen",5*$X$10,Y188*$X$10)</f>
        <v>0.2</v>
      </c>
      <c r="Y188" s="328">
        <f t="shared" si="801"/>
        <v>4</v>
      </c>
      <c r="Z188" s="108">
        <f t="shared" si="733"/>
        <v>4</v>
      </c>
      <c r="AA188" s="106" t="s">
        <v>313</v>
      </c>
      <c r="AB188" s="106"/>
      <c r="AC188" s="328">
        <f t="shared" ref="AC188" si="968">IF(S188="No_existen",5*$AC$10,AD188*$AC$10)</f>
        <v>0.15</v>
      </c>
      <c r="AD188" s="328">
        <f t="shared" si="677"/>
        <v>1</v>
      </c>
      <c r="AE188" s="108">
        <f t="shared" si="734"/>
        <v>1</v>
      </c>
      <c r="AF188" s="106" t="s">
        <v>290</v>
      </c>
      <c r="AG188" s="106" t="s">
        <v>1197</v>
      </c>
      <c r="AH188" s="328">
        <f t="shared" ref="AH188" si="969">IF(S188="No_existen",5*$AH$10,AI188*$AH$10)</f>
        <v>0.1</v>
      </c>
      <c r="AI188" s="328">
        <f t="shared" ref="AI188" si="970">ROUND(AVERAGEIF(AJ188:AJ190,"&gt;0"),0)</f>
        <v>1</v>
      </c>
      <c r="AJ188" s="108">
        <f t="shared" si="735"/>
        <v>1</v>
      </c>
      <c r="AK188" s="106" t="s">
        <v>287</v>
      </c>
      <c r="AL188" s="106" t="s">
        <v>301</v>
      </c>
      <c r="AM188" s="328">
        <f t="shared" ref="AM188" si="971">IF(S188="No_existen",5*$AM$10,AN188*$AM$10)</f>
        <v>0.1</v>
      </c>
      <c r="AN188" s="328">
        <f t="shared" ref="AN188" si="972">ROUND(AVERAGEIF(AO188:AO190,"&gt;0"),0)</f>
        <v>1</v>
      </c>
      <c r="AO188" s="108">
        <f t="shared" si="6"/>
        <v>1</v>
      </c>
      <c r="AP188" s="106" t="s">
        <v>631</v>
      </c>
      <c r="AQ188" s="328">
        <f t="shared" ref="AQ188" si="973">ROUND(AVERAGE(U188,Y188,AD188,AI188,AN188),0)</f>
        <v>2</v>
      </c>
      <c r="AR188" s="328" t="str">
        <f t="shared" ref="AR188" si="974">IF(AQ188&lt;1.5,"FUERTE",IF(AND(AQ188&gt;=1.5,AQ188&lt;2.5),"ACEPTABLE",IF(AQ188&gt;=5,"INEXISTENTE","DÉBIL")))</f>
        <v>ACEPTABLE</v>
      </c>
      <c r="AS188" s="328">
        <f t="shared" ref="AS188" si="975">IF(R188=0,0,ROUND((R188*AQ188),0))</f>
        <v>6</v>
      </c>
      <c r="AT188" s="329" t="str">
        <f t="shared" ref="AT188" si="976">IF(AS188&gt;=36,"GRAVE", IF(AS188&lt;=10, "LEVE", "MODERADO"))</f>
        <v>LEVE</v>
      </c>
      <c r="AU188" s="329" t="s">
        <v>1207</v>
      </c>
      <c r="AV188" s="385">
        <v>1</v>
      </c>
      <c r="AW188" s="106" t="s">
        <v>88</v>
      </c>
      <c r="AX188" s="106"/>
      <c r="AY188" s="119"/>
      <c r="AZ188" s="120"/>
      <c r="BA188" s="100"/>
      <c r="BB188" s="100"/>
      <c r="BC188" s="100"/>
      <c r="BD188" s="100"/>
      <c r="BE188" s="100"/>
      <c r="BF188" s="100"/>
      <c r="BG188" s="100"/>
    </row>
    <row r="189" spans="1:59" ht="64.5" hidden="1" customHeight="1" x14ac:dyDescent="0.2">
      <c r="A189" s="336"/>
      <c r="B189" s="340"/>
      <c r="C189" s="340"/>
      <c r="D189" s="329"/>
      <c r="E189" s="340"/>
      <c r="F189" s="340"/>
      <c r="G189" s="106"/>
      <c r="H189" s="106"/>
      <c r="I189" s="99"/>
      <c r="J189" s="340"/>
      <c r="K189" s="338"/>
      <c r="L189" s="340"/>
      <c r="M189" s="340"/>
      <c r="N189" s="340"/>
      <c r="O189" s="328"/>
      <c r="P189" s="340"/>
      <c r="Q189" s="328"/>
      <c r="R189" s="328"/>
      <c r="S189" s="118" t="s">
        <v>310</v>
      </c>
      <c r="T189" s="99">
        <f t="shared" si="732"/>
        <v>1</v>
      </c>
      <c r="U189" s="328"/>
      <c r="V189" s="328"/>
      <c r="W189" s="124" t="s">
        <v>1187</v>
      </c>
      <c r="X189" s="328"/>
      <c r="Y189" s="328"/>
      <c r="Z189" s="108">
        <f t="shared" si="733"/>
        <v>4</v>
      </c>
      <c r="AA189" s="106" t="s">
        <v>313</v>
      </c>
      <c r="AB189" s="106"/>
      <c r="AC189" s="328"/>
      <c r="AD189" s="328"/>
      <c r="AE189" s="108">
        <f t="shared" si="734"/>
        <v>1</v>
      </c>
      <c r="AF189" s="106" t="s">
        <v>290</v>
      </c>
      <c r="AG189" s="106" t="s">
        <v>1197</v>
      </c>
      <c r="AH189" s="328"/>
      <c r="AI189" s="328"/>
      <c r="AJ189" s="108">
        <f t="shared" si="735"/>
        <v>1</v>
      </c>
      <c r="AK189" s="106" t="s">
        <v>287</v>
      </c>
      <c r="AL189" s="106" t="s">
        <v>294</v>
      </c>
      <c r="AM189" s="328"/>
      <c r="AN189" s="328"/>
      <c r="AO189" s="108">
        <f t="shared" si="6"/>
        <v>1</v>
      </c>
      <c r="AP189" s="106" t="s">
        <v>631</v>
      </c>
      <c r="AQ189" s="328"/>
      <c r="AR189" s="328"/>
      <c r="AS189" s="328"/>
      <c r="AT189" s="329"/>
      <c r="AU189" s="329"/>
      <c r="AV189" s="329"/>
      <c r="AW189" s="106" t="s">
        <v>88</v>
      </c>
      <c r="AX189" s="106"/>
      <c r="AY189" s="119"/>
      <c r="AZ189" s="120"/>
      <c r="BA189" s="100"/>
      <c r="BB189" s="100"/>
      <c r="BC189" s="100"/>
      <c r="BD189" s="100"/>
      <c r="BE189" s="100"/>
      <c r="BF189" s="100"/>
      <c r="BG189" s="100"/>
    </row>
    <row r="190" spans="1:59" ht="64.5" hidden="1" customHeight="1" x14ac:dyDescent="0.2">
      <c r="A190" s="336"/>
      <c r="B190" s="340"/>
      <c r="C190" s="340"/>
      <c r="D190" s="329"/>
      <c r="E190" s="340"/>
      <c r="F190" s="340"/>
      <c r="G190" s="106"/>
      <c r="H190" s="106"/>
      <c r="I190" s="99"/>
      <c r="J190" s="340"/>
      <c r="K190" s="339"/>
      <c r="L190" s="340"/>
      <c r="M190" s="340"/>
      <c r="N190" s="340"/>
      <c r="O190" s="328"/>
      <c r="P190" s="340"/>
      <c r="Q190" s="328"/>
      <c r="R190" s="328"/>
      <c r="S190" s="118"/>
      <c r="T190" s="99">
        <f t="shared" si="732"/>
        <v>0</v>
      </c>
      <c r="U190" s="328"/>
      <c r="V190" s="328"/>
      <c r="W190" s="106"/>
      <c r="X190" s="328"/>
      <c r="Y190" s="328"/>
      <c r="Z190" s="108">
        <f t="shared" si="733"/>
        <v>0</v>
      </c>
      <c r="AA190" s="106"/>
      <c r="AB190" s="106"/>
      <c r="AC190" s="328"/>
      <c r="AD190" s="328"/>
      <c r="AE190" s="108">
        <f t="shared" si="734"/>
        <v>0</v>
      </c>
      <c r="AF190" s="106"/>
      <c r="AG190" s="106"/>
      <c r="AH190" s="328"/>
      <c r="AI190" s="328"/>
      <c r="AJ190" s="108">
        <f t="shared" si="735"/>
        <v>0</v>
      </c>
      <c r="AK190" s="106"/>
      <c r="AL190" s="106"/>
      <c r="AM190" s="328"/>
      <c r="AN190" s="328"/>
      <c r="AO190" s="108">
        <f t="shared" si="6"/>
        <v>0</v>
      </c>
      <c r="AP190" s="106"/>
      <c r="AQ190" s="328"/>
      <c r="AR190" s="328"/>
      <c r="AS190" s="328"/>
      <c r="AT190" s="329"/>
      <c r="AU190" s="329"/>
      <c r="AV190" s="329"/>
      <c r="AW190" s="106"/>
      <c r="AX190" s="106"/>
      <c r="AY190" s="119"/>
      <c r="AZ190" s="120"/>
      <c r="BA190" s="100"/>
      <c r="BB190" s="100"/>
      <c r="BC190" s="100"/>
      <c r="BD190" s="100"/>
      <c r="BE190" s="100"/>
      <c r="BF190" s="100"/>
      <c r="BG190" s="100"/>
    </row>
    <row r="191" spans="1:59" ht="64.5" hidden="1" customHeight="1" x14ac:dyDescent="0.2">
      <c r="A191" s="336">
        <v>61</v>
      </c>
      <c r="B191" s="340" t="s">
        <v>244</v>
      </c>
      <c r="C191" s="340" t="str">
        <f t="shared" ref="C191" si="977">+VLOOKUP(B191,$A$694:$B$733,2,0)</f>
        <v>CARLOS HUMBERTO MONTOYA NAVARRETE</v>
      </c>
      <c r="D191" s="329" t="s">
        <v>164</v>
      </c>
      <c r="E191" s="340" t="str">
        <f>IF(D191=$D$664,$E$664,IF(D191=$D$665,$E$665,IF(D191=$D$666,$E$666,IF(D191=$D$667,$E$667,IF(D191=$D$668,$E$668,IF(D191=$D$669,$E$669,IF(D191=$D$670,$E$670,IF(D191=$D$671,$E$671,IF(D191=$D$672,$E$672,IF(D191=$D$673,$E$673,IF(D191=VICERRECTORÍA_ACADÉMICA_,BE805,IF(D191=PLANEACIÓN_,BE807, IF(D191=IMPACTO,BE806,IF(D191=VICERRECTORÍA_ADMINISTRATIVA_FINANCIERA_,BE808,IF(D191=_VICERRECTORÍA_RESPONSABILIDAD_SOCIAL_Y_BIENESTAR_UNIVERSITARIO_,BE809," ")))))))))))))))</f>
        <v>Promover y facilitar la interacción con la sociedad contribuyendo a la satisfacción de sus demandas, mediante servicios especializados, programas de educación continuada y de proyección social.</v>
      </c>
      <c r="F191" s="340" t="s">
        <v>260</v>
      </c>
      <c r="G191" s="106" t="s">
        <v>255</v>
      </c>
      <c r="H191" s="106" t="s">
        <v>37</v>
      </c>
      <c r="I191" s="99" t="s">
        <v>1151</v>
      </c>
      <c r="J191" s="340" t="s">
        <v>110</v>
      </c>
      <c r="K191" s="340" t="s">
        <v>1173</v>
      </c>
      <c r="L191" s="340" t="s">
        <v>1151</v>
      </c>
      <c r="M191" s="340" t="s">
        <v>1174</v>
      </c>
      <c r="N191" s="340" t="s">
        <v>103</v>
      </c>
      <c r="O191" s="328">
        <f t="shared" si="782"/>
        <v>3</v>
      </c>
      <c r="P191" s="340" t="s">
        <v>138</v>
      </c>
      <c r="Q191" s="328">
        <f t="shared" ref="Q191" si="978">IF(P191="ALTO",5,IF(P191="MEDIO-ALTO",4,IF(P191="MEDIO",3,IF(P191="MEDIO-BAJO",2,IF(P191="BAJO",1,0)))))</f>
        <v>1</v>
      </c>
      <c r="R191" s="328">
        <f t="shared" ref="R191" si="979">Q191*O191</f>
        <v>3</v>
      </c>
      <c r="S191" s="118" t="s">
        <v>310</v>
      </c>
      <c r="T191" s="99">
        <f t="shared" si="732"/>
        <v>1</v>
      </c>
      <c r="U191" s="328">
        <f t="shared" ref="U191" si="980">ROUND(AVERAGEIF(T191:T193,"&gt;0"),0)</f>
        <v>1</v>
      </c>
      <c r="V191" s="328">
        <f t="shared" ref="V191" si="981">U191*0.6</f>
        <v>0.6</v>
      </c>
      <c r="W191" s="124" t="s">
        <v>1188</v>
      </c>
      <c r="X191" s="328">
        <f t="shared" ref="X191" si="982">IF(S191="No_existen",5*$X$10,Y191*$X$10)</f>
        <v>0.2</v>
      </c>
      <c r="Y191" s="328">
        <f t="shared" ref="Y191" si="983">ROUND(AVERAGEIF(Z191:Z193,"&gt;0"),0)</f>
        <v>4</v>
      </c>
      <c r="Z191" s="108">
        <f t="shared" si="733"/>
        <v>4</v>
      </c>
      <c r="AA191" s="106" t="s">
        <v>313</v>
      </c>
      <c r="AB191" s="106"/>
      <c r="AC191" s="328">
        <f t="shared" ref="AC191" si="984">IF(S191="No_existen",5*$AC$10,AD191*$AC$10)</f>
        <v>0.15</v>
      </c>
      <c r="AD191" s="328">
        <f t="shared" ref="AD191" si="985">ROUND(AVERAGEIF(AE191:AE193,"&gt;0"),0)</f>
        <v>1</v>
      </c>
      <c r="AE191" s="108">
        <f t="shared" si="734"/>
        <v>1</v>
      </c>
      <c r="AF191" s="106" t="s">
        <v>290</v>
      </c>
      <c r="AG191" s="121" t="s">
        <v>1198</v>
      </c>
      <c r="AH191" s="328">
        <f t="shared" ref="AH191" si="986">IF(S191="No_existen",5*$AH$10,AI191*$AH$10)</f>
        <v>0.1</v>
      </c>
      <c r="AI191" s="328">
        <f t="shared" ref="AI191" si="987">ROUND(AVERAGEIF(AJ191:AJ193,"&gt;0"),0)</f>
        <v>1</v>
      </c>
      <c r="AJ191" s="108">
        <f t="shared" si="735"/>
        <v>1</v>
      </c>
      <c r="AK191" s="106" t="s">
        <v>1201</v>
      </c>
      <c r="AL191" s="106" t="s">
        <v>301</v>
      </c>
      <c r="AM191" s="328">
        <f t="shared" ref="AM191" si="988">IF(S191="No_existen",5*$AM$10,AN191*$AM$10)</f>
        <v>0.1</v>
      </c>
      <c r="AN191" s="328">
        <f t="shared" ref="AN191" si="989">ROUND(AVERAGEIF(AO191:AO193,"&gt;0"),0)</f>
        <v>1</v>
      </c>
      <c r="AO191" s="108">
        <f t="shared" si="6"/>
        <v>1</v>
      </c>
      <c r="AP191" s="106" t="s">
        <v>631</v>
      </c>
      <c r="AQ191" s="328">
        <f t="shared" ref="AQ191" si="990">ROUND(AVERAGE(U191,Y191,AD191,AI191,AN191),0)</f>
        <v>2</v>
      </c>
      <c r="AR191" s="328" t="str">
        <f t="shared" ref="AR191" si="991">IF(AQ191&lt;1.5,"FUERTE",IF(AND(AQ191&gt;=1.5,AQ191&lt;2.5),"ACEPTABLE",IF(AQ191&gt;=5,"INEXISTENTE","DÉBIL")))</f>
        <v>ACEPTABLE</v>
      </c>
      <c r="AS191" s="328">
        <f t="shared" ref="AS191" si="992">IF(R191=0,0,ROUND((R191*AQ191),0))</f>
        <v>6</v>
      </c>
      <c r="AT191" s="329" t="str">
        <f t="shared" ref="AT191" si="993">IF(AS191&gt;=36,"GRAVE", IF(AS191&lt;=10, "LEVE", "MODERADO"))</f>
        <v>LEVE</v>
      </c>
      <c r="AU191" s="329" t="s">
        <v>1208</v>
      </c>
      <c r="AV191" s="385">
        <v>0</v>
      </c>
      <c r="AW191" s="106" t="s">
        <v>88</v>
      </c>
      <c r="AX191" s="106"/>
      <c r="AY191" s="119"/>
      <c r="AZ191" s="120"/>
      <c r="BA191" s="100"/>
      <c r="BB191" s="100"/>
      <c r="BC191" s="100"/>
      <c r="BD191" s="100"/>
      <c r="BE191" s="100"/>
      <c r="BF191" s="100"/>
      <c r="BG191" s="100"/>
    </row>
    <row r="192" spans="1:59" ht="64.5" hidden="1" customHeight="1" x14ac:dyDescent="0.2">
      <c r="A192" s="336"/>
      <c r="B192" s="340"/>
      <c r="C192" s="340"/>
      <c r="D192" s="329"/>
      <c r="E192" s="340"/>
      <c r="F192" s="340"/>
      <c r="G192" s="106"/>
      <c r="H192" s="106"/>
      <c r="I192" s="99"/>
      <c r="J192" s="340"/>
      <c r="K192" s="340"/>
      <c r="L192" s="340"/>
      <c r="M192" s="340"/>
      <c r="N192" s="340"/>
      <c r="O192" s="328"/>
      <c r="P192" s="340"/>
      <c r="Q192" s="328"/>
      <c r="R192" s="328"/>
      <c r="S192" s="118"/>
      <c r="T192" s="99">
        <f t="shared" si="732"/>
        <v>0</v>
      </c>
      <c r="U192" s="328"/>
      <c r="V192" s="328"/>
      <c r="W192" s="124" t="s">
        <v>1189</v>
      </c>
      <c r="X192" s="328"/>
      <c r="Y192" s="328"/>
      <c r="Z192" s="108">
        <f t="shared" si="733"/>
        <v>4</v>
      </c>
      <c r="AA192" s="106" t="s">
        <v>313</v>
      </c>
      <c r="AB192" s="106"/>
      <c r="AC192" s="328"/>
      <c r="AD192" s="328"/>
      <c r="AE192" s="108">
        <f t="shared" si="734"/>
        <v>1</v>
      </c>
      <c r="AF192" s="106" t="s">
        <v>290</v>
      </c>
      <c r="AG192" s="121" t="s">
        <v>1199</v>
      </c>
      <c r="AH192" s="328"/>
      <c r="AI192" s="328"/>
      <c r="AJ192" s="108">
        <f t="shared" si="735"/>
        <v>1</v>
      </c>
      <c r="AK192" s="106" t="s">
        <v>287</v>
      </c>
      <c r="AL192" s="106" t="s">
        <v>301</v>
      </c>
      <c r="AM192" s="328"/>
      <c r="AN192" s="328"/>
      <c r="AO192" s="108">
        <f t="shared" si="6"/>
        <v>1</v>
      </c>
      <c r="AP192" s="106" t="s">
        <v>631</v>
      </c>
      <c r="AQ192" s="328"/>
      <c r="AR192" s="328"/>
      <c r="AS192" s="328"/>
      <c r="AT192" s="329"/>
      <c r="AU192" s="329"/>
      <c r="AV192" s="329"/>
      <c r="AW192" s="106" t="s">
        <v>88</v>
      </c>
      <c r="AX192" s="106"/>
      <c r="AY192" s="119"/>
      <c r="AZ192" s="120"/>
      <c r="BA192" s="100"/>
      <c r="BB192" s="100"/>
      <c r="BC192" s="100"/>
      <c r="BD192" s="100"/>
      <c r="BE192" s="100"/>
      <c r="BF192" s="100"/>
      <c r="BG192" s="100"/>
    </row>
    <row r="193" spans="1:59" ht="64.5" hidden="1" customHeight="1" x14ac:dyDescent="0.2">
      <c r="A193" s="336"/>
      <c r="B193" s="340"/>
      <c r="C193" s="340"/>
      <c r="D193" s="329"/>
      <c r="E193" s="340"/>
      <c r="F193" s="340"/>
      <c r="G193" s="106"/>
      <c r="H193" s="106"/>
      <c r="I193" s="99"/>
      <c r="J193" s="340"/>
      <c r="K193" s="340"/>
      <c r="L193" s="340"/>
      <c r="M193" s="340"/>
      <c r="N193" s="340"/>
      <c r="O193" s="328"/>
      <c r="P193" s="340"/>
      <c r="Q193" s="328"/>
      <c r="R193" s="328"/>
      <c r="S193" s="118"/>
      <c r="T193" s="99">
        <f t="shared" si="732"/>
        <v>0</v>
      </c>
      <c r="U193" s="328"/>
      <c r="V193" s="328"/>
      <c r="W193" s="124" t="s">
        <v>1190</v>
      </c>
      <c r="X193" s="328"/>
      <c r="Y193" s="328"/>
      <c r="Z193" s="108">
        <f t="shared" si="733"/>
        <v>4</v>
      </c>
      <c r="AA193" s="106" t="s">
        <v>313</v>
      </c>
      <c r="AB193" s="106"/>
      <c r="AC193" s="328"/>
      <c r="AD193" s="328"/>
      <c r="AE193" s="108">
        <f t="shared" si="734"/>
        <v>1</v>
      </c>
      <c r="AF193" s="106" t="s">
        <v>290</v>
      </c>
      <c r="AG193" s="121" t="s">
        <v>1200</v>
      </c>
      <c r="AH193" s="328"/>
      <c r="AI193" s="328"/>
      <c r="AJ193" s="108">
        <f t="shared" si="735"/>
        <v>1</v>
      </c>
      <c r="AK193" s="106" t="s">
        <v>287</v>
      </c>
      <c r="AL193" s="106" t="s">
        <v>301</v>
      </c>
      <c r="AM193" s="328"/>
      <c r="AN193" s="328"/>
      <c r="AO193" s="108">
        <f t="shared" si="6"/>
        <v>1</v>
      </c>
      <c r="AP193" s="106" t="s">
        <v>631</v>
      </c>
      <c r="AQ193" s="328"/>
      <c r="AR193" s="328"/>
      <c r="AS193" s="328"/>
      <c r="AT193" s="329"/>
      <c r="AU193" s="329"/>
      <c r="AV193" s="329"/>
      <c r="AW193" s="106" t="s">
        <v>88</v>
      </c>
      <c r="AX193" s="106"/>
      <c r="AY193" s="119"/>
      <c r="AZ193" s="120"/>
      <c r="BA193" s="100"/>
      <c r="BB193" s="100"/>
      <c r="BC193" s="100"/>
      <c r="BD193" s="100"/>
      <c r="BE193" s="100"/>
      <c r="BF193" s="100"/>
      <c r="BG193" s="100"/>
    </row>
    <row r="194" spans="1:59" ht="64.5" hidden="1" customHeight="1" x14ac:dyDescent="0.2">
      <c r="A194" s="336">
        <v>62</v>
      </c>
      <c r="B194" s="340" t="s">
        <v>243</v>
      </c>
      <c r="C194" s="340" t="str">
        <f t="shared" ref="C194" si="994">+VLOOKUP(B194,$A$694:$B$733,2,0)</f>
        <v>GLORIA INÉS HINCAPIÉ</v>
      </c>
      <c r="D194" s="329" t="s">
        <v>164</v>
      </c>
      <c r="E194" s="340" t="str">
        <f>IF(D194=$D$664,$E$664,IF(D194=$D$665,$E$665,IF(D194=$D$666,$E$666,IF(D194=$D$667,$E$667,IF(D194=$D$668,$E$668,IF(D194=$D$669,$E$669,IF(D194=$D$670,$E$670,IF(D194=$D$671,$E$671,IF(D194=$D$672,$E$672,IF(D194=$D$673,$E$673,IF(D194=VICERRECTORÍA_ACADÉMICA_,BE808,IF(D194=PLANEACIÓN_,BE810, IF(D194=IMPACTO,BE809,IF(D194=VICERRECTORÍA_ADMINISTRATIVA_FINANCIERA_,BE811,IF(D194=_VICERRECTORÍA_RESPONSABILIDAD_SOCIAL_Y_BIENESTAR_UNIVERSITARIO_,BE812," ")))))))))))))))</f>
        <v>Promover y facilitar la interacción con la sociedad contribuyendo a la satisfacción de sus demandas, mediante servicios especializados, programas de educación continuada y de proyección social.</v>
      </c>
      <c r="F194" s="340" t="s">
        <v>260</v>
      </c>
      <c r="G194" s="106" t="s">
        <v>255</v>
      </c>
      <c r="H194" s="106" t="s">
        <v>37</v>
      </c>
      <c r="I194" s="99" t="s">
        <v>1209</v>
      </c>
      <c r="J194" s="340" t="s">
        <v>139</v>
      </c>
      <c r="K194" s="328" t="s">
        <v>1223</v>
      </c>
      <c r="L194" s="328" t="s">
        <v>1224</v>
      </c>
      <c r="M194" s="328" t="s">
        <v>1082</v>
      </c>
      <c r="N194" s="340" t="s">
        <v>124</v>
      </c>
      <c r="O194" s="328">
        <f t="shared" si="797"/>
        <v>1</v>
      </c>
      <c r="P194" s="340" t="s">
        <v>205</v>
      </c>
      <c r="Q194" s="328">
        <f t="shared" ref="Q194" si="995">IF(P194="ALTO",5,IF(P194="MEDIO-ALTO",4,IF(P194="MEDIO",3,IF(P194="MEDIO-BAJO",2,IF(P194="BAJO",1,0)))))</f>
        <v>4</v>
      </c>
      <c r="R194" s="328">
        <f t="shared" ref="R194" si="996">Q194*O194</f>
        <v>4</v>
      </c>
      <c r="S194" s="118" t="s">
        <v>310</v>
      </c>
      <c r="T194" s="99">
        <f t="shared" si="732"/>
        <v>1</v>
      </c>
      <c r="U194" s="328">
        <f t="shared" ref="U194:U254" si="997">ROUND(AVERAGEIF(T194:T196,"&gt;0"),0)</f>
        <v>1</v>
      </c>
      <c r="V194" s="328">
        <f t="shared" ref="V194:V254" si="998">U194*0.6</f>
        <v>0.6</v>
      </c>
      <c r="W194" s="121" t="s">
        <v>1247</v>
      </c>
      <c r="X194" s="328">
        <f t="shared" ref="X194" si="999">IF(S194="No_existen",5*$X$10,Y194*$X$10)</f>
        <v>0.2</v>
      </c>
      <c r="Y194" s="328">
        <f t="shared" ref="Y194:Y230" si="1000">ROUND(AVERAGEIF(Z194:Z196,"&gt;0"),0)</f>
        <v>4</v>
      </c>
      <c r="Z194" s="108">
        <f t="shared" si="733"/>
        <v>4</v>
      </c>
      <c r="AA194" s="106" t="s">
        <v>313</v>
      </c>
      <c r="AB194" s="106"/>
      <c r="AC194" s="328">
        <f t="shared" ref="AC194" si="1001">IF(S194="No_existen",5*$AC$10,AD194*$AC$10)</f>
        <v>0.3</v>
      </c>
      <c r="AD194" s="328">
        <f t="shared" ref="AD194:AD254" si="1002">ROUND(AVERAGEIF(AE194:AE196,"&gt;0"),0)</f>
        <v>2</v>
      </c>
      <c r="AE194" s="108">
        <f t="shared" si="734"/>
        <v>1</v>
      </c>
      <c r="AF194" s="106" t="s">
        <v>290</v>
      </c>
      <c r="AG194" s="106" t="s">
        <v>1264</v>
      </c>
      <c r="AH194" s="328">
        <f t="shared" ref="AH194" si="1003">IF(S194="No_existen",5*$AH$10,AI194*$AH$10)</f>
        <v>0.1</v>
      </c>
      <c r="AI194" s="328">
        <f t="shared" ref="AI194" si="1004">ROUND(AVERAGEIF(AJ194:AJ196,"&gt;0"),0)</f>
        <v>1</v>
      </c>
      <c r="AJ194" s="108">
        <f t="shared" si="735"/>
        <v>1</v>
      </c>
      <c r="AK194" s="106" t="s">
        <v>287</v>
      </c>
      <c r="AL194" s="106" t="s">
        <v>294</v>
      </c>
      <c r="AM194" s="328">
        <f t="shared" ref="AM194" si="1005">IF(S194="No_existen",5*$AM$10,AN194*$AM$10)</f>
        <v>0.2</v>
      </c>
      <c r="AN194" s="328">
        <f t="shared" ref="AN194" si="1006">ROUND(AVERAGEIF(AO194:AO196,"&gt;0"),0)</f>
        <v>2</v>
      </c>
      <c r="AO194" s="108">
        <f t="shared" si="6"/>
        <v>1</v>
      </c>
      <c r="AP194" s="106" t="s">
        <v>631</v>
      </c>
      <c r="AQ194" s="328">
        <f t="shared" ref="AQ194" si="1007">ROUND(AVERAGE(U194,Y194,AD194,AI194,AN194),0)</f>
        <v>2</v>
      </c>
      <c r="AR194" s="328" t="str">
        <f t="shared" ref="AR194" si="1008">IF(AQ194&lt;1.5,"FUERTE",IF(AND(AQ194&gt;=1.5,AQ194&lt;2.5),"ACEPTABLE",IF(AQ194&gt;=5,"INEXISTENTE","DÉBIL")))</f>
        <v>ACEPTABLE</v>
      </c>
      <c r="AS194" s="328">
        <f t="shared" ref="AS194" si="1009">IF(R194=0,0,ROUND((R194*AQ194),0))</f>
        <v>8</v>
      </c>
      <c r="AT194" s="329" t="str">
        <f t="shared" ref="AT194" si="1010">IF(AS194&gt;=36,"GRAVE", IF(AS194&lt;=10, "LEVE", "MODERADO"))</f>
        <v>LEVE</v>
      </c>
      <c r="AU194" s="328" t="s">
        <v>1271</v>
      </c>
      <c r="AV194" s="384">
        <v>0</v>
      </c>
      <c r="AW194" s="106" t="s">
        <v>88</v>
      </c>
      <c r="AX194" s="106"/>
      <c r="AY194" s="119"/>
      <c r="AZ194" s="120"/>
      <c r="BA194" s="100"/>
      <c r="BB194" s="100"/>
      <c r="BC194" s="100"/>
      <c r="BD194" s="100"/>
      <c r="BE194" s="100"/>
      <c r="BF194" s="100"/>
      <c r="BG194" s="100"/>
    </row>
    <row r="195" spans="1:59" ht="64.5" hidden="1" customHeight="1" x14ac:dyDescent="0.2">
      <c r="A195" s="336"/>
      <c r="B195" s="340"/>
      <c r="C195" s="340"/>
      <c r="D195" s="329"/>
      <c r="E195" s="340"/>
      <c r="F195" s="340"/>
      <c r="G195" s="106"/>
      <c r="H195" s="106"/>
      <c r="I195" s="99"/>
      <c r="J195" s="340"/>
      <c r="K195" s="328"/>
      <c r="L195" s="328"/>
      <c r="M195" s="328"/>
      <c r="N195" s="340"/>
      <c r="O195" s="328"/>
      <c r="P195" s="340"/>
      <c r="Q195" s="328"/>
      <c r="R195" s="328"/>
      <c r="S195" s="118" t="s">
        <v>310</v>
      </c>
      <c r="T195" s="99">
        <f t="shared" si="732"/>
        <v>1</v>
      </c>
      <c r="U195" s="328"/>
      <c r="V195" s="328"/>
      <c r="W195" s="106" t="s">
        <v>1248</v>
      </c>
      <c r="X195" s="328"/>
      <c r="Y195" s="328"/>
      <c r="Z195" s="108">
        <f t="shared" si="733"/>
        <v>4</v>
      </c>
      <c r="AA195" s="106" t="s">
        <v>313</v>
      </c>
      <c r="AB195" s="106"/>
      <c r="AC195" s="328"/>
      <c r="AD195" s="328"/>
      <c r="AE195" s="108">
        <f t="shared" si="734"/>
        <v>4</v>
      </c>
      <c r="AF195" s="106" t="s">
        <v>289</v>
      </c>
      <c r="AG195" s="106"/>
      <c r="AH195" s="328"/>
      <c r="AI195" s="328"/>
      <c r="AJ195" s="108">
        <f t="shared" si="735"/>
        <v>1</v>
      </c>
      <c r="AK195" s="106" t="s">
        <v>287</v>
      </c>
      <c r="AL195" s="106" t="s">
        <v>301</v>
      </c>
      <c r="AM195" s="328"/>
      <c r="AN195" s="328"/>
      <c r="AO195" s="108">
        <f t="shared" si="6"/>
        <v>1</v>
      </c>
      <c r="AP195" s="106" t="s">
        <v>631</v>
      </c>
      <c r="AQ195" s="328"/>
      <c r="AR195" s="328"/>
      <c r="AS195" s="328"/>
      <c r="AT195" s="329"/>
      <c r="AU195" s="328"/>
      <c r="AV195" s="328"/>
      <c r="AW195" s="106" t="s">
        <v>88</v>
      </c>
      <c r="AX195" s="106"/>
      <c r="AY195" s="119"/>
      <c r="AZ195" s="120"/>
      <c r="BA195" s="100"/>
      <c r="BB195" s="100"/>
      <c r="BC195" s="100"/>
      <c r="BD195" s="100"/>
      <c r="BE195" s="100"/>
      <c r="BF195" s="100"/>
      <c r="BG195" s="100"/>
    </row>
    <row r="196" spans="1:59" ht="64.5" hidden="1" customHeight="1" x14ac:dyDescent="0.2">
      <c r="A196" s="336"/>
      <c r="B196" s="340"/>
      <c r="C196" s="340"/>
      <c r="D196" s="329"/>
      <c r="E196" s="340"/>
      <c r="F196" s="340"/>
      <c r="G196" s="106"/>
      <c r="H196" s="106"/>
      <c r="I196" s="99"/>
      <c r="J196" s="340"/>
      <c r="K196" s="328"/>
      <c r="L196" s="328"/>
      <c r="M196" s="328"/>
      <c r="N196" s="340"/>
      <c r="O196" s="328"/>
      <c r="P196" s="340"/>
      <c r="Q196" s="328"/>
      <c r="R196" s="328"/>
      <c r="S196" s="118" t="s">
        <v>310</v>
      </c>
      <c r="T196" s="99">
        <f t="shared" si="732"/>
        <v>1</v>
      </c>
      <c r="U196" s="328"/>
      <c r="V196" s="328"/>
      <c r="W196" s="106" t="s">
        <v>1249</v>
      </c>
      <c r="X196" s="328"/>
      <c r="Y196" s="328"/>
      <c r="Z196" s="108">
        <f t="shared" si="733"/>
        <v>4</v>
      </c>
      <c r="AA196" s="106" t="s">
        <v>313</v>
      </c>
      <c r="AB196" s="106"/>
      <c r="AC196" s="328"/>
      <c r="AD196" s="328"/>
      <c r="AE196" s="108">
        <f t="shared" si="734"/>
        <v>1</v>
      </c>
      <c r="AF196" s="106" t="s">
        <v>290</v>
      </c>
      <c r="AG196" s="106" t="s">
        <v>1264</v>
      </c>
      <c r="AH196" s="328"/>
      <c r="AI196" s="328"/>
      <c r="AJ196" s="108">
        <f t="shared" si="735"/>
        <v>1</v>
      </c>
      <c r="AK196" s="106" t="s">
        <v>287</v>
      </c>
      <c r="AL196" s="106" t="s">
        <v>301</v>
      </c>
      <c r="AM196" s="328"/>
      <c r="AN196" s="328"/>
      <c r="AO196" s="108">
        <f t="shared" si="6"/>
        <v>4</v>
      </c>
      <c r="AP196" s="106" t="s">
        <v>632</v>
      </c>
      <c r="AQ196" s="328"/>
      <c r="AR196" s="328"/>
      <c r="AS196" s="328"/>
      <c r="AT196" s="329"/>
      <c r="AU196" s="328"/>
      <c r="AV196" s="328"/>
      <c r="AW196" s="106" t="s">
        <v>88</v>
      </c>
      <c r="AX196" s="106"/>
      <c r="AY196" s="119"/>
      <c r="AZ196" s="120"/>
      <c r="BA196" s="100"/>
      <c r="BB196" s="100"/>
      <c r="BC196" s="100"/>
      <c r="BD196" s="100"/>
      <c r="BE196" s="100"/>
      <c r="BF196" s="100"/>
      <c r="BG196" s="100"/>
    </row>
    <row r="197" spans="1:59" ht="64.5" hidden="1" customHeight="1" x14ac:dyDescent="0.2">
      <c r="A197" s="336">
        <v>63</v>
      </c>
      <c r="B197" s="340" t="s">
        <v>243</v>
      </c>
      <c r="C197" s="340" t="str">
        <f t="shared" ref="C197" si="1011">+VLOOKUP(B197,$A$694:$B$733,2,0)</f>
        <v>GLORIA INÉS HINCAPIÉ</v>
      </c>
      <c r="D197" s="329" t="s">
        <v>164</v>
      </c>
      <c r="E197" s="340" t="str">
        <f>IF(D197=$D$664,$E$664,IF(D197=$D$665,$E$665,IF(D197=$D$666,$E$666,IF(D197=$D$667,$E$667,IF(D197=$D$668,$E$668,IF(D197=$D$669,$E$669,IF(D197=$D$670,$E$670,IF(D197=$D$671,$E$671,IF(D197=$D$672,$E$672,IF(D197=$D$673,$E$673,IF(D197=VICERRECTORÍA_ACADÉMICA_,BE811,IF(D197=PLANEACIÓN_,BE813, IF(D197=IMPACTO,BE812,IF(D197=VICERRECTORÍA_ADMINISTRATIVA_FINANCIERA_,BE814,IF(D197=_VICERRECTORÍA_RESPONSABILIDAD_SOCIAL_Y_BIENESTAR_UNIVERSITARIO_,BE815," ")))))))))))))))</f>
        <v>Promover y facilitar la interacción con la sociedad contribuyendo a la satisfacción de sus demandas, mediante servicios especializados, programas de educación continuada y de proyección social.</v>
      </c>
      <c r="F197" s="340" t="s">
        <v>260</v>
      </c>
      <c r="G197" s="106" t="s">
        <v>255</v>
      </c>
      <c r="H197" s="106" t="s">
        <v>38</v>
      </c>
      <c r="I197" s="99" t="s">
        <v>1210</v>
      </c>
      <c r="J197" s="340" t="s">
        <v>104</v>
      </c>
      <c r="K197" s="340" t="s">
        <v>1225</v>
      </c>
      <c r="L197" s="340" t="s">
        <v>1226</v>
      </c>
      <c r="M197" s="340" t="s">
        <v>1227</v>
      </c>
      <c r="N197" s="340" t="s">
        <v>124</v>
      </c>
      <c r="O197" s="328">
        <f t="shared" si="812"/>
        <v>1</v>
      </c>
      <c r="P197" s="340" t="s">
        <v>205</v>
      </c>
      <c r="Q197" s="328">
        <f t="shared" ref="Q197" si="1012">IF(P197="ALTO",5,IF(P197="MEDIO-ALTO",4,IF(P197="MEDIO",3,IF(P197="MEDIO-BAJO",2,IF(P197="BAJO",1,0)))))</f>
        <v>4</v>
      </c>
      <c r="R197" s="328">
        <f t="shared" ref="R197" si="1013">Q197*O197</f>
        <v>4</v>
      </c>
      <c r="S197" s="118" t="s">
        <v>309</v>
      </c>
      <c r="T197" s="99">
        <f t="shared" si="732"/>
        <v>2</v>
      </c>
      <c r="U197" s="328">
        <f t="shared" ref="U197:U257" si="1014">ROUND(AVERAGEIF(T197:T199,"&gt;0"),0)</f>
        <v>2</v>
      </c>
      <c r="V197" s="328">
        <f t="shared" ref="V197:V257" si="1015">U197*0.6</f>
        <v>1.2</v>
      </c>
      <c r="W197" s="106" t="s">
        <v>1250</v>
      </c>
      <c r="X197" s="328">
        <f t="shared" ref="X197" si="1016">IF(S197="No_existen",5*$X$10,Y197*$X$10)</f>
        <v>0.2</v>
      </c>
      <c r="Y197" s="328">
        <f t="shared" ref="Y197:Y233" si="1017">ROUND(AVERAGEIF(Z197:Z199,"&gt;0"),0)</f>
        <v>4</v>
      </c>
      <c r="Z197" s="108">
        <f t="shared" si="733"/>
        <v>4</v>
      </c>
      <c r="AA197" s="106" t="s">
        <v>313</v>
      </c>
      <c r="AB197" s="106"/>
      <c r="AC197" s="328">
        <f t="shared" ref="AC197" si="1018">IF(S197="No_existen",5*$AC$10,AD197*$AC$10)</f>
        <v>0.44999999999999996</v>
      </c>
      <c r="AD197" s="328">
        <f t="shared" ref="AD197:AD257" si="1019">ROUND(AVERAGEIF(AE197:AE199,"&gt;0"),0)</f>
        <v>3</v>
      </c>
      <c r="AE197" s="108">
        <f t="shared" si="734"/>
        <v>4</v>
      </c>
      <c r="AF197" s="106" t="s">
        <v>289</v>
      </c>
      <c r="AG197" s="106"/>
      <c r="AH197" s="328">
        <f t="shared" ref="AH197" si="1020">IF(S197="No_existen",5*$AH$10,AI197*$AH$10)</f>
        <v>0.1</v>
      </c>
      <c r="AI197" s="328">
        <f t="shared" ref="AI197" si="1021">ROUND(AVERAGEIF(AJ197:AJ199,"&gt;0"),0)</f>
        <v>1</v>
      </c>
      <c r="AJ197" s="108">
        <f t="shared" si="735"/>
        <v>1</v>
      </c>
      <c r="AK197" s="106" t="s">
        <v>287</v>
      </c>
      <c r="AL197" s="106" t="s">
        <v>302</v>
      </c>
      <c r="AM197" s="328">
        <f t="shared" ref="AM197" si="1022">IF(S197="No_existen",5*$AM$10,AN197*$AM$10)</f>
        <v>0.1</v>
      </c>
      <c r="AN197" s="328">
        <f t="shared" ref="AN197" si="1023">ROUND(AVERAGEIF(AO197:AO199,"&gt;0"),0)</f>
        <v>1</v>
      </c>
      <c r="AO197" s="108">
        <f t="shared" si="6"/>
        <v>1</v>
      </c>
      <c r="AP197" s="106" t="s">
        <v>631</v>
      </c>
      <c r="AQ197" s="328">
        <f t="shared" ref="AQ197" si="1024">ROUND(AVERAGE(U197,Y197,AD197,AI197,AN197),0)</f>
        <v>2</v>
      </c>
      <c r="AR197" s="328" t="str">
        <f t="shared" ref="AR197" si="1025">IF(AQ197&lt;1.5,"FUERTE",IF(AND(AQ197&gt;=1.5,AQ197&lt;2.5),"ACEPTABLE",IF(AQ197&gt;=5,"INEXISTENTE","DÉBIL")))</f>
        <v>ACEPTABLE</v>
      </c>
      <c r="AS197" s="328">
        <f t="shared" ref="AS197" si="1026">IF(R197=0,0,ROUND((R197*AQ197),0))</f>
        <v>8</v>
      </c>
      <c r="AT197" s="329" t="str">
        <f t="shared" ref="AT197" si="1027">IF(AS197&gt;=36,"GRAVE", IF(AS197&lt;=10, "LEVE", "MODERADO"))</f>
        <v>LEVE</v>
      </c>
      <c r="AU197" s="329" t="s">
        <v>1272</v>
      </c>
      <c r="AV197" s="385">
        <v>0</v>
      </c>
      <c r="AW197" s="106" t="s">
        <v>88</v>
      </c>
      <c r="AX197" s="106"/>
      <c r="AY197" s="119"/>
      <c r="AZ197" s="120"/>
      <c r="BA197" s="100"/>
      <c r="BB197" s="100"/>
      <c r="BC197" s="100"/>
      <c r="BD197" s="100"/>
      <c r="BE197" s="100"/>
      <c r="BF197" s="100"/>
      <c r="BG197" s="100"/>
    </row>
    <row r="198" spans="1:59" ht="64.5" hidden="1" customHeight="1" x14ac:dyDescent="0.2">
      <c r="A198" s="336"/>
      <c r="B198" s="340"/>
      <c r="C198" s="340"/>
      <c r="D198" s="329"/>
      <c r="E198" s="340"/>
      <c r="F198" s="340"/>
      <c r="G198" s="106"/>
      <c r="H198" s="106"/>
      <c r="I198" s="99"/>
      <c r="J198" s="340"/>
      <c r="K198" s="340"/>
      <c r="L198" s="340"/>
      <c r="M198" s="340"/>
      <c r="N198" s="340"/>
      <c r="O198" s="328"/>
      <c r="P198" s="340"/>
      <c r="Q198" s="328"/>
      <c r="R198" s="328"/>
      <c r="S198" s="118" t="s">
        <v>309</v>
      </c>
      <c r="T198" s="99">
        <f t="shared" si="732"/>
        <v>2</v>
      </c>
      <c r="U198" s="328"/>
      <c r="V198" s="328"/>
      <c r="W198" s="106" t="s">
        <v>1251</v>
      </c>
      <c r="X198" s="328"/>
      <c r="Y198" s="328"/>
      <c r="Z198" s="108">
        <f t="shared" si="733"/>
        <v>4</v>
      </c>
      <c r="AA198" s="106" t="s">
        <v>313</v>
      </c>
      <c r="AB198" s="106"/>
      <c r="AC198" s="328"/>
      <c r="AD198" s="328"/>
      <c r="AE198" s="108">
        <f t="shared" si="734"/>
        <v>1</v>
      </c>
      <c r="AF198" s="106" t="s">
        <v>290</v>
      </c>
      <c r="AG198" s="106" t="s">
        <v>1265</v>
      </c>
      <c r="AH198" s="328"/>
      <c r="AI198" s="328"/>
      <c r="AJ198" s="108">
        <f t="shared" si="735"/>
        <v>1</v>
      </c>
      <c r="AK198" s="106" t="s">
        <v>287</v>
      </c>
      <c r="AL198" s="106" t="s">
        <v>301</v>
      </c>
      <c r="AM198" s="328"/>
      <c r="AN198" s="328"/>
      <c r="AO198" s="108">
        <f t="shared" si="6"/>
        <v>1</v>
      </c>
      <c r="AP198" s="106" t="s">
        <v>631</v>
      </c>
      <c r="AQ198" s="328"/>
      <c r="AR198" s="328"/>
      <c r="AS198" s="328"/>
      <c r="AT198" s="329"/>
      <c r="AU198" s="329"/>
      <c r="AV198" s="329"/>
      <c r="AW198" s="106" t="s">
        <v>88</v>
      </c>
      <c r="AX198" s="106"/>
      <c r="AY198" s="119"/>
      <c r="AZ198" s="120"/>
      <c r="BA198" s="100"/>
      <c r="BB198" s="100"/>
      <c r="BC198" s="100"/>
      <c r="BD198" s="100"/>
      <c r="BE198" s="100"/>
      <c r="BF198" s="100"/>
      <c r="BG198" s="100"/>
    </row>
    <row r="199" spans="1:59" ht="64.5" hidden="1" customHeight="1" x14ac:dyDescent="0.2">
      <c r="A199" s="336"/>
      <c r="B199" s="340"/>
      <c r="C199" s="340"/>
      <c r="D199" s="329"/>
      <c r="E199" s="340"/>
      <c r="F199" s="340"/>
      <c r="G199" s="106"/>
      <c r="H199" s="106"/>
      <c r="I199" s="99"/>
      <c r="J199" s="340"/>
      <c r="K199" s="340"/>
      <c r="L199" s="340"/>
      <c r="M199" s="340"/>
      <c r="N199" s="340"/>
      <c r="O199" s="328"/>
      <c r="P199" s="340"/>
      <c r="Q199" s="328"/>
      <c r="R199" s="328"/>
      <c r="S199" s="118"/>
      <c r="T199" s="99">
        <f t="shared" si="732"/>
        <v>0</v>
      </c>
      <c r="U199" s="328"/>
      <c r="V199" s="328"/>
      <c r="W199" s="106"/>
      <c r="X199" s="328"/>
      <c r="Y199" s="328"/>
      <c r="Z199" s="108">
        <f t="shared" si="733"/>
        <v>0</v>
      </c>
      <c r="AA199" s="106"/>
      <c r="AB199" s="106"/>
      <c r="AC199" s="328"/>
      <c r="AD199" s="328"/>
      <c r="AE199" s="108">
        <f t="shared" si="734"/>
        <v>0</v>
      </c>
      <c r="AF199" s="106"/>
      <c r="AG199" s="106"/>
      <c r="AH199" s="328"/>
      <c r="AI199" s="328"/>
      <c r="AJ199" s="108">
        <f t="shared" si="735"/>
        <v>0</v>
      </c>
      <c r="AK199" s="106"/>
      <c r="AL199" s="106"/>
      <c r="AM199" s="328"/>
      <c r="AN199" s="328"/>
      <c r="AO199" s="108">
        <f t="shared" si="6"/>
        <v>0</v>
      </c>
      <c r="AP199" s="106"/>
      <c r="AQ199" s="328"/>
      <c r="AR199" s="328"/>
      <c r="AS199" s="328"/>
      <c r="AT199" s="329"/>
      <c r="AU199" s="329"/>
      <c r="AV199" s="329"/>
      <c r="AW199" s="106"/>
      <c r="AX199" s="106"/>
      <c r="AY199" s="119"/>
      <c r="AZ199" s="120"/>
      <c r="BA199" s="100"/>
      <c r="BB199" s="100"/>
      <c r="BC199" s="100"/>
      <c r="BD199" s="100"/>
      <c r="BE199" s="100"/>
      <c r="BF199" s="100"/>
      <c r="BG199" s="100"/>
    </row>
    <row r="200" spans="1:59" ht="64.5" hidden="1" customHeight="1" x14ac:dyDescent="0.2">
      <c r="A200" s="336">
        <v>64</v>
      </c>
      <c r="B200" s="340" t="s">
        <v>243</v>
      </c>
      <c r="C200" s="340" t="str">
        <f t="shared" ref="C200" si="1028">+VLOOKUP(B200,$A$694:$B$733,2,0)</f>
        <v>GLORIA INÉS HINCAPIÉ</v>
      </c>
      <c r="D200" s="329" t="s">
        <v>164</v>
      </c>
      <c r="E200" s="340" t="str">
        <f>IF(D200=$D$664,$E$664,IF(D200=$D$665,$E$665,IF(D200=$D$666,$E$666,IF(D200=$D$667,$E$667,IF(D200=$D$668,$E$668,IF(D200=$D$669,$E$669,IF(D200=$D$670,$E$670,IF(D200=$D$671,$E$671,IF(D200=$D$672,$E$672,IF(D200=$D$673,$E$673,IF(D200=VICERRECTORÍA_ACADÉMICA_,BE814,IF(D200=PLANEACIÓN_,BE816, IF(D200=IMPACTO,BE815,IF(D200=VICERRECTORÍA_ADMINISTRATIVA_FINANCIERA_,BE817,IF(D200=_VICERRECTORÍA_RESPONSABILIDAD_SOCIAL_Y_BIENESTAR_UNIVERSITARIO_,BE818," ")))))))))))))))</f>
        <v>Promover y facilitar la interacción con la sociedad contribuyendo a la satisfacción de sus demandas, mediante servicios especializados, programas de educación continuada y de proyección social.</v>
      </c>
      <c r="F200" s="340" t="s">
        <v>260</v>
      </c>
      <c r="G200" s="106" t="s">
        <v>255</v>
      </c>
      <c r="H200" s="106" t="s">
        <v>37</v>
      </c>
      <c r="I200" s="99" t="s">
        <v>1211</v>
      </c>
      <c r="J200" s="340" t="s">
        <v>104</v>
      </c>
      <c r="K200" s="340" t="s">
        <v>1228</v>
      </c>
      <c r="L200" s="340" t="s">
        <v>1229</v>
      </c>
      <c r="M200" s="340" t="s">
        <v>1227</v>
      </c>
      <c r="N200" s="340" t="s">
        <v>124</v>
      </c>
      <c r="O200" s="328">
        <f t="shared" si="827"/>
        <v>1</v>
      </c>
      <c r="P200" s="340" t="s">
        <v>205</v>
      </c>
      <c r="Q200" s="328">
        <f t="shared" ref="Q200" si="1029">IF(P200="ALTO",5,IF(P200="MEDIO-ALTO",4,IF(P200="MEDIO",3,IF(P200="MEDIO-BAJO",2,IF(P200="BAJO",1,0)))))</f>
        <v>4</v>
      </c>
      <c r="R200" s="328">
        <f t="shared" ref="R200" si="1030">Q200*O200</f>
        <v>4</v>
      </c>
      <c r="S200" s="118" t="s">
        <v>310</v>
      </c>
      <c r="T200" s="99">
        <f t="shared" si="732"/>
        <v>1</v>
      </c>
      <c r="U200" s="328">
        <f t="shared" ref="U200:U260" si="1031">ROUND(AVERAGEIF(T200:T202,"&gt;0"),0)</f>
        <v>1</v>
      </c>
      <c r="V200" s="328">
        <f t="shared" ref="V200:V260" si="1032">U200*0.6</f>
        <v>0.6</v>
      </c>
      <c r="W200" s="106" t="s">
        <v>1252</v>
      </c>
      <c r="X200" s="328">
        <f t="shared" ref="X200" si="1033">IF(S200="No_existen",5*$X$10,Y200*$X$10)</f>
        <v>0.2</v>
      </c>
      <c r="Y200" s="328">
        <f t="shared" ref="Y200:Y236" si="1034">ROUND(AVERAGEIF(Z200:Z202,"&gt;0"),0)</f>
        <v>4</v>
      </c>
      <c r="Z200" s="108">
        <f t="shared" si="733"/>
        <v>4</v>
      </c>
      <c r="AA200" s="106" t="s">
        <v>313</v>
      </c>
      <c r="AB200" s="106"/>
      <c r="AC200" s="328">
        <f t="shared" ref="AC200" si="1035">IF(S200="No_existen",5*$AC$10,AD200*$AC$10)</f>
        <v>0.15</v>
      </c>
      <c r="AD200" s="328">
        <f t="shared" ref="AD200:AD260" si="1036">ROUND(AVERAGEIF(AE200:AE202,"&gt;0"),0)</f>
        <v>1</v>
      </c>
      <c r="AE200" s="108">
        <f t="shared" si="734"/>
        <v>1</v>
      </c>
      <c r="AF200" s="106" t="s">
        <v>290</v>
      </c>
      <c r="AG200" s="106" t="s">
        <v>1265</v>
      </c>
      <c r="AH200" s="328">
        <f t="shared" ref="AH200" si="1037">IF(S200="No_existen",5*$AH$10,AI200*$AH$10)</f>
        <v>0.1</v>
      </c>
      <c r="AI200" s="328">
        <f t="shared" ref="AI200" si="1038">ROUND(AVERAGEIF(AJ200:AJ202,"&gt;0"),0)</f>
        <v>1</v>
      </c>
      <c r="AJ200" s="108">
        <f t="shared" si="735"/>
        <v>1</v>
      </c>
      <c r="AK200" s="106" t="s">
        <v>287</v>
      </c>
      <c r="AL200" s="106" t="s">
        <v>294</v>
      </c>
      <c r="AM200" s="328">
        <f t="shared" ref="AM200" si="1039">IF(S200="No_existen",5*$AM$10,AN200*$AM$10)</f>
        <v>0.1</v>
      </c>
      <c r="AN200" s="328">
        <f t="shared" ref="AN200" si="1040">ROUND(AVERAGEIF(AO200:AO202,"&gt;0"),0)</f>
        <v>1</v>
      </c>
      <c r="AO200" s="108">
        <f t="shared" si="6"/>
        <v>1</v>
      </c>
      <c r="AP200" s="106" t="s">
        <v>631</v>
      </c>
      <c r="AQ200" s="328">
        <f t="shared" ref="AQ200" si="1041">ROUND(AVERAGE(U200,Y200,AD200,AI200,AN200),0)</f>
        <v>2</v>
      </c>
      <c r="AR200" s="328" t="str">
        <f t="shared" ref="AR200" si="1042">IF(AQ200&lt;1.5,"FUERTE",IF(AND(AQ200&gt;=1.5,AQ200&lt;2.5),"ACEPTABLE",IF(AQ200&gt;=5,"INEXISTENTE","DÉBIL")))</f>
        <v>ACEPTABLE</v>
      </c>
      <c r="AS200" s="328">
        <f t="shared" ref="AS200" si="1043">IF(R200=0,0,ROUND((R200*AQ200),0))</f>
        <v>8</v>
      </c>
      <c r="AT200" s="329" t="str">
        <f t="shared" ref="AT200" si="1044">IF(AS200&gt;=36,"GRAVE", IF(AS200&lt;=10, "LEVE", "MODERADO"))</f>
        <v>LEVE</v>
      </c>
      <c r="AU200" s="329" t="s">
        <v>1273</v>
      </c>
      <c r="AV200" s="385">
        <v>1</v>
      </c>
      <c r="AW200" s="106" t="s">
        <v>88</v>
      </c>
      <c r="AX200" s="106"/>
      <c r="AY200" s="119"/>
      <c r="AZ200" s="120"/>
      <c r="BA200" s="100"/>
      <c r="BB200" s="100"/>
      <c r="BC200" s="100"/>
      <c r="BD200" s="100"/>
      <c r="BE200" s="100"/>
      <c r="BF200" s="100"/>
      <c r="BG200" s="100"/>
    </row>
    <row r="201" spans="1:59" ht="64.5" hidden="1" customHeight="1" x14ac:dyDescent="0.2">
      <c r="A201" s="336"/>
      <c r="B201" s="340"/>
      <c r="C201" s="340"/>
      <c r="D201" s="329"/>
      <c r="E201" s="340"/>
      <c r="F201" s="340"/>
      <c r="G201" s="106"/>
      <c r="H201" s="106"/>
      <c r="I201" s="99"/>
      <c r="J201" s="340"/>
      <c r="K201" s="340"/>
      <c r="L201" s="340"/>
      <c r="M201" s="340"/>
      <c r="N201" s="340"/>
      <c r="O201" s="328"/>
      <c r="P201" s="340"/>
      <c r="Q201" s="328"/>
      <c r="R201" s="328"/>
      <c r="S201" s="118" t="s">
        <v>310</v>
      </c>
      <c r="T201" s="99">
        <f t="shared" si="732"/>
        <v>1</v>
      </c>
      <c r="U201" s="328"/>
      <c r="V201" s="328"/>
      <c r="W201" s="106" t="s">
        <v>1253</v>
      </c>
      <c r="X201" s="328"/>
      <c r="Y201" s="328"/>
      <c r="Z201" s="108">
        <f t="shared" si="733"/>
        <v>4</v>
      </c>
      <c r="AA201" s="106" t="s">
        <v>313</v>
      </c>
      <c r="AB201" s="106"/>
      <c r="AC201" s="328"/>
      <c r="AD201" s="328"/>
      <c r="AE201" s="108">
        <f t="shared" si="734"/>
        <v>1</v>
      </c>
      <c r="AF201" s="106" t="s">
        <v>290</v>
      </c>
      <c r="AG201" s="106" t="s">
        <v>1265</v>
      </c>
      <c r="AH201" s="328"/>
      <c r="AI201" s="328"/>
      <c r="AJ201" s="108">
        <f t="shared" si="735"/>
        <v>1</v>
      </c>
      <c r="AK201" s="106" t="s">
        <v>287</v>
      </c>
      <c r="AL201" s="106" t="s">
        <v>294</v>
      </c>
      <c r="AM201" s="328"/>
      <c r="AN201" s="328"/>
      <c r="AO201" s="108">
        <f t="shared" si="6"/>
        <v>1</v>
      </c>
      <c r="AP201" s="106" t="s">
        <v>631</v>
      </c>
      <c r="AQ201" s="328"/>
      <c r="AR201" s="328"/>
      <c r="AS201" s="328"/>
      <c r="AT201" s="329"/>
      <c r="AU201" s="329"/>
      <c r="AV201" s="329"/>
      <c r="AW201" s="106" t="s">
        <v>88</v>
      </c>
      <c r="AX201" s="106"/>
      <c r="AY201" s="119"/>
      <c r="AZ201" s="120"/>
      <c r="BA201" s="100"/>
      <c r="BB201" s="100"/>
      <c r="BC201" s="100"/>
      <c r="BD201" s="100"/>
      <c r="BE201" s="100"/>
      <c r="BF201" s="100"/>
      <c r="BG201" s="100"/>
    </row>
    <row r="202" spans="1:59" ht="64.5" hidden="1" customHeight="1" x14ac:dyDescent="0.2">
      <c r="A202" s="336"/>
      <c r="B202" s="340"/>
      <c r="C202" s="340"/>
      <c r="D202" s="329"/>
      <c r="E202" s="340"/>
      <c r="F202" s="340"/>
      <c r="G202" s="106"/>
      <c r="H202" s="106"/>
      <c r="I202" s="99"/>
      <c r="J202" s="340"/>
      <c r="K202" s="340"/>
      <c r="L202" s="340"/>
      <c r="M202" s="340"/>
      <c r="N202" s="340"/>
      <c r="O202" s="328"/>
      <c r="P202" s="340"/>
      <c r="Q202" s="328"/>
      <c r="R202" s="328"/>
      <c r="S202" s="118"/>
      <c r="T202" s="99">
        <f t="shared" si="732"/>
        <v>0</v>
      </c>
      <c r="U202" s="328"/>
      <c r="V202" s="328"/>
      <c r="W202" s="106"/>
      <c r="X202" s="328"/>
      <c r="Y202" s="328"/>
      <c r="Z202" s="108">
        <f t="shared" si="733"/>
        <v>0</v>
      </c>
      <c r="AA202" s="106"/>
      <c r="AB202" s="106"/>
      <c r="AC202" s="328"/>
      <c r="AD202" s="328"/>
      <c r="AE202" s="108">
        <f t="shared" si="734"/>
        <v>0</v>
      </c>
      <c r="AF202" s="106"/>
      <c r="AG202" s="106"/>
      <c r="AH202" s="328"/>
      <c r="AI202" s="328"/>
      <c r="AJ202" s="108">
        <f t="shared" si="735"/>
        <v>0</v>
      </c>
      <c r="AK202" s="106"/>
      <c r="AL202" s="106"/>
      <c r="AM202" s="328"/>
      <c r="AN202" s="328"/>
      <c r="AO202" s="108">
        <f t="shared" si="6"/>
        <v>0</v>
      </c>
      <c r="AP202" s="106"/>
      <c r="AQ202" s="328"/>
      <c r="AR202" s="328"/>
      <c r="AS202" s="328"/>
      <c r="AT202" s="329"/>
      <c r="AU202" s="329"/>
      <c r="AV202" s="329"/>
      <c r="AW202" s="106"/>
      <c r="AX202" s="106"/>
      <c r="AY202" s="119"/>
      <c r="AZ202" s="120"/>
      <c r="BA202" s="100"/>
      <c r="BB202" s="100"/>
      <c r="BC202" s="100"/>
      <c r="BD202" s="100"/>
      <c r="BE202" s="100"/>
      <c r="BF202" s="100"/>
      <c r="BG202" s="100"/>
    </row>
    <row r="203" spans="1:59" ht="64.5" hidden="1" customHeight="1" x14ac:dyDescent="0.2">
      <c r="A203" s="336">
        <v>65</v>
      </c>
      <c r="B203" s="340" t="s">
        <v>243</v>
      </c>
      <c r="C203" s="340" t="str">
        <f t="shared" ref="C203" si="1045">+VLOOKUP(B203,$A$694:$B$733,2,0)</f>
        <v>GLORIA INÉS HINCAPIÉ</v>
      </c>
      <c r="D203" s="329" t="s">
        <v>164</v>
      </c>
      <c r="E203" s="340" t="str">
        <f>IF(D203=$D$664,$E$664,IF(D203=$D$665,$E$665,IF(D203=$D$666,$E$666,IF(D203=$D$667,$E$667,IF(D203=$D$668,$E$668,IF(D203=$D$669,$E$669,IF(D203=$D$670,$E$670,IF(D203=$D$671,$E$671,IF(D203=$D$672,$E$672,IF(D203=$D$673,$E$673,IF(D203=VICERRECTORÍA_ACADÉMICA_,BE817,IF(D203=PLANEACIÓN_,BE819, IF(D203=IMPACTO,BE818,IF(D203=VICERRECTORÍA_ADMINISTRATIVA_FINANCIERA_,BE820,IF(D203=_VICERRECTORÍA_RESPONSABILIDAD_SOCIAL_Y_BIENESTAR_UNIVERSITARIO_,BE821," ")))))))))))))))</f>
        <v>Promover y facilitar la interacción con la sociedad contribuyendo a la satisfacción de sus demandas, mediante servicios especializados, programas de educación continuada y de proyección social.</v>
      </c>
      <c r="F203" s="340" t="s">
        <v>260</v>
      </c>
      <c r="G203" s="106" t="s">
        <v>255</v>
      </c>
      <c r="H203" s="106" t="s">
        <v>37</v>
      </c>
      <c r="I203" s="106" t="s">
        <v>1212</v>
      </c>
      <c r="J203" s="340" t="s">
        <v>104</v>
      </c>
      <c r="K203" s="328" t="s">
        <v>1230</v>
      </c>
      <c r="L203" s="328" t="s">
        <v>1231</v>
      </c>
      <c r="M203" s="328" t="s">
        <v>1227</v>
      </c>
      <c r="N203" s="340" t="s">
        <v>124</v>
      </c>
      <c r="O203" s="328">
        <f t="shared" si="841"/>
        <v>1</v>
      </c>
      <c r="P203" s="340" t="s">
        <v>205</v>
      </c>
      <c r="Q203" s="328">
        <f t="shared" ref="Q203" si="1046">IF(P203="ALTO",5,IF(P203="MEDIO-ALTO",4,IF(P203="MEDIO",3,IF(P203="MEDIO-BAJO",2,IF(P203="BAJO",1,0)))))</f>
        <v>4</v>
      </c>
      <c r="R203" s="328">
        <f t="shared" ref="R203" si="1047">Q203*O203</f>
        <v>4</v>
      </c>
      <c r="S203" s="118" t="s">
        <v>310</v>
      </c>
      <c r="T203" s="99">
        <f t="shared" ref="T203:T266" si="1048">IF(S203=$S$668,1,IF(S203=$S$664,5,IF(S203=$S$665,4,IF(S203=$S$666,3,IF(S203=$S$667,2,0)))))</f>
        <v>1</v>
      </c>
      <c r="U203" s="328">
        <f t="shared" ref="U203:U263" si="1049">ROUND(AVERAGEIF(T203:T205,"&gt;0"),0)</f>
        <v>1</v>
      </c>
      <c r="V203" s="328">
        <f t="shared" ref="V203:V263" si="1050">U203*0.6</f>
        <v>0.6</v>
      </c>
      <c r="W203" s="106" t="s">
        <v>1254</v>
      </c>
      <c r="X203" s="328">
        <f t="shared" ref="X203" si="1051">IF(S203="No_existen",5*$X$10,Y203*$X$10)</f>
        <v>0.2</v>
      </c>
      <c r="Y203" s="328">
        <f t="shared" ref="Y203:Y239" si="1052">ROUND(AVERAGEIF(Z203:Z205,"&gt;0"),0)</f>
        <v>4</v>
      </c>
      <c r="Z203" s="108">
        <f t="shared" ref="Z203:Z266" si="1053">IF(AA203=$AA$666,1,IF(AA203=$AA$665,2,IF(AA203=$AA$664,4,IF(S203="No_existen",5,0))))</f>
        <v>4</v>
      </c>
      <c r="AA203" s="106" t="s">
        <v>313</v>
      </c>
      <c r="AB203" s="106"/>
      <c r="AC203" s="328">
        <f t="shared" ref="AC203" si="1054">IF(S203="No_existen",5*$AC$10,AD203*$AC$10)</f>
        <v>0.15</v>
      </c>
      <c r="AD203" s="328">
        <f t="shared" ref="AD203:AD263" si="1055">ROUND(AVERAGEIF(AE203:AE205,"&gt;0"),0)</f>
        <v>1</v>
      </c>
      <c r="AE203" s="108">
        <f t="shared" ref="AE203:AE266" si="1056">IF(AF203=$AK$665,1,IF(AF203=$AK$664,4,IF(S203="No_existen",5,0)))</f>
        <v>1</v>
      </c>
      <c r="AF203" s="106" t="s">
        <v>290</v>
      </c>
      <c r="AG203" s="106" t="s">
        <v>1265</v>
      </c>
      <c r="AH203" s="328">
        <f t="shared" ref="AH203" si="1057">IF(S203="No_existen",5*$AH$10,AI203*$AH$10)</f>
        <v>0.1</v>
      </c>
      <c r="AI203" s="328">
        <f t="shared" ref="AI203" si="1058">ROUND(AVERAGEIF(AJ203:AJ205,"&gt;0"),0)</f>
        <v>1</v>
      </c>
      <c r="AJ203" s="108">
        <f t="shared" ref="AJ203:AJ266" si="1059">IF(AK203=$AP$664,1,IF(AK203=$AP$665,4,IF(S203="No_existen",5,0)))</f>
        <v>1</v>
      </c>
      <c r="AK203" s="106" t="s">
        <v>287</v>
      </c>
      <c r="AL203" s="106" t="s">
        <v>301</v>
      </c>
      <c r="AM203" s="328">
        <f t="shared" ref="AM203" si="1060">IF(S203="No_existen",5*$AM$10,AN203*$AM$10)</f>
        <v>0.1</v>
      </c>
      <c r="AN203" s="328">
        <f t="shared" ref="AN203" si="1061">ROUND(AVERAGEIF(AO203:AO205,"&gt;0"),0)</f>
        <v>1</v>
      </c>
      <c r="AO203" s="108">
        <f t="shared" si="6"/>
        <v>1</v>
      </c>
      <c r="AP203" s="106" t="s">
        <v>631</v>
      </c>
      <c r="AQ203" s="328">
        <f t="shared" ref="AQ203" si="1062">ROUND(AVERAGE(U203,Y203,AD203,AI203,AN203),0)</f>
        <v>2</v>
      </c>
      <c r="AR203" s="328" t="str">
        <f t="shared" ref="AR203" si="1063">IF(AQ203&lt;1.5,"FUERTE",IF(AND(AQ203&gt;=1.5,AQ203&lt;2.5),"ACEPTABLE",IF(AQ203&gt;=5,"INEXISTENTE","DÉBIL")))</f>
        <v>ACEPTABLE</v>
      </c>
      <c r="AS203" s="328">
        <f t="shared" ref="AS203" si="1064">IF(R203=0,0,ROUND((R203*AQ203),0))</f>
        <v>8</v>
      </c>
      <c r="AT203" s="329" t="str">
        <f t="shared" ref="AT203" si="1065">IF(AS203&gt;=36,"GRAVE", IF(AS203&lt;=10, "LEVE", "MODERADO"))</f>
        <v>LEVE</v>
      </c>
      <c r="AU203" s="329" t="s">
        <v>1274</v>
      </c>
      <c r="AV203" s="329">
        <v>0</v>
      </c>
      <c r="AW203" s="106" t="s">
        <v>88</v>
      </c>
      <c r="AX203" s="106"/>
      <c r="AY203" s="119"/>
      <c r="AZ203" s="120"/>
      <c r="BA203" s="100"/>
      <c r="BB203" s="100"/>
      <c r="BC203" s="100"/>
      <c r="BD203" s="100"/>
      <c r="BE203" s="100"/>
      <c r="BF203" s="100"/>
      <c r="BG203" s="100"/>
    </row>
    <row r="204" spans="1:59" ht="64.5" hidden="1" customHeight="1" x14ac:dyDescent="0.2">
      <c r="A204" s="336"/>
      <c r="B204" s="340"/>
      <c r="C204" s="340"/>
      <c r="D204" s="329"/>
      <c r="E204" s="340"/>
      <c r="F204" s="340"/>
      <c r="G204" s="106" t="s">
        <v>255</v>
      </c>
      <c r="H204" s="106" t="s">
        <v>38</v>
      </c>
      <c r="I204" s="99" t="s">
        <v>1213</v>
      </c>
      <c r="J204" s="340"/>
      <c r="K204" s="328"/>
      <c r="L204" s="328"/>
      <c r="M204" s="328"/>
      <c r="N204" s="340"/>
      <c r="O204" s="328"/>
      <c r="P204" s="340"/>
      <c r="Q204" s="328"/>
      <c r="R204" s="328"/>
      <c r="S204" s="118" t="s">
        <v>310</v>
      </c>
      <c r="T204" s="99">
        <f t="shared" si="1048"/>
        <v>1</v>
      </c>
      <c r="U204" s="328"/>
      <c r="V204" s="328"/>
      <c r="W204" s="106" t="s">
        <v>1255</v>
      </c>
      <c r="X204" s="328"/>
      <c r="Y204" s="328"/>
      <c r="Z204" s="108">
        <f t="shared" si="1053"/>
        <v>4</v>
      </c>
      <c r="AA204" s="106" t="s">
        <v>313</v>
      </c>
      <c r="AB204" s="106"/>
      <c r="AC204" s="328"/>
      <c r="AD204" s="328"/>
      <c r="AE204" s="108">
        <f t="shared" si="1056"/>
        <v>1</v>
      </c>
      <c r="AF204" s="106" t="s">
        <v>290</v>
      </c>
      <c r="AG204" s="106" t="s">
        <v>1265</v>
      </c>
      <c r="AH204" s="328"/>
      <c r="AI204" s="328"/>
      <c r="AJ204" s="108">
        <f t="shared" si="1059"/>
        <v>1</v>
      </c>
      <c r="AK204" s="106" t="s">
        <v>287</v>
      </c>
      <c r="AL204" s="106" t="s">
        <v>301</v>
      </c>
      <c r="AM204" s="328"/>
      <c r="AN204" s="328"/>
      <c r="AO204" s="108">
        <f t="shared" ref="AO204:AO267" si="1066">IF(AP204="Preventivo",1,IF(AP204="Detectivo",4, IF(S204="No_existen",5,0)))</f>
        <v>1</v>
      </c>
      <c r="AP204" s="106" t="s">
        <v>631</v>
      </c>
      <c r="AQ204" s="328"/>
      <c r="AR204" s="328"/>
      <c r="AS204" s="328"/>
      <c r="AT204" s="329"/>
      <c r="AU204" s="329"/>
      <c r="AV204" s="329"/>
      <c r="AW204" s="106" t="s">
        <v>88</v>
      </c>
      <c r="AX204" s="106"/>
      <c r="AY204" s="119"/>
      <c r="AZ204" s="120"/>
      <c r="BA204" s="100"/>
      <c r="BB204" s="100"/>
      <c r="BC204" s="100"/>
      <c r="BD204" s="100"/>
      <c r="BE204" s="100"/>
      <c r="BF204" s="100"/>
      <c r="BG204" s="100"/>
    </row>
    <row r="205" spans="1:59" ht="64.5" hidden="1" customHeight="1" x14ac:dyDescent="0.2">
      <c r="A205" s="336"/>
      <c r="B205" s="340"/>
      <c r="C205" s="340"/>
      <c r="D205" s="329"/>
      <c r="E205" s="340"/>
      <c r="F205" s="340"/>
      <c r="G205" s="106"/>
      <c r="H205" s="106"/>
      <c r="I205" s="99"/>
      <c r="J205" s="340"/>
      <c r="K205" s="328"/>
      <c r="L205" s="328"/>
      <c r="M205" s="328"/>
      <c r="N205" s="340"/>
      <c r="O205" s="328"/>
      <c r="P205" s="340"/>
      <c r="Q205" s="328"/>
      <c r="R205" s="328"/>
      <c r="S205" s="118"/>
      <c r="T205" s="99">
        <f t="shared" si="1048"/>
        <v>0</v>
      </c>
      <c r="U205" s="328"/>
      <c r="V205" s="328"/>
      <c r="W205" s="106"/>
      <c r="X205" s="328"/>
      <c r="Y205" s="328"/>
      <c r="Z205" s="108">
        <f t="shared" si="1053"/>
        <v>0</v>
      </c>
      <c r="AA205" s="106"/>
      <c r="AB205" s="106"/>
      <c r="AC205" s="328"/>
      <c r="AD205" s="328"/>
      <c r="AE205" s="108">
        <f t="shared" si="1056"/>
        <v>0</v>
      </c>
      <c r="AF205" s="106"/>
      <c r="AG205" s="106"/>
      <c r="AH205" s="328"/>
      <c r="AI205" s="328"/>
      <c r="AJ205" s="108">
        <f t="shared" si="1059"/>
        <v>0</v>
      </c>
      <c r="AK205" s="106"/>
      <c r="AL205" s="106"/>
      <c r="AM205" s="328"/>
      <c r="AN205" s="328"/>
      <c r="AO205" s="108">
        <f t="shared" si="1066"/>
        <v>0</v>
      </c>
      <c r="AP205" s="106"/>
      <c r="AQ205" s="328"/>
      <c r="AR205" s="328"/>
      <c r="AS205" s="328"/>
      <c r="AT205" s="329"/>
      <c r="AU205" s="329"/>
      <c r="AV205" s="329"/>
      <c r="AW205" s="106"/>
      <c r="AX205" s="106"/>
      <c r="AY205" s="119"/>
      <c r="AZ205" s="120"/>
      <c r="BA205" s="100"/>
      <c r="BB205" s="100"/>
      <c r="BC205" s="100"/>
      <c r="BD205" s="100"/>
      <c r="BE205" s="100"/>
      <c r="BF205" s="100"/>
      <c r="BG205" s="100"/>
    </row>
    <row r="206" spans="1:59" ht="64.5" hidden="1" customHeight="1" x14ac:dyDescent="0.2">
      <c r="A206" s="336">
        <v>66</v>
      </c>
      <c r="B206" s="340" t="s">
        <v>243</v>
      </c>
      <c r="C206" s="340" t="str">
        <f t="shared" ref="C206" si="1067">+VLOOKUP(B206,$A$694:$B$733,2,0)</f>
        <v>GLORIA INÉS HINCAPIÉ</v>
      </c>
      <c r="D206" s="329" t="s">
        <v>164</v>
      </c>
      <c r="E206" s="340" t="str">
        <f>IF(D206=$D$664,$E$664,IF(D206=$D$665,$E$665,IF(D206=$D$666,$E$666,IF(D206=$D$667,$E$667,IF(D206=$D$668,$E$668,IF(D206=$D$669,$E$669,IF(D206=$D$670,$E$670,IF(D206=$D$671,$E$671,IF(D206=$D$672,$E$672,IF(D206=$D$673,$E$673,IF(D206=VICERRECTORÍA_ACADÉMICA_,BE820,IF(D206=PLANEACIÓN_,BE822, IF(D206=IMPACTO,BE821,IF(D206=VICERRECTORÍA_ADMINISTRATIVA_FINANCIERA_,BE823,IF(D206=_VICERRECTORÍA_RESPONSABILIDAD_SOCIAL_Y_BIENESTAR_UNIVERSITARIO_,BE824," ")))))))))))))))</f>
        <v>Promover y facilitar la interacción con la sociedad contribuyendo a la satisfacción de sus demandas, mediante servicios especializados, programas de educación continuada y de proyección social.</v>
      </c>
      <c r="F206" s="340" t="s">
        <v>260</v>
      </c>
      <c r="G206" s="106" t="s">
        <v>255</v>
      </c>
      <c r="H206" s="106" t="s">
        <v>37</v>
      </c>
      <c r="I206" s="106" t="s">
        <v>1214</v>
      </c>
      <c r="J206" s="340" t="s">
        <v>107</v>
      </c>
      <c r="K206" s="340" t="s">
        <v>1232</v>
      </c>
      <c r="L206" s="340" t="s">
        <v>1233</v>
      </c>
      <c r="M206" s="340" t="s">
        <v>1234</v>
      </c>
      <c r="N206" s="340" t="s">
        <v>124</v>
      </c>
      <c r="O206" s="328">
        <f t="shared" si="855"/>
        <v>1</v>
      </c>
      <c r="P206" s="340" t="s">
        <v>136</v>
      </c>
      <c r="Q206" s="328">
        <f t="shared" ref="Q206" si="1068">IF(P206="ALTO",5,IF(P206="MEDIO-ALTO",4,IF(P206="MEDIO",3,IF(P206="MEDIO-BAJO",2,IF(P206="BAJO",1,0)))))</f>
        <v>5</v>
      </c>
      <c r="R206" s="328">
        <f t="shared" ref="R206" si="1069">Q206*O206</f>
        <v>5</v>
      </c>
      <c r="S206" s="118" t="s">
        <v>310</v>
      </c>
      <c r="T206" s="99">
        <f t="shared" si="1048"/>
        <v>1</v>
      </c>
      <c r="U206" s="328">
        <f t="shared" ref="U206:U266" si="1070">ROUND(AVERAGEIF(T206:T208,"&gt;0"),0)</f>
        <v>1</v>
      </c>
      <c r="V206" s="328">
        <f t="shared" ref="V206:V266" si="1071">U206*0.6</f>
        <v>0.6</v>
      </c>
      <c r="W206" s="106" t="s">
        <v>1256</v>
      </c>
      <c r="X206" s="328">
        <f t="shared" ref="X206" si="1072">IF(S206="No_existen",5*$X$10,Y206*$X$10)</f>
        <v>0.15000000000000002</v>
      </c>
      <c r="Y206" s="328">
        <f t="shared" ref="Y206:Y242" si="1073">ROUND(AVERAGEIF(Z206:Z208,"&gt;0"),0)</f>
        <v>3</v>
      </c>
      <c r="Z206" s="108">
        <f t="shared" si="1053"/>
        <v>2</v>
      </c>
      <c r="AA206" s="106" t="s">
        <v>314</v>
      </c>
      <c r="AB206" s="106"/>
      <c r="AC206" s="328">
        <f t="shared" ref="AC206" si="1074">IF(S206="No_existen",5*$AC$10,AD206*$AC$10)</f>
        <v>0.15</v>
      </c>
      <c r="AD206" s="328">
        <f t="shared" ref="AD206:AD266" si="1075">ROUND(AVERAGEIF(AE206:AE208,"&gt;0"),0)</f>
        <v>1</v>
      </c>
      <c r="AE206" s="108">
        <f t="shared" si="1056"/>
        <v>1</v>
      </c>
      <c r="AF206" s="106" t="s">
        <v>290</v>
      </c>
      <c r="AG206" s="106" t="s">
        <v>1266</v>
      </c>
      <c r="AH206" s="328">
        <f t="shared" ref="AH206" si="1076">IF(S206="No_existen",5*$AH$10,AI206*$AH$10)</f>
        <v>0.1</v>
      </c>
      <c r="AI206" s="328">
        <f t="shared" ref="AI206" si="1077">ROUND(AVERAGEIF(AJ206:AJ208,"&gt;0"),0)</f>
        <v>1</v>
      </c>
      <c r="AJ206" s="108">
        <f t="shared" si="1059"/>
        <v>1</v>
      </c>
      <c r="AK206" s="106" t="s">
        <v>287</v>
      </c>
      <c r="AL206" s="106" t="s">
        <v>301</v>
      </c>
      <c r="AM206" s="328">
        <f t="shared" ref="AM206" si="1078">IF(S206="No_existen",5*$AM$10,AN206*$AM$10)</f>
        <v>0.1</v>
      </c>
      <c r="AN206" s="328">
        <f t="shared" ref="AN206" si="1079">ROUND(AVERAGEIF(AO206:AO208,"&gt;0"),0)</f>
        <v>1</v>
      </c>
      <c r="AO206" s="108">
        <f t="shared" si="1066"/>
        <v>1</v>
      </c>
      <c r="AP206" s="106" t="s">
        <v>631</v>
      </c>
      <c r="AQ206" s="328">
        <f t="shared" ref="AQ206" si="1080">ROUND(AVERAGE(U206,Y206,AD206,AI206,AN206),0)</f>
        <v>1</v>
      </c>
      <c r="AR206" s="328" t="str">
        <f t="shared" ref="AR206" si="1081">IF(AQ206&lt;1.5,"FUERTE",IF(AND(AQ206&gt;=1.5,AQ206&lt;2.5),"ACEPTABLE",IF(AQ206&gt;=5,"INEXISTENTE","DÉBIL")))</f>
        <v>FUERTE</v>
      </c>
      <c r="AS206" s="328">
        <f t="shared" ref="AS206" si="1082">IF(R206=0,0,ROUND((R206*AQ206),0))</f>
        <v>5</v>
      </c>
      <c r="AT206" s="329" t="str">
        <f t="shared" ref="AT206" si="1083">IF(AS206&gt;=36,"GRAVE", IF(AS206&lt;=10, "LEVE", "MODERADO"))</f>
        <v>LEVE</v>
      </c>
      <c r="AU206" s="329" t="s">
        <v>1275</v>
      </c>
      <c r="AV206" s="329">
        <v>0</v>
      </c>
      <c r="AW206" s="106" t="s">
        <v>88</v>
      </c>
      <c r="AX206" s="106"/>
      <c r="AY206" s="119"/>
      <c r="AZ206" s="120"/>
      <c r="BA206" s="100"/>
      <c r="BB206" s="100"/>
      <c r="BC206" s="100"/>
      <c r="BD206" s="100"/>
      <c r="BE206" s="100"/>
      <c r="BF206" s="100"/>
      <c r="BG206" s="100"/>
    </row>
    <row r="207" spans="1:59" ht="64.5" hidden="1" customHeight="1" x14ac:dyDescent="0.2">
      <c r="A207" s="336"/>
      <c r="B207" s="340"/>
      <c r="C207" s="340"/>
      <c r="D207" s="329"/>
      <c r="E207" s="340"/>
      <c r="F207" s="340"/>
      <c r="G207" s="106" t="s">
        <v>255</v>
      </c>
      <c r="H207" s="106" t="s">
        <v>37</v>
      </c>
      <c r="I207" s="106" t="s">
        <v>1215</v>
      </c>
      <c r="J207" s="340"/>
      <c r="K207" s="340"/>
      <c r="L207" s="340"/>
      <c r="M207" s="340"/>
      <c r="N207" s="340"/>
      <c r="O207" s="328"/>
      <c r="P207" s="340"/>
      <c r="Q207" s="328"/>
      <c r="R207" s="328"/>
      <c r="S207" s="118" t="s">
        <v>310</v>
      </c>
      <c r="T207" s="99">
        <f t="shared" si="1048"/>
        <v>1</v>
      </c>
      <c r="U207" s="328"/>
      <c r="V207" s="328"/>
      <c r="W207" s="106" t="s">
        <v>1257</v>
      </c>
      <c r="X207" s="328"/>
      <c r="Y207" s="328"/>
      <c r="Z207" s="108">
        <f t="shared" si="1053"/>
        <v>4</v>
      </c>
      <c r="AA207" s="106" t="s">
        <v>313</v>
      </c>
      <c r="AB207" s="106"/>
      <c r="AC207" s="328"/>
      <c r="AD207" s="328"/>
      <c r="AE207" s="108">
        <f t="shared" si="1056"/>
        <v>1</v>
      </c>
      <c r="AF207" s="106" t="s">
        <v>290</v>
      </c>
      <c r="AG207" s="106" t="s">
        <v>1267</v>
      </c>
      <c r="AH207" s="328"/>
      <c r="AI207" s="328"/>
      <c r="AJ207" s="108">
        <f t="shared" si="1059"/>
        <v>1</v>
      </c>
      <c r="AK207" s="106" t="s">
        <v>287</v>
      </c>
      <c r="AL207" s="106" t="s">
        <v>301</v>
      </c>
      <c r="AM207" s="328"/>
      <c r="AN207" s="328"/>
      <c r="AO207" s="108">
        <f t="shared" si="1066"/>
        <v>1</v>
      </c>
      <c r="AP207" s="106" t="s">
        <v>631</v>
      </c>
      <c r="AQ207" s="328"/>
      <c r="AR207" s="328"/>
      <c r="AS207" s="328"/>
      <c r="AT207" s="329"/>
      <c r="AU207" s="329"/>
      <c r="AV207" s="329"/>
      <c r="AW207" s="106" t="s">
        <v>88</v>
      </c>
      <c r="AX207" s="106"/>
      <c r="AY207" s="119"/>
      <c r="AZ207" s="120"/>
      <c r="BA207" s="100"/>
      <c r="BB207" s="100"/>
      <c r="BC207" s="100"/>
      <c r="BD207" s="100"/>
      <c r="BE207" s="100"/>
      <c r="BF207" s="100"/>
      <c r="BG207" s="100"/>
    </row>
    <row r="208" spans="1:59" ht="64.5" hidden="1" customHeight="1" x14ac:dyDescent="0.2">
      <c r="A208" s="336"/>
      <c r="B208" s="340"/>
      <c r="C208" s="340"/>
      <c r="D208" s="329"/>
      <c r="E208" s="340"/>
      <c r="F208" s="340"/>
      <c r="G208" s="106"/>
      <c r="H208" s="106"/>
      <c r="I208" s="99"/>
      <c r="J208" s="340"/>
      <c r="K208" s="340"/>
      <c r="L208" s="340"/>
      <c r="M208" s="340"/>
      <c r="N208" s="340"/>
      <c r="O208" s="328"/>
      <c r="P208" s="340"/>
      <c r="Q208" s="328"/>
      <c r="R208" s="328"/>
      <c r="S208" s="118"/>
      <c r="T208" s="99">
        <f t="shared" si="1048"/>
        <v>0</v>
      </c>
      <c r="U208" s="328"/>
      <c r="V208" s="328"/>
      <c r="W208" s="106"/>
      <c r="X208" s="328"/>
      <c r="Y208" s="328"/>
      <c r="Z208" s="108">
        <f t="shared" si="1053"/>
        <v>0</v>
      </c>
      <c r="AA208" s="106"/>
      <c r="AB208" s="106"/>
      <c r="AC208" s="328"/>
      <c r="AD208" s="328"/>
      <c r="AE208" s="108">
        <f t="shared" si="1056"/>
        <v>0</v>
      </c>
      <c r="AF208" s="106"/>
      <c r="AG208" s="106"/>
      <c r="AH208" s="328"/>
      <c r="AI208" s="328"/>
      <c r="AJ208" s="108">
        <f t="shared" si="1059"/>
        <v>0</v>
      </c>
      <c r="AK208" s="106"/>
      <c r="AL208" s="106"/>
      <c r="AM208" s="328"/>
      <c r="AN208" s="328"/>
      <c r="AO208" s="108">
        <f t="shared" si="1066"/>
        <v>0</v>
      </c>
      <c r="AP208" s="106"/>
      <c r="AQ208" s="328"/>
      <c r="AR208" s="328"/>
      <c r="AS208" s="328"/>
      <c r="AT208" s="329"/>
      <c r="AU208" s="329"/>
      <c r="AV208" s="329"/>
      <c r="AW208" s="106"/>
      <c r="AX208" s="106"/>
      <c r="AY208" s="119"/>
      <c r="AZ208" s="120"/>
      <c r="BA208" s="100"/>
      <c r="BB208" s="100"/>
      <c r="BC208" s="100"/>
      <c r="BD208" s="100"/>
      <c r="BE208" s="100"/>
      <c r="BF208" s="100"/>
      <c r="BG208" s="100"/>
    </row>
    <row r="209" spans="1:59" ht="64.5" hidden="1" customHeight="1" x14ac:dyDescent="0.2">
      <c r="A209" s="336">
        <v>67</v>
      </c>
      <c r="B209" s="340" t="s">
        <v>243</v>
      </c>
      <c r="C209" s="340" t="str">
        <f t="shared" ref="C209" si="1084">+VLOOKUP(B209,$A$694:$B$733,2,0)</f>
        <v>GLORIA INÉS HINCAPIÉ</v>
      </c>
      <c r="D209" s="329" t="s">
        <v>164</v>
      </c>
      <c r="E209" s="340" t="str">
        <f>IF(D209=$D$664,$E$664,IF(D209=$D$665,$E$665,IF(D209=$D$666,$E$666,IF(D209=$D$667,$E$667,IF(D209=$D$668,$E$668,IF(D209=$D$669,$E$669,IF(D209=$D$670,$E$670,IF(D209=$D$671,$E$671,IF(D209=$D$672,$E$672,IF(D209=$D$673,$E$673,IF(D209=VICERRECTORÍA_ACADÉMICA_,BE823,IF(D209=PLANEACIÓN_,BE825, IF(D209=IMPACTO,BE824,IF(D209=VICERRECTORÍA_ADMINISTRATIVA_FINANCIERA_,BE826,IF(D209=_VICERRECTORÍA_RESPONSABILIDAD_SOCIAL_Y_BIENESTAR_UNIVERSITARIO_,BE827," ")))))))))))))))</f>
        <v>Promover y facilitar la interacción con la sociedad contribuyendo a la satisfacción de sus demandas, mediante servicios especializados, programas de educación continuada y de proyección social.</v>
      </c>
      <c r="F209" s="340" t="s">
        <v>260</v>
      </c>
      <c r="G209" s="106" t="s">
        <v>255</v>
      </c>
      <c r="H209" s="106" t="s">
        <v>37</v>
      </c>
      <c r="I209" s="106" t="s">
        <v>1216</v>
      </c>
      <c r="J209" s="340" t="s">
        <v>104</v>
      </c>
      <c r="K209" s="340" t="s">
        <v>1235</v>
      </c>
      <c r="L209" s="340" t="s">
        <v>1236</v>
      </c>
      <c r="M209" s="340" t="s">
        <v>1237</v>
      </c>
      <c r="N209" s="340" t="s">
        <v>124</v>
      </c>
      <c r="O209" s="328">
        <f t="shared" si="869"/>
        <v>1</v>
      </c>
      <c r="P209" s="340" t="s">
        <v>205</v>
      </c>
      <c r="Q209" s="328">
        <f t="shared" ref="Q209" si="1085">IF(P209="ALTO",5,IF(P209="MEDIO-ALTO",4,IF(P209="MEDIO",3,IF(P209="MEDIO-BAJO",2,IF(P209="BAJO",1,0)))))</f>
        <v>4</v>
      </c>
      <c r="R209" s="328">
        <f t="shared" ref="R209" si="1086">Q209*O209</f>
        <v>4</v>
      </c>
      <c r="S209" s="118" t="s">
        <v>310</v>
      </c>
      <c r="T209" s="99">
        <f t="shared" si="1048"/>
        <v>1</v>
      </c>
      <c r="U209" s="328">
        <f t="shared" ref="U209:U269" si="1087">ROUND(AVERAGEIF(T209:T211,"&gt;0"),0)</f>
        <v>1</v>
      </c>
      <c r="V209" s="328">
        <f t="shared" ref="V209:V269" si="1088">U209*0.6</f>
        <v>0.6</v>
      </c>
      <c r="W209" s="106" t="s">
        <v>1258</v>
      </c>
      <c r="X209" s="328">
        <f t="shared" ref="X209" si="1089">IF(S209="No_existen",5*$X$10,Y209*$X$10)</f>
        <v>0.2</v>
      </c>
      <c r="Y209" s="328">
        <f t="shared" ref="Y209:Y245" si="1090">ROUND(AVERAGEIF(Z209:Z211,"&gt;0"),0)</f>
        <v>4</v>
      </c>
      <c r="Z209" s="108">
        <f t="shared" si="1053"/>
        <v>4</v>
      </c>
      <c r="AA209" s="106" t="s">
        <v>313</v>
      </c>
      <c r="AB209" s="106"/>
      <c r="AC209" s="328">
        <f t="shared" ref="AC209" si="1091">IF(S209="No_existen",5*$AC$10,AD209*$AC$10)</f>
        <v>0.15</v>
      </c>
      <c r="AD209" s="328">
        <f t="shared" ref="AD209:AD269" si="1092">ROUND(AVERAGEIF(AE209:AE211,"&gt;0"),0)</f>
        <v>1</v>
      </c>
      <c r="AE209" s="108">
        <f t="shared" si="1056"/>
        <v>1</v>
      </c>
      <c r="AF209" s="106" t="s">
        <v>290</v>
      </c>
      <c r="AG209" s="106" t="s">
        <v>1268</v>
      </c>
      <c r="AH209" s="328">
        <f t="shared" ref="AH209" si="1093">IF(S209="No_existen",5*$AH$10,AI209*$AH$10)</f>
        <v>0.1</v>
      </c>
      <c r="AI209" s="328">
        <f t="shared" ref="AI209" si="1094">ROUND(AVERAGEIF(AJ209:AJ211,"&gt;0"),0)</f>
        <v>1</v>
      </c>
      <c r="AJ209" s="108">
        <f t="shared" si="1059"/>
        <v>1</v>
      </c>
      <c r="AK209" s="106" t="s">
        <v>287</v>
      </c>
      <c r="AL209" s="106" t="s">
        <v>294</v>
      </c>
      <c r="AM209" s="328">
        <f t="shared" ref="AM209" si="1095">IF(S209="No_existen",5*$AM$10,AN209*$AM$10)</f>
        <v>0.1</v>
      </c>
      <c r="AN209" s="328">
        <f t="shared" ref="AN209" si="1096">ROUND(AVERAGEIF(AO209:AO211,"&gt;0"),0)</f>
        <v>1</v>
      </c>
      <c r="AO209" s="108">
        <f t="shared" si="1066"/>
        <v>1</v>
      </c>
      <c r="AP209" s="106" t="s">
        <v>631</v>
      </c>
      <c r="AQ209" s="328">
        <f t="shared" ref="AQ209" si="1097">ROUND(AVERAGE(U209,Y209,AD209,AI209,AN209),0)</f>
        <v>2</v>
      </c>
      <c r="AR209" s="328" t="str">
        <f t="shared" ref="AR209" si="1098">IF(AQ209&lt;1.5,"FUERTE",IF(AND(AQ209&gt;=1.5,AQ209&lt;2.5),"ACEPTABLE",IF(AQ209&gt;=5,"INEXISTENTE","DÉBIL")))</f>
        <v>ACEPTABLE</v>
      </c>
      <c r="AS209" s="328">
        <f t="shared" ref="AS209" si="1099">IF(R209=0,0,ROUND((R209*AQ209),0))</f>
        <v>8</v>
      </c>
      <c r="AT209" s="329" t="str">
        <f t="shared" ref="AT209" si="1100">IF(AS209&gt;=36,"GRAVE", IF(AS209&lt;=10, "LEVE", "MODERADO"))</f>
        <v>LEVE</v>
      </c>
      <c r="AU209" s="329" t="s">
        <v>1276</v>
      </c>
      <c r="AV209" s="385">
        <v>1</v>
      </c>
      <c r="AW209" s="106" t="s">
        <v>88</v>
      </c>
      <c r="AX209" s="106"/>
      <c r="AY209" s="119"/>
      <c r="AZ209" s="120"/>
      <c r="BA209" s="100"/>
      <c r="BB209" s="100"/>
      <c r="BC209" s="100"/>
      <c r="BD209" s="100"/>
      <c r="BE209" s="100"/>
      <c r="BF209" s="100"/>
      <c r="BG209" s="100"/>
    </row>
    <row r="210" spans="1:59" ht="64.5" hidden="1" customHeight="1" x14ac:dyDescent="0.2">
      <c r="A210" s="336"/>
      <c r="B210" s="340"/>
      <c r="C210" s="340"/>
      <c r="D210" s="329"/>
      <c r="E210" s="340"/>
      <c r="F210" s="340"/>
      <c r="G210" s="106"/>
      <c r="H210" s="106"/>
      <c r="I210" s="99"/>
      <c r="J210" s="340"/>
      <c r="K210" s="340"/>
      <c r="L210" s="340"/>
      <c r="M210" s="340"/>
      <c r="N210" s="340"/>
      <c r="O210" s="328"/>
      <c r="P210" s="340"/>
      <c r="Q210" s="328"/>
      <c r="R210" s="328"/>
      <c r="S210" s="118"/>
      <c r="T210" s="99">
        <f t="shared" si="1048"/>
        <v>0</v>
      </c>
      <c r="U210" s="328"/>
      <c r="V210" s="328"/>
      <c r="W210" s="106"/>
      <c r="X210" s="328"/>
      <c r="Y210" s="328"/>
      <c r="Z210" s="108">
        <f t="shared" si="1053"/>
        <v>0</v>
      </c>
      <c r="AA210" s="106"/>
      <c r="AB210" s="106"/>
      <c r="AC210" s="328"/>
      <c r="AD210" s="328"/>
      <c r="AE210" s="108">
        <f t="shared" si="1056"/>
        <v>0</v>
      </c>
      <c r="AF210" s="106"/>
      <c r="AG210" s="106"/>
      <c r="AH210" s="328"/>
      <c r="AI210" s="328"/>
      <c r="AJ210" s="108">
        <f t="shared" si="1059"/>
        <v>0</v>
      </c>
      <c r="AK210" s="106"/>
      <c r="AL210" s="106"/>
      <c r="AM210" s="328"/>
      <c r="AN210" s="328"/>
      <c r="AO210" s="108">
        <f t="shared" si="1066"/>
        <v>0</v>
      </c>
      <c r="AP210" s="106"/>
      <c r="AQ210" s="328"/>
      <c r="AR210" s="328"/>
      <c r="AS210" s="328"/>
      <c r="AT210" s="329"/>
      <c r="AU210" s="329"/>
      <c r="AV210" s="329"/>
      <c r="AW210" s="106"/>
      <c r="AX210" s="106"/>
      <c r="AY210" s="119"/>
      <c r="AZ210" s="120"/>
      <c r="BA210" s="100"/>
      <c r="BB210" s="100"/>
      <c r="BC210" s="100"/>
      <c r="BD210" s="100"/>
      <c r="BE210" s="100"/>
      <c r="BF210" s="100"/>
      <c r="BG210" s="100"/>
    </row>
    <row r="211" spans="1:59" ht="64.5" hidden="1" customHeight="1" x14ac:dyDescent="0.2">
      <c r="A211" s="336"/>
      <c r="B211" s="340"/>
      <c r="C211" s="340"/>
      <c r="D211" s="329"/>
      <c r="E211" s="340"/>
      <c r="F211" s="340"/>
      <c r="G211" s="106"/>
      <c r="H211" s="106"/>
      <c r="I211" s="99"/>
      <c r="J211" s="340"/>
      <c r="K211" s="340"/>
      <c r="L211" s="340"/>
      <c r="M211" s="340"/>
      <c r="N211" s="340"/>
      <c r="O211" s="328"/>
      <c r="P211" s="340"/>
      <c r="Q211" s="328"/>
      <c r="R211" s="328"/>
      <c r="S211" s="118"/>
      <c r="T211" s="99">
        <f t="shared" si="1048"/>
        <v>0</v>
      </c>
      <c r="U211" s="328"/>
      <c r="V211" s="328"/>
      <c r="W211" s="106"/>
      <c r="X211" s="328"/>
      <c r="Y211" s="328"/>
      <c r="Z211" s="108">
        <f t="shared" si="1053"/>
        <v>0</v>
      </c>
      <c r="AA211" s="106"/>
      <c r="AB211" s="106"/>
      <c r="AC211" s="328"/>
      <c r="AD211" s="328"/>
      <c r="AE211" s="108">
        <f t="shared" si="1056"/>
        <v>0</v>
      </c>
      <c r="AF211" s="106"/>
      <c r="AG211" s="106"/>
      <c r="AH211" s="328"/>
      <c r="AI211" s="328"/>
      <c r="AJ211" s="108">
        <f t="shared" si="1059"/>
        <v>0</v>
      </c>
      <c r="AK211" s="106"/>
      <c r="AL211" s="106"/>
      <c r="AM211" s="328"/>
      <c r="AN211" s="328"/>
      <c r="AO211" s="108">
        <f t="shared" si="1066"/>
        <v>0</v>
      </c>
      <c r="AP211" s="106"/>
      <c r="AQ211" s="328"/>
      <c r="AR211" s="328"/>
      <c r="AS211" s="328"/>
      <c r="AT211" s="329"/>
      <c r="AU211" s="329"/>
      <c r="AV211" s="329"/>
      <c r="AW211" s="106"/>
      <c r="AX211" s="106"/>
      <c r="AY211" s="119"/>
      <c r="AZ211" s="120"/>
      <c r="BA211" s="100"/>
      <c r="BB211" s="100"/>
      <c r="BC211" s="100"/>
      <c r="BD211" s="100"/>
      <c r="BE211" s="100"/>
      <c r="BF211" s="100"/>
      <c r="BG211" s="100"/>
    </row>
    <row r="212" spans="1:59" ht="64.5" hidden="1" customHeight="1" x14ac:dyDescent="0.2">
      <c r="A212" s="336">
        <v>68</v>
      </c>
      <c r="B212" s="340" t="s">
        <v>243</v>
      </c>
      <c r="C212" s="340" t="str">
        <f t="shared" ref="C212" si="1101">+VLOOKUP(B212,$A$694:$B$733,2,0)</f>
        <v>GLORIA INÉS HINCAPIÉ</v>
      </c>
      <c r="D212" s="329" t="s">
        <v>164</v>
      </c>
      <c r="E212" s="340" t="str">
        <f>IF(D212=$D$664,$E$664,IF(D212=$D$665,$E$665,IF(D212=$D$666,$E$666,IF(D212=$D$667,$E$667,IF(D212=$D$668,$E$668,IF(D212=$D$669,$E$669,IF(D212=$D$670,$E$670,IF(D212=$D$671,$E$671,IF(D212=$D$672,$E$672,IF(D212=$D$673,$E$673,IF(D212=VICERRECTORÍA_ACADÉMICA_,BE826,IF(D212=PLANEACIÓN_,BE828, IF(D212=IMPACTO,BE827,IF(D212=VICERRECTORÍA_ADMINISTRATIVA_FINANCIERA_,BE829,IF(D212=_VICERRECTORÍA_RESPONSABILIDAD_SOCIAL_Y_BIENESTAR_UNIVERSITARIO_,BE830," ")))))))))))))))</f>
        <v>Promover y facilitar la interacción con la sociedad contribuyendo a la satisfacción de sus demandas, mediante servicios especializados, programas de educación continuada y de proyección social.</v>
      </c>
      <c r="F212" s="340" t="s">
        <v>260</v>
      </c>
      <c r="G212" s="106" t="s">
        <v>255</v>
      </c>
      <c r="H212" s="106" t="s">
        <v>37</v>
      </c>
      <c r="I212" s="106" t="s">
        <v>1217</v>
      </c>
      <c r="J212" s="340" t="s">
        <v>104</v>
      </c>
      <c r="K212" s="340" t="s">
        <v>1238</v>
      </c>
      <c r="L212" s="340" t="s">
        <v>1239</v>
      </c>
      <c r="M212" s="340" t="s">
        <v>1240</v>
      </c>
      <c r="N212" s="340" t="s">
        <v>124</v>
      </c>
      <c r="O212" s="328">
        <f t="shared" si="883"/>
        <v>1</v>
      </c>
      <c r="P212" s="340" t="s">
        <v>137</v>
      </c>
      <c r="Q212" s="328">
        <f t="shared" ref="Q212" si="1102">IF(P212="ALTO",5,IF(P212="MEDIO-ALTO",4,IF(P212="MEDIO",3,IF(P212="MEDIO-BAJO",2,IF(P212="BAJO",1,0)))))</f>
        <v>3</v>
      </c>
      <c r="R212" s="328">
        <f t="shared" ref="R212" si="1103">Q212*O212</f>
        <v>3</v>
      </c>
      <c r="S212" s="118" t="s">
        <v>310</v>
      </c>
      <c r="T212" s="99">
        <f t="shared" si="1048"/>
        <v>1</v>
      </c>
      <c r="U212" s="328">
        <f t="shared" ref="U212:U272" si="1104">ROUND(AVERAGEIF(T212:T214,"&gt;0"),0)</f>
        <v>1</v>
      </c>
      <c r="V212" s="328">
        <f t="shared" ref="V212:V272" si="1105">U212*0.6</f>
        <v>0.6</v>
      </c>
      <c r="W212" s="106" t="s">
        <v>1259</v>
      </c>
      <c r="X212" s="328">
        <f t="shared" ref="X212" si="1106">IF(S212="No_existen",5*$X$10,Y212*$X$10)</f>
        <v>0.2</v>
      </c>
      <c r="Y212" s="328">
        <f t="shared" ref="Y212:Y248" si="1107">ROUND(AVERAGEIF(Z212:Z214,"&gt;0"),0)</f>
        <v>4</v>
      </c>
      <c r="Z212" s="108">
        <f t="shared" si="1053"/>
        <v>4</v>
      </c>
      <c r="AA212" s="106" t="s">
        <v>313</v>
      </c>
      <c r="AB212" s="106"/>
      <c r="AC212" s="328">
        <f t="shared" ref="AC212" si="1108">IF(S212="No_existen",5*$AC$10,AD212*$AC$10)</f>
        <v>0.15</v>
      </c>
      <c r="AD212" s="328">
        <f t="shared" ref="AD212:AD272" si="1109">ROUND(AVERAGEIF(AE212:AE214,"&gt;0"),0)</f>
        <v>1</v>
      </c>
      <c r="AE212" s="108">
        <f t="shared" si="1056"/>
        <v>1</v>
      </c>
      <c r="AF212" s="106" t="s">
        <v>290</v>
      </c>
      <c r="AG212" s="106" t="s">
        <v>1269</v>
      </c>
      <c r="AH212" s="328">
        <f t="shared" ref="AH212" si="1110">IF(S212="No_existen",5*$AH$10,AI212*$AH$10)</f>
        <v>0.1</v>
      </c>
      <c r="AI212" s="328">
        <f t="shared" ref="AI212" si="1111">ROUND(AVERAGEIF(AJ212:AJ214,"&gt;0"),0)</f>
        <v>1</v>
      </c>
      <c r="AJ212" s="108">
        <f t="shared" si="1059"/>
        <v>1</v>
      </c>
      <c r="AK212" s="106" t="s">
        <v>287</v>
      </c>
      <c r="AL212" s="106" t="s">
        <v>302</v>
      </c>
      <c r="AM212" s="328">
        <f t="shared" ref="AM212" si="1112">IF(S212="No_existen",5*$AM$10,AN212*$AM$10)</f>
        <v>0.1</v>
      </c>
      <c r="AN212" s="328">
        <f t="shared" ref="AN212" si="1113">ROUND(AVERAGEIF(AO212:AO214,"&gt;0"),0)</f>
        <v>1</v>
      </c>
      <c r="AO212" s="108">
        <f t="shared" si="1066"/>
        <v>1</v>
      </c>
      <c r="AP212" s="106" t="s">
        <v>631</v>
      </c>
      <c r="AQ212" s="328">
        <f t="shared" ref="AQ212" si="1114">ROUND(AVERAGE(U212,Y212,AD212,AI212,AN212),0)</f>
        <v>2</v>
      </c>
      <c r="AR212" s="328" t="str">
        <f t="shared" ref="AR212" si="1115">IF(AQ212&lt;1.5,"FUERTE",IF(AND(AQ212&gt;=1.5,AQ212&lt;2.5),"ACEPTABLE",IF(AQ212&gt;=5,"INEXISTENTE","DÉBIL")))</f>
        <v>ACEPTABLE</v>
      </c>
      <c r="AS212" s="328">
        <f t="shared" ref="AS212" si="1116">IF(R212=0,0,ROUND((R212*AQ212),0))</f>
        <v>6</v>
      </c>
      <c r="AT212" s="329" t="str">
        <f t="shared" ref="AT212" si="1117">IF(AS212&gt;=36,"GRAVE", IF(AS212&lt;=10, "LEVE", "MODERADO"))</f>
        <v>LEVE</v>
      </c>
      <c r="AU212" s="329" t="s">
        <v>1277</v>
      </c>
      <c r="AV212" s="329">
        <v>0</v>
      </c>
      <c r="AW212" s="106" t="s">
        <v>88</v>
      </c>
      <c r="AX212" s="106"/>
      <c r="AY212" s="119"/>
      <c r="AZ212" s="120"/>
      <c r="BA212" s="100"/>
      <c r="BB212" s="100"/>
      <c r="BC212" s="100"/>
      <c r="BD212" s="100"/>
      <c r="BE212" s="100"/>
      <c r="BF212" s="100"/>
      <c r="BG212" s="100"/>
    </row>
    <row r="213" spans="1:59" ht="64.5" hidden="1" customHeight="1" x14ac:dyDescent="0.2">
      <c r="A213" s="336"/>
      <c r="B213" s="340"/>
      <c r="C213" s="340"/>
      <c r="D213" s="329"/>
      <c r="E213" s="340"/>
      <c r="F213" s="340"/>
      <c r="G213" s="106"/>
      <c r="H213" s="106"/>
      <c r="I213" s="99"/>
      <c r="J213" s="340"/>
      <c r="K213" s="340"/>
      <c r="L213" s="340"/>
      <c r="M213" s="340"/>
      <c r="N213" s="340"/>
      <c r="O213" s="328"/>
      <c r="P213" s="340"/>
      <c r="Q213" s="328"/>
      <c r="R213" s="328"/>
      <c r="S213" s="118"/>
      <c r="T213" s="99">
        <f t="shared" si="1048"/>
        <v>0</v>
      </c>
      <c r="U213" s="328"/>
      <c r="V213" s="328"/>
      <c r="W213" s="106"/>
      <c r="X213" s="328"/>
      <c r="Y213" s="328"/>
      <c r="Z213" s="108">
        <f t="shared" si="1053"/>
        <v>0</v>
      </c>
      <c r="AA213" s="106"/>
      <c r="AB213" s="106"/>
      <c r="AC213" s="328"/>
      <c r="AD213" s="328"/>
      <c r="AE213" s="108">
        <f t="shared" si="1056"/>
        <v>0</v>
      </c>
      <c r="AF213" s="106"/>
      <c r="AG213" s="106"/>
      <c r="AH213" s="328"/>
      <c r="AI213" s="328"/>
      <c r="AJ213" s="108">
        <f t="shared" si="1059"/>
        <v>0</v>
      </c>
      <c r="AK213" s="106"/>
      <c r="AL213" s="106"/>
      <c r="AM213" s="328"/>
      <c r="AN213" s="328"/>
      <c r="AO213" s="108">
        <f t="shared" si="1066"/>
        <v>0</v>
      </c>
      <c r="AP213" s="106"/>
      <c r="AQ213" s="328"/>
      <c r="AR213" s="328"/>
      <c r="AS213" s="328"/>
      <c r="AT213" s="329"/>
      <c r="AU213" s="329"/>
      <c r="AV213" s="329"/>
      <c r="AW213" s="106"/>
      <c r="AX213" s="106"/>
      <c r="AY213" s="119"/>
      <c r="AZ213" s="120"/>
      <c r="BA213" s="100"/>
      <c r="BB213" s="100"/>
      <c r="BC213" s="100"/>
      <c r="BD213" s="100"/>
      <c r="BE213" s="100"/>
      <c r="BF213" s="100"/>
      <c r="BG213" s="100"/>
    </row>
    <row r="214" spans="1:59" ht="64.5" hidden="1" customHeight="1" x14ac:dyDescent="0.2">
      <c r="A214" s="336"/>
      <c r="B214" s="340"/>
      <c r="C214" s="340"/>
      <c r="D214" s="329"/>
      <c r="E214" s="340"/>
      <c r="F214" s="340"/>
      <c r="G214" s="106"/>
      <c r="H214" s="106"/>
      <c r="I214" s="99"/>
      <c r="J214" s="340"/>
      <c r="K214" s="340"/>
      <c r="L214" s="340"/>
      <c r="M214" s="340"/>
      <c r="N214" s="340"/>
      <c r="O214" s="328"/>
      <c r="P214" s="340"/>
      <c r="Q214" s="328"/>
      <c r="R214" s="328"/>
      <c r="S214" s="118"/>
      <c r="T214" s="99">
        <f t="shared" si="1048"/>
        <v>0</v>
      </c>
      <c r="U214" s="328"/>
      <c r="V214" s="328"/>
      <c r="W214" s="106"/>
      <c r="X214" s="328"/>
      <c r="Y214" s="328"/>
      <c r="Z214" s="108">
        <f t="shared" si="1053"/>
        <v>0</v>
      </c>
      <c r="AA214" s="106"/>
      <c r="AB214" s="106"/>
      <c r="AC214" s="328"/>
      <c r="AD214" s="328"/>
      <c r="AE214" s="108">
        <f t="shared" si="1056"/>
        <v>0</v>
      </c>
      <c r="AF214" s="106"/>
      <c r="AG214" s="106"/>
      <c r="AH214" s="328"/>
      <c r="AI214" s="328"/>
      <c r="AJ214" s="108">
        <f t="shared" si="1059"/>
        <v>0</v>
      </c>
      <c r="AK214" s="106"/>
      <c r="AL214" s="106"/>
      <c r="AM214" s="328"/>
      <c r="AN214" s="328"/>
      <c r="AO214" s="108">
        <f t="shared" si="1066"/>
        <v>0</v>
      </c>
      <c r="AP214" s="106"/>
      <c r="AQ214" s="328"/>
      <c r="AR214" s="328"/>
      <c r="AS214" s="328"/>
      <c r="AT214" s="329"/>
      <c r="AU214" s="329"/>
      <c r="AV214" s="329"/>
      <c r="AW214" s="106"/>
      <c r="AX214" s="106"/>
      <c r="AY214" s="119"/>
      <c r="AZ214" s="120"/>
      <c r="BA214" s="100"/>
      <c r="BB214" s="100"/>
      <c r="BC214" s="100"/>
      <c r="BD214" s="100"/>
      <c r="BE214" s="100"/>
      <c r="BF214" s="100"/>
      <c r="BG214" s="100"/>
    </row>
    <row r="215" spans="1:59" ht="64.5" hidden="1" customHeight="1" x14ac:dyDescent="0.2">
      <c r="A215" s="336">
        <v>69</v>
      </c>
      <c r="B215" s="340" t="s">
        <v>243</v>
      </c>
      <c r="C215" s="340" t="str">
        <f t="shared" ref="C215" si="1118">+VLOOKUP(B215,$A$694:$B$733,2,0)</f>
        <v>GLORIA INÉS HINCAPIÉ</v>
      </c>
      <c r="D215" s="329" t="s">
        <v>164</v>
      </c>
      <c r="E215" s="340" t="str">
        <f>IF(D215=$D$664,$E$664,IF(D215=$D$665,$E$665,IF(D215=$D$666,$E$666,IF(D215=$D$667,$E$667,IF(D215=$D$668,$E$668,IF(D215=$D$669,$E$669,IF(D215=$D$670,$E$670,IF(D215=$D$671,$E$671,IF(D215=$D$672,$E$672,IF(D215=$D$673,$E$673,IF(D215=VICERRECTORÍA_ACADÉMICA_,BE829,IF(D215=PLANEACIÓN_,BE831, IF(D215=IMPACTO,BE830,IF(D215=VICERRECTORÍA_ADMINISTRATIVA_FINANCIERA_,BE832,IF(D215=_VICERRECTORÍA_RESPONSABILIDAD_SOCIAL_Y_BIENESTAR_UNIVERSITARIO_,BE833," ")))))))))))))))</f>
        <v>Promover y facilitar la interacción con la sociedad contribuyendo a la satisfacción de sus demandas, mediante servicios especializados, programas de educación continuada y de proyección social.</v>
      </c>
      <c r="F215" s="340" t="s">
        <v>260</v>
      </c>
      <c r="G215" s="106" t="s">
        <v>255</v>
      </c>
      <c r="H215" s="106" t="s">
        <v>37</v>
      </c>
      <c r="I215" s="106" t="s">
        <v>1218</v>
      </c>
      <c r="J215" s="340" t="s">
        <v>110</v>
      </c>
      <c r="K215" s="340" t="s">
        <v>1241</v>
      </c>
      <c r="L215" s="340" t="s">
        <v>1242</v>
      </c>
      <c r="M215" s="340" t="s">
        <v>1243</v>
      </c>
      <c r="N215" s="340" t="s">
        <v>124</v>
      </c>
      <c r="O215" s="328">
        <f t="shared" si="897"/>
        <v>1</v>
      </c>
      <c r="P215" s="340" t="s">
        <v>205</v>
      </c>
      <c r="Q215" s="328">
        <f t="shared" ref="Q215" si="1119">IF(P215="ALTO",5,IF(P215="MEDIO-ALTO",4,IF(P215="MEDIO",3,IF(P215="MEDIO-BAJO",2,IF(P215="BAJO",1,0)))))</f>
        <v>4</v>
      </c>
      <c r="R215" s="328">
        <f t="shared" ref="R215" si="1120">Q215*O215</f>
        <v>4</v>
      </c>
      <c r="S215" s="118" t="s">
        <v>310</v>
      </c>
      <c r="T215" s="99">
        <f t="shared" si="1048"/>
        <v>1</v>
      </c>
      <c r="U215" s="328">
        <f t="shared" ref="U215:U275" si="1121">ROUND(AVERAGEIF(T215:T217,"&gt;0"),0)</f>
        <v>1</v>
      </c>
      <c r="V215" s="328">
        <f t="shared" ref="V215:V275" si="1122">U215*0.6</f>
        <v>0.6</v>
      </c>
      <c r="W215" s="106" t="s">
        <v>1260</v>
      </c>
      <c r="X215" s="328">
        <f t="shared" ref="X215" si="1123">IF(S215="No_existen",5*$X$10,Y215*$X$10)</f>
        <v>0.2</v>
      </c>
      <c r="Y215" s="328">
        <f t="shared" ref="Y215:Y251" si="1124">ROUND(AVERAGEIF(Z215:Z217,"&gt;0"),0)</f>
        <v>4</v>
      </c>
      <c r="Z215" s="108">
        <f t="shared" si="1053"/>
        <v>4</v>
      </c>
      <c r="AA215" s="106" t="s">
        <v>313</v>
      </c>
      <c r="AB215" s="106"/>
      <c r="AC215" s="328">
        <f t="shared" ref="AC215" si="1125">IF(S215="No_existen",5*$AC$10,AD215*$AC$10)</f>
        <v>0.15</v>
      </c>
      <c r="AD215" s="328">
        <f t="shared" ref="AD215:AD275" si="1126">ROUND(AVERAGEIF(AE215:AE217,"&gt;0"),0)</f>
        <v>1</v>
      </c>
      <c r="AE215" s="108">
        <f t="shared" si="1056"/>
        <v>1</v>
      </c>
      <c r="AF215" s="106" t="s">
        <v>290</v>
      </c>
      <c r="AG215" s="106" t="s">
        <v>1268</v>
      </c>
      <c r="AH215" s="328">
        <f t="shared" ref="AH215" si="1127">IF(S215="No_existen",5*$AH$10,AI215*$AH$10)</f>
        <v>0.1</v>
      </c>
      <c r="AI215" s="328">
        <f t="shared" ref="AI215" si="1128">ROUND(AVERAGEIF(AJ215:AJ217,"&gt;0"),0)</f>
        <v>1</v>
      </c>
      <c r="AJ215" s="108">
        <f t="shared" si="1059"/>
        <v>1</v>
      </c>
      <c r="AK215" s="106" t="s">
        <v>287</v>
      </c>
      <c r="AL215" s="106" t="s">
        <v>294</v>
      </c>
      <c r="AM215" s="328">
        <f t="shared" ref="AM215" si="1129">IF(S215="No_existen",5*$AM$10,AN215*$AM$10)</f>
        <v>0.1</v>
      </c>
      <c r="AN215" s="328">
        <f t="shared" ref="AN215" si="1130">ROUND(AVERAGEIF(AO215:AO217,"&gt;0"),0)</f>
        <v>1</v>
      </c>
      <c r="AO215" s="108">
        <f t="shared" si="1066"/>
        <v>1</v>
      </c>
      <c r="AP215" s="106" t="s">
        <v>631</v>
      </c>
      <c r="AQ215" s="328">
        <f t="shared" ref="AQ215" si="1131">ROUND(AVERAGE(U215,Y215,AD215,AI215,AN215),0)</f>
        <v>2</v>
      </c>
      <c r="AR215" s="328" t="str">
        <f t="shared" ref="AR215" si="1132">IF(AQ215&lt;1.5,"FUERTE",IF(AND(AQ215&gt;=1.5,AQ215&lt;2.5),"ACEPTABLE",IF(AQ215&gt;=5,"INEXISTENTE","DÉBIL")))</f>
        <v>ACEPTABLE</v>
      </c>
      <c r="AS215" s="328">
        <f t="shared" ref="AS215" si="1133">IF(R215=0,0,ROUND((R215*AQ215),0))</f>
        <v>8</v>
      </c>
      <c r="AT215" s="329" t="str">
        <f t="shared" ref="AT215" si="1134">IF(AS215&gt;=36,"GRAVE", IF(AS215&lt;=10, "LEVE", "MODERADO"))</f>
        <v>LEVE</v>
      </c>
      <c r="AU215" s="329" t="s">
        <v>1278</v>
      </c>
      <c r="AV215" s="385">
        <v>0.92</v>
      </c>
      <c r="AW215" s="106" t="s">
        <v>88</v>
      </c>
      <c r="AX215" s="106"/>
      <c r="AY215" s="119"/>
      <c r="AZ215" s="120"/>
      <c r="BA215" s="100"/>
      <c r="BB215" s="100"/>
      <c r="BC215" s="100"/>
      <c r="BD215" s="100"/>
      <c r="BE215" s="100"/>
      <c r="BF215" s="100"/>
      <c r="BG215" s="100"/>
    </row>
    <row r="216" spans="1:59" ht="64.5" hidden="1" customHeight="1" x14ac:dyDescent="0.2">
      <c r="A216" s="336"/>
      <c r="B216" s="340"/>
      <c r="C216" s="340"/>
      <c r="D216" s="329"/>
      <c r="E216" s="340"/>
      <c r="F216" s="340"/>
      <c r="G216" s="106" t="s">
        <v>255</v>
      </c>
      <c r="H216" s="106" t="s">
        <v>37</v>
      </c>
      <c r="I216" s="106" t="s">
        <v>1219</v>
      </c>
      <c r="J216" s="340"/>
      <c r="K216" s="340"/>
      <c r="L216" s="340"/>
      <c r="M216" s="340"/>
      <c r="N216" s="340"/>
      <c r="O216" s="328"/>
      <c r="P216" s="340"/>
      <c r="Q216" s="328"/>
      <c r="R216" s="328"/>
      <c r="S216" s="118"/>
      <c r="T216" s="99">
        <f t="shared" si="1048"/>
        <v>0</v>
      </c>
      <c r="U216" s="328"/>
      <c r="V216" s="328"/>
      <c r="W216" s="106"/>
      <c r="X216" s="328"/>
      <c r="Y216" s="328"/>
      <c r="Z216" s="108">
        <f t="shared" si="1053"/>
        <v>0</v>
      </c>
      <c r="AA216" s="106"/>
      <c r="AB216" s="106"/>
      <c r="AC216" s="328"/>
      <c r="AD216" s="328"/>
      <c r="AE216" s="108">
        <f t="shared" si="1056"/>
        <v>0</v>
      </c>
      <c r="AF216" s="106"/>
      <c r="AG216" s="106"/>
      <c r="AH216" s="328"/>
      <c r="AI216" s="328"/>
      <c r="AJ216" s="108">
        <f t="shared" si="1059"/>
        <v>0</v>
      </c>
      <c r="AK216" s="106"/>
      <c r="AL216" s="106"/>
      <c r="AM216" s="328"/>
      <c r="AN216" s="328"/>
      <c r="AO216" s="108">
        <f t="shared" si="1066"/>
        <v>0</v>
      </c>
      <c r="AP216" s="106"/>
      <c r="AQ216" s="328"/>
      <c r="AR216" s="328"/>
      <c r="AS216" s="328"/>
      <c r="AT216" s="329"/>
      <c r="AU216" s="329"/>
      <c r="AV216" s="329"/>
      <c r="AW216" s="106"/>
      <c r="AX216" s="106"/>
      <c r="AY216" s="119"/>
      <c r="AZ216" s="120"/>
      <c r="BA216" s="100"/>
      <c r="BB216" s="100"/>
      <c r="BC216" s="100"/>
      <c r="BD216" s="100"/>
      <c r="BE216" s="100"/>
      <c r="BF216" s="100"/>
      <c r="BG216" s="100"/>
    </row>
    <row r="217" spans="1:59" ht="64.5" hidden="1" customHeight="1" x14ac:dyDescent="0.2">
      <c r="A217" s="336"/>
      <c r="B217" s="340"/>
      <c r="C217" s="340"/>
      <c r="D217" s="329"/>
      <c r="E217" s="340"/>
      <c r="F217" s="340"/>
      <c r="G217" s="106"/>
      <c r="H217" s="106"/>
      <c r="I217" s="99"/>
      <c r="J217" s="340"/>
      <c r="K217" s="340"/>
      <c r="L217" s="340"/>
      <c r="M217" s="340"/>
      <c r="N217" s="340"/>
      <c r="O217" s="328"/>
      <c r="P217" s="340"/>
      <c r="Q217" s="328"/>
      <c r="R217" s="328"/>
      <c r="S217" s="118"/>
      <c r="T217" s="99">
        <f t="shared" si="1048"/>
        <v>0</v>
      </c>
      <c r="U217" s="328"/>
      <c r="V217" s="328"/>
      <c r="W217" s="106"/>
      <c r="X217" s="328"/>
      <c r="Y217" s="328"/>
      <c r="Z217" s="108">
        <f t="shared" si="1053"/>
        <v>0</v>
      </c>
      <c r="AA217" s="106"/>
      <c r="AB217" s="106"/>
      <c r="AC217" s="328"/>
      <c r="AD217" s="328"/>
      <c r="AE217" s="108">
        <f t="shared" si="1056"/>
        <v>0</v>
      </c>
      <c r="AF217" s="106"/>
      <c r="AG217" s="106"/>
      <c r="AH217" s="328"/>
      <c r="AI217" s="328"/>
      <c r="AJ217" s="108">
        <f t="shared" si="1059"/>
        <v>0</v>
      </c>
      <c r="AK217" s="106"/>
      <c r="AL217" s="106"/>
      <c r="AM217" s="328"/>
      <c r="AN217" s="328"/>
      <c r="AO217" s="108">
        <f t="shared" si="1066"/>
        <v>0</v>
      </c>
      <c r="AP217" s="106"/>
      <c r="AQ217" s="328"/>
      <c r="AR217" s="328"/>
      <c r="AS217" s="328"/>
      <c r="AT217" s="329"/>
      <c r="AU217" s="329"/>
      <c r="AV217" s="329"/>
      <c r="AW217" s="106"/>
      <c r="AX217" s="106"/>
      <c r="AY217" s="119"/>
      <c r="AZ217" s="120"/>
      <c r="BA217" s="100"/>
      <c r="BB217" s="100"/>
      <c r="BC217" s="100"/>
      <c r="BD217" s="100"/>
      <c r="BE217" s="100"/>
      <c r="BF217" s="100"/>
      <c r="BG217" s="100"/>
    </row>
    <row r="218" spans="1:59" ht="64.5" hidden="1" customHeight="1" x14ac:dyDescent="0.2">
      <c r="A218" s="336">
        <v>70</v>
      </c>
      <c r="B218" s="340" t="s">
        <v>243</v>
      </c>
      <c r="C218" s="340" t="str">
        <f t="shared" ref="C218" si="1135">+VLOOKUP(B218,$A$694:$B$733,2,0)</f>
        <v>GLORIA INÉS HINCAPIÉ</v>
      </c>
      <c r="D218" s="329" t="s">
        <v>164</v>
      </c>
      <c r="E218" s="340" t="str">
        <f>IF(D218=$D$664,$E$664,IF(D218=$D$665,$E$665,IF(D218=$D$666,$E$666,IF(D218=$D$667,$E$667,IF(D218=$D$668,$E$668,IF(D218=$D$669,$E$669,IF(D218=$D$670,$E$670,IF(D218=$D$671,$E$671,IF(D218=$D$672,$E$672,IF(D218=$D$673,$E$673,IF(D218=VICERRECTORÍA_ACADÉMICA_,BE832,IF(D218=PLANEACIÓN_,BE834, IF(D218=IMPACTO,BE833,IF(D218=VICERRECTORÍA_ADMINISTRATIVA_FINANCIERA_,BE835,IF(D218=_VICERRECTORÍA_RESPONSABILIDAD_SOCIAL_Y_BIENESTAR_UNIVERSITARIO_,BE836," ")))))))))))))))</f>
        <v>Promover y facilitar la interacción con la sociedad contribuyendo a la satisfacción de sus demandas, mediante servicios especializados, programas de educación continuada y de proyección social.</v>
      </c>
      <c r="F218" s="340" t="s">
        <v>260</v>
      </c>
      <c r="G218" s="106" t="s">
        <v>255</v>
      </c>
      <c r="H218" s="106" t="s">
        <v>37</v>
      </c>
      <c r="I218" s="106" t="s">
        <v>1220</v>
      </c>
      <c r="J218" s="340" t="s">
        <v>107</v>
      </c>
      <c r="K218" s="340" t="s">
        <v>1244</v>
      </c>
      <c r="L218" s="340" t="s">
        <v>1245</v>
      </c>
      <c r="M218" s="340" t="s">
        <v>1246</v>
      </c>
      <c r="N218" s="340" t="s">
        <v>103</v>
      </c>
      <c r="O218" s="328">
        <f t="shared" si="911"/>
        <v>3</v>
      </c>
      <c r="P218" s="340" t="s">
        <v>137</v>
      </c>
      <c r="Q218" s="328">
        <f t="shared" ref="Q218" si="1136">IF(P218="ALTO",5,IF(P218="MEDIO-ALTO",4,IF(P218="MEDIO",3,IF(P218="MEDIO-BAJO",2,IF(P218="BAJO",1,0)))))</f>
        <v>3</v>
      </c>
      <c r="R218" s="328">
        <f t="shared" ref="R218" si="1137">Q218*O218</f>
        <v>9</v>
      </c>
      <c r="S218" s="118" t="s">
        <v>310</v>
      </c>
      <c r="T218" s="99">
        <f t="shared" si="1048"/>
        <v>1</v>
      </c>
      <c r="U218" s="328">
        <f t="shared" ref="U218:U278" si="1138">ROUND(AVERAGEIF(T218:T220,"&gt;0"),0)</f>
        <v>1</v>
      </c>
      <c r="V218" s="328">
        <f t="shared" ref="V218:V278" si="1139">U218*0.6</f>
        <v>0.6</v>
      </c>
      <c r="W218" s="106" t="s">
        <v>1261</v>
      </c>
      <c r="X218" s="328">
        <f t="shared" ref="X218" si="1140">IF(S218="No_existen",5*$X$10,Y218*$X$10)</f>
        <v>0.2</v>
      </c>
      <c r="Y218" s="328">
        <f t="shared" ref="Y218:Y254" si="1141">ROUND(AVERAGEIF(Z218:Z220,"&gt;0"),0)</f>
        <v>4</v>
      </c>
      <c r="Z218" s="108">
        <f t="shared" si="1053"/>
        <v>4</v>
      </c>
      <c r="AA218" s="106" t="s">
        <v>313</v>
      </c>
      <c r="AB218" s="106"/>
      <c r="AC218" s="328">
        <f t="shared" ref="AC218" si="1142">IF(S218="No_existen",5*$AC$10,AD218*$AC$10)</f>
        <v>0.15</v>
      </c>
      <c r="AD218" s="328">
        <f t="shared" ref="AD218:AD278" si="1143">ROUND(AVERAGEIF(AE218:AE220,"&gt;0"),0)</f>
        <v>1</v>
      </c>
      <c r="AE218" s="108">
        <f t="shared" si="1056"/>
        <v>1</v>
      </c>
      <c r="AF218" s="106" t="s">
        <v>290</v>
      </c>
      <c r="AG218" s="106" t="s">
        <v>1270</v>
      </c>
      <c r="AH218" s="328">
        <f t="shared" ref="AH218" si="1144">IF(S218="No_existen",5*$AH$10,AI218*$AH$10)</f>
        <v>0.1</v>
      </c>
      <c r="AI218" s="328">
        <f t="shared" ref="AI218" si="1145">ROUND(AVERAGEIF(AJ218:AJ220,"&gt;0"),0)</f>
        <v>1</v>
      </c>
      <c r="AJ218" s="108">
        <f t="shared" si="1059"/>
        <v>1</v>
      </c>
      <c r="AK218" s="106" t="s">
        <v>287</v>
      </c>
      <c r="AL218" s="106" t="s">
        <v>301</v>
      </c>
      <c r="AM218" s="328">
        <f t="shared" ref="AM218" si="1146">IF(S218="No_existen",5*$AM$10,AN218*$AM$10)</f>
        <v>0.1</v>
      </c>
      <c r="AN218" s="328">
        <f t="shared" ref="AN218" si="1147">ROUND(AVERAGEIF(AO218:AO220,"&gt;0"),0)</f>
        <v>1</v>
      </c>
      <c r="AO218" s="108">
        <f t="shared" si="1066"/>
        <v>1</v>
      </c>
      <c r="AP218" s="106" t="s">
        <v>631</v>
      </c>
      <c r="AQ218" s="328">
        <f t="shared" ref="AQ218" si="1148">ROUND(AVERAGE(U218,Y218,AD218,AI218,AN218),0)</f>
        <v>2</v>
      </c>
      <c r="AR218" s="328" t="str">
        <f t="shared" ref="AR218" si="1149">IF(AQ218&lt;1.5,"FUERTE",IF(AND(AQ218&gt;=1.5,AQ218&lt;2.5),"ACEPTABLE",IF(AQ218&gt;=5,"INEXISTENTE","DÉBIL")))</f>
        <v>ACEPTABLE</v>
      </c>
      <c r="AS218" s="328">
        <f t="shared" ref="AS218" si="1150">IF(R218=0,0,ROUND((R218*AQ218),0))</f>
        <v>18</v>
      </c>
      <c r="AT218" s="329" t="str">
        <f t="shared" ref="AT218" si="1151">IF(AS218&gt;=36,"GRAVE", IF(AS218&lt;=10, "LEVE", "MODERADO"))</f>
        <v>MODERADO</v>
      </c>
      <c r="AU218" s="329" t="s">
        <v>1279</v>
      </c>
      <c r="AV218" s="385">
        <v>0.05</v>
      </c>
      <c r="AW218" s="106" t="s">
        <v>92</v>
      </c>
      <c r="AX218" s="106" t="s">
        <v>1280</v>
      </c>
      <c r="AY218" s="125">
        <v>46022</v>
      </c>
      <c r="AZ218" s="120"/>
      <c r="BA218" s="100"/>
      <c r="BB218" s="100"/>
      <c r="BC218" s="100"/>
      <c r="BD218" s="100"/>
      <c r="BE218" s="100"/>
      <c r="BF218" s="100"/>
      <c r="BG218" s="100"/>
    </row>
    <row r="219" spans="1:59" ht="64.5" hidden="1" customHeight="1" x14ac:dyDescent="0.2">
      <c r="A219" s="336"/>
      <c r="B219" s="340"/>
      <c r="C219" s="340"/>
      <c r="D219" s="329"/>
      <c r="E219" s="340"/>
      <c r="F219" s="340"/>
      <c r="G219" s="106" t="s">
        <v>255</v>
      </c>
      <c r="H219" s="106" t="s">
        <v>37</v>
      </c>
      <c r="I219" s="106" t="s">
        <v>1221</v>
      </c>
      <c r="J219" s="340"/>
      <c r="K219" s="340"/>
      <c r="L219" s="340"/>
      <c r="M219" s="340"/>
      <c r="N219" s="340"/>
      <c r="O219" s="328"/>
      <c r="P219" s="340"/>
      <c r="Q219" s="328"/>
      <c r="R219" s="328"/>
      <c r="S219" s="118" t="s">
        <v>310</v>
      </c>
      <c r="T219" s="99">
        <f t="shared" si="1048"/>
        <v>1</v>
      </c>
      <c r="U219" s="328"/>
      <c r="V219" s="328"/>
      <c r="W219" s="106" t="s">
        <v>1262</v>
      </c>
      <c r="X219" s="328"/>
      <c r="Y219" s="328"/>
      <c r="Z219" s="108">
        <f t="shared" si="1053"/>
        <v>4</v>
      </c>
      <c r="AA219" s="106" t="s">
        <v>313</v>
      </c>
      <c r="AB219" s="106"/>
      <c r="AC219" s="328"/>
      <c r="AD219" s="328"/>
      <c r="AE219" s="108">
        <f t="shared" si="1056"/>
        <v>1</v>
      </c>
      <c r="AF219" s="106" t="s">
        <v>290</v>
      </c>
      <c r="AG219" s="106" t="s">
        <v>1268</v>
      </c>
      <c r="AH219" s="328"/>
      <c r="AI219" s="328"/>
      <c r="AJ219" s="108">
        <f t="shared" si="1059"/>
        <v>1</v>
      </c>
      <c r="AK219" s="106" t="s">
        <v>287</v>
      </c>
      <c r="AL219" s="106" t="s">
        <v>301</v>
      </c>
      <c r="AM219" s="328"/>
      <c r="AN219" s="328"/>
      <c r="AO219" s="108">
        <f t="shared" si="1066"/>
        <v>1</v>
      </c>
      <c r="AP219" s="106" t="s">
        <v>631</v>
      </c>
      <c r="AQ219" s="328"/>
      <c r="AR219" s="328"/>
      <c r="AS219" s="328"/>
      <c r="AT219" s="329"/>
      <c r="AU219" s="329"/>
      <c r="AV219" s="329"/>
      <c r="AW219" s="106" t="s">
        <v>89</v>
      </c>
      <c r="AX219" s="106" t="s">
        <v>1281</v>
      </c>
      <c r="AY219" s="125">
        <v>46022</v>
      </c>
      <c r="AZ219" s="120"/>
      <c r="BA219" s="100"/>
      <c r="BB219" s="100"/>
      <c r="BC219" s="100"/>
      <c r="BD219" s="100"/>
      <c r="BE219" s="100"/>
      <c r="BF219" s="100"/>
      <c r="BG219" s="100"/>
    </row>
    <row r="220" spans="1:59" ht="64.5" hidden="1" customHeight="1" x14ac:dyDescent="0.2">
      <c r="A220" s="336"/>
      <c r="B220" s="340"/>
      <c r="C220" s="340"/>
      <c r="D220" s="329"/>
      <c r="E220" s="340"/>
      <c r="F220" s="340"/>
      <c r="G220" s="106" t="s">
        <v>255</v>
      </c>
      <c r="H220" s="106" t="s">
        <v>37</v>
      </c>
      <c r="I220" s="126" t="s">
        <v>1222</v>
      </c>
      <c r="J220" s="340"/>
      <c r="K220" s="340"/>
      <c r="L220" s="340"/>
      <c r="M220" s="340"/>
      <c r="N220" s="340"/>
      <c r="O220" s="328"/>
      <c r="P220" s="340"/>
      <c r="Q220" s="328"/>
      <c r="R220" s="328"/>
      <c r="S220" s="118" t="s">
        <v>310</v>
      </c>
      <c r="T220" s="99">
        <f t="shared" si="1048"/>
        <v>1</v>
      </c>
      <c r="U220" s="328"/>
      <c r="V220" s="328"/>
      <c r="W220" s="126" t="s">
        <v>1263</v>
      </c>
      <c r="X220" s="328"/>
      <c r="Y220" s="328"/>
      <c r="Z220" s="108">
        <f t="shared" si="1053"/>
        <v>4</v>
      </c>
      <c r="AA220" s="106" t="s">
        <v>313</v>
      </c>
      <c r="AB220" s="106"/>
      <c r="AC220" s="328"/>
      <c r="AD220" s="328"/>
      <c r="AE220" s="108">
        <f t="shared" si="1056"/>
        <v>1</v>
      </c>
      <c r="AF220" s="106" t="s">
        <v>290</v>
      </c>
      <c r="AG220" s="106" t="s">
        <v>1266</v>
      </c>
      <c r="AH220" s="328"/>
      <c r="AI220" s="328"/>
      <c r="AJ220" s="108">
        <f t="shared" si="1059"/>
        <v>1</v>
      </c>
      <c r="AK220" s="106" t="s">
        <v>287</v>
      </c>
      <c r="AL220" s="106" t="s">
        <v>301</v>
      </c>
      <c r="AM220" s="328"/>
      <c r="AN220" s="328"/>
      <c r="AO220" s="108">
        <f t="shared" si="1066"/>
        <v>1</v>
      </c>
      <c r="AP220" s="106" t="s">
        <v>631</v>
      </c>
      <c r="AQ220" s="328"/>
      <c r="AR220" s="328"/>
      <c r="AS220" s="328"/>
      <c r="AT220" s="329"/>
      <c r="AU220" s="329"/>
      <c r="AV220" s="329"/>
      <c r="AW220" s="106" t="s">
        <v>89</v>
      </c>
      <c r="AX220" s="126" t="s">
        <v>1282</v>
      </c>
      <c r="AY220" s="125">
        <v>45657</v>
      </c>
      <c r="AZ220" s="120"/>
      <c r="BA220" s="100"/>
      <c r="BB220" s="100"/>
      <c r="BC220" s="100"/>
      <c r="BD220" s="100"/>
      <c r="BE220" s="100"/>
      <c r="BF220" s="100"/>
      <c r="BG220" s="100"/>
    </row>
    <row r="221" spans="1:59" ht="64.5" hidden="1" customHeight="1" x14ac:dyDescent="0.2">
      <c r="A221" s="336">
        <v>71</v>
      </c>
      <c r="B221" s="340" t="s">
        <v>247</v>
      </c>
      <c r="C221" s="340" t="str">
        <f t="shared" ref="C221" si="1152">+VLOOKUP(B221,$A$694:$B$733,2,0)</f>
        <v>MARCELA BOTERO ARBELAEZ</v>
      </c>
      <c r="D221" s="329" t="s">
        <v>164</v>
      </c>
      <c r="E221" s="340" t="str">
        <f>IF(D221=$D$664,$E$664,IF(D221=$D$665,$E$665,IF(D221=$D$666,$E$666,IF(D221=$D$667,$E$667,IF(D221=$D$668,$E$668,IF(D221=$D$669,$E$669,IF(D221=$D$670,$E$670,IF(D221=$D$671,$E$671,IF(D221=$D$672,$E$672,IF(D221=$D$673,$E$673,IF(D221=VICERRECTORÍA_ACADÉMICA_,BE835,IF(D221=PLANEACIÓN_,BE837, IF(D221=IMPACTO,BE836,IF(D221=VICERRECTORÍA_ADMINISTRATIVA_FINANCIERA_,BE838,IF(D221=_VICERRECTORÍA_RESPONSABILIDAD_SOCIAL_Y_BIENESTAR_UNIVERSITARIO_,BE839," ")))))))))))))))</f>
        <v>Promover y facilitar la interacción con la sociedad contribuyendo a la satisfacción de sus demandas, mediante servicios especializados, programas de educación continuada y de proyección social.</v>
      </c>
      <c r="F221" s="340" t="s">
        <v>260</v>
      </c>
      <c r="G221" s="106" t="s">
        <v>255</v>
      </c>
      <c r="H221" s="106" t="s">
        <v>34</v>
      </c>
      <c r="I221" s="99" t="s">
        <v>1283</v>
      </c>
      <c r="J221" s="340" t="s">
        <v>139</v>
      </c>
      <c r="K221" s="328" t="s">
        <v>1152</v>
      </c>
      <c r="L221" s="328" t="s">
        <v>1296</v>
      </c>
      <c r="M221" s="328" t="s">
        <v>1297</v>
      </c>
      <c r="N221" s="340" t="s">
        <v>124</v>
      </c>
      <c r="O221" s="328">
        <f t="shared" ref="O221:O263" si="1153">IF(N221="ALTA",5,IF(N221="MEDIO ALTA",4,IF(N221="MEDIA",3,IF(N221="MEDIO BAJA",2,IF(N221="BAJA",1,0)))))</f>
        <v>1</v>
      </c>
      <c r="P221" s="340" t="s">
        <v>137</v>
      </c>
      <c r="Q221" s="328">
        <f t="shared" ref="Q221" si="1154">IF(P221="ALTO",5,IF(P221="MEDIO-ALTO",4,IF(P221="MEDIO",3,IF(P221="MEDIO-BAJO",2,IF(P221="BAJO",1,0)))))</f>
        <v>3</v>
      </c>
      <c r="R221" s="328">
        <f t="shared" ref="R221" si="1155">Q221*O221</f>
        <v>3</v>
      </c>
      <c r="S221" s="118" t="s">
        <v>310</v>
      </c>
      <c r="T221" s="99">
        <f t="shared" si="1048"/>
        <v>1</v>
      </c>
      <c r="U221" s="328">
        <f t="shared" ref="U221:U281" si="1156">ROUND(AVERAGEIF(T221:T223,"&gt;0"),0)</f>
        <v>1</v>
      </c>
      <c r="V221" s="328">
        <f t="shared" ref="V221:V281" si="1157">U221*0.6</f>
        <v>0.6</v>
      </c>
      <c r="W221" s="106" t="s">
        <v>1320</v>
      </c>
      <c r="X221" s="328">
        <f t="shared" ref="X221" si="1158">IF(S221="No_existen",5*$X$10,Y221*$X$10)</f>
        <v>0.2</v>
      </c>
      <c r="Y221" s="328">
        <f t="shared" ref="Y221:Y257" si="1159">ROUND(AVERAGEIF(Z221:Z223,"&gt;0"),0)</f>
        <v>4</v>
      </c>
      <c r="Z221" s="108">
        <f t="shared" si="1053"/>
        <v>4</v>
      </c>
      <c r="AA221" s="106" t="s">
        <v>313</v>
      </c>
      <c r="AB221" s="106"/>
      <c r="AC221" s="328">
        <f t="shared" ref="AC221" si="1160">IF(S221="No_existen",5*$AC$10,AD221*$AC$10)</f>
        <v>0.15</v>
      </c>
      <c r="AD221" s="328">
        <f t="shared" ref="AD221:AD281" si="1161">ROUND(AVERAGEIF(AE221:AE223,"&gt;0"),0)</f>
        <v>1</v>
      </c>
      <c r="AE221" s="108">
        <f t="shared" si="1056"/>
        <v>1</v>
      </c>
      <c r="AF221" s="106" t="s">
        <v>290</v>
      </c>
      <c r="AG221" s="106" t="s">
        <v>1062</v>
      </c>
      <c r="AH221" s="328">
        <f t="shared" ref="AH221" si="1162">IF(S221="No_existen",5*$AH$10,AI221*$AH$10)</f>
        <v>0.1</v>
      </c>
      <c r="AI221" s="328">
        <f t="shared" ref="AI221" si="1163">ROUND(AVERAGEIF(AJ221:AJ223,"&gt;0"),0)</f>
        <v>1</v>
      </c>
      <c r="AJ221" s="108">
        <f t="shared" si="1059"/>
        <v>1</v>
      </c>
      <c r="AK221" s="106" t="s">
        <v>287</v>
      </c>
      <c r="AL221" s="106" t="s">
        <v>294</v>
      </c>
      <c r="AM221" s="328">
        <f t="shared" ref="AM221" si="1164">IF(S221="No_existen",5*$AM$10,AN221*$AM$10)</f>
        <v>0.1</v>
      </c>
      <c r="AN221" s="328">
        <f t="shared" ref="AN221" si="1165">ROUND(AVERAGEIF(AO221:AO223,"&gt;0"),0)</f>
        <v>1</v>
      </c>
      <c r="AO221" s="108">
        <f t="shared" si="1066"/>
        <v>1</v>
      </c>
      <c r="AP221" s="106" t="s">
        <v>631</v>
      </c>
      <c r="AQ221" s="328">
        <f t="shared" ref="AQ221" si="1166">ROUND(AVERAGE(U221,Y221,AD221,AI221,AN221),0)</f>
        <v>2</v>
      </c>
      <c r="AR221" s="328" t="str">
        <f t="shared" ref="AR221" si="1167">IF(AQ221&lt;1.5,"FUERTE",IF(AND(AQ221&gt;=1.5,AQ221&lt;2.5),"ACEPTABLE",IF(AQ221&gt;=5,"INEXISTENTE","DÉBIL")))</f>
        <v>ACEPTABLE</v>
      </c>
      <c r="AS221" s="328">
        <f t="shared" ref="AS221" si="1168">IF(R221=0,0,ROUND((R221*AQ221),0))</f>
        <v>6</v>
      </c>
      <c r="AT221" s="329" t="str">
        <f t="shared" ref="AT221" si="1169">IF(AS221&gt;=36,"GRAVE", IF(AS221&lt;=10, "LEVE", "MODERADO"))</f>
        <v>LEVE</v>
      </c>
      <c r="AU221" s="328" t="s">
        <v>1345</v>
      </c>
      <c r="AV221" s="384">
        <v>0</v>
      </c>
      <c r="AW221" s="106" t="s">
        <v>88</v>
      </c>
      <c r="AX221" s="106"/>
      <c r="AY221" s="119"/>
      <c r="AZ221" s="120"/>
      <c r="BA221" s="100"/>
      <c r="BB221" s="100"/>
      <c r="BC221" s="100"/>
      <c r="BD221" s="100"/>
      <c r="BE221" s="100"/>
      <c r="BF221" s="100"/>
      <c r="BG221" s="100"/>
    </row>
    <row r="222" spans="1:59" ht="64.5" hidden="1" customHeight="1" x14ac:dyDescent="0.2">
      <c r="A222" s="336"/>
      <c r="B222" s="340"/>
      <c r="C222" s="340"/>
      <c r="D222" s="329"/>
      <c r="E222" s="340"/>
      <c r="F222" s="340"/>
      <c r="G222" s="106" t="s">
        <v>255</v>
      </c>
      <c r="H222" s="106" t="s">
        <v>34</v>
      </c>
      <c r="I222" s="99" t="s">
        <v>1284</v>
      </c>
      <c r="J222" s="340"/>
      <c r="K222" s="328"/>
      <c r="L222" s="328"/>
      <c r="M222" s="328"/>
      <c r="N222" s="340"/>
      <c r="O222" s="328"/>
      <c r="P222" s="340"/>
      <c r="Q222" s="328"/>
      <c r="R222" s="328"/>
      <c r="S222" s="118"/>
      <c r="T222" s="99">
        <f t="shared" si="1048"/>
        <v>0</v>
      </c>
      <c r="U222" s="328"/>
      <c r="V222" s="328"/>
      <c r="W222" s="106"/>
      <c r="X222" s="328"/>
      <c r="Y222" s="328"/>
      <c r="Z222" s="108">
        <f t="shared" si="1053"/>
        <v>0</v>
      </c>
      <c r="AA222" s="106"/>
      <c r="AB222" s="106"/>
      <c r="AC222" s="328"/>
      <c r="AD222" s="328"/>
      <c r="AE222" s="108">
        <f t="shared" si="1056"/>
        <v>0</v>
      </c>
      <c r="AF222" s="106"/>
      <c r="AG222" s="106"/>
      <c r="AH222" s="328"/>
      <c r="AI222" s="328"/>
      <c r="AJ222" s="108">
        <f t="shared" si="1059"/>
        <v>0</v>
      </c>
      <c r="AK222" s="106"/>
      <c r="AL222" s="106"/>
      <c r="AM222" s="328"/>
      <c r="AN222" s="328"/>
      <c r="AO222" s="108">
        <f t="shared" si="1066"/>
        <v>0</v>
      </c>
      <c r="AP222" s="106"/>
      <c r="AQ222" s="328"/>
      <c r="AR222" s="328"/>
      <c r="AS222" s="328"/>
      <c r="AT222" s="329"/>
      <c r="AU222" s="328"/>
      <c r="AV222" s="328"/>
      <c r="AW222" s="106"/>
      <c r="AX222" s="106"/>
      <c r="AY222" s="119"/>
      <c r="AZ222" s="120"/>
      <c r="BA222" s="100"/>
      <c r="BB222" s="100"/>
      <c r="BC222" s="100"/>
      <c r="BD222" s="100"/>
      <c r="BE222" s="100"/>
      <c r="BF222" s="100"/>
      <c r="BG222" s="100"/>
    </row>
    <row r="223" spans="1:59" ht="64.5" hidden="1" customHeight="1" x14ac:dyDescent="0.2">
      <c r="A223" s="336"/>
      <c r="B223" s="340"/>
      <c r="C223" s="340"/>
      <c r="D223" s="329"/>
      <c r="E223" s="340"/>
      <c r="F223" s="340"/>
      <c r="G223" s="106"/>
      <c r="H223" s="106"/>
      <c r="I223" s="99"/>
      <c r="J223" s="340"/>
      <c r="K223" s="328"/>
      <c r="L223" s="328"/>
      <c r="M223" s="328"/>
      <c r="N223" s="340"/>
      <c r="O223" s="328"/>
      <c r="P223" s="340"/>
      <c r="Q223" s="328"/>
      <c r="R223" s="328"/>
      <c r="S223" s="118"/>
      <c r="T223" s="99">
        <f t="shared" si="1048"/>
        <v>0</v>
      </c>
      <c r="U223" s="328"/>
      <c r="V223" s="328"/>
      <c r="W223" s="106"/>
      <c r="X223" s="328"/>
      <c r="Y223" s="328"/>
      <c r="Z223" s="108">
        <f t="shared" si="1053"/>
        <v>0</v>
      </c>
      <c r="AA223" s="106"/>
      <c r="AB223" s="106"/>
      <c r="AC223" s="328"/>
      <c r="AD223" s="328"/>
      <c r="AE223" s="108">
        <f t="shared" si="1056"/>
        <v>0</v>
      </c>
      <c r="AF223" s="106"/>
      <c r="AG223" s="106"/>
      <c r="AH223" s="328"/>
      <c r="AI223" s="328"/>
      <c r="AJ223" s="108">
        <f t="shared" si="1059"/>
        <v>0</v>
      </c>
      <c r="AK223" s="106"/>
      <c r="AL223" s="106"/>
      <c r="AM223" s="328"/>
      <c r="AN223" s="328"/>
      <c r="AO223" s="108">
        <f t="shared" si="1066"/>
        <v>0</v>
      </c>
      <c r="AP223" s="106"/>
      <c r="AQ223" s="328"/>
      <c r="AR223" s="328"/>
      <c r="AS223" s="328"/>
      <c r="AT223" s="329"/>
      <c r="AU223" s="328"/>
      <c r="AV223" s="328"/>
      <c r="AW223" s="106"/>
      <c r="AX223" s="106"/>
      <c r="AY223" s="119"/>
      <c r="AZ223" s="120"/>
      <c r="BA223" s="100"/>
      <c r="BB223" s="100"/>
      <c r="BC223" s="100"/>
      <c r="BD223" s="100"/>
      <c r="BE223" s="100"/>
      <c r="BF223" s="100"/>
      <c r="BG223" s="100"/>
    </row>
    <row r="224" spans="1:59" ht="64.5" hidden="1" customHeight="1" x14ac:dyDescent="0.2">
      <c r="A224" s="336">
        <v>72</v>
      </c>
      <c r="B224" s="340" t="s">
        <v>247</v>
      </c>
      <c r="C224" s="340" t="str">
        <f t="shared" ref="C224" si="1170">+VLOOKUP(B224,$A$694:$B$733,2,0)</f>
        <v>MARCELA BOTERO ARBELAEZ</v>
      </c>
      <c r="D224" s="329" t="s">
        <v>164</v>
      </c>
      <c r="E224" s="340" t="str">
        <f>IF(D224=$D$664,$E$664,IF(D224=$D$665,$E$665,IF(D224=$D$666,$E$666,IF(D224=$D$667,$E$667,IF(D224=$D$668,$E$668,IF(D224=$D$669,$E$669,IF(D224=$D$670,$E$670,IF(D224=$D$671,$E$671,IF(D224=$D$672,$E$672,IF(D224=$D$673,$E$673,IF(D224=VICERRECTORÍA_ACADÉMICA_,BE838,IF(D224=PLANEACIÓN_,BE840, IF(D224=IMPACTO,BE839,IF(D224=VICERRECTORÍA_ADMINISTRATIVA_FINANCIERA_,BE841,IF(D224=_VICERRECTORÍA_RESPONSABILIDAD_SOCIAL_Y_BIENESTAR_UNIVERSITARIO_,BE842," ")))))))))))))))</f>
        <v>Promover y facilitar la interacción con la sociedad contribuyendo a la satisfacción de sus demandas, mediante servicios especializados, programas de educación continuada y de proyección social.</v>
      </c>
      <c r="F224" s="340" t="s">
        <v>260</v>
      </c>
      <c r="G224" s="106" t="s">
        <v>255</v>
      </c>
      <c r="H224" s="106" t="s">
        <v>38</v>
      </c>
      <c r="I224" s="99" t="s">
        <v>1285</v>
      </c>
      <c r="J224" s="340" t="s">
        <v>104</v>
      </c>
      <c r="K224" s="340" t="s">
        <v>1083</v>
      </c>
      <c r="L224" s="340" t="s">
        <v>1298</v>
      </c>
      <c r="M224" s="340" t="s">
        <v>1299</v>
      </c>
      <c r="N224" s="340" t="s">
        <v>124</v>
      </c>
      <c r="O224" s="328">
        <f t="shared" ref="O224:O266" si="1171">IF(N224="ALTA",5,IF(N224="MEDIO ALTA",4,IF(N224="MEDIA",3,IF(N224="MEDIO BAJA",2,IF(N224="BAJA",1,0)))))</f>
        <v>1</v>
      </c>
      <c r="P224" s="340" t="s">
        <v>138</v>
      </c>
      <c r="Q224" s="328">
        <f t="shared" ref="Q224" si="1172">IF(P224="ALTO",5,IF(P224="MEDIO-ALTO",4,IF(P224="MEDIO",3,IF(P224="MEDIO-BAJO",2,IF(P224="BAJO",1,0)))))</f>
        <v>1</v>
      </c>
      <c r="R224" s="328">
        <f t="shared" ref="R224" si="1173">Q224*O224</f>
        <v>1</v>
      </c>
      <c r="S224" s="118" t="s">
        <v>310</v>
      </c>
      <c r="T224" s="99">
        <f t="shared" si="1048"/>
        <v>1</v>
      </c>
      <c r="U224" s="328">
        <f t="shared" ref="U224:U284" si="1174">ROUND(AVERAGEIF(T224:T226,"&gt;0"),0)</f>
        <v>1</v>
      </c>
      <c r="V224" s="328">
        <f t="shared" ref="V224:V284" si="1175">U224*0.6</f>
        <v>0.6</v>
      </c>
      <c r="W224" s="106" t="s">
        <v>1321</v>
      </c>
      <c r="X224" s="328">
        <f t="shared" ref="X224" si="1176">IF(S224="No_existen",5*$X$10,Y224*$X$10)</f>
        <v>0.2</v>
      </c>
      <c r="Y224" s="328">
        <f t="shared" ref="Y224:Y260" si="1177">ROUND(AVERAGEIF(Z224:Z226,"&gt;0"),0)</f>
        <v>4</v>
      </c>
      <c r="Z224" s="108">
        <f t="shared" si="1053"/>
        <v>4</v>
      </c>
      <c r="AA224" s="106" t="s">
        <v>313</v>
      </c>
      <c r="AB224" s="106"/>
      <c r="AC224" s="328">
        <f t="shared" ref="AC224" si="1178">IF(S224="No_existen",5*$AC$10,AD224*$AC$10)</f>
        <v>0.15</v>
      </c>
      <c r="AD224" s="328">
        <f t="shared" ref="AD224:AD284" si="1179">ROUND(AVERAGEIF(AE224:AE226,"&gt;0"),0)</f>
        <v>1</v>
      </c>
      <c r="AE224" s="108">
        <f t="shared" si="1056"/>
        <v>1</v>
      </c>
      <c r="AF224" s="106" t="s">
        <v>290</v>
      </c>
      <c r="AG224" s="106" t="s">
        <v>1062</v>
      </c>
      <c r="AH224" s="328">
        <f t="shared" ref="AH224" si="1180">IF(S224="No_existen",5*$AH$10,AI224*$AH$10)</f>
        <v>0.1</v>
      </c>
      <c r="AI224" s="328">
        <f t="shared" ref="AI224" si="1181">ROUND(AVERAGEIF(AJ224:AJ226,"&gt;0"),0)</f>
        <v>1</v>
      </c>
      <c r="AJ224" s="108">
        <f t="shared" si="1059"/>
        <v>1</v>
      </c>
      <c r="AK224" s="106" t="s">
        <v>287</v>
      </c>
      <c r="AL224" s="106" t="s">
        <v>301</v>
      </c>
      <c r="AM224" s="328">
        <f t="shared" ref="AM224" si="1182">IF(S224="No_existen",5*$AM$10,AN224*$AM$10)</f>
        <v>0.1</v>
      </c>
      <c r="AN224" s="328">
        <f t="shared" ref="AN224" si="1183">ROUND(AVERAGEIF(AO224:AO226,"&gt;0"),0)</f>
        <v>1</v>
      </c>
      <c r="AO224" s="108">
        <f t="shared" si="1066"/>
        <v>1</v>
      </c>
      <c r="AP224" s="106" t="s">
        <v>631</v>
      </c>
      <c r="AQ224" s="328">
        <f t="shared" ref="AQ224" si="1184">ROUND(AVERAGE(U224,Y224,AD224,AI224,AN224),0)</f>
        <v>2</v>
      </c>
      <c r="AR224" s="328" t="str">
        <f t="shared" ref="AR224" si="1185">IF(AQ224&lt;1.5,"FUERTE",IF(AND(AQ224&gt;=1.5,AQ224&lt;2.5),"ACEPTABLE",IF(AQ224&gt;=5,"INEXISTENTE","DÉBIL")))</f>
        <v>ACEPTABLE</v>
      </c>
      <c r="AS224" s="328">
        <f t="shared" ref="AS224" si="1186">IF(R224=0,0,ROUND((R224*AQ224),0))</f>
        <v>2</v>
      </c>
      <c r="AT224" s="329" t="str">
        <f t="shared" ref="AT224" si="1187">IF(AS224&gt;=36,"GRAVE", IF(AS224&lt;=10, "LEVE", "MODERADO"))</f>
        <v>LEVE</v>
      </c>
      <c r="AU224" s="329" t="s">
        <v>1346</v>
      </c>
      <c r="AV224" s="385">
        <v>0</v>
      </c>
      <c r="AW224" s="106" t="s">
        <v>88</v>
      </c>
      <c r="AX224" s="106"/>
      <c r="AY224" s="119"/>
      <c r="AZ224" s="120"/>
      <c r="BA224" s="100"/>
      <c r="BB224" s="100"/>
      <c r="BC224" s="100"/>
      <c r="BD224" s="100"/>
      <c r="BE224" s="100"/>
      <c r="BF224" s="100"/>
      <c r="BG224" s="100"/>
    </row>
    <row r="225" spans="1:59" ht="64.5" hidden="1" customHeight="1" x14ac:dyDescent="0.2">
      <c r="A225" s="336"/>
      <c r="B225" s="340"/>
      <c r="C225" s="340"/>
      <c r="D225" s="329"/>
      <c r="E225" s="340"/>
      <c r="F225" s="340"/>
      <c r="G225" s="106"/>
      <c r="H225" s="106"/>
      <c r="I225" s="99"/>
      <c r="J225" s="340"/>
      <c r="K225" s="340"/>
      <c r="L225" s="340"/>
      <c r="M225" s="340"/>
      <c r="N225" s="340"/>
      <c r="O225" s="328"/>
      <c r="P225" s="340"/>
      <c r="Q225" s="328"/>
      <c r="R225" s="328"/>
      <c r="S225" s="118"/>
      <c r="T225" s="99">
        <f t="shared" si="1048"/>
        <v>0</v>
      </c>
      <c r="U225" s="328"/>
      <c r="V225" s="328"/>
      <c r="W225" s="106"/>
      <c r="X225" s="328"/>
      <c r="Y225" s="328"/>
      <c r="Z225" s="108">
        <f t="shared" si="1053"/>
        <v>0</v>
      </c>
      <c r="AA225" s="106"/>
      <c r="AB225" s="106"/>
      <c r="AC225" s="328"/>
      <c r="AD225" s="328"/>
      <c r="AE225" s="108">
        <f t="shared" si="1056"/>
        <v>0</v>
      </c>
      <c r="AF225" s="106"/>
      <c r="AG225" s="106"/>
      <c r="AH225" s="328"/>
      <c r="AI225" s="328"/>
      <c r="AJ225" s="108">
        <f t="shared" si="1059"/>
        <v>0</v>
      </c>
      <c r="AK225" s="106"/>
      <c r="AL225" s="106"/>
      <c r="AM225" s="328"/>
      <c r="AN225" s="328"/>
      <c r="AO225" s="108">
        <f t="shared" si="1066"/>
        <v>0</v>
      </c>
      <c r="AP225" s="106"/>
      <c r="AQ225" s="328"/>
      <c r="AR225" s="328"/>
      <c r="AS225" s="328"/>
      <c r="AT225" s="329"/>
      <c r="AU225" s="329"/>
      <c r="AV225" s="329"/>
      <c r="AW225" s="106"/>
      <c r="AX225" s="106"/>
      <c r="AY225" s="119"/>
      <c r="AZ225" s="120"/>
      <c r="BA225" s="100"/>
      <c r="BB225" s="100"/>
      <c r="BC225" s="100"/>
      <c r="BD225" s="100"/>
      <c r="BE225" s="100"/>
      <c r="BF225" s="100"/>
      <c r="BG225" s="100"/>
    </row>
    <row r="226" spans="1:59" ht="64.5" hidden="1" customHeight="1" x14ac:dyDescent="0.2">
      <c r="A226" s="336"/>
      <c r="B226" s="340"/>
      <c r="C226" s="340"/>
      <c r="D226" s="329"/>
      <c r="E226" s="340"/>
      <c r="F226" s="340"/>
      <c r="G226" s="106"/>
      <c r="H226" s="106"/>
      <c r="I226" s="99"/>
      <c r="J226" s="340"/>
      <c r="K226" s="340"/>
      <c r="L226" s="340"/>
      <c r="M226" s="340"/>
      <c r="N226" s="340"/>
      <c r="O226" s="328"/>
      <c r="P226" s="340"/>
      <c r="Q226" s="328"/>
      <c r="R226" s="328"/>
      <c r="S226" s="118"/>
      <c r="T226" s="99">
        <f t="shared" si="1048"/>
        <v>0</v>
      </c>
      <c r="U226" s="328"/>
      <c r="V226" s="328"/>
      <c r="W226" s="106"/>
      <c r="X226" s="328"/>
      <c r="Y226" s="328"/>
      <c r="Z226" s="108">
        <f t="shared" si="1053"/>
        <v>0</v>
      </c>
      <c r="AA226" s="106"/>
      <c r="AB226" s="106"/>
      <c r="AC226" s="328"/>
      <c r="AD226" s="328"/>
      <c r="AE226" s="108">
        <f t="shared" si="1056"/>
        <v>0</v>
      </c>
      <c r="AF226" s="106"/>
      <c r="AG226" s="106"/>
      <c r="AH226" s="328"/>
      <c r="AI226" s="328"/>
      <c r="AJ226" s="108">
        <f t="shared" si="1059"/>
        <v>0</v>
      </c>
      <c r="AK226" s="106"/>
      <c r="AL226" s="106"/>
      <c r="AM226" s="328"/>
      <c r="AN226" s="328"/>
      <c r="AO226" s="108">
        <f t="shared" si="1066"/>
        <v>0</v>
      </c>
      <c r="AP226" s="106"/>
      <c r="AQ226" s="328"/>
      <c r="AR226" s="328"/>
      <c r="AS226" s="328"/>
      <c r="AT226" s="329"/>
      <c r="AU226" s="329"/>
      <c r="AV226" s="329"/>
      <c r="AW226" s="106"/>
      <c r="AX226" s="106"/>
      <c r="AY226" s="119"/>
      <c r="AZ226" s="120"/>
      <c r="BA226" s="100"/>
      <c r="BB226" s="100"/>
      <c r="BC226" s="100"/>
      <c r="BD226" s="100"/>
      <c r="BE226" s="100"/>
      <c r="BF226" s="100"/>
      <c r="BG226" s="100"/>
    </row>
    <row r="227" spans="1:59" ht="64.5" hidden="1" customHeight="1" x14ac:dyDescent="0.2">
      <c r="A227" s="336">
        <v>73</v>
      </c>
      <c r="B227" s="340" t="s">
        <v>247</v>
      </c>
      <c r="C227" s="340" t="str">
        <f t="shared" ref="C227" si="1188">+VLOOKUP(B227,$A$694:$B$733,2,0)</f>
        <v>MARCELA BOTERO ARBELAEZ</v>
      </c>
      <c r="D227" s="329" t="s">
        <v>164</v>
      </c>
      <c r="E227" s="340" t="str">
        <f>IF(D227=$D$664,$E$664,IF(D227=$D$665,$E$665,IF(D227=$D$666,$E$666,IF(D227=$D$667,$E$667,IF(D227=$D$668,$E$668,IF(D227=$D$669,$E$669,IF(D227=$D$670,$E$670,IF(D227=$D$671,$E$671,IF(D227=$D$672,$E$672,IF(D227=$D$673,$E$673,IF(D227=VICERRECTORÍA_ACADÉMICA_,BE841,IF(D227=PLANEACIÓN_,BE843, IF(D227=IMPACTO,BE842,IF(D227=VICERRECTORÍA_ADMINISTRATIVA_FINANCIERA_,BE844,IF(D227=_VICERRECTORÍA_RESPONSABILIDAD_SOCIAL_Y_BIENESTAR_UNIVERSITARIO_,BE845," ")))))))))))))))</f>
        <v>Promover y facilitar la interacción con la sociedad contribuyendo a la satisfacción de sus demandas, mediante servicios especializados, programas de educación continuada y de proyección social.</v>
      </c>
      <c r="F227" s="340" t="s">
        <v>260</v>
      </c>
      <c r="G227" s="106" t="s">
        <v>255</v>
      </c>
      <c r="H227" s="106" t="s">
        <v>37</v>
      </c>
      <c r="I227" s="99" t="s">
        <v>1286</v>
      </c>
      <c r="J227" s="340" t="s">
        <v>104</v>
      </c>
      <c r="K227" s="340" t="s">
        <v>1300</v>
      </c>
      <c r="L227" s="340" t="s">
        <v>1301</v>
      </c>
      <c r="M227" s="340" t="s">
        <v>1302</v>
      </c>
      <c r="N227" s="340" t="s">
        <v>124</v>
      </c>
      <c r="O227" s="328">
        <f t="shared" ref="O227" si="1189">IF(N227="ALTA",5,IF(N227="MEDIO ALTA",4,IF(N227="MEDIA",3,IF(N227="MEDIO BAJA",2,IF(N227="BAJA",1,0)))))</f>
        <v>1</v>
      </c>
      <c r="P227" s="340" t="s">
        <v>205</v>
      </c>
      <c r="Q227" s="328">
        <f t="shared" ref="Q227" si="1190">IF(P227="ALTO",5,IF(P227="MEDIO-ALTO",4,IF(P227="MEDIO",3,IF(P227="MEDIO-BAJO",2,IF(P227="BAJO",1,0)))))</f>
        <v>4</v>
      </c>
      <c r="R227" s="328">
        <f t="shared" ref="R227" si="1191">Q227*O227</f>
        <v>4</v>
      </c>
      <c r="S227" s="118" t="s">
        <v>310</v>
      </c>
      <c r="T227" s="99">
        <f t="shared" si="1048"/>
        <v>1</v>
      </c>
      <c r="U227" s="328">
        <f t="shared" ref="U227:U287" si="1192">ROUND(AVERAGEIF(T227:T229,"&gt;0"),0)</f>
        <v>1</v>
      </c>
      <c r="V227" s="328">
        <f t="shared" ref="V227:V287" si="1193">U227*0.6</f>
        <v>0.6</v>
      </c>
      <c r="W227" s="106" t="s">
        <v>1322</v>
      </c>
      <c r="X227" s="328">
        <f t="shared" ref="X227" si="1194">IF(S227="No_existen",5*$X$10,Y227*$X$10)</f>
        <v>0.2</v>
      </c>
      <c r="Y227" s="328">
        <f t="shared" ref="Y227" si="1195">ROUND(AVERAGEIF(Z227:Z229,"&gt;0"),0)</f>
        <v>4</v>
      </c>
      <c r="Z227" s="108">
        <f t="shared" si="1053"/>
        <v>4</v>
      </c>
      <c r="AA227" s="106" t="s">
        <v>313</v>
      </c>
      <c r="AB227" s="106"/>
      <c r="AC227" s="328">
        <f t="shared" ref="AC227" si="1196">IF(S227="No_existen",5*$AC$10,AD227*$AC$10)</f>
        <v>0.15</v>
      </c>
      <c r="AD227" s="328">
        <f t="shared" ref="AD227:AD287" si="1197">ROUND(AVERAGEIF(AE227:AE229,"&gt;0"),0)</f>
        <v>1</v>
      </c>
      <c r="AE227" s="108">
        <f t="shared" si="1056"/>
        <v>1</v>
      </c>
      <c r="AF227" s="106" t="s">
        <v>290</v>
      </c>
      <c r="AG227" s="106" t="s">
        <v>1341</v>
      </c>
      <c r="AH227" s="328">
        <f t="shared" ref="AH227" si="1198">IF(S227="No_existen",5*$AH$10,AI227*$AH$10)</f>
        <v>0.1</v>
      </c>
      <c r="AI227" s="328">
        <f t="shared" ref="AI227" si="1199">ROUND(AVERAGEIF(AJ227:AJ229,"&gt;0"),0)</f>
        <v>1</v>
      </c>
      <c r="AJ227" s="108">
        <f t="shared" si="1059"/>
        <v>1</v>
      </c>
      <c r="AK227" s="106" t="s">
        <v>287</v>
      </c>
      <c r="AL227" s="106" t="s">
        <v>294</v>
      </c>
      <c r="AM227" s="328">
        <f t="shared" ref="AM227" si="1200">IF(S227="No_existen",5*$AM$10,AN227*$AM$10)</f>
        <v>0.1</v>
      </c>
      <c r="AN227" s="328">
        <f t="shared" ref="AN227" si="1201">ROUND(AVERAGEIF(AO227:AO229,"&gt;0"),0)</f>
        <v>1</v>
      </c>
      <c r="AO227" s="108">
        <f t="shared" si="1066"/>
        <v>1</v>
      </c>
      <c r="AP227" s="106" t="s">
        <v>631</v>
      </c>
      <c r="AQ227" s="328">
        <f t="shared" ref="AQ227" si="1202">ROUND(AVERAGE(U227,Y227,AD227,AI227,AN227),0)</f>
        <v>2</v>
      </c>
      <c r="AR227" s="328" t="str">
        <f t="shared" ref="AR227" si="1203">IF(AQ227&lt;1.5,"FUERTE",IF(AND(AQ227&gt;=1.5,AQ227&lt;2.5),"ACEPTABLE",IF(AQ227&gt;=5,"INEXISTENTE","DÉBIL")))</f>
        <v>ACEPTABLE</v>
      </c>
      <c r="AS227" s="328">
        <f t="shared" ref="AS227" si="1204">IF(R227=0,0,ROUND((R227*AQ227),0))</f>
        <v>8</v>
      </c>
      <c r="AT227" s="329" t="str">
        <f t="shared" ref="AT227" si="1205">IF(AS227&gt;=36,"GRAVE", IF(AS227&lt;=10, "LEVE", "MODERADO"))</f>
        <v>LEVE</v>
      </c>
      <c r="AU227" s="329" t="s">
        <v>1347</v>
      </c>
      <c r="AV227" s="385">
        <v>1</v>
      </c>
      <c r="AW227" s="106" t="s">
        <v>88</v>
      </c>
      <c r="AX227" s="106"/>
      <c r="AY227" s="119"/>
      <c r="AZ227" s="120"/>
      <c r="BA227" s="100"/>
      <c r="BB227" s="100"/>
      <c r="BC227" s="100"/>
      <c r="BD227" s="100"/>
      <c r="BE227" s="100"/>
      <c r="BF227" s="100"/>
      <c r="BG227" s="100"/>
    </row>
    <row r="228" spans="1:59" ht="64.5" hidden="1" customHeight="1" x14ac:dyDescent="0.2">
      <c r="A228" s="336"/>
      <c r="B228" s="340"/>
      <c r="C228" s="340"/>
      <c r="D228" s="329"/>
      <c r="E228" s="340"/>
      <c r="F228" s="340"/>
      <c r="G228" s="106"/>
      <c r="H228" s="106"/>
      <c r="I228" s="99"/>
      <c r="J228" s="340"/>
      <c r="K228" s="340"/>
      <c r="L228" s="340"/>
      <c r="M228" s="340"/>
      <c r="N228" s="340"/>
      <c r="O228" s="328"/>
      <c r="P228" s="340"/>
      <c r="Q228" s="328"/>
      <c r="R228" s="328"/>
      <c r="S228" s="118"/>
      <c r="T228" s="99">
        <f t="shared" si="1048"/>
        <v>0</v>
      </c>
      <c r="U228" s="328"/>
      <c r="V228" s="328"/>
      <c r="W228" s="106"/>
      <c r="X228" s="328"/>
      <c r="Y228" s="328"/>
      <c r="Z228" s="108">
        <f t="shared" si="1053"/>
        <v>0</v>
      </c>
      <c r="AA228" s="106"/>
      <c r="AB228" s="106"/>
      <c r="AC228" s="328"/>
      <c r="AD228" s="328"/>
      <c r="AE228" s="108">
        <f t="shared" si="1056"/>
        <v>0</v>
      </c>
      <c r="AF228" s="106"/>
      <c r="AG228" s="106"/>
      <c r="AH228" s="328"/>
      <c r="AI228" s="328"/>
      <c r="AJ228" s="108">
        <f t="shared" si="1059"/>
        <v>0</v>
      </c>
      <c r="AK228" s="106"/>
      <c r="AL228" s="106"/>
      <c r="AM228" s="328"/>
      <c r="AN228" s="328"/>
      <c r="AO228" s="108">
        <f t="shared" si="1066"/>
        <v>0</v>
      </c>
      <c r="AP228" s="106"/>
      <c r="AQ228" s="328"/>
      <c r="AR228" s="328"/>
      <c r="AS228" s="328"/>
      <c r="AT228" s="329"/>
      <c r="AU228" s="329"/>
      <c r="AV228" s="329"/>
      <c r="AW228" s="106"/>
      <c r="AX228" s="106"/>
      <c r="AY228" s="119"/>
      <c r="AZ228" s="120"/>
      <c r="BA228" s="100"/>
      <c r="BB228" s="100"/>
      <c r="BC228" s="100"/>
      <c r="BD228" s="100"/>
      <c r="BE228" s="100"/>
      <c r="BF228" s="100"/>
      <c r="BG228" s="100"/>
    </row>
    <row r="229" spans="1:59" ht="64.5" hidden="1" customHeight="1" x14ac:dyDescent="0.2">
      <c r="A229" s="336"/>
      <c r="B229" s="340"/>
      <c r="C229" s="340"/>
      <c r="D229" s="329"/>
      <c r="E229" s="340"/>
      <c r="F229" s="340"/>
      <c r="G229" s="106"/>
      <c r="H229" s="106"/>
      <c r="I229" s="99"/>
      <c r="J229" s="340"/>
      <c r="K229" s="340"/>
      <c r="L229" s="340"/>
      <c r="M229" s="340"/>
      <c r="N229" s="340"/>
      <c r="O229" s="328"/>
      <c r="P229" s="340"/>
      <c r="Q229" s="328"/>
      <c r="R229" s="328"/>
      <c r="S229" s="118"/>
      <c r="T229" s="99">
        <f t="shared" si="1048"/>
        <v>0</v>
      </c>
      <c r="U229" s="328"/>
      <c r="V229" s="328"/>
      <c r="W229" s="106"/>
      <c r="X229" s="328"/>
      <c r="Y229" s="328"/>
      <c r="Z229" s="108">
        <f t="shared" si="1053"/>
        <v>0</v>
      </c>
      <c r="AA229" s="106"/>
      <c r="AB229" s="106"/>
      <c r="AC229" s="328"/>
      <c r="AD229" s="328"/>
      <c r="AE229" s="108">
        <f t="shared" si="1056"/>
        <v>0</v>
      </c>
      <c r="AF229" s="106"/>
      <c r="AG229" s="106"/>
      <c r="AH229" s="328"/>
      <c r="AI229" s="328"/>
      <c r="AJ229" s="108">
        <f t="shared" si="1059"/>
        <v>0</v>
      </c>
      <c r="AK229" s="106"/>
      <c r="AL229" s="106"/>
      <c r="AM229" s="328"/>
      <c r="AN229" s="328"/>
      <c r="AO229" s="108">
        <f t="shared" si="1066"/>
        <v>0</v>
      </c>
      <c r="AP229" s="106"/>
      <c r="AQ229" s="328"/>
      <c r="AR229" s="328"/>
      <c r="AS229" s="328"/>
      <c r="AT229" s="329"/>
      <c r="AU229" s="329"/>
      <c r="AV229" s="329"/>
      <c r="AW229" s="106"/>
      <c r="AX229" s="106"/>
      <c r="AY229" s="119"/>
      <c r="AZ229" s="120"/>
      <c r="BA229" s="100"/>
      <c r="BB229" s="100"/>
      <c r="BC229" s="100"/>
      <c r="BD229" s="100"/>
      <c r="BE229" s="100"/>
      <c r="BF229" s="100"/>
      <c r="BG229" s="100"/>
    </row>
    <row r="230" spans="1:59" ht="64.5" hidden="1" customHeight="1" x14ac:dyDescent="0.2">
      <c r="A230" s="336">
        <v>74</v>
      </c>
      <c r="B230" s="340" t="s">
        <v>247</v>
      </c>
      <c r="C230" s="340" t="str">
        <f t="shared" ref="C230" si="1206">+VLOOKUP(B230,$A$694:$B$733,2,0)</f>
        <v>MARCELA BOTERO ARBELAEZ</v>
      </c>
      <c r="D230" s="329" t="s">
        <v>164</v>
      </c>
      <c r="E230" s="340" t="str">
        <f>IF(D230=$D$664,$E$664,IF(D230=$D$665,$E$665,IF(D230=$D$666,$E$666,IF(D230=$D$667,$E$667,IF(D230=$D$668,$E$668,IF(D230=$D$669,$E$669,IF(D230=$D$670,$E$670,IF(D230=$D$671,$E$671,IF(D230=$D$672,$E$672,IF(D230=$D$673,$E$673,IF(D230=VICERRECTORÍA_ACADÉMICA_,BE844,IF(D230=PLANEACIÓN_,BE846, IF(D230=IMPACTO,BE845,IF(D230=VICERRECTORÍA_ADMINISTRATIVA_FINANCIERA_,BE847,IF(D230=_VICERRECTORÍA_RESPONSABILIDAD_SOCIAL_Y_BIENESTAR_UNIVERSITARIO_,BE848," ")))))))))))))))</f>
        <v>Promover y facilitar la interacción con la sociedad contribuyendo a la satisfacción de sus demandas, mediante servicios especializados, programas de educación continuada y de proyección social.</v>
      </c>
      <c r="F230" s="340" t="s">
        <v>260</v>
      </c>
      <c r="G230" s="106" t="s">
        <v>255</v>
      </c>
      <c r="H230" s="106" t="s">
        <v>37</v>
      </c>
      <c r="I230" s="99" t="s">
        <v>1072</v>
      </c>
      <c r="J230" s="340" t="s">
        <v>104</v>
      </c>
      <c r="K230" s="328" t="s">
        <v>1089</v>
      </c>
      <c r="L230" s="328" t="s">
        <v>1303</v>
      </c>
      <c r="M230" s="328" t="s">
        <v>1227</v>
      </c>
      <c r="N230" s="340" t="s">
        <v>124</v>
      </c>
      <c r="O230" s="328">
        <f t="shared" ref="O230" si="1207">IF(N230="ALTA",5,IF(N230="MEDIO ALTA",4,IF(N230="MEDIA",3,IF(N230="MEDIO BAJA",2,IF(N230="BAJA",1,0)))))</f>
        <v>1</v>
      </c>
      <c r="P230" s="340" t="s">
        <v>205</v>
      </c>
      <c r="Q230" s="328">
        <f t="shared" ref="Q230" si="1208">IF(P230="ALTO",5,IF(P230="MEDIO-ALTO",4,IF(P230="MEDIO",3,IF(P230="MEDIO-BAJO",2,IF(P230="BAJO",1,0)))))</f>
        <v>4</v>
      </c>
      <c r="R230" s="328">
        <f t="shared" ref="R230" si="1209">Q230*O230</f>
        <v>4</v>
      </c>
      <c r="S230" s="118" t="s">
        <v>310</v>
      </c>
      <c r="T230" s="99">
        <f t="shared" si="1048"/>
        <v>1</v>
      </c>
      <c r="U230" s="328">
        <f t="shared" ref="U230:U290" si="1210">ROUND(AVERAGEIF(T230:T232,"&gt;0"),0)</f>
        <v>1</v>
      </c>
      <c r="V230" s="328">
        <f t="shared" ref="V230:V290" si="1211">U230*0.6</f>
        <v>0.6</v>
      </c>
      <c r="W230" s="106" t="s">
        <v>1323</v>
      </c>
      <c r="X230" s="328">
        <f t="shared" ref="X230" si="1212">IF(S230="No_existen",5*$X$10,Y230*$X$10)</f>
        <v>0.2</v>
      </c>
      <c r="Y230" s="328">
        <f t="shared" si="1000"/>
        <v>4</v>
      </c>
      <c r="Z230" s="108">
        <f t="shared" si="1053"/>
        <v>4</v>
      </c>
      <c r="AA230" s="106" t="s">
        <v>313</v>
      </c>
      <c r="AB230" s="106"/>
      <c r="AC230" s="328">
        <f t="shared" ref="AC230" si="1213">IF(S230="No_existen",5*$AC$10,AD230*$AC$10)</f>
        <v>0.15</v>
      </c>
      <c r="AD230" s="328">
        <f t="shared" ref="AD230:AD290" si="1214">ROUND(AVERAGEIF(AE230:AE232,"&gt;0"),0)</f>
        <v>1</v>
      </c>
      <c r="AE230" s="108">
        <f t="shared" si="1056"/>
        <v>1</v>
      </c>
      <c r="AF230" s="106" t="s">
        <v>290</v>
      </c>
      <c r="AG230" s="106" t="s">
        <v>1341</v>
      </c>
      <c r="AH230" s="328">
        <f t="shared" ref="AH230" si="1215">IF(S230="No_existen",5*$AH$10,AI230*$AH$10)</f>
        <v>0.1</v>
      </c>
      <c r="AI230" s="328">
        <f t="shared" ref="AI230" si="1216">ROUND(AVERAGEIF(AJ230:AJ232,"&gt;0"),0)</f>
        <v>1</v>
      </c>
      <c r="AJ230" s="108">
        <f t="shared" si="1059"/>
        <v>1</v>
      </c>
      <c r="AK230" s="106" t="s">
        <v>287</v>
      </c>
      <c r="AL230" s="106" t="s">
        <v>296</v>
      </c>
      <c r="AM230" s="328">
        <f t="shared" ref="AM230" si="1217">IF(S230="No_existen",5*$AM$10,AN230*$AM$10)</f>
        <v>0.1</v>
      </c>
      <c r="AN230" s="328">
        <f t="shared" ref="AN230" si="1218">ROUND(AVERAGEIF(AO230:AO232,"&gt;0"),0)</f>
        <v>1</v>
      </c>
      <c r="AO230" s="108">
        <f t="shared" si="1066"/>
        <v>1</v>
      </c>
      <c r="AP230" s="106" t="s">
        <v>631</v>
      </c>
      <c r="AQ230" s="328">
        <f t="shared" ref="AQ230" si="1219">ROUND(AVERAGE(U230,Y230,AD230,AI230,AN230),0)</f>
        <v>2</v>
      </c>
      <c r="AR230" s="328" t="str">
        <f t="shared" ref="AR230" si="1220">IF(AQ230&lt;1.5,"FUERTE",IF(AND(AQ230&gt;=1.5,AQ230&lt;2.5),"ACEPTABLE",IF(AQ230&gt;=5,"INEXISTENTE","DÉBIL")))</f>
        <v>ACEPTABLE</v>
      </c>
      <c r="AS230" s="328">
        <f t="shared" ref="AS230" si="1221">IF(R230=0,0,ROUND((R230*AQ230),0))</f>
        <v>8</v>
      </c>
      <c r="AT230" s="329" t="str">
        <f t="shared" ref="AT230" si="1222">IF(AS230&gt;=36,"GRAVE", IF(AS230&lt;=10, "LEVE", "MODERADO"))</f>
        <v>LEVE</v>
      </c>
      <c r="AU230" s="329" t="s">
        <v>1348</v>
      </c>
      <c r="AV230" s="385">
        <v>0</v>
      </c>
      <c r="AW230" s="106" t="s">
        <v>88</v>
      </c>
      <c r="AX230" s="106"/>
      <c r="AY230" s="119"/>
      <c r="AZ230" s="120"/>
      <c r="BA230" s="100"/>
      <c r="BB230" s="100"/>
      <c r="BC230" s="100"/>
      <c r="BD230" s="100"/>
      <c r="BE230" s="100"/>
      <c r="BF230" s="100"/>
      <c r="BG230" s="100"/>
    </row>
    <row r="231" spans="1:59" ht="64.5" hidden="1" customHeight="1" x14ac:dyDescent="0.2">
      <c r="A231" s="336"/>
      <c r="B231" s="340"/>
      <c r="C231" s="340"/>
      <c r="D231" s="329"/>
      <c r="E231" s="340"/>
      <c r="F231" s="340"/>
      <c r="G231" s="106"/>
      <c r="H231" s="106"/>
      <c r="I231" s="99"/>
      <c r="J231" s="340"/>
      <c r="K231" s="328"/>
      <c r="L231" s="328"/>
      <c r="M231" s="328"/>
      <c r="N231" s="340"/>
      <c r="O231" s="328"/>
      <c r="P231" s="340"/>
      <c r="Q231" s="328"/>
      <c r="R231" s="328"/>
      <c r="S231" s="118" t="s">
        <v>310</v>
      </c>
      <c r="T231" s="99">
        <f t="shared" si="1048"/>
        <v>1</v>
      </c>
      <c r="U231" s="328"/>
      <c r="V231" s="328"/>
      <c r="W231" s="106" t="s">
        <v>1324</v>
      </c>
      <c r="X231" s="328"/>
      <c r="Y231" s="328"/>
      <c r="Z231" s="108">
        <f t="shared" si="1053"/>
        <v>4</v>
      </c>
      <c r="AA231" s="106" t="s">
        <v>313</v>
      </c>
      <c r="AB231" s="106"/>
      <c r="AC231" s="328"/>
      <c r="AD231" s="328"/>
      <c r="AE231" s="108">
        <f t="shared" si="1056"/>
        <v>1</v>
      </c>
      <c r="AF231" s="106" t="s">
        <v>290</v>
      </c>
      <c r="AG231" s="106" t="s">
        <v>1341</v>
      </c>
      <c r="AH231" s="328"/>
      <c r="AI231" s="328"/>
      <c r="AJ231" s="108">
        <f t="shared" si="1059"/>
        <v>1</v>
      </c>
      <c r="AK231" s="106" t="s">
        <v>287</v>
      </c>
      <c r="AL231" s="106" t="s">
        <v>302</v>
      </c>
      <c r="AM231" s="328"/>
      <c r="AN231" s="328"/>
      <c r="AO231" s="108">
        <f t="shared" si="1066"/>
        <v>1</v>
      </c>
      <c r="AP231" s="106" t="s">
        <v>631</v>
      </c>
      <c r="AQ231" s="328"/>
      <c r="AR231" s="328"/>
      <c r="AS231" s="328"/>
      <c r="AT231" s="329"/>
      <c r="AU231" s="329"/>
      <c r="AV231" s="329"/>
      <c r="AW231" s="106"/>
      <c r="AX231" s="106"/>
      <c r="AY231" s="119"/>
      <c r="AZ231" s="120"/>
      <c r="BA231" s="100"/>
      <c r="BB231" s="100"/>
      <c r="BC231" s="100"/>
      <c r="BD231" s="100"/>
      <c r="BE231" s="100"/>
      <c r="BF231" s="100"/>
      <c r="BG231" s="100"/>
    </row>
    <row r="232" spans="1:59" ht="64.5" hidden="1" customHeight="1" x14ac:dyDescent="0.2">
      <c r="A232" s="336"/>
      <c r="B232" s="340"/>
      <c r="C232" s="340"/>
      <c r="D232" s="329"/>
      <c r="E232" s="340"/>
      <c r="F232" s="340"/>
      <c r="G232" s="106"/>
      <c r="H232" s="106"/>
      <c r="I232" s="99"/>
      <c r="J232" s="340"/>
      <c r="K232" s="328"/>
      <c r="L232" s="328"/>
      <c r="M232" s="328"/>
      <c r="N232" s="340"/>
      <c r="O232" s="328"/>
      <c r="P232" s="340"/>
      <c r="Q232" s="328"/>
      <c r="R232" s="328"/>
      <c r="S232" s="118"/>
      <c r="T232" s="99">
        <f t="shared" si="1048"/>
        <v>0</v>
      </c>
      <c r="U232" s="328"/>
      <c r="V232" s="328"/>
      <c r="W232" s="106"/>
      <c r="X232" s="328"/>
      <c r="Y232" s="328"/>
      <c r="Z232" s="108">
        <f t="shared" si="1053"/>
        <v>0</v>
      </c>
      <c r="AA232" s="106"/>
      <c r="AB232" s="106"/>
      <c r="AC232" s="328"/>
      <c r="AD232" s="328"/>
      <c r="AE232" s="108">
        <f t="shared" si="1056"/>
        <v>0</v>
      </c>
      <c r="AF232" s="106"/>
      <c r="AG232" s="106"/>
      <c r="AH232" s="328"/>
      <c r="AI232" s="328"/>
      <c r="AJ232" s="108">
        <f t="shared" si="1059"/>
        <v>0</v>
      </c>
      <c r="AK232" s="106"/>
      <c r="AL232" s="106"/>
      <c r="AM232" s="328"/>
      <c r="AN232" s="328"/>
      <c r="AO232" s="108">
        <f t="shared" si="1066"/>
        <v>0</v>
      </c>
      <c r="AP232" s="106"/>
      <c r="AQ232" s="328"/>
      <c r="AR232" s="328"/>
      <c r="AS232" s="328"/>
      <c r="AT232" s="329"/>
      <c r="AU232" s="329"/>
      <c r="AV232" s="329"/>
      <c r="AW232" s="106"/>
      <c r="AX232" s="106"/>
      <c r="AY232" s="119"/>
      <c r="AZ232" s="120"/>
      <c r="BA232" s="100"/>
      <c r="BB232" s="100"/>
      <c r="BC232" s="100"/>
      <c r="BD232" s="100"/>
      <c r="BE232" s="100"/>
      <c r="BF232" s="100"/>
      <c r="BG232" s="100"/>
    </row>
    <row r="233" spans="1:59" ht="64.5" hidden="1" customHeight="1" x14ac:dyDescent="0.2">
      <c r="A233" s="336">
        <v>75</v>
      </c>
      <c r="B233" s="340" t="s">
        <v>247</v>
      </c>
      <c r="C233" s="340" t="str">
        <f t="shared" ref="C233" si="1223">+VLOOKUP(B233,$A$694:$B$733,2,0)</f>
        <v>MARCELA BOTERO ARBELAEZ</v>
      </c>
      <c r="D233" s="329" t="s">
        <v>164</v>
      </c>
      <c r="E233" s="340" t="str">
        <f>IF(D233=$D$664,$E$664,IF(D233=$D$665,$E$665,IF(D233=$D$666,$E$666,IF(D233=$D$667,$E$667,IF(D233=$D$668,$E$668,IF(D233=$D$669,$E$669,IF(D233=$D$670,$E$670,IF(D233=$D$671,$E$671,IF(D233=$D$672,$E$672,IF(D233=$D$673,$E$673,IF(D233=VICERRECTORÍA_ACADÉMICA_,BE847,IF(D233=PLANEACIÓN_,BE849, IF(D233=IMPACTO,BE848,IF(D233=VICERRECTORÍA_ADMINISTRATIVA_FINANCIERA_,BE850,IF(D233=_VICERRECTORÍA_RESPONSABILIDAD_SOCIAL_Y_BIENESTAR_UNIVERSITARIO_,BE851," ")))))))))))))))</f>
        <v>Promover y facilitar la interacción con la sociedad contribuyendo a la satisfacción de sus demandas, mediante servicios especializados, programas de educación continuada y de proyección social.</v>
      </c>
      <c r="F233" s="340" t="s">
        <v>260</v>
      </c>
      <c r="G233" s="106" t="s">
        <v>255</v>
      </c>
      <c r="H233" s="106" t="s">
        <v>37</v>
      </c>
      <c r="I233" s="99" t="s">
        <v>1287</v>
      </c>
      <c r="J233" s="340" t="s">
        <v>104</v>
      </c>
      <c r="K233" s="340" t="s">
        <v>1304</v>
      </c>
      <c r="L233" s="340" t="s">
        <v>1305</v>
      </c>
      <c r="M233" s="340" t="s">
        <v>1227</v>
      </c>
      <c r="N233" s="340" t="s">
        <v>144</v>
      </c>
      <c r="O233" s="328">
        <f t="shared" ref="O233" si="1224">IF(N233="ALTA",5,IF(N233="MEDIO ALTA",4,IF(N233="MEDIA",3,IF(N233="MEDIO BAJA",2,IF(N233="BAJA",1,0)))))</f>
        <v>2</v>
      </c>
      <c r="P233" s="340" t="s">
        <v>205</v>
      </c>
      <c r="Q233" s="328">
        <f t="shared" ref="Q233" si="1225">IF(P233="ALTO",5,IF(P233="MEDIO-ALTO",4,IF(P233="MEDIO",3,IF(P233="MEDIO-BAJO",2,IF(P233="BAJO",1,0)))))</f>
        <v>4</v>
      </c>
      <c r="R233" s="328">
        <f t="shared" ref="R233" si="1226">Q233*O233</f>
        <v>8</v>
      </c>
      <c r="S233" s="118" t="s">
        <v>310</v>
      </c>
      <c r="T233" s="99">
        <f t="shared" si="1048"/>
        <v>1</v>
      </c>
      <c r="U233" s="328">
        <f t="shared" ref="U233:U293" si="1227">ROUND(AVERAGEIF(T233:T235,"&gt;0"),0)</f>
        <v>1</v>
      </c>
      <c r="V233" s="328">
        <f t="shared" ref="V233:V293" si="1228">U233*0.6</f>
        <v>0.6</v>
      </c>
      <c r="W233" s="106" t="s">
        <v>1325</v>
      </c>
      <c r="X233" s="328">
        <f t="shared" ref="X233" si="1229">IF(S233="No_existen",5*$X$10,Y233*$X$10)</f>
        <v>0.2</v>
      </c>
      <c r="Y233" s="328">
        <f t="shared" si="1017"/>
        <v>4</v>
      </c>
      <c r="Z233" s="108">
        <f t="shared" si="1053"/>
        <v>4</v>
      </c>
      <c r="AA233" s="106" t="s">
        <v>313</v>
      </c>
      <c r="AB233" s="106"/>
      <c r="AC233" s="328">
        <f t="shared" ref="AC233" si="1230">IF(S233="No_existen",5*$AC$10,AD233*$AC$10)</f>
        <v>0.15</v>
      </c>
      <c r="AD233" s="328">
        <f t="shared" ref="AD233:AD293" si="1231">ROUND(AVERAGEIF(AE233:AE235,"&gt;0"),0)</f>
        <v>1</v>
      </c>
      <c r="AE233" s="108">
        <f t="shared" si="1056"/>
        <v>1</v>
      </c>
      <c r="AF233" s="106" t="s">
        <v>290</v>
      </c>
      <c r="AG233" s="106" t="s">
        <v>1341</v>
      </c>
      <c r="AH233" s="328">
        <f t="shared" ref="AH233" si="1232">IF(S233="No_existen",5*$AH$10,AI233*$AH$10)</f>
        <v>0.1</v>
      </c>
      <c r="AI233" s="328">
        <f t="shared" ref="AI233" si="1233">ROUND(AVERAGEIF(AJ233:AJ235,"&gt;0"),0)</f>
        <v>1</v>
      </c>
      <c r="AJ233" s="108">
        <f t="shared" si="1059"/>
        <v>1</v>
      </c>
      <c r="AK233" s="106" t="s">
        <v>287</v>
      </c>
      <c r="AL233" s="106" t="s">
        <v>302</v>
      </c>
      <c r="AM233" s="328">
        <f t="shared" ref="AM233" si="1234">IF(S233="No_existen",5*$AM$10,AN233*$AM$10)</f>
        <v>0.1</v>
      </c>
      <c r="AN233" s="328">
        <f t="shared" ref="AN233" si="1235">ROUND(AVERAGEIF(AO233:AO235,"&gt;0"),0)</f>
        <v>1</v>
      </c>
      <c r="AO233" s="108">
        <f t="shared" si="1066"/>
        <v>1</v>
      </c>
      <c r="AP233" s="106" t="s">
        <v>631</v>
      </c>
      <c r="AQ233" s="328">
        <f t="shared" ref="AQ233" si="1236">ROUND(AVERAGE(U233,Y233,AD233,AI233,AN233),0)</f>
        <v>2</v>
      </c>
      <c r="AR233" s="328" t="str">
        <f t="shared" ref="AR233" si="1237">IF(AQ233&lt;1.5,"FUERTE",IF(AND(AQ233&gt;=1.5,AQ233&lt;2.5),"ACEPTABLE",IF(AQ233&gt;=5,"INEXISTENTE","DÉBIL")))</f>
        <v>ACEPTABLE</v>
      </c>
      <c r="AS233" s="328">
        <f t="shared" ref="AS233" si="1238">IF(R233=0,0,ROUND((R233*AQ233),0))</f>
        <v>16</v>
      </c>
      <c r="AT233" s="329" t="str">
        <f t="shared" ref="AT233" si="1239">IF(AS233&gt;=36,"GRAVE", IF(AS233&lt;=10, "LEVE", "MODERADO"))</f>
        <v>MODERADO</v>
      </c>
      <c r="AU233" s="329" t="s">
        <v>1349</v>
      </c>
      <c r="AV233" s="385">
        <v>0</v>
      </c>
      <c r="AW233" s="106" t="s">
        <v>89</v>
      </c>
      <c r="AX233" s="106" t="s">
        <v>1361</v>
      </c>
      <c r="AY233" s="119">
        <v>45639</v>
      </c>
      <c r="AZ233" s="120"/>
      <c r="BA233" s="100"/>
      <c r="BB233" s="100"/>
      <c r="BC233" s="100"/>
      <c r="BD233" s="100"/>
      <c r="BE233" s="100"/>
      <c r="BF233" s="100"/>
      <c r="BG233" s="100"/>
    </row>
    <row r="234" spans="1:59" ht="64.5" hidden="1" customHeight="1" x14ac:dyDescent="0.2">
      <c r="A234" s="336"/>
      <c r="B234" s="340"/>
      <c r="C234" s="340"/>
      <c r="D234" s="329"/>
      <c r="E234" s="340"/>
      <c r="F234" s="340"/>
      <c r="G234" s="106"/>
      <c r="H234" s="106"/>
      <c r="I234" s="99"/>
      <c r="J234" s="340"/>
      <c r="K234" s="340"/>
      <c r="L234" s="340"/>
      <c r="M234" s="340"/>
      <c r="N234" s="340"/>
      <c r="O234" s="328"/>
      <c r="P234" s="340"/>
      <c r="Q234" s="328"/>
      <c r="R234" s="328"/>
      <c r="S234" s="118" t="s">
        <v>310</v>
      </c>
      <c r="T234" s="99">
        <f t="shared" si="1048"/>
        <v>1</v>
      </c>
      <c r="U234" s="328"/>
      <c r="V234" s="328"/>
      <c r="W234" s="106" t="s">
        <v>1326</v>
      </c>
      <c r="X234" s="328"/>
      <c r="Y234" s="328"/>
      <c r="Z234" s="108">
        <f t="shared" si="1053"/>
        <v>4</v>
      </c>
      <c r="AA234" s="106" t="s">
        <v>313</v>
      </c>
      <c r="AB234" s="106"/>
      <c r="AC234" s="328"/>
      <c r="AD234" s="328"/>
      <c r="AE234" s="108">
        <f t="shared" si="1056"/>
        <v>1</v>
      </c>
      <c r="AF234" s="106" t="s">
        <v>290</v>
      </c>
      <c r="AG234" s="106" t="s">
        <v>1341</v>
      </c>
      <c r="AH234" s="328"/>
      <c r="AI234" s="328"/>
      <c r="AJ234" s="108">
        <f t="shared" si="1059"/>
        <v>1</v>
      </c>
      <c r="AK234" s="106" t="s">
        <v>287</v>
      </c>
      <c r="AL234" s="106" t="s">
        <v>302</v>
      </c>
      <c r="AM234" s="328"/>
      <c r="AN234" s="328"/>
      <c r="AO234" s="108">
        <f t="shared" si="1066"/>
        <v>1</v>
      </c>
      <c r="AP234" s="106" t="s">
        <v>631</v>
      </c>
      <c r="AQ234" s="328"/>
      <c r="AR234" s="328"/>
      <c r="AS234" s="328"/>
      <c r="AT234" s="329"/>
      <c r="AU234" s="329"/>
      <c r="AV234" s="329"/>
      <c r="AW234" s="106"/>
      <c r="AX234" s="106"/>
      <c r="AY234" s="119"/>
      <c r="AZ234" s="120"/>
      <c r="BA234" s="100"/>
      <c r="BB234" s="100"/>
      <c r="BC234" s="100"/>
      <c r="BD234" s="100"/>
      <c r="BE234" s="100"/>
      <c r="BF234" s="100"/>
      <c r="BG234" s="100"/>
    </row>
    <row r="235" spans="1:59" ht="64.5" hidden="1" customHeight="1" x14ac:dyDescent="0.2">
      <c r="A235" s="336"/>
      <c r="B235" s="340"/>
      <c r="C235" s="340"/>
      <c r="D235" s="329"/>
      <c r="E235" s="340"/>
      <c r="F235" s="340"/>
      <c r="G235" s="106"/>
      <c r="H235" s="106"/>
      <c r="I235" s="99"/>
      <c r="J235" s="340"/>
      <c r="K235" s="340"/>
      <c r="L235" s="340"/>
      <c r="M235" s="340"/>
      <c r="N235" s="340"/>
      <c r="O235" s="328"/>
      <c r="P235" s="340"/>
      <c r="Q235" s="328"/>
      <c r="R235" s="328"/>
      <c r="S235" s="118" t="s">
        <v>310</v>
      </c>
      <c r="T235" s="99">
        <f t="shared" si="1048"/>
        <v>1</v>
      </c>
      <c r="U235" s="328"/>
      <c r="V235" s="328"/>
      <c r="W235" s="106" t="s">
        <v>1327</v>
      </c>
      <c r="X235" s="328"/>
      <c r="Y235" s="328"/>
      <c r="Z235" s="108">
        <f t="shared" si="1053"/>
        <v>4</v>
      </c>
      <c r="AA235" s="106" t="s">
        <v>313</v>
      </c>
      <c r="AB235" s="106"/>
      <c r="AC235" s="328"/>
      <c r="AD235" s="328"/>
      <c r="AE235" s="108">
        <f t="shared" si="1056"/>
        <v>1</v>
      </c>
      <c r="AF235" s="106" t="s">
        <v>290</v>
      </c>
      <c r="AG235" s="106" t="s">
        <v>1341</v>
      </c>
      <c r="AH235" s="328"/>
      <c r="AI235" s="328"/>
      <c r="AJ235" s="108">
        <f t="shared" si="1059"/>
        <v>1</v>
      </c>
      <c r="AK235" s="106" t="s">
        <v>287</v>
      </c>
      <c r="AL235" s="106" t="s">
        <v>302</v>
      </c>
      <c r="AM235" s="328"/>
      <c r="AN235" s="328"/>
      <c r="AO235" s="108">
        <f t="shared" si="1066"/>
        <v>1</v>
      </c>
      <c r="AP235" s="106" t="s">
        <v>631</v>
      </c>
      <c r="AQ235" s="328"/>
      <c r="AR235" s="328"/>
      <c r="AS235" s="328"/>
      <c r="AT235" s="329"/>
      <c r="AU235" s="329"/>
      <c r="AV235" s="329"/>
      <c r="AW235" s="106"/>
      <c r="AX235" s="106"/>
      <c r="AY235" s="119"/>
      <c r="AZ235" s="120"/>
      <c r="BA235" s="100"/>
      <c r="BB235" s="100"/>
      <c r="BC235" s="100"/>
      <c r="BD235" s="100"/>
      <c r="BE235" s="100"/>
      <c r="BF235" s="100"/>
      <c r="BG235" s="100"/>
    </row>
    <row r="236" spans="1:59" ht="64.5" hidden="1" customHeight="1" x14ac:dyDescent="0.2">
      <c r="A236" s="336">
        <v>76</v>
      </c>
      <c r="B236" s="340" t="s">
        <v>247</v>
      </c>
      <c r="C236" s="340" t="str">
        <f t="shared" ref="C236" si="1240">+VLOOKUP(B236,$A$694:$B$733,2,0)</f>
        <v>MARCELA BOTERO ARBELAEZ</v>
      </c>
      <c r="D236" s="329" t="s">
        <v>164</v>
      </c>
      <c r="E236" s="340" t="str">
        <f>IF(D236=$D$664,$E$664,IF(D236=$D$665,$E$665,IF(D236=$D$666,$E$666,IF(D236=$D$667,$E$667,IF(D236=$D$668,$E$668,IF(D236=$D$669,$E$669,IF(D236=$D$670,$E$670,IF(D236=$D$671,$E$671,IF(D236=$D$672,$E$672,IF(D236=$D$673,$E$673,IF(D236=VICERRECTORÍA_ACADÉMICA_,BE850,IF(D236=PLANEACIÓN_,BE852, IF(D236=IMPACTO,BE851,IF(D236=VICERRECTORÍA_ADMINISTRATIVA_FINANCIERA_,BE853,IF(D236=_VICERRECTORÍA_RESPONSABILIDAD_SOCIAL_Y_BIENESTAR_UNIVERSITARIO_,BE854," ")))))))))))))))</f>
        <v>Promover y facilitar la interacción con la sociedad contribuyendo a la satisfacción de sus demandas, mediante servicios especializados, programas de educación continuada y de proyección social.</v>
      </c>
      <c r="F236" s="340" t="s">
        <v>260</v>
      </c>
      <c r="G236" s="106" t="s">
        <v>255</v>
      </c>
      <c r="H236" s="106" t="s">
        <v>37</v>
      </c>
      <c r="I236" s="99" t="s">
        <v>1288</v>
      </c>
      <c r="J236" s="340" t="s">
        <v>104</v>
      </c>
      <c r="K236" s="340" t="s">
        <v>1306</v>
      </c>
      <c r="L236" s="340" t="s">
        <v>1307</v>
      </c>
      <c r="M236" s="340" t="s">
        <v>1308</v>
      </c>
      <c r="N236" s="340" t="s">
        <v>144</v>
      </c>
      <c r="O236" s="328">
        <f t="shared" ref="O236" si="1241">IF(N236="ALTA",5,IF(N236="MEDIO ALTA",4,IF(N236="MEDIA",3,IF(N236="MEDIO BAJA",2,IF(N236="BAJA",1,0)))))</f>
        <v>2</v>
      </c>
      <c r="P236" s="340" t="s">
        <v>205</v>
      </c>
      <c r="Q236" s="328">
        <f t="shared" ref="Q236" si="1242">IF(P236="ALTO",5,IF(P236="MEDIO-ALTO",4,IF(P236="MEDIO",3,IF(P236="MEDIO-BAJO",2,IF(P236="BAJO",1,0)))))</f>
        <v>4</v>
      </c>
      <c r="R236" s="328">
        <f t="shared" ref="R236" si="1243">Q236*O236</f>
        <v>8</v>
      </c>
      <c r="S236" s="118" t="s">
        <v>310</v>
      </c>
      <c r="T236" s="99">
        <f t="shared" si="1048"/>
        <v>1</v>
      </c>
      <c r="U236" s="328">
        <f t="shared" ref="U236:U296" si="1244">ROUND(AVERAGEIF(T236:T238,"&gt;0"),0)</f>
        <v>1</v>
      </c>
      <c r="V236" s="328">
        <f t="shared" ref="V236:V296" si="1245">U236*0.6</f>
        <v>0.6</v>
      </c>
      <c r="W236" s="106" t="s">
        <v>1328</v>
      </c>
      <c r="X236" s="328">
        <f t="shared" ref="X236" si="1246">IF(S236="No_existen",5*$X$10,Y236*$X$10)</f>
        <v>0.2</v>
      </c>
      <c r="Y236" s="328">
        <f t="shared" si="1034"/>
        <v>4</v>
      </c>
      <c r="Z236" s="108">
        <f t="shared" si="1053"/>
        <v>4</v>
      </c>
      <c r="AA236" s="106" t="s">
        <v>313</v>
      </c>
      <c r="AB236" s="106"/>
      <c r="AC236" s="328">
        <f t="shared" ref="AC236" si="1247">IF(S236="No_existen",5*$AC$10,AD236*$AC$10)</f>
        <v>0.15</v>
      </c>
      <c r="AD236" s="328">
        <f t="shared" ref="AD236:AD296" si="1248">ROUND(AVERAGEIF(AE236:AE238,"&gt;0"),0)</f>
        <v>1</v>
      </c>
      <c r="AE236" s="108">
        <f t="shared" si="1056"/>
        <v>1</v>
      </c>
      <c r="AF236" s="106" t="s">
        <v>290</v>
      </c>
      <c r="AG236" s="106" t="s">
        <v>1341</v>
      </c>
      <c r="AH236" s="328">
        <f t="shared" ref="AH236" si="1249">IF(S236="No_existen",5*$AH$10,AI236*$AH$10)</f>
        <v>0.1</v>
      </c>
      <c r="AI236" s="328">
        <f t="shared" ref="AI236" si="1250">ROUND(AVERAGEIF(AJ236:AJ238,"&gt;0"),0)</f>
        <v>1</v>
      </c>
      <c r="AJ236" s="108">
        <f t="shared" si="1059"/>
        <v>1</v>
      </c>
      <c r="AK236" s="106" t="s">
        <v>287</v>
      </c>
      <c r="AL236" s="106" t="s">
        <v>302</v>
      </c>
      <c r="AM236" s="328">
        <f t="shared" ref="AM236" si="1251">IF(S236="No_existen",5*$AM$10,AN236*$AM$10)</f>
        <v>0.1</v>
      </c>
      <c r="AN236" s="328">
        <f t="shared" ref="AN236" si="1252">ROUND(AVERAGEIF(AO236:AO238,"&gt;0"),0)</f>
        <v>1</v>
      </c>
      <c r="AO236" s="108">
        <f t="shared" si="1066"/>
        <v>1</v>
      </c>
      <c r="AP236" s="106" t="s">
        <v>631</v>
      </c>
      <c r="AQ236" s="328">
        <f t="shared" ref="AQ236" si="1253">ROUND(AVERAGE(U236,Y236,AD236,AI236,AN236),0)</f>
        <v>2</v>
      </c>
      <c r="AR236" s="328" t="str">
        <f t="shared" ref="AR236" si="1254">IF(AQ236&lt;1.5,"FUERTE",IF(AND(AQ236&gt;=1.5,AQ236&lt;2.5),"ACEPTABLE",IF(AQ236&gt;=5,"INEXISTENTE","DÉBIL")))</f>
        <v>ACEPTABLE</v>
      </c>
      <c r="AS236" s="328">
        <f t="shared" ref="AS236" si="1255">IF(R236=0,0,ROUND((R236*AQ236),0))</f>
        <v>16</v>
      </c>
      <c r="AT236" s="329" t="str">
        <f t="shared" ref="AT236" si="1256">IF(AS236&gt;=36,"GRAVE", IF(AS236&lt;=10, "LEVE", "MODERADO"))</f>
        <v>MODERADO</v>
      </c>
      <c r="AU236" s="329" t="s">
        <v>1350</v>
      </c>
      <c r="AV236" s="385">
        <v>1</v>
      </c>
      <c r="AW236" s="106" t="s">
        <v>89</v>
      </c>
      <c r="AX236" s="106" t="s">
        <v>1360</v>
      </c>
      <c r="AY236" s="119">
        <v>45639</v>
      </c>
      <c r="AZ236" s="120"/>
      <c r="BA236" s="100"/>
      <c r="BB236" s="100"/>
      <c r="BC236" s="100"/>
      <c r="BD236" s="100"/>
      <c r="BE236" s="100"/>
      <c r="BF236" s="100"/>
      <c r="BG236" s="100"/>
    </row>
    <row r="237" spans="1:59" ht="64.5" hidden="1" customHeight="1" x14ac:dyDescent="0.2">
      <c r="A237" s="336"/>
      <c r="B237" s="340"/>
      <c r="C237" s="340"/>
      <c r="D237" s="329"/>
      <c r="E237" s="340"/>
      <c r="F237" s="340"/>
      <c r="G237" s="106"/>
      <c r="H237" s="106"/>
      <c r="I237" s="99"/>
      <c r="J237" s="340"/>
      <c r="K237" s="340"/>
      <c r="L237" s="340"/>
      <c r="M237" s="340"/>
      <c r="N237" s="340"/>
      <c r="O237" s="328"/>
      <c r="P237" s="340"/>
      <c r="Q237" s="328"/>
      <c r="R237" s="328"/>
      <c r="S237" s="118" t="s">
        <v>310</v>
      </c>
      <c r="T237" s="99">
        <f t="shared" si="1048"/>
        <v>1</v>
      </c>
      <c r="U237" s="328"/>
      <c r="V237" s="328"/>
      <c r="W237" s="106" t="s">
        <v>1329</v>
      </c>
      <c r="X237" s="328"/>
      <c r="Y237" s="328"/>
      <c r="Z237" s="108">
        <f t="shared" si="1053"/>
        <v>4</v>
      </c>
      <c r="AA237" s="106" t="s">
        <v>313</v>
      </c>
      <c r="AB237" s="106"/>
      <c r="AC237" s="328"/>
      <c r="AD237" s="328"/>
      <c r="AE237" s="108">
        <f t="shared" si="1056"/>
        <v>1</v>
      </c>
      <c r="AF237" s="106" t="s">
        <v>290</v>
      </c>
      <c r="AG237" s="106" t="s">
        <v>1341</v>
      </c>
      <c r="AH237" s="328"/>
      <c r="AI237" s="328"/>
      <c r="AJ237" s="108">
        <f t="shared" si="1059"/>
        <v>1</v>
      </c>
      <c r="AK237" s="106" t="s">
        <v>287</v>
      </c>
      <c r="AL237" s="106" t="s">
        <v>302</v>
      </c>
      <c r="AM237" s="328"/>
      <c r="AN237" s="328"/>
      <c r="AO237" s="108">
        <f t="shared" si="1066"/>
        <v>1</v>
      </c>
      <c r="AP237" s="106" t="s">
        <v>631</v>
      </c>
      <c r="AQ237" s="328"/>
      <c r="AR237" s="328"/>
      <c r="AS237" s="328"/>
      <c r="AT237" s="329"/>
      <c r="AU237" s="329"/>
      <c r="AV237" s="329"/>
      <c r="AW237" s="106"/>
      <c r="AX237" s="106"/>
      <c r="AY237" s="119"/>
      <c r="AZ237" s="120"/>
      <c r="BA237" s="100"/>
      <c r="BB237" s="100"/>
      <c r="BC237" s="100"/>
      <c r="BD237" s="100"/>
      <c r="BE237" s="100"/>
      <c r="BF237" s="100"/>
      <c r="BG237" s="100"/>
    </row>
    <row r="238" spans="1:59" ht="64.5" hidden="1" customHeight="1" x14ac:dyDescent="0.2">
      <c r="A238" s="336"/>
      <c r="B238" s="340"/>
      <c r="C238" s="340"/>
      <c r="D238" s="329"/>
      <c r="E238" s="340"/>
      <c r="F238" s="340"/>
      <c r="G238" s="106"/>
      <c r="H238" s="106"/>
      <c r="I238" s="99"/>
      <c r="J238" s="340"/>
      <c r="K238" s="340"/>
      <c r="L238" s="340"/>
      <c r="M238" s="340"/>
      <c r="N238" s="340"/>
      <c r="O238" s="328"/>
      <c r="P238" s="340"/>
      <c r="Q238" s="328"/>
      <c r="R238" s="328"/>
      <c r="S238" s="118"/>
      <c r="T238" s="99">
        <f t="shared" si="1048"/>
        <v>0</v>
      </c>
      <c r="U238" s="328"/>
      <c r="V238" s="328"/>
      <c r="W238" s="106"/>
      <c r="X238" s="328"/>
      <c r="Y238" s="328"/>
      <c r="Z238" s="108">
        <f t="shared" si="1053"/>
        <v>0</v>
      </c>
      <c r="AA238" s="106"/>
      <c r="AB238" s="106"/>
      <c r="AC238" s="328"/>
      <c r="AD238" s="328"/>
      <c r="AE238" s="108">
        <f t="shared" si="1056"/>
        <v>0</v>
      </c>
      <c r="AF238" s="106"/>
      <c r="AG238" s="106"/>
      <c r="AH238" s="328"/>
      <c r="AI238" s="328"/>
      <c r="AJ238" s="108">
        <f t="shared" si="1059"/>
        <v>0</v>
      </c>
      <c r="AK238" s="106"/>
      <c r="AL238" s="106"/>
      <c r="AM238" s="328"/>
      <c r="AN238" s="328"/>
      <c r="AO238" s="108">
        <f t="shared" si="1066"/>
        <v>0</v>
      </c>
      <c r="AP238" s="106"/>
      <c r="AQ238" s="328"/>
      <c r="AR238" s="328"/>
      <c r="AS238" s="328"/>
      <c r="AT238" s="329"/>
      <c r="AU238" s="329"/>
      <c r="AV238" s="329"/>
      <c r="AW238" s="106"/>
      <c r="AX238" s="106"/>
      <c r="AY238" s="119"/>
      <c r="AZ238" s="120"/>
      <c r="BA238" s="100"/>
      <c r="BB238" s="100"/>
      <c r="BC238" s="100"/>
      <c r="BD238" s="100"/>
      <c r="BE238" s="100"/>
      <c r="BF238" s="100"/>
      <c r="BG238" s="100"/>
    </row>
    <row r="239" spans="1:59" ht="64.5" hidden="1" customHeight="1" x14ac:dyDescent="0.2">
      <c r="A239" s="336">
        <v>77</v>
      </c>
      <c r="B239" s="340" t="s">
        <v>247</v>
      </c>
      <c r="C239" s="340" t="str">
        <f t="shared" ref="C239" si="1257">+VLOOKUP(B239,$A$694:$B$733,2,0)</f>
        <v>MARCELA BOTERO ARBELAEZ</v>
      </c>
      <c r="D239" s="329" t="s">
        <v>164</v>
      </c>
      <c r="E239" s="340" t="str">
        <f>IF(D239=$D$664,$E$664,IF(D239=$D$665,$E$665,IF(D239=$D$666,$E$666,IF(D239=$D$667,$E$667,IF(D239=$D$668,$E$668,IF(D239=$D$669,$E$669,IF(D239=$D$670,$E$670,IF(D239=$D$671,$E$671,IF(D239=$D$672,$E$672,IF(D239=$D$673,$E$673,IF(D239=VICERRECTORÍA_ACADÉMICA_,BE853,IF(D239=PLANEACIÓN_,BE855, IF(D239=IMPACTO,BE854,IF(D239=VICERRECTORÍA_ADMINISTRATIVA_FINANCIERA_,BE856,IF(D239=_VICERRECTORÍA_RESPONSABILIDAD_SOCIAL_Y_BIENESTAR_UNIVERSITARIO_,BE857," ")))))))))))))))</f>
        <v>Promover y facilitar la interacción con la sociedad contribuyendo a la satisfacción de sus demandas, mediante servicios especializados, programas de educación continuada y de proyección social.</v>
      </c>
      <c r="F239" s="340" t="s">
        <v>260</v>
      </c>
      <c r="G239" s="106" t="s">
        <v>255</v>
      </c>
      <c r="H239" s="106" t="s">
        <v>37</v>
      </c>
      <c r="I239" s="99" t="s">
        <v>1289</v>
      </c>
      <c r="J239" s="340" t="s">
        <v>104</v>
      </c>
      <c r="K239" s="340" t="s">
        <v>1101</v>
      </c>
      <c r="L239" s="340" t="s">
        <v>1309</v>
      </c>
      <c r="M239" s="340" t="s">
        <v>1308</v>
      </c>
      <c r="N239" s="340" t="s">
        <v>144</v>
      </c>
      <c r="O239" s="328">
        <f t="shared" ref="O239" si="1258">IF(N239="ALTA",5,IF(N239="MEDIO ALTA",4,IF(N239="MEDIA",3,IF(N239="MEDIO BAJA",2,IF(N239="BAJA",1,0)))))</f>
        <v>2</v>
      </c>
      <c r="P239" s="340" t="s">
        <v>205</v>
      </c>
      <c r="Q239" s="328">
        <f t="shared" ref="Q239" si="1259">IF(P239="ALTO",5,IF(P239="MEDIO-ALTO",4,IF(P239="MEDIO",3,IF(P239="MEDIO-BAJO",2,IF(P239="BAJO",1,0)))))</f>
        <v>4</v>
      </c>
      <c r="R239" s="328">
        <f t="shared" ref="R239" si="1260">Q239*O239</f>
        <v>8</v>
      </c>
      <c r="S239" s="118" t="s">
        <v>310</v>
      </c>
      <c r="T239" s="99">
        <f t="shared" si="1048"/>
        <v>1</v>
      </c>
      <c r="U239" s="328">
        <f t="shared" ref="U239:U299" si="1261">ROUND(AVERAGEIF(T239:T241,"&gt;0"),0)</f>
        <v>1</v>
      </c>
      <c r="V239" s="328">
        <f t="shared" ref="V239:V299" si="1262">U239*0.6</f>
        <v>0.6</v>
      </c>
      <c r="W239" s="106" t="s">
        <v>1330</v>
      </c>
      <c r="X239" s="328">
        <f t="shared" ref="X239" si="1263">IF(S239="No_existen",5*$X$10,Y239*$X$10)</f>
        <v>0.2</v>
      </c>
      <c r="Y239" s="328">
        <f t="shared" si="1052"/>
        <v>4</v>
      </c>
      <c r="Z239" s="108">
        <f t="shared" si="1053"/>
        <v>4</v>
      </c>
      <c r="AA239" s="106" t="s">
        <v>313</v>
      </c>
      <c r="AB239" s="106"/>
      <c r="AC239" s="328">
        <f t="shared" ref="AC239" si="1264">IF(S239="No_existen",5*$AC$10,AD239*$AC$10)</f>
        <v>0.15</v>
      </c>
      <c r="AD239" s="328">
        <f t="shared" ref="AD239:AD299" si="1265">ROUND(AVERAGEIF(AE239:AE241,"&gt;0"),0)</f>
        <v>1</v>
      </c>
      <c r="AE239" s="108">
        <f t="shared" si="1056"/>
        <v>1</v>
      </c>
      <c r="AF239" s="106" t="s">
        <v>290</v>
      </c>
      <c r="AG239" s="106" t="s">
        <v>1341</v>
      </c>
      <c r="AH239" s="328">
        <f t="shared" ref="AH239" si="1266">IF(S239="No_existen",5*$AH$10,AI239*$AH$10)</f>
        <v>0.1</v>
      </c>
      <c r="AI239" s="328">
        <f t="shared" ref="AI239" si="1267">ROUND(AVERAGEIF(AJ239:AJ241,"&gt;0"),0)</f>
        <v>1</v>
      </c>
      <c r="AJ239" s="108">
        <f t="shared" si="1059"/>
        <v>1</v>
      </c>
      <c r="AK239" s="106" t="s">
        <v>287</v>
      </c>
      <c r="AL239" s="106" t="s">
        <v>302</v>
      </c>
      <c r="AM239" s="328">
        <f t="shared" ref="AM239" si="1268">IF(S239="No_existen",5*$AM$10,AN239*$AM$10)</f>
        <v>0.1</v>
      </c>
      <c r="AN239" s="328">
        <f t="shared" ref="AN239" si="1269">ROUND(AVERAGEIF(AO239:AO241,"&gt;0"),0)</f>
        <v>1</v>
      </c>
      <c r="AO239" s="108">
        <f t="shared" si="1066"/>
        <v>1</v>
      </c>
      <c r="AP239" s="106" t="s">
        <v>631</v>
      </c>
      <c r="AQ239" s="328">
        <f t="shared" ref="AQ239" si="1270">ROUND(AVERAGE(U239,Y239,AD239,AI239,AN239),0)</f>
        <v>2</v>
      </c>
      <c r="AR239" s="328" t="str">
        <f t="shared" ref="AR239" si="1271">IF(AQ239&lt;1.5,"FUERTE",IF(AND(AQ239&gt;=1.5,AQ239&lt;2.5),"ACEPTABLE",IF(AQ239&gt;=5,"INEXISTENTE","DÉBIL")))</f>
        <v>ACEPTABLE</v>
      </c>
      <c r="AS239" s="328">
        <f t="shared" ref="AS239" si="1272">IF(R239=0,0,ROUND((R239*AQ239),0))</f>
        <v>16</v>
      </c>
      <c r="AT239" s="329" t="str">
        <f t="shared" ref="AT239" si="1273">IF(AS239&gt;=36,"GRAVE", IF(AS239&lt;=10, "LEVE", "MODERADO"))</f>
        <v>MODERADO</v>
      </c>
      <c r="AU239" s="329" t="s">
        <v>1351</v>
      </c>
      <c r="AV239" s="385">
        <v>0</v>
      </c>
      <c r="AW239" s="106" t="s">
        <v>89</v>
      </c>
      <c r="AX239" s="106" t="s">
        <v>1360</v>
      </c>
      <c r="AY239" s="119">
        <v>45639</v>
      </c>
      <c r="AZ239" s="120"/>
      <c r="BA239" s="100"/>
      <c r="BB239" s="100"/>
      <c r="BC239" s="100"/>
      <c r="BD239" s="100"/>
      <c r="BE239" s="100"/>
      <c r="BF239" s="100"/>
      <c r="BG239" s="100"/>
    </row>
    <row r="240" spans="1:59" ht="64.5" hidden="1" customHeight="1" x14ac:dyDescent="0.2">
      <c r="A240" s="336"/>
      <c r="B240" s="340"/>
      <c r="C240" s="340"/>
      <c r="D240" s="329"/>
      <c r="E240" s="340"/>
      <c r="F240" s="340"/>
      <c r="G240" s="106"/>
      <c r="H240" s="106"/>
      <c r="I240" s="99"/>
      <c r="J240" s="340"/>
      <c r="K240" s="340"/>
      <c r="L240" s="340"/>
      <c r="M240" s="340"/>
      <c r="N240" s="340"/>
      <c r="O240" s="328"/>
      <c r="P240" s="340"/>
      <c r="Q240" s="328"/>
      <c r="R240" s="328"/>
      <c r="S240" s="118" t="s">
        <v>310</v>
      </c>
      <c r="T240" s="99">
        <f t="shared" si="1048"/>
        <v>1</v>
      </c>
      <c r="U240" s="328"/>
      <c r="V240" s="328"/>
      <c r="W240" s="106" t="s">
        <v>1331</v>
      </c>
      <c r="X240" s="328"/>
      <c r="Y240" s="328"/>
      <c r="Z240" s="108">
        <f t="shared" si="1053"/>
        <v>4</v>
      </c>
      <c r="AA240" s="106" t="s">
        <v>313</v>
      </c>
      <c r="AB240" s="106"/>
      <c r="AC240" s="328"/>
      <c r="AD240" s="328"/>
      <c r="AE240" s="108">
        <f t="shared" si="1056"/>
        <v>1</v>
      </c>
      <c r="AF240" s="106" t="s">
        <v>290</v>
      </c>
      <c r="AG240" s="106" t="s">
        <v>1341</v>
      </c>
      <c r="AH240" s="328"/>
      <c r="AI240" s="328"/>
      <c r="AJ240" s="108">
        <f t="shared" si="1059"/>
        <v>1</v>
      </c>
      <c r="AK240" s="106" t="s">
        <v>1201</v>
      </c>
      <c r="AL240" s="106" t="s">
        <v>302</v>
      </c>
      <c r="AM240" s="328"/>
      <c r="AN240" s="328"/>
      <c r="AO240" s="108">
        <f t="shared" si="1066"/>
        <v>1</v>
      </c>
      <c r="AP240" s="106" t="s">
        <v>631</v>
      </c>
      <c r="AQ240" s="328"/>
      <c r="AR240" s="328"/>
      <c r="AS240" s="328"/>
      <c r="AT240" s="329"/>
      <c r="AU240" s="329"/>
      <c r="AV240" s="329"/>
      <c r="AW240" s="106"/>
      <c r="AX240" s="106"/>
      <c r="AY240" s="119"/>
      <c r="AZ240" s="120"/>
      <c r="BA240" s="100"/>
      <c r="BB240" s="100"/>
      <c r="BC240" s="100"/>
      <c r="BD240" s="100"/>
      <c r="BE240" s="100"/>
      <c r="BF240" s="100"/>
      <c r="BG240" s="100"/>
    </row>
    <row r="241" spans="1:59" ht="64.5" hidden="1" customHeight="1" x14ac:dyDescent="0.2">
      <c r="A241" s="336"/>
      <c r="B241" s="340"/>
      <c r="C241" s="340"/>
      <c r="D241" s="329"/>
      <c r="E241" s="340"/>
      <c r="F241" s="340"/>
      <c r="G241" s="106"/>
      <c r="H241" s="106"/>
      <c r="I241" s="99"/>
      <c r="J241" s="340"/>
      <c r="K241" s="340"/>
      <c r="L241" s="340"/>
      <c r="M241" s="340"/>
      <c r="N241" s="340"/>
      <c r="O241" s="328"/>
      <c r="P241" s="340"/>
      <c r="Q241" s="328"/>
      <c r="R241" s="328"/>
      <c r="S241" s="118"/>
      <c r="T241" s="99">
        <f t="shared" si="1048"/>
        <v>0</v>
      </c>
      <c r="U241" s="328"/>
      <c r="V241" s="328"/>
      <c r="W241" s="106"/>
      <c r="X241" s="328"/>
      <c r="Y241" s="328"/>
      <c r="Z241" s="108">
        <f t="shared" si="1053"/>
        <v>0</v>
      </c>
      <c r="AA241" s="106"/>
      <c r="AB241" s="106"/>
      <c r="AC241" s="328"/>
      <c r="AD241" s="328"/>
      <c r="AE241" s="108">
        <f t="shared" si="1056"/>
        <v>0</v>
      </c>
      <c r="AF241" s="106"/>
      <c r="AG241" s="106"/>
      <c r="AH241" s="328"/>
      <c r="AI241" s="328"/>
      <c r="AJ241" s="108">
        <f t="shared" si="1059"/>
        <v>0</v>
      </c>
      <c r="AK241" s="106"/>
      <c r="AL241" s="106"/>
      <c r="AM241" s="328"/>
      <c r="AN241" s="328"/>
      <c r="AO241" s="108">
        <f t="shared" si="1066"/>
        <v>0</v>
      </c>
      <c r="AP241" s="106"/>
      <c r="AQ241" s="328"/>
      <c r="AR241" s="328"/>
      <c r="AS241" s="328"/>
      <c r="AT241" s="329"/>
      <c r="AU241" s="329"/>
      <c r="AV241" s="329"/>
      <c r="AW241" s="106"/>
      <c r="AX241" s="106"/>
      <c r="AY241" s="119"/>
      <c r="AZ241" s="120"/>
      <c r="BA241" s="100"/>
      <c r="BB241" s="100"/>
      <c r="BC241" s="100"/>
      <c r="BD241" s="100"/>
      <c r="BE241" s="100"/>
      <c r="BF241" s="100"/>
      <c r="BG241" s="100"/>
    </row>
    <row r="242" spans="1:59" ht="64.5" hidden="1" customHeight="1" x14ac:dyDescent="0.2">
      <c r="A242" s="336">
        <v>78</v>
      </c>
      <c r="B242" s="340" t="s">
        <v>247</v>
      </c>
      <c r="C242" s="340" t="str">
        <f t="shared" ref="C242" si="1274">+VLOOKUP(B242,$A$694:$B$733,2,0)</f>
        <v>MARCELA BOTERO ARBELAEZ</v>
      </c>
      <c r="D242" s="329" t="s">
        <v>164</v>
      </c>
      <c r="E242" s="340" t="str">
        <f>IF(D242=$D$664,$E$664,IF(D242=$D$665,$E$665,IF(D242=$D$666,$E$666,IF(D242=$D$667,$E$667,IF(D242=$D$668,$E$668,IF(D242=$D$669,$E$669,IF(D242=$D$670,$E$670,IF(D242=$D$671,$E$671,IF(D242=$D$672,$E$672,IF(D242=$D$673,$E$673,IF(D242=VICERRECTORÍA_ACADÉMICA_,BE856,IF(D242=PLANEACIÓN_,BE858, IF(D242=IMPACTO,BE857,IF(D242=VICERRECTORÍA_ADMINISTRATIVA_FINANCIERA_,BE859,IF(D242=_VICERRECTORÍA_RESPONSABILIDAD_SOCIAL_Y_BIENESTAR_UNIVERSITARIO_,BE860," ")))))))))))))))</f>
        <v>Promover y facilitar la interacción con la sociedad contribuyendo a la satisfacción de sus demandas, mediante servicios especializados, programas de educación continuada y de proyección social.</v>
      </c>
      <c r="F242" s="340" t="s">
        <v>260</v>
      </c>
      <c r="G242" s="106" t="s">
        <v>255</v>
      </c>
      <c r="H242" s="106" t="s">
        <v>37</v>
      </c>
      <c r="I242" s="99" t="s">
        <v>1290</v>
      </c>
      <c r="J242" s="340" t="s">
        <v>104</v>
      </c>
      <c r="K242" s="340" t="s">
        <v>1310</v>
      </c>
      <c r="L242" s="340" t="s">
        <v>1311</v>
      </c>
      <c r="M242" s="340" t="s">
        <v>1243</v>
      </c>
      <c r="N242" s="340" t="s">
        <v>124</v>
      </c>
      <c r="O242" s="328">
        <f t="shared" ref="O242" si="1275">IF(N242="ALTA",5,IF(N242="MEDIO ALTA",4,IF(N242="MEDIA",3,IF(N242="MEDIO BAJA",2,IF(N242="BAJA",1,0)))))</f>
        <v>1</v>
      </c>
      <c r="P242" s="340" t="s">
        <v>136</v>
      </c>
      <c r="Q242" s="328">
        <f t="shared" ref="Q242" si="1276">IF(P242="ALTO",5,IF(P242="MEDIO-ALTO",4,IF(P242="MEDIO",3,IF(P242="MEDIO-BAJO",2,IF(P242="BAJO",1,0)))))</f>
        <v>5</v>
      </c>
      <c r="R242" s="328">
        <f t="shared" ref="R242" si="1277">Q242*O242</f>
        <v>5</v>
      </c>
      <c r="S242" s="118" t="s">
        <v>310</v>
      </c>
      <c r="T242" s="99">
        <f t="shared" si="1048"/>
        <v>1</v>
      </c>
      <c r="U242" s="328">
        <f t="shared" ref="U242:U302" si="1278">ROUND(AVERAGEIF(T242:T244,"&gt;0"),0)</f>
        <v>1</v>
      </c>
      <c r="V242" s="328">
        <f t="shared" ref="V242:V302" si="1279">U242*0.6</f>
        <v>0.6</v>
      </c>
      <c r="W242" s="106" t="s">
        <v>1322</v>
      </c>
      <c r="X242" s="328">
        <f t="shared" ref="X242" si="1280">IF(S242="No_existen",5*$X$10,Y242*$X$10)</f>
        <v>0.2</v>
      </c>
      <c r="Y242" s="328">
        <f t="shared" si="1073"/>
        <v>4</v>
      </c>
      <c r="Z242" s="108">
        <f t="shared" si="1053"/>
        <v>4</v>
      </c>
      <c r="AA242" s="106" t="s">
        <v>313</v>
      </c>
      <c r="AB242" s="106"/>
      <c r="AC242" s="328">
        <f t="shared" ref="AC242" si="1281">IF(S242="No_existen",5*$AC$10,AD242*$AC$10)</f>
        <v>0.15</v>
      </c>
      <c r="AD242" s="328">
        <f t="shared" ref="AD242:AD302" si="1282">ROUND(AVERAGEIF(AE242:AE244,"&gt;0"),0)</f>
        <v>1</v>
      </c>
      <c r="AE242" s="108">
        <f t="shared" si="1056"/>
        <v>1</v>
      </c>
      <c r="AF242" s="106" t="s">
        <v>290</v>
      </c>
      <c r="AG242" s="106" t="s">
        <v>1341</v>
      </c>
      <c r="AH242" s="328">
        <f t="shared" ref="AH242" si="1283">IF(S242="No_existen",5*$AH$10,AI242*$AH$10)</f>
        <v>0.1</v>
      </c>
      <c r="AI242" s="328">
        <f t="shared" ref="AI242" si="1284">ROUND(AVERAGEIF(AJ242:AJ244,"&gt;0"),0)</f>
        <v>1</v>
      </c>
      <c r="AJ242" s="108">
        <f t="shared" si="1059"/>
        <v>1</v>
      </c>
      <c r="AK242" s="106" t="s">
        <v>287</v>
      </c>
      <c r="AL242" s="106" t="s">
        <v>296</v>
      </c>
      <c r="AM242" s="328">
        <f t="shared" ref="AM242" si="1285">IF(S242="No_existen",5*$AM$10,AN242*$AM$10)</f>
        <v>0.1</v>
      </c>
      <c r="AN242" s="328">
        <f t="shared" ref="AN242" si="1286">ROUND(AVERAGEIF(AO242:AO244,"&gt;0"),0)</f>
        <v>1</v>
      </c>
      <c r="AO242" s="108">
        <f t="shared" si="1066"/>
        <v>1</v>
      </c>
      <c r="AP242" s="106" t="s">
        <v>631</v>
      </c>
      <c r="AQ242" s="328">
        <f t="shared" ref="AQ242" si="1287">ROUND(AVERAGE(U242,Y242,AD242,AI242,AN242),0)</f>
        <v>2</v>
      </c>
      <c r="AR242" s="328" t="str">
        <f t="shared" ref="AR242" si="1288">IF(AQ242&lt;1.5,"FUERTE",IF(AND(AQ242&gt;=1.5,AQ242&lt;2.5),"ACEPTABLE",IF(AQ242&gt;=5,"INEXISTENTE","DÉBIL")))</f>
        <v>ACEPTABLE</v>
      </c>
      <c r="AS242" s="328">
        <f t="shared" ref="AS242" si="1289">IF(R242=0,0,ROUND((R242*AQ242),0))</f>
        <v>10</v>
      </c>
      <c r="AT242" s="329" t="str">
        <f t="shared" ref="AT242" si="1290">IF(AS242&gt;=36,"GRAVE", IF(AS242&lt;=10, "LEVE", "MODERADO"))</f>
        <v>LEVE</v>
      </c>
      <c r="AU242" s="329" t="s">
        <v>1352</v>
      </c>
      <c r="AV242" s="385">
        <v>0</v>
      </c>
      <c r="AW242" s="106" t="s">
        <v>88</v>
      </c>
      <c r="AX242" s="106"/>
      <c r="AY242" s="119"/>
      <c r="AZ242" s="120"/>
      <c r="BA242" s="100"/>
      <c r="BB242" s="100"/>
      <c r="BC242" s="100"/>
      <c r="BD242" s="100"/>
      <c r="BE242" s="100"/>
      <c r="BF242" s="100"/>
      <c r="BG242" s="100"/>
    </row>
    <row r="243" spans="1:59" ht="64.5" hidden="1" customHeight="1" x14ac:dyDescent="0.2">
      <c r="A243" s="336"/>
      <c r="B243" s="340"/>
      <c r="C243" s="340"/>
      <c r="D243" s="329"/>
      <c r="E243" s="340"/>
      <c r="F243" s="340"/>
      <c r="G243" s="106"/>
      <c r="H243" s="106"/>
      <c r="I243" s="99"/>
      <c r="J243" s="340"/>
      <c r="K243" s="340"/>
      <c r="L243" s="340"/>
      <c r="M243" s="340"/>
      <c r="N243" s="340"/>
      <c r="O243" s="328"/>
      <c r="P243" s="340"/>
      <c r="Q243" s="328"/>
      <c r="R243" s="328"/>
      <c r="S243" s="118" t="s">
        <v>310</v>
      </c>
      <c r="T243" s="99">
        <f t="shared" si="1048"/>
        <v>1</v>
      </c>
      <c r="U243" s="328"/>
      <c r="V243" s="328"/>
      <c r="W243" s="106" t="s">
        <v>1332</v>
      </c>
      <c r="X243" s="328"/>
      <c r="Y243" s="328"/>
      <c r="Z243" s="108">
        <f t="shared" si="1053"/>
        <v>4</v>
      </c>
      <c r="AA243" s="106" t="s">
        <v>313</v>
      </c>
      <c r="AB243" s="106"/>
      <c r="AC243" s="328"/>
      <c r="AD243" s="328"/>
      <c r="AE243" s="108">
        <f t="shared" si="1056"/>
        <v>1</v>
      </c>
      <c r="AF243" s="106" t="s">
        <v>290</v>
      </c>
      <c r="AG243" s="106" t="s">
        <v>1341</v>
      </c>
      <c r="AH243" s="328"/>
      <c r="AI243" s="328"/>
      <c r="AJ243" s="108">
        <f t="shared" si="1059"/>
        <v>1</v>
      </c>
      <c r="AK243" s="106" t="s">
        <v>287</v>
      </c>
      <c r="AL243" s="106" t="s">
        <v>294</v>
      </c>
      <c r="AM243" s="328"/>
      <c r="AN243" s="328"/>
      <c r="AO243" s="108">
        <f t="shared" si="1066"/>
        <v>1</v>
      </c>
      <c r="AP243" s="106" t="s">
        <v>631</v>
      </c>
      <c r="AQ243" s="328"/>
      <c r="AR243" s="328"/>
      <c r="AS243" s="328"/>
      <c r="AT243" s="329"/>
      <c r="AU243" s="329"/>
      <c r="AV243" s="329"/>
      <c r="AW243" s="106"/>
      <c r="AX243" s="106"/>
      <c r="AY243" s="119"/>
      <c r="AZ243" s="120"/>
      <c r="BA243" s="100"/>
      <c r="BB243" s="100"/>
      <c r="BC243" s="100"/>
      <c r="BD243" s="100"/>
      <c r="BE243" s="100"/>
      <c r="BF243" s="100"/>
      <c r="BG243" s="100"/>
    </row>
    <row r="244" spans="1:59" ht="64.5" hidden="1" customHeight="1" x14ac:dyDescent="0.2">
      <c r="A244" s="336"/>
      <c r="B244" s="340"/>
      <c r="C244" s="340"/>
      <c r="D244" s="329"/>
      <c r="E244" s="340"/>
      <c r="F244" s="340"/>
      <c r="G244" s="106"/>
      <c r="H244" s="106"/>
      <c r="I244" s="99"/>
      <c r="J244" s="340"/>
      <c r="K244" s="340"/>
      <c r="L244" s="340"/>
      <c r="M244" s="340"/>
      <c r="N244" s="340"/>
      <c r="O244" s="328"/>
      <c r="P244" s="340"/>
      <c r="Q244" s="328"/>
      <c r="R244" s="328"/>
      <c r="S244" s="118" t="s">
        <v>310</v>
      </c>
      <c r="T244" s="99">
        <f t="shared" si="1048"/>
        <v>1</v>
      </c>
      <c r="U244" s="328"/>
      <c r="V244" s="328"/>
      <c r="W244" s="106" t="s">
        <v>1333</v>
      </c>
      <c r="X244" s="328"/>
      <c r="Y244" s="328"/>
      <c r="Z244" s="108">
        <f t="shared" si="1053"/>
        <v>4</v>
      </c>
      <c r="AA244" s="106" t="s">
        <v>313</v>
      </c>
      <c r="AB244" s="106"/>
      <c r="AC244" s="328"/>
      <c r="AD244" s="328"/>
      <c r="AE244" s="108">
        <f t="shared" si="1056"/>
        <v>1</v>
      </c>
      <c r="AF244" s="106" t="s">
        <v>290</v>
      </c>
      <c r="AG244" s="106" t="s">
        <v>1341</v>
      </c>
      <c r="AH244" s="328"/>
      <c r="AI244" s="328"/>
      <c r="AJ244" s="108">
        <f t="shared" si="1059"/>
        <v>1</v>
      </c>
      <c r="AK244" s="106" t="s">
        <v>287</v>
      </c>
      <c r="AL244" s="106" t="s">
        <v>295</v>
      </c>
      <c r="AM244" s="328"/>
      <c r="AN244" s="328"/>
      <c r="AO244" s="108">
        <f t="shared" si="1066"/>
        <v>1</v>
      </c>
      <c r="AP244" s="106" t="s">
        <v>631</v>
      </c>
      <c r="AQ244" s="328"/>
      <c r="AR244" s="328"/>
      <c r="AS244" s="328"/>
      <c r="AT244" s="329"/>
      <c r="AU244" s="329"/>
      <c r="AV244" s="329"/>
      <c r="AW244" s="106"/>
      <c r="AX244" s="106"/>
      <c r="AY244" s="119"/>
      <c r="AZ244" s="120"/>
      <c r="BA244" s="100"/>
      <c r="BB244" s="100"/>
      <c r="BC244" s="100"/>
      <c r="BD244" s="100"/>
      <c r="BE244" s="100"/>
      <c r="BF244" s="100"/>
      <c r="BG244" s="100"/>
    </row>
    <row r="245" spans="1:59" ht="64.5" hidden="1" customHeight="1" x14ac:dyDescent="0.2">
      <c r="A245" s="336">
        <v>79</v>
      </c>
      <c r="B245" s="340" t="s">
        <v>247</v>
      </c>
      <c r="C245" s="340" t="str">
        <f t="shared" ref="C245" si="1291">+VLOOKUP(B245,$A$694:$B$733,2,0)</f>
        <v>MARCELA BOTERO ARBELAEZ</v>
      </c>
      <c r="D245" s="329" t="s">
        <v>164</v>
      </c>
      <c r="E245" s="340" t="str">
        <f>IF(D245=$D$664,$E$664,IF(D245=$D$665,$E$665,IF(D245=$D$666,$E$666,IF(D245=$D$667,$E$667,IF(D245=$D$668,$E$668,IF(D245=$D$669,$E$669,IF(D245=$D$670,$E$670,IF(D245=$D$671,$E$671,IF(D245=$D$672,$E$672,IF(D245=$D$673,$E$673,IF(D245=VICERRECTORÍA_ACADÉMICA_,BE859,IF(D245=PLANEACIÓN_,BE861, IF(D245=IMPACTO,BE860,IF(D245=VICERRECTORÍA_ADMINISTRATIVA_FINANCIERA_,BE862,IF(D245=_VICERRECTORÍA_RESPONSABILIDAD_SOCIAL_Y_BIENESTAR_UNIVERSITARIO_,BE863," ")))))))))))))))</f>
        <v>Promover y facilitar la interacción con la sociedad contribuyendo a la satisfacción de sus demandas, mediante servicios especializados, programas de educación continuada y de proyección social.</v>
      </c>
      <c r="F245" s="340" t="s">
        <v>260</v>
      </c>
      <c r="G245" s="106" t="s">
        <v>255</v>
      </c>
      <c r="H245" s="106" t="s">
        <v>38</v>
      </c>
      <c r="I245" s="99" t="s">
        <v>1291</v>
      </c>
      <c r="J245" s="340" t="s">
        <v>104</v>
      </c>
      <c r="K245" s="340" t="s">
        <v>1312</v>
      </c>
      <c r="L245" s="340" t="s">
        <v>1313</v>
      </c>
      <c r="M245" s="340" t="s">
        <v>1314</v>
      </c>
      <c r="N245" s="340" t="s">
        <v>103</v>
      </c>
      <c r="O245" s="328">
        <f t="shared" ref="O245" si="1292">IF(N245="ALTA",5,IF(N245="MEDIO ALTA",4,IF(N245="MEDIA",3,IF(N245="MEDIO BAJA",2,IF(N245="BAJA",1,0)))))</f>
        <v>3</v>
      </c>
      <c r="P245" s="340" t="s">
        <v>136</v>
      </c>
      <c r="Q245" s="328">
        <f t="shared" ref="Q245" si="1293">IF(P245="ALTO",5,IF(P245="MEDIO-ALTO",4,IF(P245="MEDIO",3,IF(P245="MEDIO-BAJO",2,IF(P245="BAJO",1,0)))))</f>
        <v>5</v>
      </c>
      <c r="R245" s="328">
        <f t="shared" ref="R245" si="1294">Q245*O245</f>
        <v>15</v>
      </c>
      <c r="S245" s="118" t="s">
        <v>381</v>
      </c>
      <c r="T245" s="99">
        <f t="shared" si="1048"/>
        <v>4</v>
      </c>
      <c r="U245" s="328">
        <f t="shared" ref="U245:U305" si="1295">ROUND(AVERAGEIF(T245:T247,"&gt;0"),0)</f>
        <v>4</v>
      </c>
      <c r="V245" s="328">
        <f t="shared" ref="V245:V305" si="1296">U245*0.6</f>
        <v>2.4</v>
      </c>
      <c r="W245" s="106" t="s">
        <v>1334</v>
      </c>
      <c r="X245" s="328">
        <f t="shared" ref="X245" si="1297">IF(S245="No_existen",5*$X$10,Y245*$X$10)</f>
        <v>0.2</v>
      </c>
      <c r="Y245" s="328">
        <f t="shared" si="1090"/>
        <v>4</v>
      </c>
      <c r="Z245" s="108">
        <f t="shared" si="1053"/>
        <v>4</v>
      </c>
      <c r="AA245" s="106" t="s">
        <v>313</v>
      </c>
      <c r="AB245" s="106"/>
      <c r="AC245" s="328">
        <f t="shared" ref="AC245" si="1298">IF(S245="No_existen",5*$AC$10,AD245*$AC$10)</f>
        <v>0.15</v>
      </c>
      <c r="AD245" s="328">
        <f t="shared" ref="AD245:AD305" si="1299">ROUND(AVERAGEIF(AE245:AE247,"&gt;0"),0)</f>
        <v>1</v>
      </c>
      <c r="AE245" s="108">
        <f t="shared" si="1056"/>
        <v>1</v>
      </c>
      <c r="AF245" s="106" t="s">
        <v>290</v>
      </c>
      <c r="AG245" s="106" t="s">
        <v>1342</v>
      </c>
      <c r="AH245" s="328">
        <f t="shared" ref="AH245" si="1300">IF(S245="No_existen",5*$AH$10,AI245*$AH$10)</f>
        <v>0.1</v>
      </c>
      <c r="AI245" s="328">
        <f t="shared" ref="AI245" si="1301">ROUND(AVERAGEIF(AJ245:AJ247,"&gt;0"),0)</f>
        <v>1</v>
      </c>
      <c r="AJ245" s="108">
        <f t="shared" si="1059"/>
        <v>1</v>
      </c>
      <c r="AK245" s="106" t="s">
        <v>287</v>
      </c>
      <c r="AL245" s="106" t="s">
        <v>294</v>
      </c>
      <c r="AM245" s="328">
        <f t="shared" ref="AM245" si="1302">IF(S245="No_existen",5*$AM$10,AN245*$AM$10)</f>
        <v>0.1</v>
      </c>
      <c r="AN245" s="328">
        <f t="shared" ref="AN245" si="1303">ROUND(AVERAGEIF(AO245:AO247,"&gt;0"),0)</f>
        <v>1</v>
      </c>
      <c r="AO245" s="108">
        <f t="shared" si="1066"/>
        <v>1</v>
      </c>
      <c r="AP245" s="106" t="s">
        <v>631</v>
      </c>
      <c r="AQ245" s="328">
        <f t="shared" ref="AQ245" si="1304">ROUND(AVERAGE(U245,Y245,AD245,AI245,AN245),0)</f>
        <v>2</v>
      </c>
      <c r="AR245" s="328" t="str">
        <f t="shared" ref="AR245" si="1305">IF(AQ245&lt;1.5,"FUERTE",IF(AND(AQ245&gt;=1.5,AQ245&lt;2.5),"ACEPTABLE",IF(AQ245&gt;=5,"INEXISTENTE","DÉBIL")))</f>
        <v>ACEPTABLE</v>
      </c>
      <c r="AS245" s="328">
        <f t="shared" ref="AS245" si="1306">IF(R245=0,0,ROUND((R245*AQ245),0))</f>
        <v>30</v>
      </c>
      <c r="AT245" s="329" t="str">
        <f t="shared" ref="AT245" si="1307">IF(AS245&gt;=36,"GRAVE", IF(AS245&lt;=10, "LEVE", "MODERADO"))</f>
        <v>MODERADO</v>
      </c>
      <c r="AU245" s="329" t="s">
        <v>1353</v>
      </c>
      <c r="AV245" s="385">
        <v>0</v>
      </c>
      <c r="AW245" s="106" t="s">
        <v>91</v>
      </c>
      <c r="AX245" s="106" t="s">
        <v>1359</v>
      </c>
      <c r="AY245" s="119">
        <v>45639</v>
      </c>
      <c r="AZ245" s="120"/>
      <c r="BA245" s="100"/>
      <c r="BB245" s="100"/>
      <c r="BC245" s="100"/>
      <c r="BD245" s="100"/>
      <c r="BE245" s="100"/>
      <c r="BF245" s="100"/>
      <c r="BG245" s="100"/>
    </row>
    <row r="246" spans="1:59" ht="64.5" hidden="1" customHeight="1" x14ac:dyDescent="0.2">
      <c r="A246" s="336"/>
      <c r="B246" s="340"/>
      <c r="C246" s="340"/>
      <c r="D246" s="329"/>
      <c r="E246" s="340"/>
      <c r="F246" s="340"/>
      <c r="G246" s="106"/>
      <c r="H246" s="106"/>
      <c r="I246" s="99"/>
      <c r="J246" s="340"/>
      <c r="K246" s="340"/>
      <c r="L246" s="340"/>
      <c r="M246" s="340"/>
      <c r="N246" s="340"/>
      <c r="O246" s="328"/>
      <c r="P246" s="340"/>
      <c r="Q246" s="328"/>
      <c r="R246" s="328"/>
      <c r="S246" s="118"/>
      <c r="T246" s="99">
        <f t="shared" si="1048"/>
        <v>0</v>
      </c>
      <c r="U246" s="328"/>
      <c r="V246" s="328"/>
      <c r="W246" s="106"/>
      <c r="X246" s="328"/>
      <c r="Y246" s="328"/>
      <c r="Z246" s="108">
        <f t="shared" si="1053"/>
        <v>0</v>
      </c>
      <c r="AA246" s="106"/>
      <c r="AB246" s="106"/>
      <c r="AC246" s="328"/>
      <c r="AD246" s="328"/>
      <c r="AE246" s="108">
        <f t="shared" si="1056"/>
        <v>0</v>
      </c>
      <c r="AF246" s="106"/>
      <c r="AG246" s="106"/>
      <c r="AH246" s="328"/>
      <c r="AI246" s="328"/>
      <c r="AJ246" s="108">
        <f t="shared" si="1059"/>
        <v>0</v>
      </c>
      <c r="AK246" s="106"/>
      <c r="AL246" s="106"/>
      <c r="AM246" s="328"/>
      <c r="AN246" s="328"/>
      <c r="AO246" s="108">
        <f t="shared" si="1066"/>
        <v>0</v>
      </c>
      <c r="AP246" s="106"/>
      <c r="AQ246" s="328"/>
      <c r="AR246" s="328"/>
      <c r="AS246" s="328"/>
      <c r="AT246" s="329"/>
      <c r="AU246" s="329"/>
      <c r="AV246" s="329"/>
      <c r="AW246" s="106"/>
      <c r="AX246" s="106"/>
      <c r="AY246" s="119"/>
      <c r="AZ246" s="120"/>
      <c r="BA246" s="100"/>
      <c r="BB246" s="100"/>
      <c r="BC246" s="100"/>
      <c r="BD246" s="100"/>
      <c r="BE246" s="100"/>
      <c r="BF246" s="100"/>
      <c r="BG246" s="100"/>
    </row>
    <row r="247" spans="1:59" ht="64.5" hidden="1" customHeight="1" x14ac:dyDescent="0.2">
      <c r="A247" s="336"/>
      <c r="B247" s="340"/>
      <c r="C247" s="340"/>
      <c r="D247" s="329"/>
      <c r="E247" s="340"/>
      <c r="F247" s="340"/>
      <c r="G247" s="106"/>
      <c r="H247" s="106"/>
      <c r="I247" s="99"/>
      <c r="J247" s="340"/>
      <c r="K247" s="340"/>
      <c r="L247" s="340"/>
      <c r="M247" s="340"/>
      <c r="N247" s="340"/>
      <c r="O247" s="328"/>
      <c r="P247" s="340"/>
      <c r="Q247" s="328"/>
      <c r="R247" s="328"/>
      <c r="S247" s="118"/>
      <c r="T247" s="99">
        <f t="shared" si="1048"/>
        <v>0</v>
      </c>
      <c r="U247" s="328"/>
      <c r="V247" s="328"/>
      <c r="W247" s="106"/>
      <c r="X247" s="328"/>
      <c r="Y247" s="328"/>
      <c r="Z247" s="108">
        <f t="shared" si="1053"/>
        <v>0</v>
      </c>
      <c r="AA247" s="106"/>
      <c r="AB247" s="106"/>
      <c r="AC247" s="328"/>
      <c r="AD247" s="328"/>
      <c r="AE247" s="108">
        <f t="shared" si="1056"/>
        <v>0</v>
      </c>
      <c r="AF247" s="106"/>
      <c r="AG247" s="106"/>
      <c r="AH247" s="328"/>
      <c r="AI247" s="328"/>
      <c r="AJ247" s="108">
        <f t="shared" si="1059"/>
        <v>0</v>
      </c>
      <c r="AK247" s="106"/>
      <c r="AL247" s="106"/>
      <c r="AM247" s="328"/>
      <c r="AN247" s="328"/>
      <c r="AO247" s="108">
        <f t="shared" si="1066"/>
        <v>0</v>
      </c>
      <c r="AP247" s="106"/>
      <c r="AQ247" s="328"/>
      <c r="AR247" s="328"/>
      <c r="AS247" s="328"/>
      <c r="AT247" s="329"/>
      <c r="AU247" s="329"/>
      <c r="AV247" s="329"/>
      <c r="AW247" s="106"/>
      <c r="AX247" s="106"/>
      <c r="AY247" s="119"/>
      <c r="AZ247" s="120"/>
      <c r="BA247" s="100"/>
      <c r="BB247" s="100"/>
      <c r="BC247" s="100"/>
      <c r="BD247" s="100"/>
      <c r="BE247" s="100"/>
      <c r="BF247" s="100"/>
      <c r="BG247" s="100"/>
    </row>
    <row r="248" spans="1:59" ht="64.5" hidden="1" customHeight="1" x14ac:dyDescent="0.2">
      <c r="A248" s="336">
        <v>80</v>
      </c>
      <c r="B248" s="340" t="s">
        <v>247</v>
      </c>
      <c r="C248" s="340" t="str">
        <f t="shared" ref="C248" si="1308">+VLOOKUP(B248,$A$694:$B$733,2,0)</f>
        <v>MARCELA BOTERO ARBELAEZ</v>
      </c>
      <c r="D248" s="329" t="s">
        <v>164</v>
      </c>
      <c r="E248" s="340" t="str">
        <f>IF(D248=$D$664,$E$664,IF(D248=$D$665,$E$665,IF(D248=$D$666,$E$666,IF(D248=$D$667,$E$667,IF(D248=$D$668,$E$668,IF(D248=$D$669,$E$669,IF(D248=$D$670,$E$670,IF(D248=$D$671,$E$671,IF(D248=$D$672,$E$672,IF(D248=$D$673,$E$673,IF(D248=VICERRECTORÍA_ACADÉMICA_,BE862,IF(D248=PLANEACIÓN_,BE864, IF(D248=IMPACTO,BE863,IF(D248=VICERRECTORÍA_ADMINISTRATIVA_FINANCIERA_,BE865,IF(D248=_VICERRECTORÍA_RESPONSABILIDAD_SOCIAL_Y_BIENESTAR_UNIVERSITARIO_,BE866," ")))))))))))))))</f>
        <v>Promover y facilitar la interacción con la sociedad contribuyendo a la satisfacción de sus demandas, mediante servicios especializados, programas de educación continuada y de proyección social.</v>
      </c>
      <c r="F248" s="340" t="s">
        <v>260</v>
      </c>
      <c r="G248" s="106" t="s">
        <v>255</v>
      </c>
      <c r="H248" s="106" t="s">
        <v>38</v>
      </c>
      <c r="I248" s="99" t="s">
        <v>1292</v>
      </c>
      <c r="J248" s="340" t="s">
        <v>104</v>
      </c>
      <c r="K248" s="340" t="s">
        <v>1312</v>
      </c>
      <c r="L248" s="340" t="s">
        <v>1315</v>
      </c>
      <c r="M248" s="340" t="s">
        <v>1314</v>
      </c>
      <c r="N248" s="340" t="s">
        <v>144</v>
      </c>
      <c r="O248" s="328">
        <f t="shared" ref="O248" si="1309">IF(N248="ALTA",5,IF(N248="MEDIO ALTA",4,IF(N248="MEDIA",3,IF(N248="MEDIO BAJA",2,IF(N248="BAJA",1,0)))))</f>
        <v>2</v>
      </c>
      <c r="P248" s="340" t="s">
        <v>136</v>
      </c>
      <c r="Q248" s="328">
        <f t="shared" ref="Q248" si="1310">IF(P248="ALTO",5,IF(P248="MEDIO-ALTO",4,IF(P248="MEDIO",3,IF(P248="MEDIO-BAJO",2,IF(P248="BAJO",1,0)))))</f>
        <v>5</v>
      </c>
      <c r="R248" s="328">
        <f t="shared" ref="R248" si="1311">Q248*O248</f>
        <v>10</v>
      </c>
      <c r="S248" s="118" t="s">
        <v>310</v>
      </c>
      <c r="T248" s="99">
        <f t="shared" si="1048"/>
        <v>1</v>
      </c>
      <c r="U248" s="328">
        <f t="shared" ref="U248:U308" si="1312">ROUND(AVERAGEIF(T248:T250,"&gt;0"),0)</f>
        <v>1</v>
      </c>
      <c r="V248" s="328">
        <f t="shared" ref="V248:V308" si="1313">U248*0.6</f>
        <v>0.6</v>
      </c>
      <c r="W248" s="106" t="s">
        <v>1335</v>
      </c>
      <c r="X248" s="328">
        <f t="shared" ref="X248" si="1314">IF(S248="No_existen",5*$X$10,Y248*$X$10)</f>
        <v>0.2</v>
      </c>
      <c r="Y248" s="328">
        <f t="shared" si="1107"/>
        <v>4</v>
      </c>
      <c r="Z248" s="108">
        <f t="shared" si="1053"/>
        <v>4</v>
      </c>
      <c r="AA248" s="106" t="s">
        <v>313</v>
      </c>
      <c r="AB248" s="106"/>
      <c r="AC248" s="328">
        <f t="shared" ref="AC248" si="1315">IF(S248="No_existen",5*$AC$10,AD248*$AC$10)</f>
        <v>0.15</v>
      </c>
      <c r="AD248" s="328">
        <f t="shared" ref="AD248:AD308" si="1316">ROUND(AVERAGEIF(AE248:AE250,"&gt;0"),0)</f>
        <v>1</v>
      </c>
      <c r="AE248" s="108">
        <f t="shared" si="1056"/>
        <v>1</v>
      </c>
      <c r="AF248" s="106" t="s">
        <v>290</v>
      </c>
      <c r="AG248" s="106" t="s">
        <v>1341</v>
      </c>
      <c r="AH248" s="328">
        <f t="shared" ref="AH248" si="1317">IF(S248="No_existen",5*$AH$10,AI248*$AH$10)</f>
        <v>0.1</v>
      </c>
      <c r="AI248" s="328">
        <f t="shared" ref="AI248" si="1318">ROUND(AVERAGEIF(AJ248:AJ250,"&gt;0"),0)</f>
        <v>1</v>
      </c>
      <c r="AJ248" s="108">
        <f t="shared" si="1059"/>
        <v>1</v>
      </c>
      <c r="AK248" s="106" t="s">
        <v>287</v>
      </c>
      <c r="AL248" s="106" t="s">
        <v>302</v>
      </c>
      <c r="AM248" s="328">
        <f t="shared" ref="AM248" si="1319">IF(S248="No_existen",5*$AM$10,AN248*$AM$10)</f>
        <v>0.1</v>
      </c>
      <c r="AN248" s="328">
        <f t="shared" ref="AN248" si="1320">ROUND(AVERAGEIF(AO248:AO250,"&gt;0"),0)</f>
        <v>1</v>
      </c>
      <c r="AO248" s="108">
        <f t="shared" si="1066"/>
        <v>1</v>
      </c>
      <c r="AP248" s="106" t="s">
        <v>631</v>
      </c>
      <c r="AQ248" s="328">
        <f t="shared" ref="AQ248" si="1321">ROUND(AVERAGE(U248,Y248,AD248,AI248,AN248),0)</f>
        <v>2</v>
      </c>
      <c r="AR248" s="328" t="str">
        <f t="shared" ref="AR248" si="1322">IF(AQ248&lt;1.5,"FUERTE",IF(AND(AQ248&gt;=1.5,AQ248&lt;2.5),"ACEPTABLE",IF(AQ248&gt;=5,"INEXISTENTE","DÉBIL")))</f>
        <v>ACEPTABLE</v>
      </c>
      <c r="AS248" s="328">
        <f t="shared" ref="AS248" si="1323">IF(R248=0,0,ROUND((R248*AQ248),0))</f>
        <v>20</v>
      </c>
      <c r="AT248" s="329" t="str">
        <f t="shared" ref="AT248" si="1324">IF(AS248&gt;=36,"GRAVE", IF(AS248&lt;=10, "LEVE", "MODERADO"))</f>
        <v>MODERADO</v>
      </c>
      <c r="AU248" s="329" t="s">
        <v>1354</v>
      </c>
      <c r="AV248" s="385">
        <v>0</v>
      </c>
      <c r="AW248" s="106" t="s">
        <v>89</v>
      </c>
      <c r="AX248" s="106" t="s">
        <v>1358</v>
      </c>
      <c r="AY248" s="119">
        <v>45639</v>
      </c>
      <c r="AZ248" s="120"/>
      <c r="BA248" s="100"/>
      <c r="BB248" s="100"/>
      <c r="BC248" s="100"/>
      <c r="BD248" s="100"/>
      <c r="BE248" s="100"/>
      <c r="BF248" s="100"/>
      <c r="BG248" s="100"/>
    </row>
    <row r="249" spans="1:59" ht="64.5" hidden="1" customHeight="1" x14ac:dyDescent="0.2">
      <c r="A249" s="336"/>
      <c r="B249" s="340"/>
      <c r="C249" s="340"/>
      <c r="D249" s="329"/>
      <c r="E249" s="340"/>
      <c r="F249" s="340"/>
      <c r="G249" s="106"/>
      <c r="H249" s="106"/>
      <c r="I249" s="99"/>
      <c r="J249" s="340"/>
      <c r="K249" s="340"/>
      <c r="L249" s="340"/>
      <c r="M249" s="340"/>
      <c r="N249" s="340"/>
      <c r="O249" s="328"/>
      <c r="P249" s="340"/>
      <c r="Q249" s="328"/>
      <c r="R249" s="328"/>
      <c r="S249" s="118" t="s">
        <v>310</v>
      </c>
      <c r="T249" s="99">
        <f t="shared" si="1048"/>
        <v>1</v>
      </c>
      <c r="U249" s="328"/>
      <c r="V249" s="328"/>
      <c r="W249" s="106" t="s">
        <v>1322</v>
      </c>
      <c r="X249" s="328"/>
      <c r="Y249" s="328"/>
      <c r="Z249" s="108">
        <f t="shared" si="1053"/>
        <v>4</v>
      </c>
      <c r="AA249" s="106" t="s">
        <v>313</v>
      </c>
      <c r="AB249" s="106"/>
      <c r="AC249" s="328"/>
      <c r="AD249" s="328"/>
      <c r="AE249" s="108">
        <f t="shared" si="1056"/>
        <v>1</v>
      </c>
      <c r="AF249" s="106" t="s">
        <v>290</v>
      </c>
      <c r="AG249" s="106" t="s">
        <v>1341</v>
      </c>
      <c r="AH249" s="328"/>
      <c r="AI249" s="328"/>
      <c r="AJ249" s="108">
        <f t="shared" si="1059"/>
        <v>1</v>
      </c>
      <c r="AK249" s="106" t="s">
        <v>287</v>
      </c>
      <c r="AL249" s="106" t="s">
        <v>296</v>
      </c>
      <c r="AM249" s="328"/>
      <c r="AN249" s="328"/>
      <c r="AO249" s="108">
        <f t="shared" si="1066"/>
        <v>1</v>
      </c>
      <c r="AP249" s="106" t="s">
        <v>631</v>
      </c>
      <c r="AQ249" s="328"/>
      <c r="AR249" s="328"/>
      <c r="AS249" s="328"/>
      <c r="AT249" s="329"/>
      <c r="AU249" s="329"/>
      <c r="AV249" s="329"/>
      <c r="AW249" s="106"/>
      <c r="AX249" s="106"/>
      <c r="AY249" s="119"/>
      <c r="AZ249" s="120"/>
      <c r="BA249" s="100"/>
      <c r="BB249" s="100"/>
      <c r="BC249" s="100"/>
      <c r="BD249" s="100"/>
      <c r="BE249" s="100"/>
      <c r="BF249" s="100"/>
      <c r="BG249" s="100"/>
    </row>
    <row r="250" spans="1:59" ht="64.5" hidden="1" customHeight="1" x14ac:dyDescent="0.2">
      <c r="A250" s="336"/>
      <c r="B250" s="340"/>
      <c r="C250" s="340"/>
      <c r="D250" s="329"/>
      <c r="E250" s="340"/>
      <c r="F250" s="340"/>
      <c r="G250" s="106"/>
      <c r="H250" s="106"/>
      <c r="I250" s="99"/>
      <c r="J250" s="340"/>
      <c r="K250" s="340"/>
      <c r="L250" s="340"/>
      <c r="M250" s="340"/>
      <c r="N250" s="340"/>
      <c r="O250" s="328"/>
      <c r="P250" s="340"/>
      <c r="Q250" s="328"/>
      <c r="R250" s="328"/>
      <c r="S250" s="118"/>
      <c r="T250" s="99">
        <f t="shared" si="1048"/>
        <v>0</v>
      </c>
      <c r="U250" s="328"/>
      <c r="V250" s="328"/>
      <c r="W250" s="106"/>
      <c r="X250" s="328"/>
      <c r="Y250" s="328"/>
      <c r="Z250" s="108">
        <f t="shared" si="1053"/>
        <v>0</v>
      </c>
      <c r="AA250" s="106"/>
      <c r="AB250" s="106"/>
      <c r="AC250" s="328"/>
      <c r="AD250" s="328"/>
      <c r="AE250" s="108">
        <f t="shared" si="1056"/>
        <v>0</v>
      </c>
      <c r="AF250" s="106"/>
      <c r="AG250" s="106"/>
      <c r="AH250" s="328"/>
      <c r="AI250" s="328"/>
      <c r="AJ250" s="108">
        <f t="shared" si="1059"/>
        <v>0</v>
      </c>
      <c r="AK250" s="106"/>
      <c r="AL250" s="106"/>
      <c r="AM250" s="328"/>
      <c r="AN250" s="328"/>
      <c r="AO250" s="108">
        <f t="shared" si="1066"/>
        <v>0</v>
      </c>
      <c r="AP250" s="106"/>
      <c r="AQ250" s="328"/>
      <c r="AR250" s="328"/>
      <c r="AS250" s="328"/>
      <c r="AT250" s="329"/>
      <c r="AU250" s="329"/>
      <c r="AV250" s="329"/>
      <c r="AW250" s="106"/>
      <c r="AX250" s="106"/>
      <c r="AY250" s="119"/>
      <c r="AZ250" s="120"/>
      <c r="BA250" s="100"/>
      <c r="BB250" s="100"/>
      <c r="BC250" s="100"/>
      <c r="BD250" s="100"/>
      <c r="BE250" s="100"/>
      <c r="BF250" s="100"/>
      <c r="BG250" s="100"/>
    </row>
    <row r="251" spans="1:59" ht="64.5" hidden="1" customHeight="1" x14ac:dyDescent="0.2">
      <c r="A251" s="336">
        <v>81</v>
      </c>
      <c r="B251" s="340" t="s">
        <v>247</v>
      </c>
      <c r="C251" s="340" t="str">
        <f t="shared" ref="C251" si="1325">+VLOOKUP(B251,$A$694:$B$733,2,0)</f>
        <v>MARCELA BOTERO ARBELAEZ</v>
      </c>
      <c r="D251" s="329" t="s">
        <v>164</v>
      </c>
      <c r="E251" s="340" t="str">
        <f>IF(D251=$D$664,$E$664,IF(D251=$D$665,$E$665,IF(D251=$D$666,$E$666,IF(D251=$D$667,$E$667,IF(D251=$D$668,$E$668,IF(D251=$D$669,$E$669,IF(D251=$D$670,$E$670,IF(D251=$D$671,$E$671,IF(D251=$D$672,$E$672,IF(D251=$D$673,$E$673,IF(D251=VICERRECTORÍA_ACADÉMICA_,BE865,IF(D251=PLANEACIÓN_,BE867, IF(D251=IMPACTO,BE866,IF(D251=VICERRECTORÍA_ADMINISTRATIVA_FINANCIERA_,BE868,IF(D251=_VICERRECTORÍA_RESPONSABILIDAD_SOCIAL_Y_BIENESTAR_UNIVERSITARIO_,BE869," ")))))))))))))))</f>
        <v>Promover y facilitar la interacción con la sociedad contribuyendo a la satisfacción de sus demandas, mediante servicios especializados, programas de educación continuada y de proyección social.</v>
      </c>
      <c r="F251" s="340" t="s">
        <v>260</v>
      </c>
      <c r="G251" s="106" t="s">
        <v>255</v>
      </c>
      <c r="H251" s="106" t="s">
        <v>34</v>
      </c>
      <c r="I251" s="99" t="s">
        <v>1293</v>
      </c>
      <c r="J251" s="340" t="s">
        <v>104</v>
      </c>
      <c r="K251" s="340" t="s">
        <v>1312</v>
      </c>
      <c r="L251" s="340" t="s">
        <v>1316</v>
      </c>
      <c r="M251" s="340" t="s">
        <v>1314</v>
      </c>
      <c r="N251" s="340" t="s">
        <v>144</v>
      </c>
      <c r="O251" s="328">
        <f t="shared" ref="O251" si="1326">IF(N251="ALTA",5,IF(N251="MEDIO ALTA",4,IF(N251="MEDIA",3,IF(N251="MEDIO BAJA",2,IF(N251="BAJA",1,0)))))</f>
        <v>2</v>
      </c>
      <c r="P251" s="340" t="s">
        <v>136</v>
      </c>
      <c r="Q251" s="328">
        <f t="shared" ref="Q251" si="1327">IF(P251="ALTO",5,IF(P251="MEDIO-ALTO",4,IF(P251="MEDIO",3,IF(P251="MEDIO-BAJO",2,IF(P251="BAJO",1,0)))))</f>
        <v>5</v>
      </c>
      <c r="R251" s="328">
        <f t="shared" ref="R251" si="1328">Q251*O251</f>
        <v>10</v>
      </c>
      <c r="S251" s="118" t="s">
        <v>310</v>
      </c>
      <c r="T251" s="99">
        <f t="shared" si="1048"/>
        <v>1</v>
      </c>
      <c r="U251" s="328">
        <f t="shared" ref="U251" si="1329">ROUND(AVERAGEIF(T251:T253,"&gt;0"),0)</f>
        <v>1</v>
      </c>
      <c r="V251" s="328">
        <f t="shared" ref="V251" si="1330">U251*0.6</f>
        <v>0.6</v>
      </c>
      <c r="W251" s="106" t="s">
        <v>1336</v>
      </c>
      <c r="X251" s="328">
        <f t="shared" ref="X251" si="1331">IF(S251="No_existen",5*$X$10,Y251*$X$10)</f>
        <v>0.2</v>
      </c>
      <c r="Y251" s="328">
        <f t="shared" si="1124"/>
        <v>4</v>
      </c>
      <c r="Z251" s="108">
        <f t="shared" si="1053"/>
        <v>4</v>
      </c>
      <c r="AA251" s="106" t="s">
        <v>313</v>
      </c>
      <c r="AB251" s="106"/>
      <c r="AC251" s="328">
        <f t="shared" ref="AC251" si="1332">IF(S251="No_existen",5*$AC$10,AD251*$AC$10)</f>
        <v>0.15</v>
      </c>
      <c r="AD251" s="328">
        <f t="shared" ref="AD251" si="1333">ROUND(AVERAGEIF(AE251:AE253,"&gt;0"),0)</f>
        <v>1</v>
      </c>
      <c r="AE251" s="108">
        <f t="shared" si="1056"/>
        <v>1</v>
      </c>
      <c r="AF251" s="106" t="s">
        <v>290</v>
      </c>
      <c r="AG251" s="106" t="s">
        <v>1343</v>
      </c>
      <c r="AH251" s="328">
        <f t="shared" ref="AH251" si="1334">IF(S251="No_existen",5*$AH$10,AI251*$AH$10)</f>
        <v>0.1</v>
      </c>
      <c r="AI251" s="328">
        <f t="shared" ref="AI251" si="1335">ROUND(AVERAGEIF(AJ251:AJ253,"&gt;0"),0)</f>
        <v>1</v>
      </c>
      <c r="AJ251" s="108">
        <f t="shared" si="1059"/>
        <v>1</v>
      </c>
      <c r="AK251" s="106" t="s">
        <v>287</v>
      </c>
      <c r="AL251" s="106" t="s">
        <v>294</v>
      </c>
      <c r="AM251" s="328">
        <f t="shared" ref="AM251" si="1336">IF(S251="No_existen",5*$AM$10,AN251*$AM$10)</f>
        <v>0.1</v>
      </c>
      <c r="AN251" s="328">
        <f t="shared" ref="AN251" si="1337">ROUND(AVERAGEIF(AO251:AO253,"&gt;0"),0)</f>
        <v>1</v>
      </c>
      <c r="AO251" s="108">
        <f t="shared" si="1066"/>
        <v>1</v>
      </c>
      <c r="AP251" s="106" t="s">
        <v>631</v>
      </c>
      <c r="AQ251" s="328">
        <f t="shared" ref="AQ251" si="1338">ROUND(AVERAGE(U251,Y251,AD251,AI251,AN251),0)</f>
        <v>2</v>
      </c>
      <c r="AR251" s="328" t="str">
        <f t="shared" ref="AR251" si="1339">IF(AQ251&lt;1.5,"FUERTE",IF(AND(AQ251&gt;=1.5,AQ251&lt;2.5),"ACEPTABLE",IF(AQ251&gt;=5,"INEXISTENTE","DÉBIL")))</f>
        <v>ACEPTABLE</v>
      </c>
      <c r="AS251" s="328">
        <f t="shared" ref="AS251" si="1340">IF(R251=0,0,ROUND((R251*AQ251),0))</f>
        <v>20</v>
      </c>
      <c r="AT251" s="329" t="str">
        <f t="shared" ref="AT251" si="1341">IF(AS251&gt;=36,"GRAVE", IF(AS251&lt;=10, "LEVE", "MODERADO"))</f>
        <v>MODERADO</v>
      </c>
      <c r="AU251" s="329" t="s">
        <v>1355</v>
      </c>
      <c r="AV251" s="385">
        <v>0</v>
      </c>
      <c r="AW251" s="106" t="s">
        <v>89</v>
      </c>
      <c r="AX251" s="106" t="s">
        <v>1357</v>
      </c>
      <c r="AY251" s="119">
        <v>45639</v>
      </c>
      <c r="AZ251" s="120"/>
      <c r="BA251" s="100"/>
      <c r="BB251" s="100"/>
      <c r="BC251" s="100"/>
      <c r="BD251" s="100"/>
      <c r="BE251" s="100"/>
      <c r="BF251" s="100"/>
      <c r="BG251" s="100"/>
    </row>
    <row r="252" spans="1:59" ht="64.5" hidden="1" customHeight="1" x14ac:dyDescent="0.2">
      <c r="A252" s="336"/>
      <c r="B252" s="340"/>
      <c r="C252" s="340"/>
      <c r="D252" s="329"/>
      <c r="E252" s="340"/>
      <c r="F252" s="340"/>
      <c r="G252" s="106"/>
      <c r="H252" s="106"/>
      <c r="I252" s="99"/>
      <c r="J252" s="340"/>
      <c r="K252" s="340"/>
      <c r="L252" s="340"/>
      <c r="M252" s="340"/>
      <c r="N252" s="340"/>
      <c r="O252" s="328"/>
      <c r="P252" s="340"/>
      <c r="Q252" s="328"/>
      <c r="R252" s="328"/>
      <c r="S252" s="118"/>
      <c r="T252" s="99">
        <f t="shared" si="1048"/>
        <v>0</v>
      </c>
      <c r="U252" s="328"/>
      <c r="V252" s="328"/>
      <c r="W252" s="106"/>
      <c r="X252" s="328"/>
      <c r="Y252" s="328"/>
      <c r="Z252" s="108">
        <f t="shared" si="1053"/>
        <v>0</v>
      </c>
      <c r="AA252" s="106"/>
      <c r="AB252" s="106"/>
      <c r="AC252" s="328"/>
      <c r="AD252" s="328"/>
      <c r="AE252" s="108">
        <f t="shared" si="1056"/>
        <v>0</v>
      </c>
      <c r="AF252" s="106"/>
      <c r="AG252" s="106"/>
      <c r="AH252" s="328"/>
      <c r="AI252" s="328"/>
      <c r="AJ252" s="108">
        <f t="shared" si="1059"/>
        <v>0</v>
      </c>
      <c r="AK252" s="106"/>
      <c r="AL252" s="106"/>
      <c r="AM252" s="328"/>
      <c r="AN252" s="328"/>
      <c r="AO252" s="108">
        <f t="shared" si="1066"/>
        <v>0</v>
      </c>
      <c r="AP252" s="106"/>
      <c r="AQ252" s="328"/>
      <c r="AR252" s="328"/>
      <c r="AS252" s="328"/>
      <c r="AT252" s="329"/>
      <c r="AU252" s="329"/>
      <c r="AV252" s="329"/>
      <c r="AW252" s="106"/>
      <c r="AX252" s="106"/>
      <c r="AY252" s="119"/>
      <c r="AZ252" s="120"/>
      <c r="BA252" s="100"/>
      <c r="BB252" s="100"/>
      <c r="BC252" s="100"/>
      <c r="BD252" s="100"/>
      <c r="BE252" s="100"/>
      <c r="BF252" s="100"/>
      <c r="BG252" s="100"/>
    </row>
    <row r="253" spans="1:59" ht="64.5" hidden="1" customHeight="1" x14ac:dyDescent="0.2">
      <c r="A253" s="336"/>
      <c r="B253" s="340"/>
      <c r="C253" s="340"/>
      <c r="D253" s="329"/>
      <c r="E253" s="340"/>
      <c r="F253" s="340"/>
      <c r="G253" s="106"/>
      <c r="H253" s="106"/>
      <c r="I253" s="99"/>
      <c r="J253" s="340"/>
      <c r="K253" s="340"/>
      <c r="L253" s="340"/>
      <c r="M253" s="340"/>
      <c r="N253" s="340"/>
      <c r="O253" s="328"/>
      <c r="P253" s="340"/>
      <c r="Q253" s="328"/>
      <c r="R253" s="328"/>
      <c r="S253" s="118"/>
      <c r="T253" s="99">
        <f t="shared" si="1048"/>
        <v>0</v>
      </c>
      <c r="U253" s="328"/>
      <c r="V253" s="328"/>
      <c r="W253" s="106"/>
      <c r="X253" s="328"/>
      <c r="Y253" s="328"/>
      <c r="Z253" s="108">
        <f t="shared" si="1053"/>
        <v>0</v>
      </c>
      <c r="AA253" s="106"/>
      <c r="AB253" s="106"/>
      <c r="AC253" s="328"/>
      <c r="AD253" s="328"/>
      <c r="AE253" s="108">
        <f t="shared" si="1056"/>
        <v>0</v>
      </c>
      <c r="AF253" s="106"/>
      <c r="AG253" s="106"/>
      <c r="AH253" s="328"/>
      <c r="AI253" s="328"/>
      <c r="AJ253" s="108">
        <f t="shared" si="1059"/>
        <v>0</v>
      </c>
      <c r="AK253" s="106"/>
      <c r="AL253" s="106"/>
      <c r="AM253" s="328"/>
      <c r="AN253" s="328"/>
      <c r="AO253" s="108">
        <f t="shared" si="1066"/>
        <v>0</v>
      </c>
      <c r="AP253" s="106"/>
      <c r="AQ253" s="328"/>
      <c r="AR253" s="328"/>
      <c r="AS253" s="328"/>
      <c r="AT253" s="329"/>
      <c r="AU253" s="329"/>
      <c r="AV253" s="329"/>
      <c r="AW253" s="106"/>
      <c r="AX253" s="106"/>
      <c r="AY253" s="119"/>
      <c r="AZ253" s="120"/>
      <c r="BA253" s="100"/>
      <c r="BB253" s="100"/>
      <c r="BC253" s="100"/>
      <c r="BD253" s="100"/>
      <c r="BE253" s="100"/>
      <c r="BF253" s="100"/>
      <c r="BG253" s="100"/>
    </row>
    <row r="254" spans="1:59" ht="64.5" hidden="1" customHeight="1" x14ac:dyDescent="0.2">
      <c r="A254" s="336">
        <v>82</v>
      </c>
      <c r="B254" s="340" t="s">
        <v>247</v>
      </c>
      <c r="C254" s="340" t="str">
        <f t="shared" ref="C254" si="1342">+VLOOKUP(B254,$A$694:$B$733,2,0)</f>
        <v>MARCELA BOTERO ARBELAEZ</v>
      </c>
      <c r="D254" s="329" t="s">
        <v>164</v>
      </c>
      <c r="E254" s="340" t="str">
        <f>IF(D254=$D$664,$E$664,IF(D254=$D$665,$E$665,IF(D254=$D$666,$E$666,IF(D254=$D$667,$E$667,IF(D254=$D$668,$E$668,IF(D254=$D$669,$E$669,IF(D254=$D$670,$E$670,IF(D254=$D$671,$E$671,IF(D254=$D$672,$E$672,IF(D254=$D$673,$E$673,IF(D254=VICERRECTORÍA_ACADÉMICA_,BE868,IF(D254=PLANEACIÓN_,BE870, IF(D254=IMPACTO,BE869,IF(D254=VICERRECTORÍA_ADMINISTRATIVA_FINANCIERA_,BE871,IF(D254=_VICERRECTORÍA_RESPONSABILIDAD_SOCIAL_Y_BIENESTAR_UNIVERSITARIO_,BE872," ")))))))))))))))</f>
        <v>Promover y facilitar la interacción con la sociedad contribuyendo a la satisfacción de sus demandas, mediante servicios especializados, programas de educación continuada y de proyección social.</v>
      </c>
      <c r="F254" s="340" t="s">
        <v>260</v>
      </c>
      <c r="G254" s="106" t="s">
        <v>255</v>
      </c>
      <c r="H254" s="106" t="s">
        <v>34</v>
      </c>
      <c r="I254" s="99" t="s">
        <v>1294</v>
      </c>
      <c r="J254" s="340" t="s">
        <v>139</v>
      </c>
      <c r="K254" s="340" t="s">
        <v>1080</v>
      </c>
      <c r="L254" s="340" t="s">
        <v>1317</v>
      </c>
      <c r="M254" s="340" t="s">
        <v>1082</v>
      </c>
      <c r="N254" s="340" t="s">
        <v>124</v>
      </c>
      <c r="O254" s="328">
        <f t="shared" ref="O254" si="1343">IF(N254="ALTA",5,IF(N254="MEDIO ALTA",4,IF(N254="MEDIA",3,IF(N254="MEDIO BAJA",2,IF(N254="BAJA",1,0)))))</f>
        <v>1</v>
      </c>
      <c r="P254" s="340" t="s">
        <v>137</v>
      </c>
      <c r="Q254" s="328">
        <f t="shared" ref="Q254" si="1344">IF(P254="ALTO",5,IF(P254="MEDIO-ALTO",4,IF(P254="MEDIO",3,IF(P254="MEDIO-BAJO",2,IF(P254="BAJO",1,0)))))</f>
        <v>3</v>
      </c>
      <c r="R254" s="328">
        <f t="shared" ref="R254" si="1345">Q254*O254</f>
        <v>3</v>
      </c>
      <c r="S254" s="118" t="s">
        <v>310</v>
      </c>
      <c r="T254" s="99">
        <f t="shared" si="1048"/>
        <v>1</v>
      </c>
      <c r="U254" s="328">
        <f t="shared" si="997"/>
        <v>1</v>
      </c>
      <c r="V254" s="328">
        <f t="shared" si="998"/>
        <v>0.6</v>
      </c>
      <c r="W254" s="106" t="s">
        <v>1337</v>
      </c>
      <c r="X254" s="328">
        <f t="shared" ref="X254" si="1346">IF(S254="No_existen",5*$X$10,Y254*$X$10)</f>
        <v>0.2</v>
      </c>
      <c r="Y254" s="328">
        <f t="shared" si="1141"/>
        <v>4</v>
      </c>
      <c r="Z254" s="108">
        <f t="shared" si="1053"/>
        <v>4</v>
      </c>
      <c r="AA254" s="106" t="s">
        <v>313</v>
      </c>
      <c r="AB254" s="106"/>
      <c r="AC254" s="328">
        <f t="shared" ref="AC254" si="1347">IF(S254="No_existen",5*$AC$10,AD254*$AC$10)</f>
        <v>0.15</v>
      </c>
      <c r="AD254" s="328">
        <f t="shared" si="1002"/>
        <v>1</v>
      </c>
      <c r="AE254" s="108">
        <f t="shared" si="1056"/>
        <v>1</v>
      </c>
      <c r="AF254" s="106" t="s">
        <v>290</v>
      </c>
      <c r="AG254" s="106" t="s">
        <v>1343</v>
      </c>
      <c r="AH254" s="328">
        <f t="shared" ref="AH254" si="1348">IF(S254="No_existen",5*$AH$10,AI254*$AH$10)</f>
        <v>0.1</v>
      </c>
      <c r="AI254" s="328">
        <f t="shared" ref="AI254" si="1349">ROUND(AVERAGEIF(AJ254:AJ256,"&gt;0"),0)</f>
        <v>1</v>
      </c>
      <c r="AJ254" s="108">
        <f t="shared" si="1059"/>
        <v>1</v>
      </c>
      <c r="AK254" s="106" t="s">
        <v>287</v>
      </c>
      <c r="AL254" s="106" t="s">
        <v>302</v>
      </c>
      <c r="AM254" s="328">
        <f t="shared" ref="AM254" si="1350">IF(S254="No_existen",5*$AM$10,AN254*$AM$10)</f>
        <v>0.1</v>
      </c>
      <c r="AN254" s="328">
        <f t="shared" ref="AN254" si="1351">ROUND(AVERAGEIF(AO254:AO256,"&gt;0"),0)</f>
        <v>1</v>
      </c>
      <c r="AO254" s="108">
        <f t="shared" si="1066"/>
        <v>1</v>
      </c>
      <c r="AP254" s="106" t="s">
        <v>631</v>
      </c>
      <c r="AQ254" s="328">
        <f t="shared" ref="AQ254" si="1352">ROUND(AVERAGE(U254,Y254,AD254,AI254,AN254),0)</f>
        <v>2</v>
      </c>
      <c r="AR254" s="328" t="str">
        <f t="shared" ref="AR254" si="1353">IF(AQ254&lt;1.5,"FUERTE",IF(AND(AQ254&gt;=1.5,AQ254&lt;2.5),"ACEPTABLE",IF(AQ254&gt;=5,"INEXISTENTE","DÉBIL")))</f>
        <v>ACEPTABLE</v>
      </c>
      <c r="AS254" s="328">
        <f t="shared" ref="AS254" si="1354">IF(R254=0,0,ROUND((R254*AQ254),0))</f>
        <v>6</v>
      </c>
      <c r="AT254" s="329" t="str">
        <f t="shared" ref="AT254" si="1355">IF(AS254&gt;=36,"GRAVE", IF(AS254&lt;=10, "LEVE", "MODERADO"))</f>
        <v>LEVE</v>
      </c>
      <c r="AU254" s="329" t="s">
        <v>1356</v>
      </c>
      <c r="AV254" s="385">
        <v>0</v>
      </c>
      <c r="AW254" s="106" t="s">
        <v>88</v>
      </c>
      <c r="AX254" s="106"/>
      <c r="AY254" s="119"/>
      <c r="AZ254" s="120"/>
      <c r="BA254" s="100"/>
      <c r="BB254" s="100"/>
      <c r="BC254" s="100"/>
      <c r="BD254" s="100"/>
      <c r="BE254" s="100"/>
      <c r="BF254" s="100"/>
      <c r="BG254" s="100"/>
    </row>
    <row r="255" spans="1:59" ht="64.5" hidden="1" customHeight="1" x14ac:dyDescent="0.2">
      <c r="A255" s="336"/>
      <c r="B255" s="340"/>
      <c r="C255" s="340"/>
      <c r="D255" s="329"/>
      <c r="E255" s="340"/>
      <c r="F255" s="340"/>
      <c r="G255" s="106"/>
      <c r="H255" s="106"/>
      <c r="I255" s="99"/>
      <c r="J255" s="340"/>
      <c r="K255" s="340"/>
      <c r="L255" s="340"/>
      <c r="M255" s="340"/>
      <c r="N255" s="340"/>
      <c r="O255" s="328"/>
      <c r="P255" s="340"/>
      <c r="Q255" s="328"/>
      <c r="R255" s="328"/>
      <c r="S255" s="118" t="s">
        <v>310</v>
      </c>
      <c r="T255" s="99">
        <f t="shared" si="1048"/>
        <v>1</v>
      </c>
      <c r="U255" s="328"/>
      <c r="V255" s="328"/>
      <c r="W255" s="106" t="s">
        <v>1338</v>
      </c>
      <c r="X255" s="328"/>
      <c r="Y255" s="328"/>
      <c r="Z255" s="108">
        <f t="shared" si="1053"/>
        <v>4</v>
      </c>
      <c r="AA255" s="106" t="s">
        <v>313</v>
      </c>
      <c r="AB255" s="106"/>
      <c r="AC255" s="328"/>
      <c r="AD255" s="328"/>
      <c r="AE255" s="108">
        <f t="shared" si="1056"/>
        <v>1</v>
      </c>
      <c r="AF255" s="106" t="s">
        <v>290</v>
      </c>
      <c r="AG255" s="106" t="s">
        <v>1343</v>
      </c>
      <c r="AH255" s="328"/>
      <c r="AI255" s="328"/>
      <c r="AJ255" s="108">
        <f t="shared" si="1059"/>
        <v>1</v>
      </c>
      <c r="AK255" s="106" t="s">
        <v>287</v>
      </c>
      <c r="AL255" s="106" t="s">
        <v>294</v>
      </c>
      <c r="AM255" s="328"/>
      <c r="AN255" s="328"/>
      <c r="AO255" s="108">
        <f t="shared" si="1066"/>
        <v>1</v>
      </c>
      <c r="AP255" s="106" t="s">
        <v>631</v>
      </c>
      <c r="AQ255" s="328"/>
      <c r="AR255" s="328"/>
      <c r="AS255" s="328"/>
      <c r="AT255" s="329"/>
      <c r="AU255" s="329"/>
      <c r="AV255" s="329"/>
      <c r="AW255" s="106"/>
      <c r="AX255" s="106"/>
      <c r="AY255" s="119"/>
      <c r="AZ255" s="120"/>
      <c r="BA255" s="100"/>
      <c r="BB255" s="100"/>
      <c r="BC255" s="100"/>
      <c r="BD255" s="100"/>
      <c r="BE255" s="100"/>
      <c r="BF255" s="100"/>
      <c r="BG255" s="100"/>
    </row>
    <row r="256" spans="1:59" ht="64.5" hidden="1" customHeight="1" x14ac:dyDescent="0.2">
      <c r="A256" s="336"/>
      <c r="B256" s="340"/>
      <c r="C256" s="340"/>
      <c r="D256" s="329"/>
      <c r="E256" s="340"/>
      <c r="F256" s="340"/>
      <c r="G256" s="106"/>
      <c r="H256" s="106"/>
      <c r="I256" s="99"/>
      <c r="J256" s="340"/>
      <c r="K256" s="340"/>
      <c r="L256" s="340"/>
      <c r="M256" s="340"/>
      <c r="N256" s="340"/>
      <c r="O256" s="328"/>
      <c r="P256" s="340"/>
      <c r="Q256" s="328"/>
      <c r="R256" s="328"/>
      <c r="S256" s="118"/>
      <c r="T256" s="99">
        <f t="shared" si="1048"/>
        <v>0</v>
      </c>
      <c r="U256" s="328"/>
      <c r="V256" s="328"/>
      <c r="W256" s="106"/>
      <c r="X256" s="328"/>
      <c r="Y256" s="328"/>
      <c r="Z256" s="108">
        <f t="shared" si="1053"/>
        <v>0</v>
      </c>
      <c r="AA256" s="106"/>
      <c r="AB256" s="106"/>
      <c r="AC256" s="328"/>
      <c r="AD256" s="328"/>
      <c r="AE256" s="108">
        <f t="shared" si="1056"/>
        <v>0</v>
      </c>
      <c r="AF256" s="106"/>
      <c r="AG256" s="106"/>
      <c r="AH256" s="328"/>
      <c r="AI256" s="328"/>
      <c r="AJ256" s="108">
        <f t="shared" si="1059"/>
        <v>0</v>
      </c>
      <c r="AK256" s="106"/>
      <c r="AL256" s="106"/>
      <c r="AM256" s="328"/>
      <c r="AN256" s="328"/>
      <c r="AO256" s="108">
        <f t="shared" si="1066"/>
        <v>0</v>
      </c>
      <c r="AP256" s="106"/>
      <c r="AQ256" s="328"/>
      <c r="AR256" s="328"/>
      <c r="AS256" s="328"/>
      <c r="AT256" s="329"/>
      <c r="AU256" s="329"/>
      <c r="AV256" s="329"/>
      <c r="AW256" s="106"/>
      <c r="AX256" s="106"/>
      <c r="AY256" s="119"/>
      <c r="AZ256" s="120"/>
      <c r="BA256" s="100"/>
      <c r="BB256" s="100"/>
      <c r="BC256" s="100"/>
      <c r="BD256" s="100"/>
      <c r="BE256" s="100"/>
      <c r="BF256" s="100"/>
      <c r="BG256" s="100"/>
    </row>
    <row r="257" spans="1:59" ht="64.5" hidden="1" customHeight="1" x14ac:dyDescent="0.2">
      <c r="A257" s="336">
        <v>83</v>
      </c>
      <c r="B257" s="340" t="s">
        <v>247</v>
      </c>
      <c r="C257" s="340" t="str">
        <f t="shared" ref="C257" si="1356">+VLOOKUP(B257,$A$694:$B$733,2,0)</f>
        <v>MARCELA BOTERO ARBELAEZ</v>
      </c>
      <c r="D257" s="329" t="s">
        <v>164</v>
      </c>
      <c r="E257" s="340" t="str">
        <f>IF(D257=$D$664,$E$664,IF(D257=$D$665,$E$665,IF(D257=$D$666,$E$666,IF(D257=$D$667,$E$667,IF(D257=$D$668,$E$668,IF(D257=$D$669,$E$669,IF(D257=$D$670,$E$670,IF(D257=$D$671,$E$671,IF(D257=$D$672,$E$672,IF(D257=$D$673,$E$673,IF(D257=VICERRECTORÍA_ACADÉMICA_,BE871,IF(D257=PLANEACIÓN_,BE873, IF(D257=IMPACTO,BE872,IF(D257=VICERRECTORÍA_ADMINISTRATIVA_FINANCIERA_,BE874,IF(D257=_VICERRECTORÍA_RESPONSABILIDAD_SOCIAL_Y_BIENESTAR_UNIVERSITARIO_,BE875," ")))))))))))))))</f>
        <v>Promover y facilitar la interacción con la sociedad contribuyendo a la satisfacción de sus demandas, mediante servicios especializados, programas de educación continuada y de proyección social.</v>
      </c>
      <c r="F257" s="340" t="s">
        <v>260</v>
      </c>
      <c r="G257" s="106" t="s">
        <v>255</v>
      </c>
      <c r="H257" s="106" t="s">
        <v>34</v>
      </c>
      <c r="I257" s="99" t="s">
        <v>1295</v>
      </c>
      <c r="J257" s="340" t="s">
        <v>107</v>
      </c>
      <c r="K257" s="328" t="s">
        <v>1080</v>
      </c>
      <c r="L257" s="328" t="s">
        <v>1318</v>
      </c>
      <c r="M257" s="340" t="s">
        <v>1319</v>
      </c>
      <c r="N257" s="340" t="s">
        <v>142</v>
      </c>
      <c r="O257" s="328">
        <f t="shared" ref="O257" si="1357">IF(N257="ALTA",5,IF(N257="MEDIO ALTA",4,IF(N257="MEDIA",3,IF(N257="MEDIO BAJA",2,IF(N257="BAJA",1,0)))))</f>
        <v>5</v>
      </c>
      <c r="P257" s="340" t="s">
        <v>138</v>
      </c>
      <c r="Q257" s="328">
        <f t="shared" ref="Q257" si="1358">IF(P257="ALTO",5,IF(P257="MEDIO-ALTO",4,IF(P257="MEDIO",3,IF(P257="MEDIO-BAJO",2,IF(P257="BAJO",1,0)))))</f>
        <v>1</v>
      </c>
      <c r="R257" s="328">
        <f t="shared" ref="R257" si="1359">Q257*O257</f>
        <v>5</v>
      </c>
      <c r="S257" s="118" t="s">
        <v>310</v>
      </c>
      <c r="T257" s="99">
        <f t="shared" si="1048"/>
        <v>1</v>
      </c>
      <c r="U257" s="328">
        <f t="shared" si="1014"/>
        <v>1</v>
      </c>
      <c r="V257" s="328">
        <f t="shared" si="1015"/>
        <v>0.6</v>
      </c>
      <c r="W257" s="106" t="s">
        <v>1339</v>
      </c>
      <c r="X257" s="328">
        <f t="shared" ref="X257" si="1360">IF(S257="No_existen",5*$X$10,Y257*$X$10)</f>
        <v>0.2</v>
      </c>
      <c r="Y257" s="328">
        <f t="shared" si="1159"/>
        <v>4</v>
      </c>
      <c r="Z257" s="108">
        <f t="shared" si="1053"/>
        <v>4</v>
      </c>
      <c r="AA257" s="106" t="s">
        <v>313</v>
      </c>
      <c r="AB257" s="106"/>
      <c r="AC257" s="328">
        <f t="shared" ref="AC257" si="1361">IF(S257="No_existen",5*$AC$10,AD257*$AC$10)</f>
        <v>0.15</v>
      </c>
      <c r="AD257" s="328">
        <f t="shared" si="1019"/>
        <v>1</v>
      </c>
      <c r="AE257" s="108">
        <f t="shared" si="1056"/>
        <v>1</v>
      </c>
      <c r="AF257" s="106" t="s">
        <v>290</v>
      </c>
      <c r="AG257" s="106" t="s">
        <v>1344</v>
      </c>
      <c r="AH257" s="328">
        <f t="shared" ref="AH257" si="1362">IF(S257="No_existen",5*$AH$10,AI257*$AH$10)</f>
        <v>0.1</v>
      </c>
      <c r="AI257" s="328">
        <f t="shared" ref="AI257" si="1363">ROUND(AVERAGEIF(AJ257:AJ259,"&gt;0"),0)</f>
        <v>1</v>
      </c>
      <c r="AJ257" s="108">
        <f t="shared" si="1059"/>
        <v>1</v>
      </c>
      <c r="AK257" s="106" t="s">
        <v>287</v>
      </c>
      <c r="AL257" s="106" t="s">
        <v>294</v>
      </c>
      <c r="AM257" s="328">
        <f t="shared" ref="AM257" si="1364">IF(S257="No_existen",5*$AM$10,AN257*$AM$10)</f>
        <v>0.1</v>
      </c>
      <c r="AN257" s="328">
        <f t="shared" ref="AN257" si="1365">ROUND(AVERAGEIF(AO257:AO259,"&gt;0"),0)</f>
        <v>1</v>
      </c>
      <c r="AO257" s="108">
        <f t="shared" si="1066"/>
        <v>1</v>
      </c>
      <c r="AP257" s="106" t="s">
        <v>631</v>
      </c>
      <c r="AQ257" s="328">
        <f t="shared" ref="AQ257" si="1366">ROUND(AVERAGE(U257,Y257,AD257,AI257,AN257),0)</f>
        <v>2</v>
      </c>
      <c r="AR257" s="328" t="str">
        <f t="shared" ref="AR257" si="1367">IF(AQ257&lt;1.5,"FUERTE",IF(AND(AQ257&gt;=1.5,AQ257&lt;2.5),"ACEPTABLE",IF(AQ257&gt;=5,"INEXISTENTE","DÉBIL")))</f>
        <v>ACEPTABLE</v>
      </c>
      <c r="AS257" s="328">
        <f t="shared" ref="AS257" si="1368">IF(R257=0,0,ROUND((R257*AQ257),0))</f>
        <v>10</v>
      </c>
      <c r="AT257" s="329" t="str">
        <f t="shared" ref="AT257" si="1369">IF(AS257&gt;=36,"GRAVE", IF(AS257&lt;=10, "LEVE", "MODERADO"))</f>
        <v>LEVE</v>
      </c>
      <c r="AU257" s="329" t="s">
        <v>1356</v>
      </c>
      <c r="AV257" s="385">
        <v>0</v>
      </c>
      <c r="AW257" s="106" t="s">
        <v>88</v>
      </c>
      <c r="AX257" s="106"/>
      <c r="AY257" s="119"/>
      <c r="AZ257" s="120"/>
      <c r="BA257" s="100"/>
      <c r="BB257" s="100"/>
      <c r="BC257" s="100"/>
      <c r="BD257" s="100"/>
      <c r="BE257" s="100"/>
      <c r="BF257" s="100"/>
      <c r="BG257" s="100"/>
    </row>
    <row r="258" spans="1:59" ht="64.5" hidden="1" customHeight="1" x14ac:dyDescent="0.2">
      <c r="A258" s="336"/>
      <c r="B258" s="340"/>
      <c r="C258" s="340"/>
      <c r="D258" s="329"/>
      <c r="E258" s="340"/>
      <c r="F258" s="340"/>
      <c r="G258" s="106"/>
      <c r="H258" s="106"/>
      <c r="I258" s="99"/>
      <c r="J258" s="340"/>
      <c r="K258" s="328"/>
      <c r="L258" s="328"/>
      <c r="M258" s="340"/>
      <c r="N258" s="340"/>
      <c r="O258" s="328"/>
      <c r="P258" s="340"/>
      <c r="Q258" s="328"/>
      <c r="R258" s="328"/>
      <c r="S258" s="118" t="s">
        <v>310</v>
      </c>
      <c r="T258" s="99">
        <f t="shared" si="1048"/>
        <v>1</v>
      </c>
      <c r="U258" s="328"/>
      <c r="V258" s="328"/>
      <c r="W258" s="106" t="s">
        <v>1340</v>
      </c>
      <c r="X258" s="328"/>
      <c r="Y258" s="328"/>
      <c r="Z258" s="108">
        <f t="shared" si="1053"/>
        <v>4</v>
      </c>
      <c r="AA258" s="106" t="s">
        <v>313</v>
      </c>
      <c r="AB258" s="106"/>
      <c r="AC258" s="328"/>
      <c r="AD258" s="328"/>
      <c r="AE258" s="108">
        <f t="shared" si="1056"/>
        <v>1</v>
      </c>
      <c r="AF258" s="106" t="s">
        <v>290</v>
      </c>
      <c r="AG258" s="106" t="s">
        <v>1344</v>
      </c>
      <c r="AH258" s="328"/>
      <c r="AI258" s="328"/>
      <c r="AJ258" s="108">
        <f t="shared" si="1059"/>
        <v>1</v>
      </c>
      <c r="AK258" s="106" t="s">
        <v>287</v>
      </c>
      <c r="AL258" s="106" t="s">
        <v>294</v>
      </c>
      <c r="AM258" s="328"/>
      <c r="AN258" s="328"/>
      <c r="AO258" s="108">
        <f t="shared" si="1066"/>
        <v>1</v>
      </c>
      <c r="AP258" s="106" t="s">
        <v>631</v>
      </c>
      <c r="AQ258" s="328"/>
      <c r="AR258" s="328"/>
      <c r="AS258" s="328"/>
      <c r="AT258" s="329"/>
      <c r="AU258" s="329"/>
      <c r="AV258" s="329"/>
      <c r="AW258" s="106"/>
      <c r="AX258" s="106"/>
      <c r="AY258" s="119"/>
      <c r="AZ258" s="120"/>
      <c r="BA258" s="100"/>
      <c r="BB258" s="100"/>
      <c r="BC258" s="100"/>
      <c r="BD258" s="100"/>
      <c r="BE258" s="100"/>
      <c r="BF258" s="100"/>
      <c r="BG258" s="100"/>
    </row>
    <row r="259" spans="1:59" ht="64.5" hidden="1" customHeight="1" x14ac:dyDescent="0.2">
      <c r="A259" s="336"/>
      <c r="B259" s="340"/>
      <c r="C259" s="340"/>
      <c r="D259" s="329"/>
      <c r="E259" s="340"/>
      <c r="F259" s="340"/>
      <c r="G259" s="106"/>
      <c r="H259" s="106"/>
      <c r="I259" s="99"/>
      <c r="J259" s="340"/>
      <c r="K259" s="328"/>
      <c r="L259" s="328"/>
      <c r="M259" s="340"/>
      <c r="N259" s="340"/>
      <c r="O259" s="328"/>
      <c r="P259" s="340"/>
      <c r="Q259" s="328"/>
      <c r="R259" s="328"/>
      <c r="S259" s="118"/>
      <c r="T259" s="99">
        <f t="shared" si="1048"/>
        <v>0</v>
      </c>
      <c r="U259" s="328"/>
      <c r="V259" s="328"/>
      <c r="W259" s="106"/>
      <c r="X259" s="328"/>
      <c r="Y259" s="328"/>
      <c r="Z259" s="108">
        <f t="shared" si="1053"/>
        <v>0</v>
      </c>
      <c r="AA259" s="106"/>
      <c r="AB259" s="106"/>
      <c r="AC259" s="328"/>
      <c r="AD259" s="328"/>
      <c r="AE259" s="108">
        <f t="shared" si="1056"/>
        <v>0</v>
      </c>
      <c r="AF259" s="106"/>
      <c r="AG259" s="106"/>
      <c r="AH259" s="328"/>
      <c r="AI259" s="328"/>
      <c r="AJ259" s="108">
        <f t="shared" si="1059"/>
        <v>0</v>
      </c>
      <c r="AK259" s="106"/>
      <c r="AL259" s="106"/>
      <c r="AM259" s="328"/>
      <c r="AN259" s="328"/>
      <c r="AO259" s="108">
        <f t="shared" si="1066"/>
        <v>0</v>
      </c>
      <c r="AP259" s="106"/>
      <c r="AQ259" s="328"/>
      <c r="AR259" s="328"/>
      <c r="AS259" s="328"/>
      <c r="AT259" s="329"/>
      <c r="AU259" s="329"/>
      <c r="AV259" s="329"/>
      <c r="AW259" s="106"/>
      <c r="AX259" s="106"/>
      <c r="AY259" s="119"/>
      <c r="AZ259" s="120"/>
      <c r="BA259" s="100"/>
      <c r="BB259" s="100"/>
      <c r="BC259" s="100"/>
      <c r="BD259" s="100"/>
      <c r="BE259" s="100"/>
      <c r="BF259" s="100"/>
      <c r="BG259" s="100"/>
    </row>
    <row r="260" spans="1:59" ht="64.5" hidden="1" customHeight="1" x14ac:dyDescent="0.2">
      <c r="A260" s="336">
        <v>84</v>
      </c>
      <c r="B260" s="340" t="s">
        <v>274</v>
      </c>
      <c r="C260" s="340" t="str">
        <f t="shared" ref="C260" si="1370">+VLOOKUP(B260,$A$694:$B$733,2,0)</f>
        <v>ALVARO HERNAN RESTREPO VICTORIA</v>
      </c>
      <c r="D260" s="329" t="s">
        <v>164</v>
      </c>
      <c r="E260" s="340" t="str">
        <f>IF(D260=$D$664,$E$664,IF(D260=$D$665,$E$665,IF(D260=$D$666,$E$666,IF(D260=$D$667,$E$667,IF(D260=$D$668,$E$668,IF(D260=$D$669,$E$669,IF(D260=$D$670,$E$670,IF(D260=$D$671,$E$671,IF(D260=$D$672,$E$672,IF(D260=$D$673,$E$673,IF(D260=VICERRECTORÍA_ACADÉMICA_,BE874,IF(D260=PLANEACIÓN_,BE876, IF(D260=IMPACTO,BE875,IF(D260=VICERRECTORÍA_ADMINISTRATIVA_FINANCIERA_,BE877,IF(D260=_VICERRECTORÍA_RESPONSABILIDAD_SOCIAL_Y_BIENESTAR_UNIVERSITARIO_,BE878," ")))))))))))))))</f>
        <v>Promover y facilitar la interacción con la sociedad contribuyendo a la satisfacción de sus demandas, mediante servicios especializados, programas de educación continuada y de proyección social.</v>
      </c>
      <c r="F260" s="340" t="s">
        <v>260</v>
      </c>
      <c r="G260" s="106" t="s">
        <v>255</v>
      </c>
      <c r="H260" s="106" t="s">
        <v>37</v>
      </c>
      <c r="I260" s="99" t="s">
        <v>1142</v>
      </c>
      <c r="J260" s="340" t="s">
        <v>139</v>
      </c>
      <c r="K260" s="328" t="s">
        <v>1152</v>
      </c>
      <c r="L260" s="328" t="s">
        <v>1929</v>
      </c>
      <c r="M260" s="328" t="s">
        <v>1930</v>
      </c>
      <c r="N260" s="340" t="s">
        <v>124</v>
      </c>
      <c r="O260" s="328">
        <f t="shared" ref="O260" si="1371">IF(N260="ALTA",5,IF(N260="MEDIO ALTA",4,IF(N260="MEDIA",3,IF(N260="MEDIO BAJA",2,IF(N260="BAJA",1,0)))))</f>
        <v>1</v>
      </c>
      <c r="P260" s="340" t="s">
        <v>137</v>
      </c>
      <c r="Q260" s="328">
        <f t="shared" ref="Q260" si="1372">IF(P260="ALTO",5,IF(P260="MEDIO-ALTO",4,IF(P260="MEDIO",3,IF(P260="MEDIO-BAJO",2,IF(P260="BAJO",1,0)))))</f>
        <v>3</v>
      </c>
      <c r="R260" s="328">
        <f>Q260*O260</f>
        <v>3</v>
      </c>
      <c r="S260" s="118" t="s">
        <v>310</v>
      </c>
      <c r="T260" s="99">
        <f t="shared" si="1048"/>
        <v>1</v>
      </c>
      <c r="U260" s="328">
        <f t="shared" si="1031"/>
        <v>1</v>
      </c>
      <c r="V260" s="328">
        <f t="shared" si="1032"/>
        <v>0.6</v>
      </c>
      <c r="W260" s="106" t="s">
        <v>1946</v>
      </c>
      <c r="X260" s="328">
        <f t="shared" ref="X260" si="1373">IF(S260="No_existen",5*$X$10,Y260*$X$10)</f>
        <v>0.2</v>
      </c>
      <c r="Y260" s="328">
        <f t="shared" si="1177"/>
        <v>4</v>
      </c>
      <c r="Z260" s="108">
        <f t="shared" si="1053"/>
        <v>4</v>
      </c>
      <c r="AA260" s="106" t="s">
        <v>313</v>
      </c>
      <c r="AB260" s="106"/>
      <c r="AC260" s="328">
        <f t="shared" ref="AC260" si="1374">IF(S260="No_existen",5*$AC$10,AD260*$AC$10)</f>
        <v>0.3</v>
      </c>
      <c r="AD260" s="328">
        <f t="shared" si="1036"/>
        <v>2</v>
      </c>
      <c r="AE260" s="108">
        <f t="shared" si="1056"/>
        <v>1</v>
      </c>
      <c r="AF260" s="106" t="s">
        <v>290</v>
      </c>
      <c r="AG260" s="106" t="s">
        <v>1957</v>
      </c>
      <c r="AH260" s="328">
        <f t="shared" ref="AH260" si="1375">IF(S260="No_existen",5*$AH$10,AI260*$AH$10)</f>
        <v>0.1</v>
      </c>
      <c r="AI260" s="328">
        <f t="shared" ref="AI260" si="1376">ROUND(AVERAGEIF(AJ260:AJ262,"&gt;0"),0)</f>
        <v>1</v>
      </c>
      <c r="AJ260" s="108">
        <f t="shared" si="1059"/>
        <v>1</v>
      </c>
      <c r="AK260" s="106" t="s">
        <v>287</v>
      </c>
      <c r="AL260" s="106" t="s">
        <v>294</v>
      </c>
      <c r="AM260" s="328">
        <f t="shared" ref="AM260" si="1377">IF(S260="No_existen",5*$AM$10,AN260*$AM$10)</f>
        <v>0.1</v>
      </c>
      <c r="AN260" s="328">
        <f t="shared" ref="AN260" si="1378">ROUND(AVERAGEIF(AO260:AO262,"&gt;0"),0)</f>
        <v>1</v>
      </c>
      <c r="AO260" s="108">
        <f t="shared" si="1066"/>
        <v>1</v>
      </c>
      <c r="AP260" s="106" t="s">
        <v>631</v>
      </c>
      <c r="AQ260" s="328">
        <f t="shared" ref="AQ260" si="1379">ROUND(AVERAGE(U260,Y260,AD260,AI260,AN260),0)</f>
        <v>2</v>
      </c>
      <c r="AR260" s="328" t="str">
        <f t="shared" ref="AR260" si="1380">IF(AQ260&lt;1.5,"FUERTE",IF(AND(AQ260&gt;=1.5,AQ260&lt;2.5),"ACEPTABLE",IF(AQ260&gt;=5,"INEXISTENTE","DÉBIL")))</f>
        <v>ACEPTABLE</v>
      </c>
      <c r="AS260" s="328">
        <f t="shared" ref="AS260" si="1381">IF(R260=0,0,ROUND((R260*AQ260),0))</f>
        <v>6</v>
      </c>
      <c r="AT260" s="329" t="str">
        <f t="shared" ref="AT260" si="1382">IF(AS260&gt;=36,"GRAVE", IF(AS260&lt;=10, "LEVE", "MODERADO"))</f>
        <v>LEVE</v>
      </c>
      <c r="AU260" s="328" t="s">
        <v>1960</v>
      </c>
      <c r="AV260" s="384">
        <v>0</v>
      </c>
      <c r="AW260" s="106" t="s">
        <v>88</v>
      </c>
      <c r="AX260" s="106"/>
      <c r="AY260" s="119"/>
      <c r="AZ260" s="120"/>
      <c r="BA260" s="100"/>
      <c r="BB260" s="100"/>
      <c r="BC260" s="100"/>
      <c r="BD260" s="100"/>
      <c r="BE260" s="100"/>
      <c r="BF260" s="100"/>
      <c r="BG260" s="100"/>
    </row>
    <row r="261" spans="1:59" ht="64.5" hidden="1" customHeight="1" x14ac:dyDescent="0.2">
      <c r="A261" s="336"/>
      <c r="B261" s="340"/>
      <c r="C261" s="340"/>
      <c r="D261" s="329"/>
      <c r="E261" s="340"/>
      <c r="F261" s="340"/>
      <c r="G261" s="106" t="s">
        <v>255</v>
      </c>
      <c r="H261" s="106" t="s">
        <v>37</v>
      </c>
      <c r="I261" s="99" t="s">
        <v>1143</v>
      </c>
      <c r="J261" s="340"/>
      <c r="K261" s="328"/>
      <c r="L261" s="328"/>
      <c r="M261" s="328"/>
      <c r="N261" s="340"/>
      <c r="O261" s="328"/>
      <c r="P261" s="340"/>
      <c r="Q261" s="328"/>
      <c r="R261" s="328"/>
      <c r="S261" s="118" t="s">
        <v>310</v>
      </c>
      <c r="T261" s="99">
        <f t="shared" si="1048"/>
        <v>1</v>
      </c>
      <c r="U261" s="328"/>
      <c r="V261" s="328"/>
      <c r="W261" s="106" t="s">
        <v>1947</v>
      </c>
      <c r="X261" s="328"/>
      <c r="Y261" s="328"/>
      <c r="Z261" s="108">
        <f t="shared" si="1053"/>
        <v>4</v>
      </c>
      <c r="AA261" s="106" t="s">
        <v>313</v>
      </c>
      <c r="AB261" s="106"/>
      <c r="AC261" s="328"/>
      <c r="AD261" s="328"/>
      <c r="AE261" s="108">
        <f t="shared" si="1056"/>
        <v>1</v>
      </c>
      <c r="AF261" s="106" t="s">
        <v>290</v>
      </c>
      <c r="AG261" s="106" t="s">
        <v>1958</v>
      </c>
      <c r="AH261" s="328"/>
      <c r="AI261" s="328"/>
      <c r="AJ261" s="108">
        <f t="shared" si="1059"/>
        <v>1</v>
      </c>
      <c r="AK261" s="106" t="s">
        <v>287</v>
      </c>
      <c r="AL261" s="106" t="s">
        <v>302</v>
      </c>
      <c r="AM261" s="328"/>
      <c r="AN261" s="328"/>
      <c r="AO261" s="108">
        <f t="shared" si="1066"/>
        <v>1</v>
      </c>
      <c r="AP261" s="106" t="s">
        <v>631</v>
      </c>
      <c r="AQ261" s="328"/>
      <c r="AR261" s="328"/>
      <c r="AS261" s="328"/>
      <c r="AT261" s="329"/>
      <c r="AU261" s="328"/>
      <c r="AV261" s="328"/>
      <c r="AW261" s="106" t="s">
        <v>88</v>
      </c>
      <c r="AX261" s="106"/>
      <c r="AY261" s="119"/>
      <c r="AZ261" s="120"/>
      <c r="BA261" s="100"/>
      <c r="BB261" s="100"/>
      <c r="BC261" s="100"/>
      <c r="BD261" s="100"/>
      <c r="BE261" s="100"/>
      <c r="BF261" s="100"/>
      <c r="BG261" s="100"/>
    </row>
    <row r="262" spans="1:59" ht="64.5" hidden="1" customHeight="1" x14ac:dyDescent="0.2">
      <c r="A262" s="336"/>
      <c r="B262" s="340"/>
      <c r="C262" s="340"/>
      <c r="D262" s="329"/>
      <c r="E262" s="340"/>
      <c r="F262" s="340"/>
      <c r="G262" s="106" t="s">
        <v>255</v>
      </c>
      <c r="H262" s="106" t="s">
        <v>37</v>
      </c>
      <c r="I262" s="99" t="s">
        <v>1922</v>
      </c>
      <c r="J262" s="340"/>
      <c r="K262" s="328"/>
      <c r="L262" s="328"/>
      <c r="M262" s="328"/>
      <c r="N262" s="340"/>
      <c r="O262" s="328"/>
      <c r="P262" s="340"/>
      <c r="Q262" s="328"/>
      <c r="R262" s="328"/>
      <c r="S262" s="118" t="s">
        <v>310</v>
      </c>
      <c r="T262" s="99">
        <f t="shared" si="1048"/>
        <v>1</v>
      </c>
      <c r="U262" s="328"/>
      <c r="V262" s="328"/>
      <c r="W262" s="106" t="s">
        <v>1948</v>
      </c>
      <c r="X262" s="328"/>
      <c r="Y262" s="328"/>
      <c r="Z262" s="108">
        <f t="shared" si="1053"/>
        <v>4</v>
      </c>
      <c r="AA262" s="106" t="s">
        <v>313</v>
      </c>
      <c r="AB262" s="106"/>
      <c r="AC262" s="328"/>
      <c r="AD262" s="328"/>
      <c r="AE262" s="108">
        <f t="shared" si="1056"/>
        <v>4</v>
      </c>
      <c r="AF262" s="106" t="s">
        <v>289</v>
      </c>
      <c r="AG262" s="106"/>
      <c r="AH262" s="328"/>
      <c r="AI262" s="328"/>
      <c r="AJ262" s="108">
        <f t="shared" si="1059"/>
        <v>1</v>
      </c>
      <c r="AK262" s="106" t="s">
        <v>287</v>
      </c>
      <c r="AL262" s="106" t="s">
        <v>302</v>
      </c>
      <c r="AM262" s="328"/>
      <c r="AN262" s="328"/>
      <c r="AO262" s="108">
        <f t="shared" si="1066"/>
        <v>1</v>
      </c>
      <c r="AP262" s="106" t="s">
        <v>631</v>
      </c>
      <c r="AQ262" s="328"/>
      <c r="AR262" s="328"/>
      <c r="AS262" s="328"/>
      <c r="AT262" s="329"/>
      <c r="AU262" s="328"/>
      <c r="AV262" s="328"/>
      <c r="AW262" s="106" t="s">
        <v>88</v>
      </c>
      <c r="AX262" s="106"/>
      <c r="AY262" s="119"/>
      <c r="AZ262" s="120"/>
      <c r="BA262" s="100"/>
      <c r="BB262" s="100"/>
      <c r="BC262" s="100"/>
      <c r="BD262" s="100"/>
      <c r="BE262" s="100"/>
      <c r="BF262" s="100"/>
      <c r="BG262" s="100"/>
    </row>
    <row r="263" spans="1:59" ht="64.5" hidden="1" customHeight="1" x14ac:dyDescent="0.2">
      <c r="A263" s="336">
        <v>85</v>
      </c>
      <c r="B263" s="340" t="s">
        <v>274</v>
      </c>
      <c r="C263" s="340" t="str">
        <f t="shared" ref="C263" si="1383">+VLOOKUP(B263,$A$694:$B$733,2,0)</f>
        <v>ALVARO HERNAN RESTREPO VICTORIA</v>
      </c>
      <c r="D263" s="329" t="s">
        <v>164</v>
      </c>
      <c r="E263" s="340" t="str">
        <f>IF(D263=$D$664,$E$664,IF(D263=$D$665,$E$665,IF(D263=$D$666,$E$666,IF(D263=$D$667,$E$667,IF(D263=$D$668,$E$668,IF(D263=$D$669,$E$669,IF(D263=$D$670,$E$670,IF(D263=$D$671,$E$671,IF(D263=$D$672,$E$672,IF(D263=$D$673,$E$673,IF(D263=VICERRECTORÍA_ACADÉMICA_,BE877,IF(D263=PLANEACIÓN_,BE879, IF(D263=IMPACTO,BE878,IF(D263=VICERRECTORÍA_ADMINISTRATIVA_FINANCIERA_,BE880,IF(D263=_VICERRECTORÍA_RESPONSABILIDAD_SOCIAL_Y_BIENESTAR_UNIVERSITARIO_,BE881," ")))))))))))))))</f>
        <v>Promover y facilitar la interacción con la sociedad contribuyendo a la satisfacción de sus demandas, mediante servicios especializados, programas de educación continuada y de proyección social.</v>
      </c>
      <c r="F263" s="340" t="s">
        <v>260</v>
      </c>
      <c r="G263" s="106" t="s">
        <v>255</v>
      </c>
      <c r="H263" s="106" t="s">
        <v>37</v>
      </c>
      <c r="I263" s="99" t="s">
        <v>1923</v>
      </c>
      <c r="J263" s="340" t="s">
        <v>104</v>
      </c>
      <c r="K263" s="340" t="s">
        <v>1931</v>
      </c>
      <c r="L263" s="340" t="s">
        <v>1932</v>
      </c>
      <c r="M263" s="340" t="s">
        <v>1933</v>
      </c>
      <c r="N263" s="340" t="s">
        <v>124</v>
      </c>
      <c r="O263" s="328">
        <f t="shared" si="1153"/>
        <v>1</v>
      </c>
      <c r="P263" s="340" t="s">
        <v>137</v>
      </c>
      <c r="Q263" s="328">
        <f t="shared" ref="Q263" si="1384">IF(P263="ALTO",5,IF(P263="MEDIO-ALTO",4,IF(P263="MEDIO",3,IF(P263="MEDIO-BAJO",2,IF(P263="BAJO",1,0)))))</f>
        <v>3</v>
      </c>
      <c r="R263" s="328">
        <f t="shared" ref="R263" si="1385">Q263*O263</f>
        <v>3</v>
      </c>
      <c r="S263" s="118" t="s">
        <v>310</v>
      </c>
      <c r="T263" s="99">
        <f t="shared" si="1048"/>
        <v>1</v>
      </c>
      <c r="U263" s="328">
        <f t="shared" si="1049"/>
        <v>2</v>
      </c>
      <c r="V263" s="328">
        <f t="shared" si="1050"/>
        <v>1.2</v>
      </c>
      <c r="W263" s="106" t="s">
        <v>1949</v>
      </c>
      <c r="X263" s="328">
        <f t="shared" ref="X263" si="1386">IF(S263="No_existen",5*$X$10,Y263*$X$10)</f>
        <v>0.15000000000000002</v>
      </c>
      <c r="Y263" s="328">
        <f t="shared" ref="Y263" si="1387">ROUND(AVERAGEIF(Z263:Z265,"&gt;0"),0)</f>
        <v>3</v>
      </c>
      <c r="Z263" s="108">
        <f t="shared" si="1053"/>
        <v>2</v>
      </c>
      <c r="AA263" s="106" t="s">
        <v>314</v>
      </c>
      <c r="AB263" s="106"/>
      <c r="AC263" s="328">
        <f t="shared" ref="AC263" si="1388">IF(S263="No_existen",5*$AC$10,AD263*$AC$10)</f>
        <v>0.15</v>
      </c>
      <c r="AD263" s="328">
        <f t="shared" si="1055"/>
        <v>1</v>
      </c>
      <c r="AE263" s="108">
        <f t="shared" si="1056"/>
        <v>1</v>
      </c>
      <c r="AF263" s="106" t="s">
        <v>290</v>
      </c>
      <c r="AG263" s="106" t="s">
        <v>1959</v>
      </c>
      <c r="AH263" s="328">
        <f t="shared" ref="AH263" si="1389">IF(S263="No_existen",5*$AH$10,AI263*$AH$10)</f>
        <v>0.1</v>
      </c>
      <c r="AI263" s="328">
        <f t="shared" ref="AI263" si="1390">ROUND(AVERAGEIF(AJ263:AJ265,"&gt;0"),0)</f>
        <v>1</v>
      </c>
      <c r="AJ263" s="108">
        <f t="shared" si="1059"/>
        <v>1</v>
      </c>
      <c r="AK263" s="106" t="s">
        <v>287</v>
      </c>
      <c r="AL263" s="106" t="s">
        <v>301</v>
      </c>
      <c r="AM263" s="328">
        <f t="shared" ref="AM263" si="1391">IF(S263="No_existen",5*$AM$10,AN263*$AM$10)</f>
        <v>0.1</v>
      </c>
      <c r="AN263" s="328">
        <f t="shared" ref="AN263" si="1392">ROUND(AVERAGEIF(AO263:AO265,"&gt;0"),0)</f>
        <v>1</v>
      </c>
      <c r="AO263" s="108">
        <f t="shared" si="1066"/>
        <v>1</v>
      </c>
      <c r="AP263" s="106" t="s">
        <v>631</v>
      </c>
      <c r="AQ263" s="328">
        <f t="shared" ref="AQ263" si="1393">ROUND(AVERAGE(U263,Y263,AD263,AI263,AN263),0)</f>
        <v>2</v>
      </c>
      <c r="AR263" s="328" t="str">
        <f t="shared" ref="AR263" si="1394">IF(AQ263&lt;1.5,"FUERTE",IF(AND(AQ263&gt;=1.5,AQ263&lt;2.5),"ACEPTABLE",IF(AQ263&gt;=5,"INEXISTENTE","DÉBIL")))</f>
        <v>ACEPTABLE</v>
      </c>
      <c r="AS263" s="328">
        <f t="shared" ref="AS263" si="1395">IF(R263=0,0,ROUND((R263*AQ263),0))</f>
        <v>6</v>
      </c>
      <c r="AT263" s="329" t="str">
        <f t="shared" ref="AT263" si="1396">IF(AS263&gt;=36,"GRAVE", IF(AS263&lt;=10, "LEVE", "MODERADO"))</f>
        <v>LEVE</v>
      </c>
      <c r="AU263" s="329" t="s">
        <v>1961</v>
      </c>
      <c r="AV263" s="385">
        <v>0</v>
      </c>
      <c r="AW263" s="106" t="s">
        <v>88</v>
      </c>
      <c r="AX263" s="106"/>
      <c r="AY263" s="119"/>
      <c r="AZ263" s="120"/>
      <c r="BA263" s="100"/>
      <c r="BB263" s="100"/>
      <c r="BC263" s="100"/>
      <c r="BD263" s="100"/>
      <c r="BE263" s="100"/>
      <c r="BF263" s="100"/>
      <c r="BG263" s="100"/>
    </row>
    <row r="264" spans="1:59" ht="64.5" hidden="1" customHeight="1" x14ac:dyDescent="0.2">
      <c r="A264" s="336"/>
      <c r="B264" s="340"/>
      <c r="C264" s="340"/>
      <c r="D264" s="329"/>
      <c r="E264" s="340"/>
      <c r="F264" s="340"/>
      <c r="G264" s="106"/>
      <c r="H264" s="106"/>
      <c r="I264" s="99"/>
      <c r="J264" s="340"/>
      <c r="K264" s="340"/>
      <c r="L264" s="340"/>
      <c r="M264" s="340"/>
      <c r="N264" s="340"/>
      <c r="O264" s="328"/>
      <c r="P264" s="340"/>
      <c r="Q264" s="328"/>
      <c r="R264" s="328"/>
      <c r="S264" s="118" t="s">
        <v>309</v>
      </c>
      <c r="T264" s="99">
        <f t="shared" si="1048"/>
        <v>2</v>
      </c>
      <c r="U264" s="328"/>
      <c r="V264" s="328"/>
      <c r="W264" s="106" t="s">
        <v>1950</v>
      </c>
      <c r="X264" s="328"/>
      <c r="Y264" s="328"/>
      <c r="Z264" s="108">
        <f t="shared" si="1053"/>
        <v>4</v>
      </c>
      <c r="AA264" s="106" t="s">
        <v>313</v>
      </c>
      <c r="AB264" s="106"/>
      <c r="AC264" s="328"/>
      <c r="AD264" s="328"/>
      <c r="AE264" s="108">
        <f t="shared" si="1056"/>
        <v>1</v>
      </c>
      <c r="AF264" s="106" t="s">
        <v>290</v>
      </c>
      <c r="AG264" s="106" t="s">
        <v>1957</v>
      </c>
      <c r="AH264" s="328"/>
      <c r="AI264" s="328"/>
      <c r="AJ264" s="108">
        <f t="shared" si="1059"/>
        <v>1</v>
      </c>
      <c r="AK264" s="106" t="s">
        <v>287</v>
      </c>
      <c r="AL264" s="106" t="s">
        <v>302</v>
      </c>
      <c r="AM264" s="328"/>
      <c r="AN264" s="328"/>
      <c r="AO264" s="108">
        <f t="shared" si="1066"/>
        <v>1</v>
      </c>
      <c r="AP264" s="106" t="s">
        <v>631</v>
      </c>
      <c r="AQ264" s="328"/>
      <c r="AR264" s="328"/>
      <c r="AS264" s="328"/>
      <c r="AT264" s="329"/>
      <c r="AU264" s="329"/>
      <c r="AV264" s="329"/>
      <c r="AW264" s="106" t="s">
        <v>88</v>
      </c>
      <c r="AX264" s="106"/>
      <c r="AY264" s="119"/>
      <c r="AZ264" s="120"/>
      <c r="BA264" s="100"/>
      <c r="BB264" s="100"/>
      <c r="BC264" s="100"/>
      <c r="BD264" s="100"/>
      <c r="BE264" s="100"/>
      <c r="BF264" s="100"/>
      <c r="BG264" s="100"/>
    </row>
    <row r="265" spans="1:59" ht="64.5" hidden="1" customHeight="1" x14ac:dyDescent="0.2">
      <c r="A265" s="336"/>
      <c r="B265" s="340"/>
      <c r="C265" s="340"/>
      <c r="D265" s="329"/>
      <c r="E265" s="340"/>
      <c r="F265" s="340"/>
      <c r="G265" s="106"/>
      <c r="H265" s="106"/>
      <c r="I265" s="99"/>
      <c r="J265" s="340"/>
      <c r="K265" s="340"/>
      <c r="L265" s="340"/>
      <c r="M265" s="340"/>
      <c r="N265" s="340"/>
      <c r="O265" s="328"/>
      <c r="P265" s="340"/>
      <c r="Q265" s="328"/>
      <c r="R265" s="328"/>
      <c r="S265" s="118"/>
      <c r="T265" s="99">
        <f t="shared" si="1048"/>
        <v>0</v>
      </c>
      <c r="U265" s="328"/>
      <c r="V265" s="328"/>
      <c r="W265" s="106"/>
      <c r="X265" s="328"/>
      <c r="Y265" s="328"/>
      <c r="Z265" s="108">
        <f t="shared" si="1053"/>
        <v>0</v>
      </c>
      <c r="AA265" s="106"/>
      <c r="AB265" s="106"/>
      <c r="AC265" s="328"/>
      <c r="AD265" s="328"/>
      <c r="AE265" s="108">
        <f t="shared" si="1056"/>
        <v>0</v>
      </c>
      <c r="AF265" s="106"/>
      <c r="AG265" s="106"/>
      <c r="AH265" s="328"/>
      <c r="AI265" s="328"/>
      <c r="AJ265" s="108">
        <f t="shared" si="1059"/>
        <v>0</v>
      </c>
      <c r="AK265" s="106"/>
      <c r="AL265" s="106"/>
      <c r="AM265" s="328"/>
      <c r="AN265" s="328"/>
      <c r="AO265" s="108">
        <f t="shared" si="1066"/>
        <v>0</v>
      </c>
      <c r="AP265" s="106"/>
      <c r="AQ265" s="328"/>
      <c r="AR265" s="328"/>
      <c r="AS265" s="328"/>
      <c r="AT265" s="329"/>
      <c r="AU265" s="329"/>
      <c r="AV265" s="329"/>
      <c r="AW265" s="106"/>
      <c r="AX265" s="106"/>
      <c r="AY265" s="119"/>
      <c r="AZ265" s="120"/>
      <c r="BA265" s="100"/>
      <c r="BB265" s="100"/>
      <c r="BC265" s="100"/>
      <c r="BD265" s="100"/>
      <c r="BE265" s="100"/>
      <c r="BF265" s="100"/>
      <c r="BG265" s="100"/>
    </row>
    <row r="266" spans="1:59" ht="64.5" hidden="1" customHeight="1" x14ac:dyDescent="0.2">
      <c r="A266" s="336">
        <v>86</v>
      </c>
      <c r="B266" s="340" t="s">
        <v>274</v>
      </c>
      <c r="C266" s="340" t="str">
        <f t="shared" ref="C266" si="1397">+VLOOKUP(B266,$A$694:$B$733,2,0)</f>
        <v>ALVARO HERNAN RESTREPO VICTORIA</v>
      </c>
      <c r="D266" s="329" t="s">
        <v>164</v>
      </c>
      <c r="E266" s="340" t="str">
        <f>IF(D266=$D$664,$E$664,IF(D266=$D$665,$E$665,IF(D266=$D$666,$E$666,IF(D266=$D$667,$E$667,IF(D266=$D$668,$E$668,IF(D266=$D$669,$E$669,IF(D266=$D$670,$E$670,IF(D266=$D$671,$E$671,IF(D266=$D$672,$E$672,IF(D266=$D$673,$E$673,IF(D266=VICERRECTORÍA_ACADÉMICA_,BE880,IF(D266=PLANEACIÓN_,BE882, IF(D266=IMPACTO,BE881,IF(D266=VICERRECTORÍA_ADMINISTRATIVA_FINANCIERA_,BE883,IF(D266=_VICERRECTORÍA_RESPONSABILIDAD_SOCIAL_Y_BIENESTAR_UNIVERSITARIO_,BE884," ")))))))))))))))</f>
        <v>Promover y facilitar la interacción con la sociedad contribuyendo a la satisfacción de sus demandas, mediante servicios especializados, programas de educación continuada y de proyección social.</v>
      </c>
      <c r="F266" s="340" t="s">
        <v>260</v>
      </c>
      <c r="G266" s="106" t="s">
        <v>255</v>
      </c>
      <c r="H266" s="106" t="s">
        <v>37</v>
      </c>
      <c r="I266" s="99" t="s">
        <v>1924</v>
      </c>
      <c r="J266" s="340" t="s">
        <v>104</v>
      </c>
      <c r="K266" s="340" t="s">
        <v>1934</v>
      </c>
      <c r="L266" s="340" t="s">
        <v>1935</v>
      </c>
      <c r="M266" s="340" t="s">
        <v>1936</v>
      </c>
      <c r="N266" s="340" t="s">
        <v>124</v>
      </c>
      <c r="O266" s="328">
        <f t="shared" si="1171"/>
        <v>1</v>
      </c>
      <c r="P266" s="340" t="s">
        <v>137</v>
      </c>
      <c r="Q266" s="328">
        <f t="shared" ref="Q266" si="1398">IF(P266="ALTO",5,IF(P266="MEDIO-ALTO",4,IF(P266="MEDIO",3,IF(P266="MEDIO-BAJO",2,IF(P266="BAJO",1,0)))))</f>
        <v>3</v>
      </c>
      <c r="R266" s="328">
        <f t="shared" ref="R266" si="1399">Q266*O266</f>
        <v>3</v>
      </c>
      <c r="S266" s="118" t="s">
        <v>310</v>
      </c>
      <c r="T266" s="99">
        <f t="shared" si="1048"/>
        <v>1</v>
      </c>
      <c r="U266" s="328">
        <f t="shared" si="1070"/>
        <v>1</v>
      </c>
      <c r="V266" s="328">
        <f t="shared" si="1071"/>
        <v>0.6</v>
      </c>
      <c r="W266" s="106" t="s">
        <v>1951</v>
      </c>
      <c r="X266" s="328">
        <f t="shared" ref="X266" si="1400">IF(S266="No_existen",5*$X$10,Y266*$X$10)</f>
        <v>0.2</v>
      </c>
      <c r="Y266" s="328">
        <f t="shared" ref="Y266:Y302" si="1401">ROUND(AVERAGEIF(Z266:Z268,"&gt;0"),0)</f>
        <v>4</v>
      </c>
      <c r="Z266" s="108">
        <f t="shared" si="1053"/>
        <v>4</v>
      </c>
      <c r="AA266" s="106" t="s">
        <v>313</v>
      </c>
      <c r="AB266" s="106"/>
      <c r="AC266" s="328">
        <f t="shared" ref="AC266" si="1402">IF(S266="No_existen",5*$AC$10,AD266*$AC$10)</f>
        <v>0.15</v>
      </c>
      <c r="AD266" s="328">
        <f t="shared" si="1075"/>
        <v>1</v>
      </c>
      <c r="AE266" s="108">
        <f t="shared" si="1056"/>
        <v>1</v>
      </c>
      <c r="AF266" s="106" t="s">
        <v>290</v>
      </c>
      <c r="AG266" s="106" t="s">
        <v>1959</v>
      </c>
      <c r="AH266" s="328">
        <f t="shared" ref="AH266" si="1403">IF(S266="No_existen",5*$AH$10,AI266*$AH$10)</f>
        <v>0.1</v>
      </c>
      <c r="AI266" s="328">
        <f t="shared" ref="AI266" si="1404">ROUND(AVERAGEIF(AJ266:AJ268,"&gt;0"),0)</f>
        <v>1</v>
      </c>
      <c r="AJ266" s="108">
        <f t="shared" si="1059"/>
        <v>1</v>
      </c>
      <c r="AK266" s="106" t="s">
        <v>287</v>
      </c>
      <c r="AL266" s="106" t="s">
        <v>294</v>
      </c>
      <c r="AM266" s="328">
        <f t="shared" ref="AM266" si="1405">IF(S266="No_existen",5*$AM$10,AN266*$AM$10)</f>
        <v>0.1</v>
      </c>
      <c r="AN266" s="328">
        <f t="shared" ref="AN266" si="1406">ROUND(AVERAGEIF(AO266:AO268,"&gt;0"),0)</f>
        <v>1</v>
      </c>
      <c r="AO266" s="108">
        <f t="shared" si="1066"/>
        <v>1</v>
      </c>
      <c r="AP266" s="106" t="s">
        <v>631</v>
      </c>
      <c r="AQ266" s="328">
        <f t="shared" ref="AQ266" si="1407">ROUND(AVERAGE(U266,Y266,AD266,AI266,AN266),0)</f>
        <v>2</v>
      </c>
      <c r="AR266" s="328" t="str">
        <f t="shared" ref="AR266" si="1408">IF(AQ266&lt;1.5,"FUERTE",IF(AND(AQ266&gt;=1.5,AQ266&lt;2.5),"ACEPTABLE",IF(AQ266&gt;=5,"INEXISTENTE","DÉBIL")))</f>
        <v>ACEPTABLE</v>
      </c>
      <c r="AS266" s="328">
        <f t="shared" ref="AS266" si="1409">IF(R266=0,0,ROUND((R266*AQ266),0))</f>
        <v>6</v>
      </c>
      <c r="AT266" s="329" t="str">
        <f t="shared" ref="AT266" si="1410">IF(AS266&gt;=36,"GRAVE", IF(AS266&lt;=10, "LEVE", "MODERADO"))</f>
        <v>LEVE</v>
      </c>
      <c r="AU266" s="329" t="s">
        <v>1347</v>
      </c>
      <c r="AV266" s="385">
        <v>1</v>
      </c>
      <c r="AW266" s="106" t="s">
        <v>88</v>
      </c>
      <c r="AX266" s="106"/>
      <c r="AY266" s="119"/>
      <c r="AZ266" s="120"/>
      <c r="BA266" s="100"/>
      <c r="BB266" s="100"/>
      <c r="BC266" s="100"/>
      <c r="BD266" s="100"/>
      <c r="BE266" s="100"/>
      <c r="BF266" s="100"/>
      <c r="BG266" s="100"/>
    </row>
    <row r="267" spans="1:59" ht="64.5" hidden="1" customHeight="1" x14ac:dyDescent="0.2">
      <c r="A267" s="336"/>
      <c r="B267" s="340"/>
      <c r="C267" s="340"/>
      <c r="D267" s="329"/>
      <c r="E267" s="340"/>
      <c r="F267" s="340"/>
      <c r="G267" s="106" t="s">
        <v>255</v>
      </c>
      <c r="H267" s="106"/>
      <c r="I267" s="99"/>
      <c r="J267" s="340"/>
      <c r="K267" s="340"/>
      <c r="L267" s="340"/>
      <c r="M267" s="340"/>
      <c r="N267" s="340"/>
      <c r="O267" s="328"/>
      <c r="P267" s="340"/>
      <c r="Q267" s="328"/>
      <c r="R267" s="328"/>
      <c r="S267" s="118" t="s">
        <v>310</v>
      </c>
      <c r="T267" s="99">
        <f t="shared" ref="T267:T330" si="1411">IF(S267=$S$668,1,IF(S267=$S$664,5,IF(S267=$S$665,4,IF(S267=$S$666,3,IF(S267=$S$667,2,0)))))</f>
        <v>1</v>
      </c>
      <c r="U267" s="328"/>
      <c r="V267" s="328"/>
      <c r="W267" s="106" t="s">
        <v>1952</v>
      </c>
      <c r="X267" s="328"/>
      <c r="Y267" s="328"/>
      <c r="Z267" s="108">
        <f t="shared" ref="Z267:Z330" si="1412">IF(AA267=$AA$666,1,IF(AA267=$AA$665,2,IF(AA267=$AA$664,4,IF(S267="No_existen",5,0))))</f>
        <v>4</v>
      </c>
      <c r="AA267" s="106" t="s">
        <v>313</v>
      </c>
      <c r="AB267" s="106"/>
      <c r="AC267" s="328"/>
      <c r="AD267" s="328"/>
      <c r="AE267" s="108">
        <f t="shared" ref="AE267:AE330" si="1413">IF(AF267=$AK$665,1,IF(AF267=$AK$664,4,IF(S267="No_existen",5,0)))</f>
        <v>1</v>
      </c>
      <c r="AF267" s="106" t="s">
        <v>290</v>
      </c>
      <c r="AG267" s="106" t="s">
        <v>1959</v>
      </c>
      <c r="AH267" s="328"/>
      <c r="AI267" s="328"/>
      <c r="AJ267" s="108">
        <f t="shared" ref="AJ267:AJ330" si="1414">IF(AK267=$AP$664,1,IF(AK267=$AP$665,4,IF(S267="No_existen",5,0)))</f>
        <v>1</v>
      </c>
      <c r="AK267" s="106" t="s">
        <v>287</v>
      </c>
      <c r="AL267" s="106" t="s">
        <v>294</v>
      </c>
      <c r="AM267" s="328"/>
      <c r="AN267" s="328"/>
      <c r="AO267" s="108">
        <f t="shared" si="1066"/>
        <v>1</v>
      </c>
      <c r="AP267" s="106" t="s">
        <v>631</v>
      </c>
      <c r="AQ267" s="328"/>
      <c r="AR267" s="328"/>
      <c r="AS267" s="328"/>
      <c r="AT267" s="329"/>
      <c r="AU267" s="329"/>
      <c r="AV267" s="329"/>
      <c r="AW267" s="106" t="s">
        <v>88</v>
      </c>
      <c r="AX267" s="106"/>
      <c r="AY267" s="119"/>
      <c r="AZ267" s="120"/>
      <c r="BA267" s="100"/>
      <c r="BB267" s="100"/>
      <c r="BC267" s="100"/>
      <c r="BD267" s="100"/>
      <c r="BE267" s="100"/>
      <c r="BF267" s="100"/>
      <c r="BG267" s="100"/>
    </row>
    <row r="268" spans="1:59" ht="64.5" hidden="1" customHeight="1" x14ac:dyDescent="0.2">
      <c r="A268" s="336"/>
      <c r="B268" s="340"/>
      <c r="C268" s="340"/>
      <c r="D268" s="329"/>
      <c r="E268" s="340"/>
      <c r="F268" s="340"/>
      <c r="G268" s="106"/>
      <c r="H268" s="106"/>
      <c r="I268" s="99"/>
      <c r="J268" s="340"/>
      <c r="K268" s="340"/>
      <c r="L268" s="340"/>
      <c r="M268" s="340"/>
      <c r="N268" s="340"/>
      <c r="O268" s="328"/>
      <c r="P268" s="340"/>
      <c r="Q268" s="328"/>
      <c r="R268" s="328"/>
      <c r="S268" s="118"/>
      <c r="T268" s="99">
        <f t="shared" si="1411"/>
        <v>0</v>
      </c>
      <c r="U268" s="328"/>
      <c r="V268" s="328"/>
      <c r="W268" s="106"/>
      <c r="X268" s="328"/>
      <c r="Y268" s="328"/>
      <c r="Z268" s="108">
        <f t="shared" si="1412"/>
        <v>0</v>
      </c>
      <c r="AA268" s="106"/>
      <c r="AB268" s="106"/>
      <c r="AC268" s="328"/>
      <c r="AD268" s="328"/>
      <c r="AE268" s="108">
        <f t="shared" si="1413"/>
        <v>0</v>
      </c>
      <c r="AF268" s="106"/>
      <c r="AG268" s="106"/>
      <c r="AH268" s="328"/>
      <c r="AI268" s="328"/>
      <c r="AJ268" s="108">
        <f t="shared" si="1414"/>
        <v>0</v>
      </c>
      <c r="AK268" s="106"/>
      <c r="AL268" s="106"/>
      <c r="AM268" s="328"/>
      <c r="AN268" s="328"/>
      <c r="AO268" s="108">
        <f t="shared" ref="AO268:AO331" si="1415">IF(AP268="Preventivo",1,IF(AP268="Detectivo",4, IF(S268="No_existen",5,0)))</f>
        <v>0</v>
      </c>
      <c r="AP268" s="106"/>
      <c r="AQ268" s="328"/>
      <c r="AR268" s="328"/>
      <c r="AS268" s="328"/>
      <c r="AT268" s="329"/>
      <c r="AU268" s="329"/>
      <c r="AV268" s="329"/>
      <c r="AW268" s="106"/>
      <c r="AX268" s="106"/>
      <c r="AY268" s="119"/>
      <c r="AZ268" s="120"/>
      <c r="BA268" s="100"/>
      <c r="BB268" s="100"/>
      <c r="BC268" s="100"/>
      <c r="BD268" s="100"/>
      <c r="BE268" s="100"/>
      <c r="BF268" s="100"/>
      <c r="BG268" s="100"/>
    </row>
    <row r="269" spans="1:59" ht="64.5" hidden="1" customHeight="1" x14ac:dyDescent="0.2">
      <c r="A269" s="336">
        <v>87</v>
      </c>
      <c r="B269" s="340" t="s">
        <v>274</v>
      </c>
      <c r="C269" s="340" t="str">
        <f t="shared" ref="C269" si="1416">+VLOOKUP(B269,$A$694:$B$733,2,0)</f>
        <v>ALVARO HERNAN RESTREPO VICTORIA</v>
      </c>
      <c r="D269" s="329" t="s">
        <v>164</v>
      </c>
      <c r="E269" s="340" t="str">
        <f>IF(D269=$D$664,$E$664,IF(D269=$D$665,$E$665,IF(D269=$D$666,$E$666,IF(D269=$D$667,$E$667,IF(D269=$D$668,$E$668,IF(D269=$D$669,$E$669,IF(D269=$D$670,$E$670,IF(D269=$D$671,$E$671,IF(D269=$D$672,$E$672,IF(D269=$D$673,$E$673,IF(D269=VICERRECTORÍA_ACADÉMICA_,BE883,IF(D269=PLANEACIÓN_,BE885, IF(D269=IMPACTO,BE884,IF(D269=VICERRECTORÍA_ADMINISTRATIVA_FINANCIERA_,BE886,IF(D269=_VICERRECTORÍA_RESPONSABILIDAD_SOCIAL_Y_BIENESTAR_UNIVERSITARIO_,BE887," ")))))))))))))))</f>
        <v>Promover y facilitar la interacción con la sociedad contribuyendo a la satisfacción de sus demandas, mediante servicios especializados, programas de educación continuada y de proyección social.</v>
      </c>
      <c r="F269" s="340" t="s">
        <v>260</v>
      </c>
      <c r="G269" s="106" t="s">
        <v>255</v>
      </c>
      <c r="H269" s="106" t="s">
        <v>37</v>
      </c>
      <c r="I269" s="99" t="s">
        <v>1925</v>
      </c>
      <c r="J269" s="340" t="s">
        <v>104</v>
      </c>
      <c r="K269" s="328" t="s">
        <v>1937</v>
      </c>
      <c r="L269" s="328" t="s">
        <v>1938</v>
      </c>
      <c r="M269" s="328" t="s">
        <v>1939</v>
      </c>
      <c r="N269" s="340" t="s">
        <v>124</v>
      </c>
      <c r="O269" s="328">
        <f t="shared" ref="O269" si="1417">IF(N269="ALTA",5,IF(N269="MEDIO ALTA",4,IF(N269="MEDIA",3,IF(N269="MEDIO BAJA",2,IF(N269="BAJA",1,0)))))</f>
        <v>1</v>
      </c>
      <c r="P269" s="340" t="s">
        <v>205</v>
      </c>
      <c r="Q269" s="328">
        <f t="shared" ref="Q269" si="1418">IF(P269="ALTO",5,IF(P269="MEDIO-ALTO",4,IF(P269="MEDIO",3,IF(P269="MEDIO-BAJO",2,IF(P269="BAJO",1,0)))))</f>
        <v>4</v>
      </c>
      <c r="R269" s="328">
        <f t="shared" ref="R269" si="1419">Q269*O269</f>
        <v>4</v>
      </c>
      <c r="S269" s="118" t="s">
        <v>310</v>
      </c>
      <c r="T269" s="99">
        <f t="shared" si="1411"/>
        <v>1</v>
      </c>
      <c r="U269" s="328">
        <f t="shared" si="1087"/>
        <v>1</v>
      </c>
      <c r="V269" s="328">
        <f t="shared" si="1088"/>
        <v>0.6</v>
      </c>
      <c r="W269" s="106" t="s">
        <v>1953</v>
      </c>
      <c r="X269" s="328">
        <f t="shared" ref="X269" si="1420">IF(S269="No_existen",5*$X$10,Y269*$X$10)</f>
        <v>0.15000000000000002</v>
      </c>
      <c r="Y269" s="328">
        <f t="shared" ref="Y269:Y305" si="1421">ROUND(AVERAGEIF(Z269:Z271,"&gt;0"),0)</f>
        <v>3</v>
      </c>
      <c r="Z269" s="108">
        <f t="shared" si="1412"/>
        <v>4</v>
      </c>
      <c r="AA269" s="106" t="s">
        <v>313</v>
      </c>
      <c r="AB269" s="106"/>
      <c r="AC269" s="328">
        <f t="shared" ref="AC269" si="1422">IF(S269="No_existen",5*$AC$10,AD269*$AC$10)</f>
        <v>0.15</v>
      </c>
      <c r="AD269" s="328">
        <f t="shared" si="1092"/>
        <v>1</v>
      </c>
      <c r="AE269" s="108">
        <f t="shared" si="1413"/>
        <v>1</v>
      </c>
      <c r="AF269" s="106" t="s">
        <v>290</v>
      </c>
      <c r="AG269" s="106" t="s">
        <v>1959</v>
      </c>
      <c r="AH269" s="328">
        <f t="shared" ref="AH269" si="1423">IF(S269="No_existen",5*$AH$10,AI269*$AH$10)</f>
        <v>0.1</v>
      </c>
      <c r="AI269" s="328">
        <f t="shared" ref="AI269" si="1424">ROUND(AVERAGEIF(AJ269:AJ271,"&gt;0"),0)</f>
        <v>1</v>
      </c>
      <c r="AJ269" s="108">
        <f t="shared" si="1414"/>
        <v>1</v>
      </c>
      <c r="AK269" s="106" t="s">
        <v>287</v>
      </c>
      <c r="AL269" s="106" t="s">
        <v>302</v>
      </c>
      <c r="AM269" s="328">
        <f t="shared" ref="AM269" si="1425">IF(S269="No_existen",5*$AM$10,AN269*$AM$10)</f>
        <v>0.1</v>
      </c>
      <c r="AN269" s="328">
        <f t="shared" ref="AN269" si="1426">ROUND(AVERAGEIF(AO269:AO271,"&gt;0"),0)</f>
        <v>1</v>
      </c>
      <c r="AO269" s="108">
        <f t="shared" si="1415"/>
        <v>1</v>
      </c>
      <c r="AP269" s="106" t="s">
        <v>631</v>
      </c>
      <c r="AQ269" s="328">
        <f t="shared" ref="AQ269" si="1427">ROUND(AVERAGE(U269,Y269,AD269,AI269,AN269),0)</f>
        <v>1</v>
      </c>
      <c r="AR269" s="328" t="str">
        <f t="shared" ref="AR269" si="1428">IF(AQ269&lt;1.5,"FUERTE",IF(AND(AQ269&gt;=1.5,AQ269&lt;2.5),"ACEPTABLE",IF(AQ269&gt;=5,"INEXISTENTE","DÉBIL")))</f>
        <v>FUERTE</v>
      </c>
      <c r="AS269" s="328">
        <f t="shared" ref="AS269" si="1429">IF(R269=0,0,ROUND((R269*AQ269),0))</f>
        <v>4</v>
      </c>
      <c r="AT269" s="329" t="str">
        <f t="shared" ref="AT269" si="1430">IF(AS269&gt;=36,"GRAVE", IF(AS269&lt;=10, "LEVE", "MODERADO"))</f>
        <v>LEVE</v>
      </c>
      <c r="AU269" s="329" t="s">
        <v>1962</v>
      </c>
      <c r="AV269" s="329">
        <v>0</v>
      </c>
      <c r="AW269" s="106" t="s">
        <v>88</v>
      </c>
      <c r="AX269" s="106"/>
      <c r="AY269" s="119"/>
      <c r="AZ269" s="120"/>
      <c r="BA269" s="100"/>
      <c r="BB269" s="100"/>
      <c r="BC269" s="100"/>
      <c r="BD269" s="100"/>
      <c r="BE269" s="100"/>
      <c r="BF269" s="100"/>
      <c r="BG269" s="100"/>
    </row>
    <row r="270" spans="1:59" ht="64.5" hidden="1" customHeight="1" x14ac:dyDescent="0.2">
      <c r="A270" s="336"/>
      <c r="B270" s="340"/>
      <c r="C270" s="340"/>
      <c r="D270" s="329"/>
      <c r="E270" s="340"/>
      <c r="F270" s="340"/>
      <c r="G270" s="106" t="s">
        <v>255</v>
      </c>
      <c r="H270" s="106" t="s">
        <v>37</v>
      </c>
      <c r="I270" s="99" t="s">
        <v>1926</v>
      </c>
      <c r="J270" s="340"/>
      <c r="K270" s="328"/>
      <c r="L270" s="328"/>
      <c r="M270" s="328"/>
      <c r="N270" s="340"/>
      <c r="O270" s="328"/>
      <c r="P270" s="340"/>
      <c r="Q270" s="328"/>
      <c r="R270" s="328"/>
      <c r="S270" s="118" t="s">
        <v>310</v>
      </c>
      <c r="T270" s="99">
        <f t="shared" si="1411"/>
        <v>1</v>
      </c>
      <c r="U270" s="328"/>
      <c r="V270" s="328"/>
      <c r="W270" s="106" t="s">
        <v>1954</v>
      </c>
      <c r="X270" s="328"/>
      <c r="Y270" s="328"/>
      <c r="Z270" s="108">
        <f t="shared" si="1412"/>
        <v>1</v>
      </c>
      <c r="AA270" s="106" t="s">
        <v>315</v>
      </c>
      <c r="AB270" s="106" t="s">
        <v>1965</v>
      </c>
      <c r="AC270" s="328"/>
      <c r="AD270" s="328"/>
      <c r="AE270" s="108">
        <f t="shared" si="1413"/>
        <v>1</v>
      </c>
      <c r="AF270" s="106" t="s">
        <v>290</v>
      </c>
      <c r="AG270" s="106" t="s">
        <v>1959</v>
      </c>
      <c r="AH270" s="328"/>
      <c r="AI270" s="328"/>
      <c r="AJ270" s="108">
        <f t="shared" si="1414"/>
        <v>1</v>
      </c>
      <c r="AK270" s="106" t="s">
        <v>287</v>
      </c>
      <c r="AL270" s="106" t="s">
        <v>294</v>
      </c>
      <c r="AM270" s="328"/>
      <c r="AN270" s="328"/>
      <c r="AO270" s="108">
        <f t="shared" si="1415"/>
        <v>1</v>
      </c>
      <c r="AP270" s="106" t="s">
        <v>631</v>
      </c>
      <c r="AQ270" s="328"/>
      <c r="AR270" s="328"/>
      <c r="AS270" s="328"/>
      <c r="AT270" s="329"/>
      <c r="AU270" s="329"/>
      <c r="AV270" s="329"/>
      <c r="AW270" s="106" t="s">
        <v>88</v>
      </c>
      <c r="AX270" s="106"/>
      <c r="AY270" s="119"/>
      <c r="AZ270" s="120"/>
      <c r="BA270" s="100"/>
      <c r="BB270" s="100"/>
      <c r="BC270" s="100"/>
      <c r="BD270" s="100"/>
      <c r="BE270" s="100"/>
      <c r="BF270" s="100"/>
      <c r="BG270" s="100"/>
    </row>
    <row r="271" spans="1:59" ht="64.5" hidden="1" customHeight="1" x14ac:dyDescent="0.2">
      <c r="A271" s="336"/>
      <c r="B271" s="340"/>
      <c r="C271" s="340"/>
      <c r="D271" s="329"/>
      <c r="E271" s="340"/>
      <c r="F271" s="340"/>
      <c r="G271" s="106"/>
      <c r="H271" s="106"/>
      <c r="I271" s="99"/>
      <c r="J271" s="340"/>
      <c r="K271" s="328"/>
      <c r="L271" s="328"/>
      <c r="M271" s="328"/>
      <c r="N271" s="340"/>
      <c r="O271" s="328"/>
      <c r="P271" s="340"/>
      <c r="Q271" s="328"/>
      <c r="R271" s="328"/>
      <c r="S271" s="118"/>
      <c r="T271" s="99">
        <f t="shared" si="1411"/>
        <v>0</v>
      </c>
      <c r="U271" s="328"/>
      <c r="V271" s="328"/>
      <c r="W271" s="106"/>
      <c r="X271" s="328"/>
      <c r="Y271" s="328"/>
      <c r="Z271" s="108">
        <f t="shared" si="1412"/>
        <v>0</v>
      </c>
      <c r="AA271" s="106"/>
      <c r="AB271" s="106"/>
      <c r="AC271" s="328"/>
      <c r="AD271" s="328"/>
      <c r="AE271" s="108">
        <f t="shared" si="1413"/>
        <v>0</v>
      </c>
      <c r="AF271" s="106"/>
      <c r="AG271" s="106"/>
      <c r="AH271" s="328"/>
      <c r="AI271" s="328"/>
      <c r="AJ271" s="108">
        <f t="shared" si="1414"/>
        <v>0</v>
      </c>
      <c r="AK271" s="106"/>
      <c r="AL271" s="106"/>
      <c r="AM271" s="328"/>
      <c r="AN271" s="328"/>
      <c r="AO271" s="108">
        <f t="shared" si="1415"/>
        <v>0</v>
      </c>
      <c r="AP271" s="106"/>
      <c r="AQ271" s="328"/>
      <c r="AR271" s="328"/>
      <c r="AS271" s="328"/>
      <c r="AT271" s="329"/>
      <c r="AU271" s="329"/>
      <c r="AV271" s="329"/>
      <c r="AW271" s="106"/>
      <c r="AX271" s="106"/>
      <c r="AY271" s="119"/>
      <c r="AZ271" s="120"/>
      <c r="BA271" s="100"/>
      <c r="BB271" s="100"/>
      <c r="BC271" s="100"/>
      <c r="BD271" s="100"/>
      <c r="BE271" s="100"/>
      <c r="BF271" s="100"/>
      <c r="BG271" s="100"/>
    </row>
    <row r="272" spans="1:59" ht="64.5" hidden="1" customHeight="1" x14ac:dyDescent="0.2">
      <c r="A272" s="336">
        <v>88</v>
      </c>
      <c r="B272" s="340" t="s">
        <v>274</v>
      </c>
      <c r="C272" s="340" t="str">
        <f t="shared" ref="C272" si="1431">+VLOOKUP(B272,$A$694:$B$733,2,0)</f>
        <v>ALVARO HERNAN RESTREPO VICTORIA</v>
      </c>
      <c r="D272" s="329" t="s">
        <v>164</v>
      </c>
      <c r="E272" s="340" t="str">
        <f>IF(D272=$D$664,$E$664,IF(D272=$D$665,$E$665,IF(D272=$D$666,$E$666,IF(D272=$D$667,$E$667,IF(D272=$D$668,$E$668,IF(D272=$D$669,$E$669,IF(D272=$D$670,$E$670,IF(D272=$D$671,$E$671,IF(D272=$D$672,$E$672,IF(D272=$D$673,$E$673,IF(D272=VICERRECTORÍA_ACADÉMICA_,BE886,IF(D272=PLANEACIÓN_,BE888, IF(D272=IMPACTO,BE887,IF(D272=VICERRECTORÍA_ADMINISTRATIVA_FINANCIERA_,BE889,IF(D272=_VICERRECTORÍA_RESPONSABILIDAD_SOCIAL_Y_BIENESTAR_UNIVERSITARIO_,BE890," ")))))))))))))))</f>
        <v>Promover y facilitar la interacción con la sociedad contribuyendo a la satisfacción de sus demandas, mediante servicios especializados, programas de educación continuada y de proyección social.</v>
      </c>
      <c r="F272" s="340" t="s">
        <v>260</v>
      </c>
      <c r="G272" s="106" t="s">
        <v>255</v>
      </c>
      <c r="H272" s="106" t="s">
        <v>37</v>
      </c>
      <c r="I272" s="99" t="s">
        <v>1927</v>
      </c>
      <c r="J272" s="340" t="s">
        <v>104</v>
      </c>
      <c r="K272" s="340" t="s">
        <v>1940</v>
      </c>
      <c r="L272" s="340" t="s">
        <v>1941</v>
      </c>
      <c r="M272" s="340" t="s">
        <v>1942</v>
      </c>
      <c r="N272" s="340" t="s">
        <v>124</v>
      </c>
      <c r="O272" s="328">
        <f t="shared" ref="O272" si="1432">IF(N272="ALTA",5,IF(N272="MEDIO ALTA",4,IF(N272="MEDIA",3,IF(N272="MEDIO BAJA",2,IF(N272="BAJA",1,0)))))</f>
        <v>1</v>
      </c>
      <c r="P272" s="340" t="s">
        <v>205</v>
      </c>
      <c r="Q272" s="328">
        <f t="shared" ref="Q272" si="1433">IF(P272="ALTO",5,IF(P272="MEDIO-ALTO",4,IF(P272="MEDIO",3,IF(P272="MEDIO-BAJO",2,IF(P272="BAJO",1,0)))))</f>
        <v>4</v>
      </c>
      <c r="R272" s="328">
        <f t="shared" ref="R272" si="1434">Q272*O272</f>
        <v>4</v>
      </c>
      <c r="S272" s="118" t="s">
        <v>310</v>
      </c>
      <c r="T272" s="99">
        <f t="shared" si="1411"/>
        <v>1</v>
      </c>
      <c r="U272" s="328">
        <f t="shared" si="1104"/>
        <v>1</v>
      </c>
      <c r="V272" s="328">
        <f t="shared" si="1105"/>
        <v>0.6</v>
      </c>
      <c r="W272" s="106" t="s">
        <v>1955</v>
      </c>
      <c r="X272" s="328">
        <f t="shared" ref="X272" si="1435">IF(S272="No_existen",5*$X$10,Y272*$X$10)</f>
        <v>0.2</v>
      </c>
      <c r="Y272" s="328">
        <f t="shared" ref="Y272:Y308" si="1436">ROUND(AVERAGEIF(Z272:Z274,"&gt;0"),0)</f>
        <v>4</v>
      </c>
      <c r="Z272" s="108">
        <f t="shared" si="1412"/>
        <v>4</v>
      </c>
      <c r="AA272" s="106" t="s">
        <v>313</v>
      </c>
      <c r="AB272" s="106"/>
      <c r="AC272" s="328">
        <f t="shared" ref="AC272" si="1437">IF(S272="No_existen",5*$AC$10,AD272*$AC$10)</f>
        <v>0.15</v>
      </c>
      <c r="AD272" s="328">
        <f t="shared" si="1109"/>
        <v>1</v>
      </c>
      <c r="AE272" s="108">
        <f t="shared" si="1413"/>
        <v>1</v>
      </c>
      <c r="AF272" s="106" t="s">
        <v>290</v>
      </c>
      <c r="AG272" s="106" t="s">
        <v>1959</v>
      </c>
      <c r="AH272" s="328">
        <f t="shared" ref="AH272" si="1438">IF(S272="No_existen",5*$AH$10,AI272*$AH$10)</f>
        <v>0.1</v>
      </c>
      <c r="AI272" s="328">
        <f t="shared" ref="AI272" si="1439">ROUND(AVERAGEIF(AJ272:AJ274,"&gt;0"),0)</f>
        <v>1</v>
      </c>
      <c r="AJ272" s="108">
        <f t="shared" si="1414"/>
        <v>1</v>
      </c>
      <c r="AK272" s="106" t="s">
        <v>287</v>
      </c>
      <c r="AL272" s="106" t="s">
        <v>302</v>
      </c>
      <c r="AM272" s="328">
        <f t="shared" ref="AM272" si="1440">IF(S272="No_existen",5*$AM$10,AN272*$AM$10)</f>
        <v>0.1</v>
      </c>
      <c r="AN272" s="328">
        <f t="shared" ref="AN272" si="1441">ROUND(AVERAGEIF(AO272:AO274,"&gt;0"),0)</f>
        <v>1</v>
      </c>
      <c r="AO272" s="108">
        <f t="shared" si="1415"/>
        <v>1</v>
      </c>
      <c r="AP272" s="106" t="s">
        <v>631</v>
      </c>
      <c r="AQ272" s="328">
        <f t="shared" ref="AQ272" si="1442">ROUND(AVERAGE(U272,Y272,AD272,AI272,AN272),0)</f>
        <v>2</v>
      </c>
      <c r="AR272" s="328" t="str">
        <f t="shared" ref="AR272" si="1443">IF(AQ272&lt;1.5,"FUERTE",IF(AND(AQ272&gt;=1.5,AQ272&lt;2.5),"ACEPTABLE",IF(AQ272&gt;=5,"INEXISTENTE","DÉBIL")))</f>
        <v>ACEPTABLE</v>
      </c>
      <c r="AS272" s="328">
        <f t="shared" ref="AS272" si="1444">IF(R272=0,0,ROUND((R272*AQ272),0))</f>
        <v>8</v>
      </c>
      <c r="AT272" s="329" t="str">
        <f t="shared" ref="AT272" si="1445">IF(AS272&gt;=36,"GRAVE", IF(AS272&lt;=10, "LEVE", "MODERADO"))</f>
        <v>LEVE</v>
      </c>
      <c r="AU272" s="329" t="s">
        <v>1963</v>
      </c>
      <c r="AV272" s="329">
        <v>0</v>
      </c>
      <c r="AW272" s="106" t="s">
        <v>88</v>
      </c>
      <c r="AX272" s="106"/>
      <c r="AY272" s="119"/>
      <c r="AZ272" s="120"/>
      <c r="BA272" s="100"/>
      <c r="BB272" s="100"/>
      <c r="BC272" s="100"/>
      <c r="BD272" s="100"/>
      <c r="BE272" s="100"/>
      <c r="BF272" s="100"/>
      <c r="BG272" s="100"/>
    </row>
    <row r="273" spans="1:59" ht="64.5" hidden="1" customHeight="1" x14ac:dyDescent="0.2">
      <c r="A273" s="336"/>
      <c r="B273" s="340"/>
      <c r="C273" s="340"/>
      <c r="D273" s="329"/>
      <c r="E273" s="340"/>
      <c r="F273" s="340"/>
      <c r="G273" s="106"/>
      <c r="H273" s="106"/>
      <c r="I273" s="99"/>
      <c r="J273" s="340"/>
      <c r="K273" s="340"/>
      <c r="L273" s="340"/>
      <c r="M273" s="340"/>
      <c r="N273" s="340"/>
      <c r="O273" s="328"/>
      <c r="P273" s="340"/>
      <c r="Q273" s="328"/>
      <c r="R273" s="328"/>
      <c r="S273" s="118"/>
      <c r="T273" s="99">
        <f t="shared" si="1411"/>
        <v>0</v>
      </c>
      <c r="U273" s="328"/>
      <c r="V273" s="328"/>
      <c r="W273" s="106"/>
      <c r="X273" s="328"/>
      <c r="Y273" s="328"/>
      <c r="Z273" s="108">
        <f t="shared" si="1412"/>
        <v>0</v>
      </c>
      <c r="AA273" s="106"/>
      <c r="AB273" s="106"/>
      <c r="AC273" s="328"/>
      <c r="AD273" s="328"/>
      <c r="AE273" s="108">
        <f t="shared" si="1413"/>
        <v>0</v>
      </c>
      <c r="AF273" s="106"/>
      <c r="AG273" s="106"/>
      <c r="AH273" s="328"/>
      <c r="AI273" s="328"/>
      <c r="AJ273" s="108">
        <f t="shared" si="1414"/>
        <v>0</v>
      </c>
      <c r="AK273" s="106"/>
      <c r="AL273" s="106"/>
      <c r="AM273" s="328"/>
      <c r="AN273" s="328"/>
      <c r="AO273" s="108">
        <f t="shared" si="1415"/>
        <v>0</v>
      </c>
      <c r="AP273" s="106"/>
      <c r="AQ273" s="328"/>
      <c r="AR273" s="328"/>
      <c r="AS273" s="328"/>
      <c r="AT273" s="329"/>
      <c r="AU273" s="329"/>
      <c r="AV273" s="329"/>
      <c r="AW273" s="106"/>
      <c r="AX273" s="106"/>
      <c r="AY273" s="119"/>
      <c r="AZ273" s="120"/>
      <c r="BA273" s="100"/>
      <c r="BB273" s="100"/>
      <c r="BC273" s="100"/>
      <c r="BD273" s="100"/>
      <c r="BE273" s="100"/>
      <c r="BF273" s="100"/>
      <c r="BG273" s="100"/>
    </row>
    <row r="274" spans="1:59" ht="64.5" hidden="1" customHeight="1" x14ac:dyDescent="0.2">
      <c r="A274" s="336"/>
      <c r="B274" s="340"/>
      <c r="C274" s="340"/>
      <c r="D274" s="329"/>
      <c r="E274" s="340"/>
      <c r="F274" s="340"/>
      <c r="G274" s="106"/>
      <c r="H274" s="106"/>
      <c r="I274" s="99"/>
      <c r="J274" s="340"/>
      <c r="K274" s="340"/>
      <c r="L274" s="340"/>
      <c r="M274" s="340"/>
      <c r="N274" s="340"/>
      <c r="O274" s="328"/>
      <c r="P274" s="340"/>
      <c r="Q274" s="328"/>
      <c r="R274" s="328"/>
      <c r="S274" s="118"/>
      <c r="T274" s="99">
        <f t="shared" si="1411"/>
        <v>0</v>
      </c>
      <c r="U274" s="328"/>
      <c r="V274" s="328"/>
      <c r="W274" s="106"/>
      <c r="X274" s="328"/>
      <c r="Y274" s="328"/>
      <c r="Z274" s="108">
        <f t="shared" si="1412"/>
        <v>0</v>
      </c>
      <c r="AA274" s="106"/>
      <c r="AB274" s="106"/>
      <c r="AC274" s="328"/>
      <c r="AD274" s="328"/>
      <c r="AE274" s="108">
        <f t="shared" si="1413"/>
        <v>0</v>
      </c>
      <c r="AF274" s="106"/>
      <c r="AG274" s="106"/>
      <c r="AH274" s="328"/>
      <c r="AI274" s="328"/>
      <c r="AJ274" s="108">
        <f t="shared" si="1414"/>
        <v>0</v>
      </c>
      <c r="AK274" s="106"/>
      <c r="AL274" s="106"/>
      <c r="AM274" s="328"/>
      <c r="AN274" s="328"/>
      <c r="AO274" s="108">
        <f t="shared" si="1415"/>
        <v>0</v>
      </c>
      <c r="AP274" s="106"/>
      <c r="AQ274" s="328"/>
      <c r="AR274" s="328"/>
      <c r="AS274" s="328"/>
      <c r="AT274" s="329"/>
      <c r="AU274" s="329"/>
      <c r="AV274" s="329"/>
      <c r="AW274" s="106"/>
      <c r="AX274" s="106"/>
      <c r="AY274" s="119"/>
      <c r="AZ274" s="120"/>
      <c r="BA274" s="100"/>
      <c r="BB274" s="100"/>
      <c r="BC274" s="100"/>
      <c r="BD274" s="100"/>
      <c r="BE274" s="100"/>
      <c r="BF274" s="100"/>
      <c r="BG274" s="100"/>
    </row>
    <row r="275" spans="1:59" ht="64.5" hidden="1" customHeight="1" x14ac:dyDescent="0.2">
      <c r="A275" s="336">
        <v>89</v>
      </c>
      <c r="B275" s="340" t="s">
        <v>274</v>
      </c>
      <c r="C275" s="340" t="str">
        <f t="shared" ref="C275" si="1446">+VLOOKUP(B275,$A$694:$B$733,2,0)</f>
        <v>ALVARO HERNAN RESTREPO VICTORIA</v>
      </c>
      <c r="D275" s="329" t="s">
        <v>164</v>
      </c>
      <c r="E275" s="340" t="str">
        <f>IF(D275=$D$664,$E$664,IF(D275=$D$665,$E$665,IF(D275=$D$666,$E$666,IF(D275=$D$667,$E$667,IF(D275=$D$668,$E$668,IF(D275=$D$669,$E$669,IF(D275=$D$670,$E$670,IF(D275=$D$671,$E$671,IF(D275=$D$672,$E$672,IF(D275=$D$673,$E$673,IF(D275=VICERRECTORÍA_ACADÉMICA_,BE889,IF(D275=PLANEACIÓN_,BE891, IF(D275=IMPACTO,BE890,IF(D275=VICERRECTORÍA_ADMINISTRATIVA_FINANCIERA_,BE892,IF(D275=_VICERRECTORÍA_RESPONSABILIDAD_SOCIAL_Y_BIENESTAR_UNIVERSITARIO_,BE893," ")))))))))))))))</f>
        <v>Promover y facilitar la interacción con la sociedad contribuyendo a la satisfacción de sus demandas, mediante servicios especializados, programas de educación continuada y de proyección social.</v>
      </c>
      <c r="F275" s="340" t="s">
        <v>260</v>
      </c>
      <c r="G275" s="106" t="s">
        <v>255</v>
      </c>
      <c r="H275" s="106" t="s">
        <v>1921</v>
      </c>
      <c r="I275" s="99" t="s">
        <v>1928</v>
      </c>
      <c r="J275" s="340" t="s">
        <v>104</v>
      </c>
      <c r="K275" s="340" t="s">
        <v>1943</v>
      </c>
      <c r="L275" s="340" t="s">
        <v>1944</v>
      </c>
      <c r="M275" s="340" t="s">
        <v>1945</v>
      </c>
      <c r="N275" s="340" t="s">
        <v>124</v>
      </c>
      <c r="O275" s="328">
        <f t="shared" ref="O275" si="1447">IF(N275="ALTA",5,IF(N275="MEDIO ALTA",4,IF(N275="MEDIA",3,IF(N275="MEDIO BAJA",2,IF(N275="BAJA",1,0)))))</f>
        <v>1</v>
      </c>
      <c r="P275" s="340" t="s">
        <v>205</v>
      </c>
      <c r="Q275" s="328">
        <f t="shared" ref="Q275" si="1448">IF(P275="ALTO",5,IF(P275="MEDIO-ALTO",4,IF(P275="MEDIO",3,IF(P275="MEDIO-BAJO",2,IF(P275="BAJO",1,0)))))</f>
        <v>4</v>
      </c>
      <c r="R275" s="328">
        <f t="shared" ref="R275" si="1449">Q275*O275</f>
        <v>4</v>
      </c>
      <c r="S275" s="118" t="s">
        <v>310</v>
      </c>
      <c r="T275" s="99">
        <f t="shared" si="1411"/>
        <v>1</v>
      </c>
      <c r="U275" s="328">
        <f t="shared" si="1121"/>
        <v>1</v>
      </c>
      <c r="V275" s="328">
        <f t="shared" si="1122"/>
        <v>0.6</v>
      </c>
      <c r="W275" s="106" t="s">
        <v>1956</v>
      </c>
      <c r="X275" s="328">
        <f t="shared" ref="X275" si="1450">IF(S275="No_existen",5*$X$10,Y275*$X$10)</f>
        <v>0.2</v>
      </c>
      <c r="Y275" s="328">
        <f t="shared" ref="Y275:Y311" si="1451">ROUND(AVERAGEIF(Z275:Z277,"&gt;0"),0)</f>
        <v>4</v>
      </c>
      <c r="Z275" s="108">
        <f t="shared" si="1412"/>
        <v>4</v>
      </c>
      <c r="AA275" s="106" t="s">
        <v>313</v>
      </c>
      <c r="AB275" s="106"/>
      <c r="AC275" s="328">
        <f t="shared" ref="AC275" si="1452">IF(S275="No_existen",5*$AC$10,AD275*$AC$10)</f>
        <v>0.15</v>
      </c>
      <c r="AD275" s="328">
        <f t="shared" si="1126"/>
        <v>1</v>
      </c>
      <c r="AE275" s="108">
        <f t="shared" si="1413"/>
        <v>1</v>
      </c>
      <c r="AF275" s="106" t="s">
        <v>290</v>
      </c>
      <c r="AG275" s="106" t="s">
        <v>1959</v>
      </c>
      <c r="AH275" s="328">
        <f t="shared" ref="AH275" si="1453">IF(S275="No_existen",5*$AH$10,AI275*$AH$10)</f>
        <v>0.1</v>
      </c>
      <c r="AI275" s="328">
        <f t="shared" ref="AI275" si="1454">ROUND(AVERAGEIF(AJ275:AJ277,"&gt;0"),0)</f>
        <v>1</v>
      </c>
      <c r="AJ275" s="108">
        <f t="shared" si="1414"/>
        <v>1</v>
      </c>
      <c r="AK275" s="106" t="s">
        <v>287</v>
      </c>
      <c r="AL275" s="106" t="s">
        <v>295</v>
      </c>
      <c r="AM275" s="328">
        <f t="shared" ref="AM275" si="1455">IF(S275="No_existen",5*$AM$10,AN275*$AM$10)</f>
        <v>0.1</v>
      </c>
      <c r="AN275" s="328">
        <f t="shared" ref="AN275" si="1456">ROUND(AVERAGEIF(AO275:AO277,"&gt;0"),0)</f>
        <v>1</v>
      </c>
      <c r="AO275" s="108">
        <f t="shared" si="1415"/>
        <v>1</v>
      </c>
      <c r="AP275" s="106" t="s">
        <v>631</v>
      </c>
      <c r="AQ275" s="328">
        <f t="shared" ref="AQ275" si="1457">ROUND(AVERAGE(U275,Y275,AD275,AI275,AN275),0)</f>
        <v>2</v>
      </c>
      <c r="AR275" s="328" t="str">
        <f t="shared" ref="AR275" si="1458">IF(AQ275&lt;1.5,"FUERTE",IF(AND(AQ275&gt;=1.5,AQ275&lt;2.5),"ACEPTABLE",IF(AQ275&gt;=5,"INEXISTENTE","DÉBIL")))</f>
        <v>ACEPTABLE</v>
      </c>
      <c r="AS275" s="328">
        <f t="shared" ref="AS275" si="1459">IF(R275=0,0,ROUND((R275*AQ275),0))</f>
        <v>8</v>
      </c>
      <c r="AT275" s="329" t="str">
        <f t="shared" ref="AT275" si="1460">IF(AS275&gt;=36,"GRAVE", IF(AS275&lt;=10, "LEVE", "MODERADO"))</f>
        <v>LEVE</v>
      </c>
      <c r="AU275" s="329" t="s">
        <v>1964</v>
      </c>
      <c r="AV275" s="385">
        <v>-0.05</v>
      </c>
      <c r="AW275" s="106" t="s">
        <v>88</v>
      </c>
      <c r="AX275" s="106"/>
      <c r="AY275" s="119"/>
      <c r="AZ275" s="120"/>
      <c r="BA275" s="100"/>
      <c r="BB275" s="100"/>
      <c r="BC275" s="100"/>
      <c r="BD275" s="100"/>
      <c r="BE275" s="100"/>
      <c r="BF275" s="100"/>
      <c r="BG275" s="100"/>
    </row>
    <row r="276" spans="1:59" ht="64.5" hidden="1" customHeight="1" x14ac:dyDescent="0.2">
      <c r="A276" s="336"/>
      <c r="B276" s="340"/>
      <c r="C276" s="340"/>
      <c r="D276" s="329"/>
      <c r="E276" s="340"/>
      <c r="F276" s="340"/>
      <c r="G276" s="106"/>
      <c r="H276" s="106"/>
      <c r="I276" s="99"/>
      <c r="J276" s="340"/>
      <c r="K276" s="340"/>
      <c r="L276" s="340"/>
      <c r="M276" s="340"/>
      <c r="N276" s="340"/>
      <c r="O276" s="328"/>
      <c r="P276" s="340"/>
      <c r="Q276" s="328"/>
      <c r="R276" s="328"/>
      <c r="S276" s="118"/>
      <c r="T276" s="99">
        <f t="shared" si="1411"/>
        <v>0</v>
      </c>
      <c r="U276" s="328"/>
      <c r="V276" s="328"/>
      <c r="W276" s="106"/>
      <c r="X276" s="328"/>
      <c r="Y276" s="328"/>
      <c r="Z276" s="108">
        <f t="shared" si="1412"/>
        <v>0</v>
      </c>
      <c r="AA276" s="106"/>
      <c r="AB276" s="106"/>
      <c r="AC276" s="328"/>
      <c r="AD276" s="328"/>
      <c r="AE276" s="108">
        <f t="shared" si="1413"/>
        <v>0</v>
      </c>
      <c r="AF276" s="106"/>
      <c r="AG276" s="106"/>
      <c r="AH276" s="328"/>
      <c r="AI276" s="328"/>
      <c r="AJ276" s="108">
        <f t="shared" si="1414"/>
        <v>0</v>
      </c>
      <c r="AK276" s="106"/>
      <c r="AL276" s="106"/>
      <c r="AM276" s="328"/>
      <c r="AN276" s="328"/>
      <c r="AO276" s="108">
        <f t="shared" si="1415"/>
        <v>0</v>
      </c>
      <c r="AP276" s="106"/>
      <c r="AQ276" s="328"/>
      <c r="AR276" s="328"/>
      <c r="AS276" s="328"/>
      <c r="AT276" s="329"/>
      <c r="AU276" s="329"/>
      <c r="AV276" s="329"/>
      <c r="AW276" s="106"/>
      <c r="AX276" s="106"/>
      <c r="AY276" s="119"/>
      <c r="AZ276" s="120"/>
      <c r="BA276" s="100"/>
      <c r="BB276" s="100"/>
      <c r="BC276" s="100"/>
      <c r="BD276" s="100"/>
      <c r="BE276" s="100"/>
      <c r="BF276" s="100"/>
      <c r="BG276" s="100"/>
    </row>
    <row r="277" spans="1:59" ht="64.5" hidden="1" customHeight="1" x14ac:dyDescent="0.2">
      <c r="A277" s="336"/>
      <c r="B277" s="340"/>
      <c r="C277" s="340"/>
      <c r="D277" s="329"/>
      <c r="E277" s="340"/>
      <c r="F277" s="340"/>
      <c r="G277" s="106"/>
      <c r="H277" s="106"/>
      <c r="I277" s="99"/>
      <c r="J277" s="340"/>
      <c r="K277" s="340"/>
      <c r="L277" s="340"/>
      <c r="M277" s="340"/>
      <c r="N277" s="340"/>
      <c r="O277" s="328"/>
      <c r="P277" s="340"/>
      <c r="Q277" s="328"/>
      <c r="R277" s="328"/>
      <c r="S277" s="118"/>
      <c r="T277" s="99">
        <f t="shared" si="1411"/>
        <v>0</v>
      </c>
      <c r="U277" s="328"/>
      <c r="V277" s="328"/>
      <c r="W277" s="106"/>
      <c r="X277" s="328"/>
      <c r="Y277" s="328"/>
      <c r="Z277" s="108">
        <f t="shared" si="1412"/>
        <v>0</v>
      </c>
      <c r="AA277" s="106"/>
      <c r="AB277" s="106"/>
      <c r="AC277" s="328"/>
      <c r="AD277" s="328"/>
      <c r="AE277" s="108">
        <f t="shared" si="1413"/>
        <v>0</v>
      </c>
      <c r="AF277" s="106"/>
      <c r="AG277" s="106"/>
      <c r="AH277" s="328"/>
      <c r="AI277" s="328"/>
      <c r="AJ277" s="108">
        <f t="shared" si="1414"/>
        <v>0</v>
      </c>
      <c r="AK277" s="106"/>
      <c r="AL277" s="106"/>
      <c r="AM277" s="328"/>
      <c r="AN277" s="328"/>
      <c r="AO277" s="108">
        <f t="shared" si="1415"/>
        <v>0</v>
      </c>
      <c r="AP277" s="106"/>
      <c r="AQ277" s="328"/>
      <c r="AR277" s="328"/>
      <c r="AS277" s="328"/>
      <c r="AT277" s="329"/>
      <c r="AU277" s="329"/>
      <c r="AV277" s="329"/>
      <c r="AW277" s="106"/>
      <c r="AX277" s="106"/>
      <c r="AY277" s="119"/>
      <c r="AZ277" s="120"/>
      <c r="BA277" s="100"/>
      <c r="BB277" s="100"/>
      <c r="BC277" s="100"/>
      <c r="BD277" s="100"/>
      <c r="BE277" s="100"/>
      <c r="BF277" s="100"/>
      <c r="BG277" s="100"/>
    </row>
    <row r="278" spans="1:59" ht="64.5" hidden="1" customHeight="1" x14ac:dyDescent="0.2">
      <c r="A278" s="336">
        <v>90</v>
      </c>
      <c r="B278" s="340" t="s">
        <v>437</v>
      </c>
      <c r="C278" s="340" t="str">
        <f t="shared" ref="C278" si="1461">+VLOOKUP(B278,$A$694:$B$733,2,0)</f>
        <v>OMAIRA CRUZ MONCADA</v>
      </c>
      <c r="D278" s="329" t="s">
        <v>147</v>
      </c>
      <c r="E278" s="340" t="str">
        <f>IF(D278=$D$664,$E$664,IF(D278=$D$665,$E$665,IF(D278=$D$666,$E$666,IF(D278=$D$667,$E$667,IF(D278=$D$668,$E$668,IF(D278=$D$669,$E$669,IF(D278=$D$670,$E$670,IF(D278=$D$671,$E$671,IF(D278=$D$672,$E$672,IF(D278=$D$673,$E$673,IF(D278=VICERRECTORÍA_ACADÉMICA_,BE892,IF(D278=PLANEACIÓN_,BE894, IF(D278=IMPACTO,BE893,IF(D278=VICERRECTORÍA_ADMINISTRATIVA_FINANCIERA_,BE895,IF(D278=_VICERRECTORÍA_RESPONSABILIDAD_SOCIAL_Y_BIENESTAR_UNIVERSITARIO_,BE896,"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78" s="340" t="s">
        <v>260</v>
      </c>
      <c r="G278" s="106" t="s">
        <v>255</v>
      </c>
      <c r="H278" s="106" t="s">
        <v>37</v>
      </c>
      <c r="I278" s="99" t="s">
        <v>1362</v>
      </c>
      <c r="J278" s="340" t="s">
        <v>112</v>
      </c>
      <c r="K278" s="328" t="s">
        <v>1368</v>
      </c>
      <c r="L278" s="328" t="s">
        <v>1371</v>
      </c>
      <c r="M278" s="363" t="s">
        <v>1372</v>
      </c>
      <c r="N278" s="340" t="s">
        <v>124</v>
      </c>
      <c r="O278" s="328">
        <f t="shared" ref="O278" si="1462">IF(N278="ALTA",5,IF(N278="MEDIO ALTA",4,IF(N278="MEDIA",3,IF(N278="MEDIO BAJA",2,IF(N278="BAJA",1,0)))))</f>
        <v>1</v>
      </c>
      <c r="P278" s="340" t="s">
        <v>136</v>
      </c>
      <c r="Q278" s="328">
        <f t="shared" ref="Q278" si="1463">IF(P278="ALTO",5,IF(P278="MEDIO-ALTO",4,IF(P278="MEDIO",3,IF(P278="MEDIO-BAJO",2,IF(P278="BAJO",1,0)))))</f>
        <v>5</v>
      </c>
      <c r="R278" s="328">
        <f t="shared" ref="R278" si="1464">Q278*O278</f>
        <v>5</v>
      </c>
      <c r="S278" s="118" t="s">
        <v>310</v>
      </c>
      <c r="T278" s="99">
        <f t="shared" si="1411"/>
        <v>1</v>
      </c>
      <c r="U278" s="328">
        <f t="shared" si="1138"/>
        <v>1</v>
      </c>
      <c r="V278" s="328">
        <f t="shared" si="1139"/>
        <v>0.6</v>
      </c>
      <c r="W278" s="106" t="s">
        <v>1377</v>
      </c>
      <c r="X278" s="328">
        <f t="shared" ref="X278" si="1465">IF(S278="No_existen",5*$X$10,Y278*$X$10)</f>
        <v>0.2</v>
      </c>
      <c r="Y278" s="328">
        <f t="shared" ref="Y278:Y314" si="1466">ROUND(AVERAGEIF(Z278:Z280,"&gt;0"),0)</f>
        <v>4</v>
      </c>
      <c r="Z278" s="108">
        <f t="shared" si="1412"/>
        <v>4</v>
      </c>
      <c r="AA278" s="106" t="s">
        <v>313</v>
      </c>
      <c r="AB278" s="106"/>
      <c r="AC278" s="328">
        <f t="shared" ref="AC278" si="1467">IF(S278="No_existen",5*$AC$10,AD278*$AC$10)</f>
        <v>0.15</v>
      </c>
      <c r="AD278" s="328">
        <f t="shared" si="1143"/>
        <v>1</v>
      </c>
      <c r="AE278" s="108">
        <f t="shared" si="1413"/>
        <v>1</v>
      </c>
      <c r="AF278" s="106" t="s">
        <v>290</v>
      </c>
      <c r="AG278" s="106" t="s">
        <v>1386</v>
      </c>
      <c r="AH278" s="328">
        <f t="shared" ref="AH278" si="1468">IF(S278="No_existen",5*$AH$10,AI278*$AH$10)</f>
        <v>0.1</v>
      </c>
      <c r="AI278" s="328">
        <f t="shared" ref="AI278" si="1469">ROUND(AVERAGEIF(AJ278:AJ280,"&gt;0"),0)</f>
        <v>1</v>
      </c>
      <c r="AJ278" s="108">
        <f t="shared" si="1414"/>
        <v>1</v>
      </c>
      <c r="AK278" s="106" t="s">
        <v>287</v>
      </c>
      <c r="AL278" s="106" t="s">
        <v>294</v>
      </c>
      <c r="AM278" s="328">
        <f t="shared" ref="AM278" si="1470">IF(S278="No_existen",5*$AM$10,AN278*$AM$10)</f>
        <v>0.1</v>
      </c>
      <c r="AN278" s="328">
        <f t="shared" ref="AN278" si="1471">ROUND(AVERAGEIF(AO278:AO280,"&gt;0"),0)</f>
        <v>1</v>
      </c>
      <c r="AO278" s="108">
        <f t="shared" si="1415"/>
        <v>1</v>
      </c>
      <c r="AP278" s="106" t="s">
        <v>631</v>
      </c>
      <c r="AQ278" s="328">
        <f t="shared" ref="AQ278" si="1472">ROUND(AVERAGE(U278,Y278,AD278,AI278,AN278),0)</f>
        <v>2</v>
      </c>
      <c r="AR278" s="328" t="str">
        <f t="shared" ref="AR278" si="1473">IF(AQ278&lt;1.5,"FUERTE",IF(AND(AQ278&gt;=1.5,AQ278&lt;2.5),"ACEPTABLE",IF(AQ278&gt;=5,"INEXISTENTE","DÉBIL")))</f>
        <v>ACEPTABLE</v>
      </c>
      <c r="AS278" s="328">
        <f t="shared" ref="AS278" si="1474">IF(R278=0,0,ROUND((R278*AQ278),0))</f>
        <v>10</v>
      </c>
      <c r="AT278" s="329" t="str">
        <f t="shared" ref="AT278" si="1475">IF(AS278&gt;=36,"GRAVE", IF(AS278&lt;=10, "LEVE", "MODERADO"))</f>
        <v>LEVE</v>
      </c>
      <c r="AU278" s="328" t="s">
        <v>1392</v>
      </c>
      <c r="AV278" s="384">
        <v>1</v>
      </c>
      <c r="AW278" s="106" t="s">
        <v>88</v>
      </c>
      <c r="AX278" s="106"/>
      <c r="AY278" s="119"/>
      <c r="AZ278" s="120"/>
      <c r="BA278" s="100"/>
      <c r="BB278" s="100"/>
      <c r="BC278" s="100"/>
      <c r="BD278" s="100"/>
      <c r="BE278" s="100"/>
      <c r="BF278" s="100"/>
      <c r="BG278" s="100"/>
    </row>
    <row r="279" spans="1:59" ht="64.5" hidden="1" customHeight="1" x14ac:dyDescent="0.2">
      <c r="A279" s="336"/>
      <c r="B279" s="340"/>
      <c r="C279" s="340"/>
      <c r="D279" s="329"/>
      <c r="E279" s="340"/>
      <c r="F279" s="340"/>
      <c r="G279" s="106" t="s">
        <v>255</v>
      </c>
      <c r="H279" s="106" t="s">
        <v>35</v>
      </c>
      <c r="I279" s="99" t="s">
        <v>1363</v>
      </c>
      <c r="J279" s="340"/>
      <c r="K279" s="328"/>
      <c r="L279" s="328"/>
      <c r="M279" s="364"/>
      <c r="N279" s="340"/>
      <c r="O279" s="328"/>
      <c r="P279" s="340"/>
      <c r="Q279" s="328"/>
      <c r="R279" s="328"/>
      <c r="S279" s="118" t="s">
        <v>310</v>
      </c>
      <c r="T279" s="99">
        <f t="shared" si="1411"/>
        <v>1</v>
      </c>
      <c r="U279" s="328"/>
      <c r="V279" s="328"/>
      <c r="W279" s="106" t="s">
        <v>1378</v>
      </c>
      <c r="X279" s="328"/>
      <c r="Y279" s="328"/>
      <c r="Z279" s="108">
        <f t="shared" si="1412"/>
        <v>4</v>
      </c>
      <c r="AA279" s="106" t="s">
        <v>313</v>
      </c>
      <c r="AB279" s="106"/>
      <c r="AC279" s="328"/>
      <c r="AD279" s="328"/>
      <c r="AE279" s="108">
        <f t="shared" si="1413"/>
        <v>1</v>
      </c>
      <c r="AF279" s="106" t="s">
        <v>290</v>
      </c>
      <c r="AG279" s="106" t="s">
        <v>1386</v>
      </c>
      <c r="AH279" s="328"/>
      <c r="AI279" s="328"/>
      <c r="AJ279" s="108">
        <f t="shared" si="1414"/>
        <v>1</v>
      </c>
      <c r="AK279" s="106" t="s">
        <v>287</v>
      </c>
      <c r="AL279" s="106" t="s">
        <v>295</v>
      </c>
      <c r="AM279" s="328"/>
      <c r="AN279" s="328"/>
      <c r="AO279" s="108">
        <f t="shared" si="1415"/>
        <v>1</v>
      </c>
      <c r="AP279" s="106" t="s">
        <v>631</v>
      </c>
      <c r="AQ279" s="328"/>
      <c r="AR279" s="328"/>
      <c r="AS279" s="328"/>
      <c r="AT279" s="329"/>
      <c r="AU279" s="328"/>
      <c r="AV279" s="328"/>
      <c r="AW279" s="106" t="s">
        <v>88</v>
      </c>
      <c r="AX279" s="106"/>
      <c r="AY279" s="119"/>
      <c r="AZ279" s="120"/>
      <c r="BA279" s="100"/>
      <c r="BB279" s="100"/>
      <c r="BC279" s="100"/>
      <c r="BD279" s="100"/>
      <c r="BE279" s="100"/>
      <c r="BF279" s="100"/>
      <c r="BG279" s="100"/>
    </row>
    <row r="280" spans="1:59" ht="64.5" hidden="1" customHeight="1" x14ac:dyDescent="0.2">
      <c r="A280" s="336"/>
      <c r="B280" s="340"/>
      <c r="C280" s="340"/>
      <c r="D280" s="329"/>
      <c r="E280" s="340"/>
      <c r="F280" s="340"/>
      <c r="G280" s="106" t="s">
        <v>256</v>
      </c>
      <c r="H280" s="106" t="s">
        <v>221</v>
      </c>
      <c r="I280" s="99" t="s">
        <v>1364</v>
      </c>
      <c r="J280" s="340"/>
      <c r="K280" s="328"/>
      <c r="L280" s="328"/>
      <c r="M280" s="365"/>
      <c r="N280" s="340"/>
      <c r="O280" s="328"/>
      <c r="P280" s="340"/>
      <c r="Q280" s="328"/>
      <c r="R280" s="328"/>
      <c r="S280" s="118" t="s">
        <v>310</v>
      </c>
      <c r="T280" s="99">
        <f t="shared" si="1411"/>
        <v>1</v>
      </c>
      <c r="U280" s="328"/>
      <c r="V280" s="328"/>
      <c r="W280" s="106" t="s">
        <v>1379</v>
      </c>
      <c r="X280" s="328"/>
      <c r="Y280" s="328"/>
      <c r="Z280" s="108">
        <f t="shared" si="1412"/>
        <v>4</v>
      </c>
      <c r="AA280" s="106" t="s">
        <v>313</v>
      </c>
      <c r="AB280" s="106"/>
      <c r="AC280" s="328"/>
      <c r="AD280" s="328"/>
      <c r="AE280" s="108">
        <f t="shared" si="1413"/>
        <v>1</v>
      </c>
      <c r="AF280" s="106" t="s">
        <v>290</v>
      </c>
      <c r="AG280" s="106" t="s">
        <v>1386</v>
      </c>
      <c r="AH280" s="328"/>
      <c r="AI280" s="328"/>
      <c r="AJ280" s="108">
        <f t="shared" si="1414"/>
        <v>1</v>
      </c>
      <c r="AK280" s="106" t="s">
        <v>287</v>
      </c>
      <c r="AL280" s="106" t="s">
        <v>295</v>
      </c>
      <c r="AM280" s="328"/>
      <c r="AN280" s="328"/>
      <c r="AO280" s="108">
        <f t="shared" si="1415"/>
        <v>1</v>
      </c>
      <c r="AP280" s="106" t="s">
        <v>631</v>
      </c>
      <c r="AQ280" s="328"/>
      <c r="AR280" s="328"/>
      <c r="AS280" s="328"/>
      <c r="AT280" s="329"/>
      <c r="AU280" s="328"/>
      <c r="AV280" s="328"/>
      <c r="AW280" s="106" t="s">
        <v>88</v>
      </c>
      <c r="AX280" s="106"/>
      <c r="AY280" s="119"/>
      <c r="AZ280" s="120"/>
      <c r="BA280" s="100"/>
      <c r="BB280" s="100"/>
      <c r="BC280" s="100"/>
      <c r="BD280" s="100"/>
      <c r="BE280" s="100"/>
      <c r="BF280" s="100"/>
      <c r="BG280" s="100"/>
    </row>
    <row r="281" spans="1:59" ht="64.5" hidden="1" customHeight="1" x14ac:dyDescent="0.2">
      <c r="A281" s="336">
        <v>91</v>
      </c>
      <c r="B281" s="340" t="s">
        <v>437</v>
      </c>
      <c r="C281" s="340" t="str">
        <f t="shared" ref="C281" si="1476">+VLOOKUP(B281,$A$694:$B$733,2,0)</f>
        <v>OMAIRA CRUZ MONCADA</v>
      </c>
      <c r="D281" s="329" t="s">
        <v>147</v>
      </c>
      <c r="E281" s="340" t="str">
        <f>IF(D281=$D$664,$E$664,IF(D281=$D$665,$E$665,IF(D281=$D$666,$E$666,IF(D281=$D$667,$E$667,IF(D281=$D$668,$E$668,IF(D281=$D$669,$E$669,IF(D281=$D$670,$E$670,IF(D281=$D$671,$E$671,IF(D281=$D$672,$E$672,IF(D281=$D$673,$E$673,IF(D281=VICERRECTORÍA_ACADÉMICA_,BE895,IF(D281=PLANEACIÓN_,BE897, IF(D281=IMPACTO,BE896,IF(D281=VICERRECTORÍA_ADMINISTRATIVA_FINANCIERA_,BE898,IF(D281=_VICERRECTORÍA_RESPONSABILIDAD_SOCIAL_Y_BIENESTAR_UNIVERSITARIO_,BE899,"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1" s="340" t="s">
        <v>260</v>
      </c>
      <c r="G281" s="106" t="s">
        <v>255</v>
      </c>
      <c r="H281" s="106" t="s">
        <v>37</v>
      </c>
      <c r="I281" s="99" t="s">
        <v>1365</v>
      </c>
      <c r="J281" s="340" t="s">
        <v>110</v>
      </c>
      <c r="K281" s="340" t="s">
        <v>1369</v>
      </c>
      <c r="L281" s="340" t="s">
        <v>1373</v>
      </c>
      <c r="M281" s="337" t="s">
        <v>1374</v>
      </c>
      <c r="N281" s="340" t="s">
        <v>142</v>
      </c>
      <c r="O281" s="328">
        <f t="shared" ref="O281" si="1477">IF(N281="ALTA",5,IF(N281="MEDIO ALTA",4,IF(N281="MEDIA",3,IF(N281="MEDIO BAJA",2,IF(N281="BAJA",1,0)))))</f>
        <v>5</v>
      </c>
      <c r="P281" s="340" t="s">
        <v>136</v>
      </c>
      <c r="Q281" s="328">
        <f t="shared" ref="Q281" si="1478">IF(P281="ALTO",5,IF(P281="MEDIO-ALTO",4,IF(P281="MEDIO",3,IF(P281="MEDIO-BAJO",2,IF(P281="BAJO",1,0)))))</f>
        <v>5</v>
      </c>
      <c r="R281" s="328">
        <f t="shared" ref="R281" si="1479">Q281*O281</f>
        <v>25</v>
      </c>
      <c r="S281" s="118" t="s">
        <v>310</v>
      </c>
      <c r="T281" s="99">
        <f t="shared" si="1411"/>
        <v>1</v>
      </c>
      <c r="U281" s="328">
        <f t="shared" si="1156"/>
        <v>1</v>
      </c>
      <c r="V281" s="328">
        <f t="shared" si="1157"/>
        <v>0.6</v>
      </c>
      <c r="W281" s="106" t="s">
        <v>1380</v>
      </c>
      <c r="X281" s="328">
        <f t="shared" ref="X281" si="1480">IF(S281="No_existen",5*$X$10,Y281*$X$10)</f>
        <v>0.15000000000000002</v>
      </c>
      <c r="Y281" s="328">
        <f t="shared" ref="Y281:Y317" si="1481">ROUND(AVERAGEIF(Z281:Z283,"&gt;0"),0)</f>
        <v>3</v>
      </c>
      <c r="Z281" s="108">
        <f t="shared" si="1412"/>
        <v>2</v>
      </c>
      <c r="AA281" s="106" t="s">
        <v>314</v>
      </c>
      <c r="AB281" s="106"/>
      <c r="AC281" s="328">
        <f t="shared" ref="AC281" si="1482">IF(S281="No_existen",5*$AC$10,AD281*$AC$10)</f>
        <v>0.15</v>
      </c>
      <c r="AD281" s="328">
        <f t="shared" si="1161"/>
        <v>1</v>
      </c>
      <c r="AE281" s="108">
        <f t="shared" si="1413"/>
        <v>1</v>
      </c>
      <c r="AF281" s="106" t="s">
        <v>290</v>
      </c>
      <c r="AG281" s="106" t="s">
        <v>1387</v>
      </c>
      <c r="AH281" s="328">
        <f t="shared" ref="AH281" si="1483">IF(S281="No_existen",5*$AH$10,AI281*$AH$10)</f>
        <v>0.1</v>
      </c>
      <c r="AI281" s="328">
        <f t="shared" ref="AI281" si="1484">ROUND(AVERAGEIF(AJ281:AJ283,"&gt;0"),0)</f>
        <v>1</v>
      </c>
      <c r="AJ281" s="108">
        <f t="shared" si="1414"/>
        <v>1</v>
      </c>
      <c r="AK281" s="106" t="s">
        <v>287</v>
      </c>
      <c r="AL281" s="106" t="s">
        <v>294</v>
      </c>
      <c r="AM281" s="328">
        <f t="shared" ref="AM281" si="1485">IF(S281="No_existen",5*$AM$10,AN281*$AM$10)</f>
        <v>0.1</v>
      </c>
      <c r="AN281" s="328">
        <f t="shared" ref="AN281" si="1486">ROUND(AVERAGEIF(AO281:AO283,"&gt;0"),0)</f>
        <v>1</v>
      </c>
      <c r="AO281" s="108">
        <f t="shared" si="1415"/>
        <v>1</v>
      </c>
      <c r="AP281" s="106" t="s">
        <v>631</v>
      </c>
      <c r="AQ281" s="328">
        <f t="shared" ref="AQ281" si="1487">ROUND(AVERAGE(U281,Y281,AD281,AI281,AN281),0)</f>
        <v>1</v>
      </c>
      <c r="AR281" s="328" t="str">
        <f t="shared" ref="AR281" si="1488">IF(AQ281&lt;1.5,"FUERTE",IF(AND(AQ281&gt;=1.5,AQ281&lt;2.5),"ACEPTABLE",IF(AQ281&gt;=5,"INEXISTENTE","DÉBIL")))</f>
        <v>FUERTE</v>
      </c>
      <c r="AS281" s="328">
        <f t="shared" ref="AS281" si="1489">IF(R281=0,0,ROUND((R281*AQ281),0))</f>
        <v>25</v>
      </c>
      <c r="AT281" s="329" t="str">
        <f t="shared" ref="AT281" si="1490">IF(AS281&gt;=36,"GRAVE", IF(AS281&lt;=10, "LEVE", "MODERADO"))</f>
        <v>MODERADO</v>
      </c>
      <c r="AU281" s="329" t="s">
        <v>1393</v>
      </c>
      <c r="AV281" s="385">
        <v>0.8</v>
      </c>
      <c r="AW281" s="106" t="s">
        <v>91</v>
      </c>
      <c r="AX281" s="106" t="s">
        <v>1395</v>
      </c>
      <c r="AY281" s="119">
        <v>45991</v>
      </c>
      <c r="AZ281" s="120" t="s">
        <v>704</v>
      </c>
      <c r="BA281" s="100"/>
      <c r="BB281" s="100"/>
      <c r="BC281" s="100"/>
      <c r="BD281" s="100"/>
      <c r="BE281" s="100"/>
      <c r="BF281" s="100"/>
      <c r="BG281" s="100"/>
    </row>
    <row r="282" spans="1:59" ht="64.5" hidden="1" customHeight="1" x14ac:dyDescent="0.2">
      <c r="A282" s="336"/>
      <c r="B282" s="340"/>
      <c r="C282" s="340"/>
      <c r="D282" s="329"/>
      <c r="E282" s="340"/>
      <c r="F282" s="340"/>
      <c r="G282" s="106" t="s">
        <v>256</v>
      </c>
      <c r="H282" s="106" t="s">
        <v>40</v>
      </c>
      <c r="I282" s="99" t="s">
        <v>1366</v>
      </c>
      <c r="J282" s="340"/>
      <c r="K282" s="340"/>
      <c r="L282" s="340"/>
      <c r="M282" s="338"/>
      <c r="N282" s="340"/>
      <c r="O282" s="328"/>
      <c r="P282" s="340"/>
      <c r="Q282" s="328"/>
      <c r="R282" s="328"/>
      <c r="S282" s="118" t="s">
        <v>310</v>
      </c>
      <c r="T282" s="99">
        <f t="shared" si="1411"/>
        <v>1</v>
      </c>
      <c r="U282" s="328"/>
      <c r="V282" s="328"/>
      <c r="W282" s="106" t="s">
        <v>1381</v>
      </c>
      <c r="X282" s="328"/>
      <c r="Y282" s="328"/>
      <c r="Z282" s="108">
        <f t="shared" si="1412"/>
        <v>4</v>
      </c>
      <c r="AA282" s="106" t="s">
        <v>313</v>
      </c>
      <c r="AB282" s="106"/>
      <c r="AC282" s="328"/>
      <c r="AD282" s="328"/>
      <c r="AE282" s="108">
        <f t="shared" si="1413"/>
        <v>1</v>
      </c>
      <c r="AF282" s="106" t="s">
        <v>290</v>
      </c>
      <c r="AG282" s="106" t="s">
        <v>1388</v>
      </c>
      <c r="AH282" s="328"/>
      <c r="AI282" s="328"/>
      <c r="AJ282" s="108">
        <f t="shared" si="1414"/>
        <v>1</v>
      </c>
      <c r="AK282" s="106" t="s">
        <v>287</v>
      </c>
      <c r="AL282" s="106" t="s">
        <v>295</v>
      </c>
      <c r="AM282" s="328"/>
      <c r="AN282" s="328"/>
      <c r="AO282" s="108">
        <f t="shared" si="1415"/>
        <v>1</v>
      </c>
      <c r="AP282" s="106" t="s">
        <v>631</v>
      </c>
      <c r="AQ282" s="328"/>
      <c r="AR282" s="328"/>
      <c r="AS282" s="328"/>
      <c r="AT282" s="329"/>
      <c r="AU282" s="329"/>
      <c r="AV282" s="329"/>
      <c r="AW282" s="106" t="s">
        <v>91</v>
      </c>
      <c r="AX282" s="106" t="s">
        <v>1395</v>
      </c>
      <c r="AY282" s="119">
        <v>45991</v>
      </c>
      <c r="AZ282" s="120" t="s">
        <v>704</v>
      </c>
      <c r="BA282" s="100"/>
      <c r="BB282" s="100"/>
      <c r="BC282" s="100"/>
      <c r="BD282" s="100"/>
      <c r="BE282" s="100"/>
      <c r="BF282" s="100"/>
      <c r="BG282" s="100"/>
    </row>
    <row r="283" spans="1:59" ht="64.5" hidden="1" customHeight="1" x14ac:dyDescent="0.2">
      <c r="A283" s="336"/>
      <c r="B283" s="340"/>
      <c r="C283" s="340"/>
      <c r="D283" s="329"/>
      <c r="E283" s="340"/>
      <c r="F283" s="340"/>
      <c r="G283" s="106"/>
      <c r="H283" s="106"/>
      <c r="I283" s="99"/>
      <c r="J283" s="340"/>
      <c r="K283" s="340"/>
      <c r="L283" s="340"/>
      <c r="M283" s="339"/>
      <c r="N283" s="340"/>
      <c r="O283" s="328"/>
      <c r="P283" s="340"/>
      <c r="Q283" s="328"/>
      <c r="R283" s="328"/>
      <c r="S283" s="118" t="s">
        <v>310</v>
      </c>
      <c r="T283" s="99">
        <f t="shared" si="1411"/>
        <v>1</v>
      </c>
      <c r="U283" s="328"/>
      <c r="V283" s="328"/>
      <c r="W283" s="106" t="s">
        <v>1382</v>
      </c>
      <c r="X283" s="328"/>
      <c r="Y283" s="328"/>
      <c r="Z283" s="108">
        <f t="shared" si="1412"/>
        <v>4</v>
      </c>
      <c r="AA283" s="106" t="s">
        <v>313</v>
      </c>
      <c r="AB283" s="106"/>
      <c r="AC283" s="328"/>
      <c r="AD283" s="328"/>
      <c r="AE283" s="108">
        <f t="shared" si="1413"/>
        <v>1</v>
      </c>
      <c r="AF283" s="106" t="s">
        <v>290</v>
      </c>
      <c r="AG283" s="106" t="s">
        <v>1387</v>
      </c>
      <c r="AH283" s="328"/>
      <c r="AI283" s="328"/>
      <c r="AJ283" s="108">
        <f t="shared" si="1414"/>
        <v>1</v>
      </c>
      <c r="AK283" s="106" t="s">
        <v>287</v>
      </c>
      <c r="AL283" s="106" t="s">
        <v>295</v>
      </c>
      <c r="AM283" s="328"/>
      <c r="AN283" s="328"/>
      <c r="AO283" s="108">
        <f t="shared" si="1415"/>
        <v>1</v>
      </c>
      <c r="AP283" s="106" t="s">
        <v>631</v>
      </c>
      <c r="AQ283" s="328"/>
      <c r="AR283" s="328"/>
      <c r="AS283" s="328"/>
      <c r="AT283" s="329"/>
      <c r="AU283" s="329"/>
      <c r="AV283" s="329"/>
      <c r="AW283" s="106" t="s">
        <v>91</v>
      </c>
      <c r="AX283" s="106" t="s">
        <v>1396</v>
      </c>
      <c r="AY283" s="119">
        <v>46006</v>
      </c>
      <c r="AZ283" s="120" t="s">
        <v>1397</v>
      </c>
      <c r="BA283" s="100"/>
      <c r="BB283" s="100"/>
      <c r="BC283" s="100"/>
      <c r="BD283" s="100"/>
      <c r="BE283" s="100"/>
      <c r="BF283" s="100"/>
      <c r="BG283" s="100"/>
    </row>
    <row r="284" spans="1:59" ht="64.5" hidden="1" customHeight="1" x14ac:dyDescent="0.2">
      <c r="A284" s="336">
        <v>92</v>
      </c>
      <c r="B284" s="340" t="s">
        <v>437</v>
      </c>
      <c r="C284" s="340" t="str">
        <f t="shared" ref="C284" si="1491">+VLOOKUP(B284,$A$694:$B$733,2,0)</f>
        <v>OMAIRA CRUZ MONCADA</v>
      </c>
      <c r="D284" s="329" t="s">
        <v>147</v>
      </c>
      <c r="E284" s="340" t="str">
        <f>IF(D284=$D$664,$E$664,IF(D284=$D$665,$E$665,IF(D284=$D$666,$E$666,IF(D284=$D$667,$E$667,IF(D284=$D$668,$E$668,IF(D284=$D$669,$E$669,IF(D284=$D$670,$E$670,IF(D284=$D$671,$E$671,IF(D284=$D$672,$E$672,IF(D284=$D$673,$E$673,IF(D284=VICERRECTORÍA_ACADÉMICA_,BE898,IF(D284=PLANEACIÓN_,BE900, IF(D284=IMPACTO,BE899,IF(D284=VICERRECTORÍA_ADMINISTRATIVA_FINANCIERA_,BE901,IF(D284=_VICERRECTORÍA_RESPONSABILIDAD_SOCIAL_Y_BIENESTAR_UNIVERSITARIO_,BE902,"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4" s="340" t="s">
        <v>259</v>
      </c>
      <c r="G284" s="106" t="s">
        <v>255</v>
      </c>
      <c r="H284" s="106" t="s">
        <v>35</v>
      </c>
      <c r="I284" s="99" t="s">
        <v>1364</v>
      </c>
      <c r="J284" s="340" t="s">
        <v>139</v>
      </c>
      <c r="K284" s="340" t="s">
        <v>1370</v>
      </c>
      <c r="L284" s="340" t="s">
        <v>1375</v>
      </c>
      <c r="M284" s="340" t="s">
        <v>1376</v>
      </c>
      <c r="N284" s="340" t="s">
        <v>124</v>
      </c>
      <c r="O284" s="328">
        <f t="shared" ref="O284" si="1492">IF(N284="ALTA",5,IF(N284="MEDIO ALTA",4,IF(N284="MEDIA",3,IF(N284="MEDIO BAJA",2,IF(N284="BAJA",1,0)))))</f>
        <v>1</v>
      </c>
      <c r="P284" s="340" t="s">
        <v>136</v>
      </c>
      <c r="Q284" s="328">
        <f t="shared" ref="Q284" si="1493">IF(P284="ALTO",5,IF(P284="MEDIO-ALTO",4,IF(P284="MEDIO",3,IF(P284="MEDIO-BAJO",2,IF(P284="BAJO",1,0)))))</f>
        <v>5</v>
      </c>
      <c r="R284" s="328">
        <f t="shared" ref="R284" si="1494">Q284*O284</f>
        <v>5</v>
      </c>
      <c r="S284" s="118" t="s">
        <v>310</v>
      </c>
      <c r="T284" s="99">
        <f t="shared" si="1411"/>
        <v>1</v>
      </c>
      <c r="U284" s="328">
        <f t="shared" si="1174"/>
        <v>1</v>
      </c>
      <c r="V284" s="328">
        <f t="shared" si="1175"/>
        <v>0.6</v>
      </c>
      <c r="W284" s="106" t="s">
        <v>1383</v>
      </c>
      <c r="X284" s="328">
        <f t="shared" ref="X284" si="1495">IF(S284="No_existen",5*$X$10,Y284*$X$10)</f>
        <v>0.15000000000000002</v>
      </c>
      <c r="Y284" s="328">
        <f t="shared" ref="Y284:Y320" si="1496">ROUND(AVERAGEIF(Z284:Z286,"&gt;0"),0)</f>
        <v>3</v>
      </c>
      <c r="Z284" s="108">
        <f t="shared" si="1412"/>
        <v>2</v>
      </c>
      <c r="AA284" s="106" t="s">
        <v>314</v>
      </c>
      <c r="AB284" s="106"/>
      <c r="AC284" s="328">
        <f t="shared" ref="AC284" si="1497">IF(S284="No_existen",5*$AC$10,AD284*$AC$10)</f>
        <v>0.15</v>
      </c>
      <c r="AD284" s="328">
        <f t="shared" si="1179"/>
        <v>1</v>
      </c>
      <c r="AE284" s="108">
        <f t="shared" si="1413"/>
        <v>1</v>
      </c>
      <c r="AF284" s="106" t="s">
        <v>290</v>
      </c>
      <c r="AG284" s="106" t="s">
        <v>1389</v>
      </c>
      <c r="AH284" s="328">
        <f t="shared" ref="AH284" si="1498">IF(S284="No_existen",5*$AH$10,AI284*$AH$10)</f>
        <v>0.1</v>
      </c>
      <c r="AI284" s="328">
        <f t="shared" ref="AI284" si="1499">ROUND(AVERAGEIF(AJ284:AJ286,"&gt;0"),0)</f>
        <v>1</v>
      </c>
      <c r="AJ284" s="108">
        <f t="shared" si="1414"/>
        <v>1</v>
      </c>
      <c r="AK284" s="106" t="s">
        <v>287</v>
      </c>
      <c r="AL284" s="106" t="s">
        <v>296</v>
      </c>
      <c r="AM284" s="328">
        <f t="shared" ref="AM284" si="1500">IF(S284="No_existen",5*$AM$10,AN284*$AM$10)</f>
        <v>0.1</v>
      </c>
      <c r="AN284" s="328">
        <f t="shared" ref="AN284" si="1501">ROUND(AVERAGEIF(AO284:AO286,"&gt;0"),0)</f>
        <v>1</v>
      </c>
      <c r="AO284" s="108">
        <f t="shared" si="1415"/>
        <v>1</v>
      </c>
      <c r="AP284" s="106" t="s">
        <v>631</v>
      </c>
      <c r="AQ284" s="328">
        <f t="shared" ref="AQ284" si="1502">ROUND(AVERAGE(U284,Y284,AD284,AI284,AN284),0)</f>
        <v>1</v>
      </c>
      <c r="AR284" s="328" t="str">
        <f t="shared" ref="AR284" si="1503">IF(AQ284&lt;1.5,"FUERTE",IF(AND(AQ284&gt;=1.5,AQ284&lt;2.5),"ACEPTABLE",IF(AQ284&gt;=5,"INEXISTENTE","DÉBIL")))</f>
        <v>FUERTE</v>
      </c>
      <c r="AS284" s="328">
        <f t="shared" ref="AS284" si="1504">IF(R284=0,0,ROUND((R284*AQ284),0))</f>
        <v>5</v>
      </c>
      <c r="AT284" s="329" t="str">
        <f t="shared" ref="AT284" si="1505">IF(AS284&gt;=36,"GRAVE", IF(AS284&lt;=10, "LEVE", "MODERADO"))</f>
        <v>LEVE</v>
      </c>
      <c r="AU284" s="329" t="s">
        <v>1394</v>
      </c>
      <c r="AV284" s="329">
        <v>0</v>
      </c>
      <c r="AW284" s="106" t="s">
        <v>88</v>
      </c>
      <c r="AX284" s="106"/>
      <c r="AY284" s="119"/>
      <c r="AZ284" s="120"/>
      <c r="BA284" s="100"/>
      <c r="BB284" s="100"/>
      <c r="BC284" s="100"/>
      <c r="BD284" s="100"/>
      <c r="BE284" s="100"/>
      <c r="BF284" s="100"/>
      <c r="BG284" s="100"/>
    </row>
    <row r="285" spans="1:59" ht="64.5" hidden="1" customHeight="1" x14ac:dyDescent="0.2">
      <c r="A285" s="336"/>
      <c r="B285" s="340"/>
      <c r="C285" s="340"/>
      <c r="D285" s="329"/>
      <c r="E285" s="340"/>
      <c r="F285" s="340"/>
      <c r="G285" s="106" t="s">
        <v>255</v>
      </c>
      <c r="H285" s="106" t="s">
        <v>37</v>
      </c>
      <c r="I285" s="99" t="s">
        <v>1367</v>
      </c>
      <c r="J285" s="340"/>
      <c r="K285" s="340"/>
      <c r="L285" s="340"/>
      <c r="M285" s="340"/>
      <c r="N285" s="340"/>
      <c r="O285" s="328"/>
      <c r="P285" s="340"/>
      <c r="Q285" s="328"/>
      <c r="R285" s="328"/>
      <c r="S285" s="118" t="s">
        <v>310</v>
      </c>
      <c r="T285" s="99">
        <f t="shared" si="1411"/>
        <v>1</v>
      </c>
      <c r="U285" s="328"/>
      <c r="V285" s="328"/>
      <c r="W285" s="106" t="s">
        <v>1384</v>
      </c>
      <c r="X285" s="328"/>
      <c r="Y285" s="328"/>
      <c r="Z285" s="108">
        <f t="shared" si="1412"/>
        <v>4</v>
      </c>
      <c r="AA285" s="106" t="s">
        <v>313</v>
      </c>
      <c r="AB285" s="106"/>
      <c r="AC285" s="328"/>
      <c r="AD285" s="328"/>
      <c r="AE285" s="108">
        <f t="shared" si="1413"/>
        <v>1</v>
      </c>
      <c r="AF285" s="106" t="s">
        <v>290</v>
      </c>
      <c r="AG285" s="106" t="s">
        <v>1390</v>
      </c>
      <c r="AH285" s="328"/>
      <c r="AI285" s="328"/>
      <c r="AJ285" s="108">
        <f t="shared" si="1414"/>
        <v>1</v>
      </c>
      <c r="AK285" s="106" t="s">
        <v>287</v>
      </c>
      <c r="AL285" s="106" t="s">
        <v>296</v>
      </c>
      <c r="AM285" s="328"/>
      <c r="AN285" s="328"/>
      <c r="AO285" s="108">
        <f t="shared" si="1415"/>
        <v>1</v>
      </c>
      <c r="AP285" s="106" t="s">
        <v>631</v>
      </c>
      <c r="AQ285" s="328"/>
      <c r="AR285" s="328"/>
      <c r="AS285" s="328"/>
      <c r="AT285" s="329"/>
      <c r="AU285" s="329"/>
      <c r="AV285" s="329"/>
      <c r="AW285" s="106" t="s">
        <v>88</v>
      </c>
      <c r="AX285" s="106"/>
      <c r="AY285" s="119"/>
      <c r="AZ285" s="120"/>
      <c r="BA285" s="100"/>
      <c r="BB285" s="100"/>
      <c r="BC285" s="100"/>
      <c r="BD285" s="100"/>
      <c r="BE285" s="100"/>
      <c r="BF285" s="100"/>
      <c r="BG285" s="100"/>
    </row>
    <row r="286" spans="1:59" ht="64.5" hidden="1" customHeight="1" x14ac:dyDescent="0.2">
      <c r="A286" s="336"/>
      <c r="B286" s="340"/>
      <c r="C286" s="340"/>
      <c r="D286" s="329"/>
      <c r="E286" s="340"/>
      <c r="F286" s="340"/>
      <c r="G286" s="106"/>
      <c r="H286" s="106"/>
      <c r="I286" s="99"/>
      <c r="J286" s="340"/>
      <c r="K286" s="340"/>
      <c r="L286" s="340"/>
      <c r="M286" s="340"/>
      <c r="N286" s="340"/>
      <c r="O286" s="328"/>
      <c r="P286" s="340"/>
      <c r="Q286" s="328"/>
      <c r="R286" s="328"/>
      <c r="S286" s="118" t="s">
        <v>310</v>
      </c>
      <c r="T286" s="99">
        <f t="shared" si="1411"/>
        <v>1</v>
      </c>
      <c r="U286" s="328"/>
      <c r="V286" s="328"/>
      <c r="W286" s="106" t="s">
        <v>1385</v>
      </c>
      <c r="X286" s="328"/>
      <c r="Y286" s="328"/>
      <c r="Z286" s="108">
        <f t="shared" si="1412"/>
        <v>2</v>
      </c>
      <c r="AA286" s="106" t="s">
        <v>314</v>
      </c>
      <c r="AB286" s="106"/>
      <c r="AC286" s="328"/>
      <c r="AD286" s="328"/>
      <c r="AE286" s="108">
        <f t="shared" si="1413"/>
        <v>1</v>
      </c>
      <c r="AF286" s="106" t="s">
        <v>290</v>
      </c>
      <c r="AG286" s="106" t="s">
        <v>1391</v>
      </c>
      <c r="AH286" s="328"/>
      <c r="AI286" s="328"/>
      <c r="AJ286" s="108">
        <f t="shared" si="1414"/>
        <v>1</v>
      </c>
      <c r="AK286" s="106" t="s">
        <v>287</v>
      </c>
      <c r="AL286" s="106" t="s">
        <v>296</v>
      </c>
      <c r="AM286" s="328"/>
      <c r="AN286" s="328"/>
      <c r="AO286" s="108">
        <f t="shared" si="1415"/>
        <v>1</v>
      </c>
      <c r="AP286" s="106" t="s">
        <v>631</v>
      </c>
      <c r="AQ286" s="328"/>
      <c r="AR286" s="328"/>
      <c r="AS286" s="328"/>
      <c r="AT286" s="329"/>
      <c r="AU286" s="329"/>
      <c r="AV286" s="329"/>
      <c r="AW286" s="106" t="s">
        <v>88</v>
      </c>
      <c r="AX286" s="106"/>
      <c r="AY286" s="119"/>
      <c r="AZ286" s="120"/>
      <c r="BA286" s="100"/>
      <c r="BB286" s="100"/>
      <c r="BC286" s="100"/>
      <c r="BD286" s="100"/>
      <c r="BE286" s="100"/>
      <c r="BF286" s="100"/>
      <c r="BG286" s="100"/>
    </row>
    <row r="287" spans="1:59" ht="64.5" hidden="1" customHeight="1" x14ac:dyDescent="0.2">
      <c r="A287" s="336">
        <v>93</v>
      </c>
      <c r="B287" s="340" t="s">
        <v>178</v>
      </c>
      <c r="C287" s="340" t="str">
        <f t="shared" ref="C287" si="1506">+VLOOKUP(B287,$A$694:$B$733,2,0)</f>
        <v>MARGARITA MARIA FAJARDO TORRES</v>
      </c>
      <c r="D287" s="329" t="s">
        <v>147</v>
      </c>
      <c r="E287" s="340" t="str">
        <f>IF(D287=$D$664,$E$664,IF(D287=$D$665,$E$665,IF(D287=$D$666,$E$666,IF(D287=$D$667,$E$667,IF(D287=$D$668,$E$668,IF(D287=$D$669,$E$669,IF(D287=$D$670,$E$670,IF(D287=$D$671,$E$671,IF(D287=$D$672,$E$672,IF(D287=$D$673,$E$673,IF(D287=VICERRECTORÍA_ACADÉMICA_,BE901,IF(D287=PLANEACIÓN_,BE903, IF(D287=IMPACTO,BE902,IF(D287=VICERRECTORÍA_ADMINISTRATIVA_FINANCIERA_,BE904,IF(D287=_VICERRECTORÍA_RESPONSABILIDAD_SOCIAL_Y_BIENESTAR_UNIVERSITARIO_,BE905," ")))))))))))))))</f>
        <v>Promover la calidad educativa de la Institución, mediante la administración de los programas de formación que ofrece la universidad en sus diferentes niveles, con el fin de permitir al egresado desempeñarse con idoneidad, ética y compromiso social.</v>
      </c>
      <c r="F287" s="340" t="s">
        <v>259</v>
      </c>
      <c r="G287" s="106" t="s">
        <v>255</v>
      </c>
      <c r="H287" s="106" t="s">
        <v>37</v>
      </c>
      <c r="I287" s="99" t="s">
        <v>1398</v>
      </c>
      <c r="J287" s="340" t="s">
        <v>112</v>
      </c>
      <c r="K287" s="328" t="s">
        <v>1399</v>
      </c>
      <c r="L287" s="328" t="s">
        <v>1400</v>
      </c>
      <c r="M287" s="328" t="s">
        <v>1401</v>
      </c>
      <c r="N287" s="340" t="s">
        <v>124</v>
      </c>
      <c r="O287" s="328">
        <f t="shared" ref="O287" si="1507">IF(N287="ALTA",5,IF(N287="MEDIO ALTA",4,IF(N287="MEDIA",3,IF(N287="MEDIO BAJA",2,IF(N287="BAJA",1,0)))))</f>
        <v>1</v>
      </c>
      <c r="P287" s="340" t="s">
        <v>138</v>
      </c>
      <c r="Q287" s="328">
        <f t="shared" ref="Q287" si="1508">IF(P287="ALTO",5,IF(P287="MEDIO-ALTO",4,IF(P287="MEDIO",3,IF(P287="MEDIO-BAJO",2,IF(P287="BAJO",1,0)))))</f>
        <v>1</v>
      </c>
      <c r="R287" s="328">
        <f t="shared" ref="R287" si="1509">Q287*O287</f>
        <v>1</v>
      </c>
      <c r="S287" s="118" t="s">
        <v>310</v>
      </c>
      <c r="T287" s="99">
        <f t="shared" si="1411"/>
        <v>1</v>
      </c>
      <c r="U287" s="328">
        <f t="shared" si="1192"/>
        <v>1</v>
      </c>
      <c r="V287" s="328">
        <f t="shared" si="1193"/>
        <v>0.6</v>
      </c>
      <c r="W287" s="106" t="s">
        <v>1402</v>
      </c>
      <c r="X287" s="328">
        <f t="shared" ref="X287" si="1510">IF(S287="No_existen",5*$X$10,Y287*$X$10)</f>
        <v>0.05</v>
      </c>
      <c r="Y287" s="328">
        <f t="shared" ref="Y287:Y323" si="1511">ROUND(AVERAGEIF(Z287:Z289,"&gt;0"),0)</f>
        <v>1</v>
      </c>
      <c r="Z287" s="108">
        <f t="shared" si="1412"/>
        <v>1</v>
      </c>
      <c r="AA287" s="106" t="s">
        <v>315</v>
      </c>
      <c r="AB287" s="106" t="s">
        <v>1403</v>
      </c>
      <c r="AC287" s="328">
        <f t="shared" ref="AC287" si="1512">IF(S287="No_existen",5*$AC$10,AD287*$AC$10)</f>
        <v>0.15</v>
      </c>
      <c r="AD287" s="328">
        <f t="shared" si="1197"/>
        <v>1</v>
      </c>
      <c r="AE287" s="108">
        <f t="shared" si="1413"/>
        <v>1</v>
      </c>
      <c r="AF287" s="106" t="s">
        <v>290</v>
      </c>
      <c r="AG287" s="106" t="s">
        <v>1404</v>
      </c>
      <c r="AH287" s="328">
        <f t="shared" ref="AH287" si="1513">IF(S287="No_existen",5*$AH$10,AI287*$AH$10)</f>
        <v>0.1</v>
      </c>
      <c r="AI287" s="328">
        <f t="shared" ref="AI287" si="1514">ROUND(AVERAGEIF(AJ287:AJ289,"&gt;0"),0)</f>
        <v>1</v>
      </c>
      <c r="AJ287" s="108">
        <f t="shared" si="1414"/>
        <v>1</v>
      </c>
      <c r="AK287" s="106" t="s">
        <v>287</v>
      </c>
      <c r="AL287" s="106" t="s">
        <v>294</v>
      </c>
      <c r="AM287" s="328">
        <f t="shared" ref="AM287" si="1515">IF(S287="No_existen",5*$AM$10,AN287*$AM$10)</f>
        <v>0.1</v>
      </c>
      <c r="AN287" s="328">
        <f t="shared" ref="AN287" si="1516">ROUND(AVERAGEIF(AO287:AO289,"&gt;0"),0)</f>
        <v>1</v>
      </c>
      <c r="AO287" s="108">
        <f t="shared" si="1415"/>
        <v>1</v>
      </c>
      <c r="AP287" s="106" t="s">
        <v>631</v>
      </c>
      <c r="AQ287" s="328">
        <f t="shared" ref="AQ287" si="1517">ROUND(AVERAGE(U287,Y287,AD287,AI287,AN287),0)</f>
        <v>1</v>
      </c>
      <c r="AR287" s="328" t="str">
        <f t="shared" ref="AR287" si="1518">IF(AQ287&lt;1.5,"FUERTE",IF(AND(AQ287&gt;=1.5,AQ287&lt;2.5),"ACEPTABLE",IF(AQ287&gt;=5,"INEXISTENTE","DÉBIL")))</f>
        <v>FUERTE</v>
      </c>
      <c r="AS287" s="328">
        <f t="shared" ref="AS287" si="1519">IF(R287=0,0,ROUND((R287*AQ287),0))</f>
        <v>1</v>
      </c>
      <c r="AT287" s="329" t="str">
        <f t="shared" ref="AT287" si="1520">IF(AS287&gt;=36,"GRAVE", IF(AS287&lt;=10, "LEVE", "MODERADO"))</f>
        <v>LEVE</v>
      </c>
      <c r="AU287" s="328" t="s">
        <v>1405</v>
      </c>
      <c r="AV287" s="384" t="s">
        <v>1406</v>
      </c>
      <c r="AW287" s="106" t="s">
        <v>88</v>
      </c>
      <c r="AX287" s="106"/>
      <c r="AY287" s="119"/>
      <c r="AZ287" s="120"/>
      <c r="BA287" s="100"/>
      <c r="BB287" s="100"/>
      <c r="BC287" s="100"/>
      <c r="BD287" s="100"/>
      <c r="BE287" s="100"/>
      <c r="BF287" s="100"/>
      <c r="BG287" s="100"/>
    </row>
    <row r="288" spans="1:59" ht="64.5" hidden="1" customHeight="1" x14ac:dyDescent="0.2">
      <c r="A288" s="336"/>
      <c r="B288" s="340"/>
      <c r="C288" s="340"/>
      <c r="D288" s="329"/>
      <c r="E288" s="340"/>
      <c r="F288" s="340"/>
      <c r="G288" s="106"/>
      <c r="H288" s="106"/>
      <c r="I288" s="99"/>
      <c r="J288" s="340"/>
      <c r="K288" s="328"/>
      <c r="L288" s="328"/>
      <c r="M288" s="328"/>
      <c r="N288" s="340"/>
      <c r="O288" s="328"/>
      <c r="P288" s="340"/>
      <c r="Q288" s="328"/>
      <c r="R288" s="328"/>
      <c r="S288" s="118"/>
      <c r="T288" s="99">
        <f t="shared" si="1411"/>
        <v>0</v>
      </c>
      <c r="U288" s="328"/>
      <c r="V288" s="328"/>
      <c r="W288" s="106"/>
      <c r="X288" s="328"/>
      <c r="Y288" s="328"/>
      <c r="Z288" s="108">
        <f t="shared" si="1412"/>
        <v>0</v>
      </c>
      <c r="AA288" s="106"/>
      <c r="AB288" s="106"/>
      <c r="AC288" s="328"/>
      <c r="AD288" s="328"/>
      <c r="AE288" s="108">
        <f t="shared" si="1413"/>
        <v>0</v>
      </c>
      <c r="AF288" s="106"/>
      <c r="AG288" s="106"/>
      <c r="AH288" s="328"/>
      <c r="AI288" s="328"/>
      <c r="AJ288" s="108">
        <f t="shared" si="1414"/>
        <v>0</v>
      </c>
      <c r="AK288" s="106"/>
      <c r="AL288" s="106"/>
      <c r="AM288" s="328"/>
      <c r="AN288" s="328"/>
      <c r="AO288" s="108">
        <f t="shared" si="1415"/>
        <v>0</v>
      </c>
      <c r="AP288" s="106"/>
      <c r="AQ288" s="328"/>
      <c r="AR288" s="328"/>
      <c r="AS288" s="328"/>
      <c r="AT288" s="329"/>
      <c r="AU288" s="328"/>
      <c r="AV288" s="328"/>
      <c r="AW288" s="106"/>
      <c r="AX288" s="106"/>
      <c r="AY288" s="119"/>
      <c r="AZ288" s="120"/>
      <c r="BA288" s="100"/>
      <c r="BB288" s="100"/>
      <c r="BC288" s="100"/>
      <c r="BD288" s="100"/>
      <c r="BE288" s="100"/>
      <c r="BF288" s="100"/>
      <c r="BG288" s="100"/>
    </row>
    <row r="289" spans="1:59" ht="64.5" hidden="1" customHeight="1" x14ac:dyDescent="0.2">
      <c r="A289" s="336"/>
      <c r="B289" s="340"/>
      <c r="C289" s="340"/>
      <c r="D289" s="329"/>
      <c r="E289" s="340"/>
      <c r="F289" s="340"/>
      <c r="G289" s="106"/>
      <c r="H289" s="106"/>
      <c r="I289" s="99"/>
      <c r="J289" s="340"/>
      <c r="K289" s="328"/>
      <c r="L289" s="328"/>
      <c r="M289" s="328"/>
      <c r="N289" s="340"/>
      <c r="O289" s="328"/>
      <c r="P289" s="340"/>
      <c r="Q289" s="328"/>
      <c r="R289" s="328"/>
      <c r="S289" s="118"/>
      <c r="T289" s="99">
        <f t="shared" si="1411"/>
        <v>0</v>
      </c>
      <c r="U289" s="328"/>
      <c r="V289" s="328"/>
      <c r="W289" s="106"/>
      <c r="X289" s="328"/>
      <c r="Y289" s="328"/>
      <c r="Z289" s="108">
        <f t="shared" si="1412"/>
        <v>0</v>
      </c>
      <c r="AA289" s="106"/>
      <c r="AB289" s="106"/>
      <c r="AC289" s="328"/>
      <c r="AD289" s="328"/>
      <c r="AE289" s="108">
        <f t="shared" si="1413"/>
        <v>0</v>
      </c>
      <c r="AF289" s="106"/>
      <c r="AG289" s="106"/>
      <c r="AH289" s="328"/>
      <c r="AI289" s="328"/>
      <c r="AJ289" s="108">
        <f t="shared" si="1414"/>
        <v>0</v>
      </c>
      <c r="AK289" s="106"/>
      <c r="AL289" s="106"/>
      <c r="AM289" s="328"/>
      <c r="AN289" s="328"/>
      <c r="AO289" s="108">
        <f t="shared" si="1415"/>
        <v>0</v>
      </c>
      <c r="AP289" s="106"/>
      <c r="AQ289" s="328"/>
      <c r="AR289" s="328"/>
      <c r="AS289" s="328"/>
      <c r="AT289" s="329"/>
      <c r="AU289" s="328"/>
      <c r="AV289" s="328"/>
      <c r="AW289" s="106"/>
      <c r="AX289" s="106"/>
      <c r="AY289" s="119"/>
      <c r="AZ289" s="120"/>
      <c r="BA289" s="100"/>
      <c r="BB289" s="100"/>
      <c r="BC289" s="100"/>
      <c r="BD289" s="100"/>
      <c r="BE289" s="100"/>
      <c r="BF289" s="100"/>
      <c r="BG289" s="100"/>
    </row>
    <row r="290" spans="1:59" ht="64.5" hidden="1" customHeight="1" x14ac:dyDescent="0.2">
      <c r="A290" s="336">
        <v>94</v>
      </c>
      <c r="B290" s="340" t="s">
        <v>155</v>
      </c>
      <c r="C290" s="340" t="str">
        <f t="shared" ref="C290" si="1521">+VLOOKUP(B290,$A$694:$B$733,2,0)</f>
        <v>LUIS FERNANDO GAVIRIA TRUJILLO</v>
      </c>
      <c r="D290" s="329" t="s">
        <v>159</v>
      </c>
      <c r="E290" s="340" t="str">
        <f>IF(D290=$D$664,$E$664,IF(D290=$D$665,$E$665,IF(D290=$D$666,$E$666,IF(D290=$D$667,$E$667,IF(D290=$D$668,$E$668,IF(D290=$D$669,$E$669,IF(D290=$D$670,$E$670,IF(D290=$D$671,$E$671,IF(D290=$D$672,$E$672,IF(D290=$D$673,$E$673,IF(D290=VICERRECTORÍA_ACADÉMICA_,BE904,IF(D290=PLANEACIÓN_,BE906, IF(D290=IMPACTO,BE905,IF(D290=VICERRECTORÍA_ADMINISTRATIVA_FINANCIERA_,BE907,IF(D290=_VICERRECTORÍA_RESPONSABILIDAD_SOCIAL_Y_BIENESTAR_UNIVERSITARIO_,BE908,"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0" s="340" t="s">
        <v>260</v>
      </c>
      <c r="G290" s="106" t="s">
        <v>255</v>
      </c>
      <c r="H290" s="106" t="s">
        <v>37</v>
      </c>
      <c r="I290" s="99" t="s">
        <v>1407</v>
      </c>
      <c r="J290" s="340" t="s">
        <v>110</v>
      </c>
      <c r="K290" s="328" t="s">
        <v>1415</v>
      </c>
      <c r="L290" s="328" t="s">
        <v>1416</v>
      </c>
      <c r="M290" s="328" t="s">
        <v>1417</v>
      </c>
      <c r="N290" s="340" t="s">
        <v>124</v>
      </c>
      <c r="O290" s="328">
        <f t="shared" ref="O290" si="1522">IF(N290="ALTA",5,IF(N290="MEDIO ALTA",4,IF(N290="MEDIA",3,IF(N290="MEDIO BAJA",2,IF(N290="BAJA",1,0)))))</f>
        <v>1</v>
      </c>
      <c r="P290" s="340" t="s">
        <v>136</v>
      </c>
      <c r="Q290" s="328">
        <f t="shared" ref="Q290" si="1523">IF(P290="ALTO",5,IF(P290="MEDIO-ALTO",4,IF(P290="MEDIO",3,IF(P290="MEDIO-BAJO",2,IF(P290="BAJO",1,0)))))</f>
        <v>5</v>
      </c>
      <c r="R290" s="328">
        <f t="shared" ref="R290" si="1524">Q290*O290</f>
        <v>5</v>
      </c>
      <c r="S290" s="118" t="s">
        <v>381</v>
      </c>
      <c r="T290" s="99">
        <f t="shared" si="1411"/>
        <v>4</v>
      </c>
      <c r="U290" s="328">
        <f t="shared" si="1210"/>
        <v>3</v>
      </c>
      <c r="V290" s="328">
        <f t="shared" si="1211"/>
        <v>1.7999999999999998</v>
      </c>
      <c r="W290" s="106"/>
      <c r="X290" s="328">
        <f t="shared" ref="X290" si="1525">IF(S290="No_existen",5*$X$10,Y290*$X$10)</f>
        <v>0.25</v>
      </c>
      <c r="Y290" s="328">
        <f t="shared" ref="Y290:Y326" si="1526">ROUND(AVERAGEIF(Z290:Z292,"&gt;0"),0)</f>
        <v>5</v>
      </c>
      <c r="Z290" s="108">
        <f t="shared" si="1412"/>
        <v>0</v>
      </c>
      <c r="AA290" s="106"/>
      <c r="AB290" s="106"/>
      <c r="AC290" s="328">
        <f t="shared" ref="AC290" si="1527">IF(S290="No_existen",5*$AC$10,AD290*$AC$10)</f>
        <v>0.75</v>
      </c>
      <c r="AD290" s="328">
        <f t="shared" si="1214"/>
        <v>5</v>
      </c>
      <c r="AE290" s="108">
        <f t="shared" si="1413"/>
        <v>0</v>
      </c>
      <c r="AF290" s="106"/>
      <c r="AG290" s="106"/>
      <c r="AH290" s="328">
        <f t="shared" ref="AH290" si="1528">IF(S290="No_existen",5*$AH$10,AI290*$AH$10)</f>
        <v>0.5</v>
      </c>
      <c r="AI290" s="328">
        <f t="shared" ref="AI290" si="1529">ROUND(AVERAGEIF(AJ290:AJ292,"&gt;0"),0)</f>
        <v>5</v>
      </c>
      <c r="AJ290" s="108">
        <f t="shared" si="1414"/>
        <v>0</v>
      </c>
      <c r="AK290" s="106"/>
      <c r="AL290" s="106"/>
      <c r="AM290" s="328">
        <f t="shared" ref="AM290" si="1530">IF(S290="No_existen",5*$AM$10,AN290*$AM$10)</f>
        <v>0.5</v>
      </c>
      <c r="AN290" s="328">
        <f t="shared" ref="AN290" si="1531">ROUND(AVERAGEIF(AO290:AO292,"&gt;0"),0)</f>
        <v>5</v>
      </c>
      <c r="AO290" s="108">
        <f t="shared" si="1415"/>
        <v>0</v>
      </c>
      <c r="AP290" s="106"/>
      <c r="AQ290" s="328">
        <f t="shared" ref="AQ290" si="1532">ROUND(AVERAGE(U290,Y290,AD290,AI290,AN290),0)</f>
        <v>5</v>
      </c>
      <c r="AR290" s="328" t="str">
        <f t="shared" ref="AR290" si="1533">IF(AQ290&lt;1.5,"FUERTE",IF(AND(AQ290&gt;=1.5,AQ290&lt;2.5),"ACEPTABLE",IF(AQ290&gt;=5,"INEXISTENTE","DÉBIL")))</f>
        <v>INEXISTENTE</v>
      </c>
      <c r="AS290" s="328">
        <f t="shared" ref="AS290" si="1534">IF(R290=0,0,ROUND((R290*AQ290),0))</f>
        <v>25</v>
      </c>
      <c r="AT290" s="329" t="str">
        <f t="shared" ref="AT290" si="1535">IF(AS290&gt;=36,"GRAVE", IF(AS290&lt;=10, "LEVE", "MODERADO"))</f>
        <v>MODERADO</v>
      </c>
      <c r="AU290" s="329"/>
      <c r="AV290" s="329"/>
      <c r="AW290" s="106"/>
      <c r="AX290" s="106"/>
      <c r="AY290" s="119"/>
      <c r="AZ290" s="120"/>
      <c r="BA290" s="100"/>
      <c r="BB290" s="100"/>
      <c r="BC290" s="100"/>
      <c r="BD290" s="100"/>
      <c r="BE290" s="100"/>
      <c r="BF290" s="100"/>
      <c r="BG290" s="100"/>
    </row>
    <row r="291" spans="1:59" ht="64.5" hidden="1" customHeight="1" x14ac:dyDescent="0.2">
      <c r="A291" s="336"/>
      <c r="B291" s="340"/>
      <c r="C291" s="340"/>
      <c r="D291" s="329"/>
      <c r="E291" s="340"/>
      <c r="F291" s="340"/>
      <c r="G291" s="106" t="s">
        <v>255</v>
      </c>
      <c r="H291" s="106" t="s">
        <v>222</v>
      </c>
      <c r="I291" s="99" t="s">
        <v>1408</v>
      </c>
      <c r="J291" s="340"/>
      <c r="K291" s="328"/>
      <c r="L291" s="328"/>
      <c r="M291" s="328"/>
      <c r="N291" s="340"/>
      <c r="O291" s="328"/>
      <c r="P291" s="340"/>
      <c r="Q291" s="328"/>
      <c r="R291" s="328"/>
      <c r="S291" s="118" t="s">
        <v>272</v>
      </c>
      <c r="T291" s="99">
        <f t="shared" si="1411"/>
        <v>5</v>
      </c>
      <c r="U291" s="328"/>
      <c r="V291" s="328"/>
      <c r="W291" s="106"/>
      <c r="X291" s="328"/>
      <c r="Y291" s="328"/>
      <c r="Z291" s="108">
        <f t="shared" si="1412"/>
        <v>5</v>
      </c>
      <c r="AA291" s="106"/>
      <c r="AB291" s="106"/>
      <c r="AC291" s="328"/>
      <c r="AD291" s="328"/>
      <c r="AE291" s="108">
        <f t="shared" si="1413"/>
        <v>5</v>
      </c>
      <c r="AF291" s="106"/>
      <c r="AG291" s="106"/>
      <c r="AH291" s="328"/>
      <c r="AI291" s="328"/>
      <c r="AJ291" s="108">
        <f t="shared" si="1414"/>
        <v>5</v>
      </c>
      <c r="AK291" s="106"/>
      <c r="AL291" s="106"/>
      <c r="AM291" s="328"/>
      <c r="AN291" s="328"/>
      <c r="AO291" s="108">
        <f t="shared" si="1415"/>
        <v>5</v>
      </c>
      <c r="AP291" s="106"/>
      <c r="AQ291" s="328"/>
      <c r="AR291" s="328"/>
      <c r="AS291" s="328"/>
      <c r="AT291" s="329"/>
      <c r="AU291" s="329"/>
      <c r="AV291" s="329"/>
      <c r="AW291" s="106"/>
      <c r="AX291" s="106"/>
      <c r="AY291" s="119"/>
      <c r="AZ291" s="120"/>
      <c r="BA291" s="100"/>
      <c r="BB291" s="100"/>
      <c r="BC291" s="100"/>
      <c r="BD291" s="100"/>
      <c r="BE291" s="100"/>
      <c r="BF291" s="100"/>
      <c r="BG291" s="100"/>
    </row>
    <row r="292" spans="1:59" ht="64.5" hidden="1" customHeight="1" x14ac:dyDescent="0.2">
      <c r="A292" s="336"/>
      <c r="B292" s="340"/>
      <c r="C292" s="340"/>
      <c r="D292" s="329"/>
      <c r="E292" s="340"/>
      <c r="F292" s="340"/>
      <c r="G292" s="106" t="s">
        <v>256</v>
      </c>
      <c r="H292" s="106" t="s">
        <v>40</v>
      </c>
      <c r="I292" s="99" t="s">
        <v>1409</v>
      </c>
      <c r="J292" s="340"/>
      <c r="K292" s="328"/>
      <c r="L292" s="328"/>
      <c r="M292" s="328"/>
      <c r="N292" s="340"/>
      <c r="O292" s="328"/>
      <c r="P292" s="340"/>
      <c r="Q292" s="328"/>
      <c r="R292" s="328"/>
      <c r="S292" s="118" t="s">
        <v>310</v>
      </c>
      <c r="T292" s="99">
        <f t="shared" si="1411"/>
        <v>1</v>
      </c>
      <c r="U292" s="328"/>
      <c r="V292" s="328"/>
      <c r="W292" s="106" t="s">
        <v>1425</v>
      </c>
      <c r="X292" s="328"/>
      <c r="Y292" s="328"/>
      <c r="Z292" s="108">
        <f t="shared" si="1412"/>
        <v>4</v>
      </c>
      <c r="AA292" s="106" t="s">
        <v>313</v>
      </c>
      <c r="AB292" s="106"/>
      <c r="AC292" s="328"/>
      <c r="AD292" s="328"/>
      <c r="AE292" s="108">
        <f t="shared" si="1413"/>
        <v>0</v>
      </c>
      <c r="AF292" s="106"/>
      <c r="AG292" s="106"/>
      <c r="AH292" s="328"/>
      <c r="AI292" s="328"/>
      <c r="AJ292" s="108">
        <f t="shared" si="1414"/>
        <v>0</v>
      </c>
      <c r="AK292" s="106"/>
      <c r="AL292" s="106"/>
      <c r="AM292" s="328"/>
      <c r="AN292" s="328"/>
      <c r="AO292" s="108">
        <f t="shared" si="1415"/>
        <v>0</v>
      </c>
      <c r="AP292" s="106"/>
      <c r="AQ292" s="328"/>
      <c r="AR292" s="328"/>
      <c r="AS292" s="328"/>
      <c r="AT292" s="329"/>
      <c r="AU292" s="329"/>
      <c r="AV292" s="329"/>
      <c r="AW292" s="106"/>
      <c r="AX292" s="106"/>
      <c r="AY292" s="119"/>
      <c r="AZ292" s="120"/>
      <c r="BA292" s="100"/>
      <c r="BB292" s="100"/>
      <c r="BC292" s="100"/>
      <c r="BD292" s="100"/>
      <c r="BE292" s="100"/>
      <c r="BF292" s="100"/>
      <c r="BG292" s="100"/>
    </row>
    <row r="293" spans="1:59" ht="64.5" hidden="1" customHeight="1" x14ac:dyDescent="0.2">
      <c r="A293" s="336">
        <v>95</v>
      </c>
      <c r="B293" s="340" t="s">
        <v>155</v>
      </c>
      <c r="C293" s="340" t="str">
        <f t="shared" ref="C293" si="1536">+VLOOKUP(B293,$A$694:$B$733,2,0)</f>
        <v>LUIS FERNANDO GAVIRIA TRUJILLO</v>
      </c>
      <c r="D293" s="329" t="s">
        <v>159</v>
      </c>
      <c r="E293" s="340" t="str">
        <f>IF(D293=$D$664,$E$664,IF(D293=$D$665,$E$665,IF(D293=$D$666,$E$666,IF(D293=$D$667,$E$667,IF(D293=$D$668,$E$668,IF(D293=$D$669,$E$669,IF(D293=$D$670,$E$670,IF(D293=$D$671,$E$671,IF(D293=$D$672,$E$672,IF(D293=$D$673,$E$673,IF(D293=VICERRECTORÍA_ACADÉMICA_,BE907,IF(D293=PLANEACIÓN_,BE909, IF(D293=IMPACTO,BE908,IF(D293=VICERRECTORÍA_ADMINISTRATIVA_FINANCIERA_,BE910,IF(D293=_VICERRECTORÍA_RESPONSABILIDAD_SOCIAL_Y_BIENESTAR_UNIVERSITARIO_,BE911,"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3" s="340" t="s">
        <v>260</v>
      </c>
      <c r="G293" s="106" t="s">
        <v>256</v>
      </c>
      <c r="H293" s="106" t="s">
        <v>257</v>
      </c>
      <c r="I293" s="99" t="s">
        <v>1410</v>
      </c>
      <c r="J293" s="340" t="s">
        <v>139</v>
      </c>
      <c r="K293" s="340" t="s">
        <v>1418</v>
      </c>
      <c r="L293" s="340" t="s">
        <v>1419</v>
      </c>
      <c r="M293" s="340" t="s">
        <v>1420</v>
      </c>
      <c r="N293" s="340" t="s">
        <v>124</v>
      </c>
      <c r="O293" s="328">
        <f t="shared" ref="O293" si="1537">IF(N293="ALTA",5,IF(N293="MEDIO ALTA",4,IF(N293="MEDIA",3,IF(N293="MEDIO BAJA",2,IF(N293="BAJA",1,0)))))</f>
        <v>1</v>
      </c>
      <c r="P293" s="340" t="s">
        <v>205</v>
      </c>
      <c r="Q293" s="328">
        <f t="shared" ref="Q293" si="1538">IF(P293="ALTO",5,IF(P293="MEDIO-ALTO",4,IF(P293="MEDIO",3,IF(P293="MEDIO-BAJO",2,IF(P293="BAJO",1,0)))))</f>
        <v>4</v>
      </c>
      <c r="R293" s="328">
        <f t="shared" ref="R293" si="1539">Q293*O293</f>
        <v>4</v>
      </c>
      <c r="S293" s="118" t="s">
        <v>272</v>
      </c>
      <c r="T293" s="99">
        <f t="shared" si="1411"/>
        <v>5</v>
      </c>
      <c r="U293" s="328">
        <f t="shared" si="1227"/>
        <v>5</v>
      </c>
      <c r="V293" s="328">
        <f t="shared" si="1228"/>
        <v>3</v>
      </c>
      <c r="W293" s="106"/>
      <c r="X293" s="328">
        <f t="shared" ref="X293" si="1540">IF(S293="No_existen",5*$X$10,Y293*$X$10)</f>
        <v>0.25</v>
      </c>
      <c r="Y293" s="328">
        <f t="shared" ref="Y293:Y329" si="1541">ROUND(AVERAGEIF(Z293:Z295,"&gt;0"),0)</f>
        <v>5</v>
      </c>
      <c r="Z293" s="108">
        <f t="shared" si="1412"/>
        <v>5</v>
      </c>
      <c r="AA293" s="106"/>
      <c r="AB293" s="106"/>
      <c r="AC293" s="328">
        <f t="shared" ref="AC293" si="1542">IF(S293="No_existen",5*$AC$10,AD293*$AC$10)</f>
        <v>0.75</v>
      </c>
      <c r="AD293" s="328">
        <f t="shared" si="1231"/>
        <v>5</v>
      </c>
      <c r="AE293" s="108">
        <f t="shared" si="1413"/>
        <v>5</v>
      </c>
      <c r="AF293" s="106"/>
      <c r="AG293" s="106"/>
      <c r="AH293" s="328">
        <f t="shared" ref="AH293" si="1543">IF(S293="No_existen",5*$AH$10,AI293*$AH$10)</f>
        <v>0.5</v>
      </c>
      <c r="AI293" s="328">
        <f t="shared" ref="AI293" si="1544">ROUND(AVERAGEIF(AJ293:AJ295,"&gt;0"),0)</f>
        <v>5</v>
      </c>
      <c r="AJ293" s="108">
        <f t="shared" si="1414"/>
        <v>5</v>
      </c>
      <c r="AK293" s="106"/>
      <c r="AL293" s="106"/>
      <c r="AM293" s="328">
        <f t="shared" ref="AM293" si="1545">IF(S293="No_existen",5*$AM$10,AN293*$AM$10)</f>
        <v>0.5</v>
      </c>
      <c r="AN293" s="328">
        <f t="shared" ref="AN293" si="1546">ROUND(AVERAGEIF(AO293:AO295,"&gt;0"),0)</f>
        <v>5</v>
      </c>
      <c r="AO293" s="108">
        <f t="shared" si="1415"/>
        <v>5</v>
      </c>
      <c r="AP293" s="106"/>
      <c r="AQ293" s="328">
        <f t="shared" ref="AQ293" si="1547">ROUND(AVERAGE(U293,Y293,AD293,AI293,AN293),0)</f>
        <v>5</v>
      </c>
      <c r="AR293" s="328" t="str">
        <f t="shared" ref="AR293" si="1548">IF(AQ293&lt;1.5,"FUERTE",IF(AND(AQ293&gt;=1.5,AQ293&lt;2.5),"ACEPTABLE",IF(AQ293&gt;=5,"INEXISTENTE","DÉBIL")))</f>
        <v>INEXISTENTE</v>
      </c>
      <c r="AS293" s="328">
        <f t="shared" ref="AS293" si="1549">IF(R293=0,0,ROUND((R293*AQ293),0))</f>
        <v>20</v>
      </c>
      <c r="AT293" s="329" t="str">
        <f t="shared" ref="AT293" si="1550">IF(AS293&gt;=36,"GRAVE", IF(AS293&lt;=10, "LEVE", "MODERADO"))</f>
        <v>MODERADO</v>
      </c>
      <c r="AU293" s="329"/>
      <c r="AV293" s="329"/>
      <c r="AW293" s="106"/>
      <c r="AX293" s="106"/>
      <c r="AY293" s="119"/>
      <c r="AZ293" s="120"/>
      <c r="BA293" s="100"/>
      <c r="BB293" s="100"/>
      <c r="BC293" s="100"/>
      <c r="BD293" s="100"/>
      <c r="BE293" s="100"/>
      <c r="BF293" s="100"/>
      <c r="BG293" s="100"/>
    </row>
    <row r="294" spans="1:59" ht="64.5" hidden="1" customHeight="1" x14ac:dyDescent="0.2">
      <c r="A294" s="336"/>
      <c r="B294" s="340"/>
      <c r="C294" s="340"/>
      <c r="D294" s="329"/>
      <c r="E294" s="340"/>
      <c r="F294" s="340"/>
      <c r="G294" s="106" t="s">
        <v>255</v>
      </c>
      <c r="H294" s="106" t="s">
        <v>222</v>
      </c>
      <c r="I294" s="99" t="s">
        <v>1411</v>
      </c>
      <c r="J294" s="340"/>
      <c r="K294" s="340"/>
      <c r="L294" s="340"/>
      <c r="M294" s="340"/>
      <c r="N294" s="340"/>
      <c r="O294" s="328"/>
      <c r="P294" s="340"/>
      <c r="Q294" s="328"/>
      <c r="R294" s="328"/>
      <c r="S294" s="118" t="s">
        <v>272</v>
      </c>
      <c r="T294" s="99">
        <f t="shared" si="1411"/>
        <v>5</v>
      </c>
      <c r="U294" s="328"/>
      <c r="V294" s="328"/>
      <c r="W294" s="106"/>
      <c r="X294" s="328"/>
      <c r="Y294" s="328"/>
      <c r="Z294" s="108">
        <f t="shared" si="1412"/>
        <v>5</v>
      </c>
      <c r="AA294" s="106"/>
      <c r="AB294" s="106"/>
      <c r="AC294" s="328"/>
      <c r="AD294" s="328"/>
      <c r="AE294" s="108">
        <f t="shared" si="1413"/>
        <v>5</v>
      </c>
      <c r="AF294" s="106"/>
      <c r="AG294" s="106"/>
      <c r="AH294" s="328"/>
      <c r="AI294" s="328"/>
      <c r="AJ294" s="108">
        <f t="shared" si="1414"/>
        <v>5</v>
      </c>
      <c r="AK294" s="106"/>
      <c r="AL294" s="106"/>
      <c r="AM294" s="328"/>
      <c r="AN294" s="328"/>
      <c r="AO294" s="108">
        <f t="shared" si="1415"/>
        <v>5</v>
      </c>
      <c r="AP294" s="106"/>
      <c r="AQ294" s="328"/>
      <c r="AR294" s="328"/>
      <c r="AS294" s="328"/>
      <c r="AT294" s="329"/>
      <c r="AU294" s="329"/>
      <c r="AV294" s="329"/>
      <c r="AW294" s="106"/>
      <c r="AX294" s="106"/>
      <c r="AY294" s="119"/>
      <c r="AZ294" s="120"/>
      <c r="BA294" s="100"/>
      <c r="BB294" s="100"/>
      <c r="BC294" s="100"/>
      <c r="BD294" s="100"/>
      <c r="BE294" s="100"/>
      <c r="BF294" s="100"/>
      <c r="BG294" s="100"/>
    </row>
    <row r="295" spans="1:59" ht="64.5" hidden="1" customHeight="1" x14ac:dyDescent="0.2">
      <c r="A295" s="336"/>
      <c r="B295" s="340"/>
      <c r="C295" s="340"/>
      <c r="D295" s="329"/>
      <c r="E295" s="340"/>
      <c r="F295" s="340"/>
      <c r="G295" s="106" t="s">
        <v>255</v>
      </c>
      <c r="H295" s="106" t="s">
        <v>222</v>
      </c>
      <c r="I295" s="99" t="s">
        <v>1412</v>
      </c>
      <c r="J295" s="340"/>
      <c r="K295" s="340"/>
      <c r="L295" s="340"/>
      <c r="M295" s="340"/>
      <c r="N295" s="340"/>
      <c r="O295" s="328"/>
      <c r="P295" s="340"/>
      <c r="Q295" s="328"/>
      <c r="R295" s="328"/>
      <c r="S295" s="118" t="s">
        <v>272</v>
      </c>
      <c r="T295" s="99">
        <f t="shared" si="1411"/>
        <v>5</v>
      </c>
      <c r="U295" s="328"/>
      <c r="V295" s="328"/>
      <c r="W295" s="106"/>
      <c r="X295" s="328"/>
      <c r="Y295" s="328"/>
      <c r="Z295" s="108">
        <f t="shared" si="1412"/>
        <v>5</v>
      </c>
      <c r="AA295" s="106"/>
      <c r="AB295" s="106"/>
      <c r="AC295" s="328"/>
      <c r="AD295" s="328"/>
      <c r="AE295" s="108">
        <f t="shared" si="1413"/>
        <v>5</v>
      </c>
      <c r="AF295" s="106"/>
      <c r="AG295" s="106"/>
      <c r="AH295" s="328"/>
      <c r="AI295" s="328"/>
      <c r="AJ295" s="108">
        <f t="shared" si="1414"/>
        <v>5</v>
      </c>
      <c r="AK295" s="106"/>
      <c r="AL295" s="106"/>
      <c r="AM295" s="328"/>
      <c r="AN295" s="328"/>
      <c r="AO295" s="108">
        <f t="shared" si="1415"/>
        <v>5</v>
      </c>
      <c r="AP295" s="106"/>
      <c r="AQ295" s="328"/>
      <c r="AR295" s="328"/>
      <c r="AS295" s="328"/>
      <c r="AT295" s="329"/>
      <c r="AU295" s="329"/>
      <c r="AV295" s="329"/>
      <c r="AW295" s="106"/>
      <c r="AX295" s="106"/>
      <c r="AY295" s="119"/>
      <c r="AZ295" s="120"/>
      <c r="BA295" s="100"/>
      <c r="BB295" s="100"/>
      <c r="BC295" s="100"/>
      <c r="BD295" s="100"/>
      <c r="BE295" s="100"/>
      <c r="BF295" s="100"/>
      <c r="BG295" s="100"/>
    </row>
    <row r="296" spans="1:59" ht="64.5" hidden="1" customHeight="1" x14ac:dyDescent="0.2">
      <c r="A296" s="336">
        <v>96</v>
      </c>
      <c r="B296" s="340" t="s">
        <v>155</v>
      </c>
      <c r="C296" s="340" t="str">
        <f t="shared" ref="C296" si="1551">+VLOOKUP(B296,$A$694:$B$733,2,0)</f>
        <v>LUIS FERNANDO GAVIRIA TRUJILLO</v>
      </c>
      <c r="D296" s="329" t="s">
        <v>159</v>
      </c>
      <c r="E296" s="340" t="str">
        <f>IF(D296=$D$664,$E$664,IF(D296=$D$665,$E$665,IF(D296=$D$666,$E$666,IF(D296=$D$667,$E$667,IF(D296=$D$668,$E$668,IF(D296=$D$669,$E$669,IF(D296=$D$670,$E$670,IF(D296=$D$671,$E$671,IF(D296=$D$672,$E$672,IF(D296=$D$673,$E$673,IF(D296=VICERRECTORÍA_ACADÉMICA_,BE910,IF(D296=PLANEACIÓN_,BE912, IF(D296=IMPACTO,BE911,IF(D296=VICERRECTORÍA_ADMINISTRATIVA_FINANCIERA_,BE913,IF(D296=_VICERRECTORÍA_RESPONSABILIDAD_SOCIAL_Y_BIENESTAR_UNIVERSITARIO_,BE914,"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6" s="340" t="s">
        <v>260</v>
      </c>
      <c r="G296" s="106" t="s">
        <v>256</v>
      </c>
      <c r="H296" s="106" t="s">
        <v>257</v>
      </c>
      <c r="I296" s="99" t="s">
        <v>1410</v>
      </c>
      <c r="J296" s="340" t="s">
        <v>139</v>
      </c>
      <c r="K296" s="340" t="s">
        <v>1421</v>
      </c>
      <c r="L296" s="340" t="s">
        <v>1419</v>
      </c>
      <c r="M296" s="340" t="s">
        <v>1420</v>
      </c>
      <c r="N296" s="340" t="s">
        <v>124</v>
      </c>
      <c r="O296" s="328">
        <f t="shared" ref="O296" si="1552">IF(N296="ALTA",5,IF(N296="MEDIO ALTA",4,IF(N296="MEDIA",3,IF(N296="MEDIO BAJA",2,IF(N296="BAJA",1,0)))))</f>
        <v>1</v>
      </c>
      <c r="P296" s="340" t="s">
        <v>205</v>
      </c>
      <c r="Q296" s="328">
        <f t="shared" ref="Q296" si="1553">IF(P296="ALTO",5,IF(P296="MEDIO-ALTO",4,IF(P296="MEDIO",3,IF(P296="MEDIO-BAJO",2,IF(P296="BAJO",1,0)))))</f>
        <v>4</v>
      </c>
      <c r="R296" s="328">
        <f t="shared" ref="R296" si="1554">Q296*O296</f>
        <v>4</v>
      </c>
      <c r="S296" s="118" t="s">
        <v>272</v>
      </c>
      <c r="T296" s="99">
        <f t="shared" si="1411"/>
        <v>5</v>
      </c>
      <c r="U296" s="328">
        <f t="shared" si="1244"/>
        <v>5</v>
      </c>
      <c r="V296" s="328">
        <f t="shared" si="1245"/>
        <v>3</v>
      </c>
      <c r="W296" s="106"/>
      <c r="X296" s="328">
        <f t="shared" ref="X296" si="1555">IF(S296="No_existen",5*$X$10,Y296*$X$10)</f>
        <v>0.25</v>
      </c>
      <c r="Y296" s="328">
        <f t="shared" ref="Y296:Y332" si="1556">ROUND(AVERAGEIF(Z296:Z298,"&gt;0"),0)</f>
        <v>5</v>
      </c>
      <c r="Z296" s="108">
        <f t="shared" si="1412"/>
        <v>5</v>
      </c>
      <c r="AA296" s="106"/>
      <c r="AB296" s="106"/>
      <c r="AC296" s="328">
        <f t="shared" ref="AC296" si="1557">IF(S296="No_existen",5*$AC$10,AD296*$AC$10)</f>
        <v>0.75</v>
      </c>
      <c r="AD296" s="328">
        <f t="shared" si="1248"/>
        <v>5</v>
      </c>
      <c r="AE296" s="108">
        <f t="shared" si="1413"/>
        <v>5</v>
      </c>
      <c r="AF296" s="106"/>
      <c r="AG296" s="106"/>
      <c r="AH296" s="328">
        <f t="shared" ref="AH296" si="1558">IF(S296="No_existen",5*$AH$10,AI296*$AH$10)</f>
        <v>0.5</v>
      </c>
      <c r="AI296" s="328">
        <f t="shared" ref="AI296" si="1559">ROUND(AVERAGEIF(AJ296:AJ298,"&gt;0"),0)</f>
        <v>5</v>
      </c>
      <c r="AJ296" s="108">
        <f t="shared" si="1414"/>
        <v>5</v>
      </c>
      <c r="AK296" s="106"/>
      <c r="AL296" s="106"/>
      <c r="AM296" s="328">
        <f t="shared" ref="AM296" si="1560">IF(S296="No_existen",5*$AM$10,AN296*$AM$10)</f>
        <v>0.5</v>
      </c>
      <c r="AN296" s="328">
        <f t="shared" ref="AN296" si="1561">ROUND(AVERAGEIF(AO296:AO298,"&gt;0"),0)</f>
        <v>5</v>
      </c>
      <c r="AO296" s="108">
        <f t="shared" si="1415"/>
        <v>5</v>
      </c>
      <c r="AP296" s="106"/>
      <c r="AQ296" s="328">
        <f t="shared" ref="AQ296" si="1562">ROUND(AVERAGE(U296,Y296,AD296,AI296,AN296),0)</f>
        <v>5</v>
      </c>
      <c r="AR296" s="328" t="str">
        <f t="shared" ref="AR296" si="1563">IF(AQ296&lt;1.5,"FUERTE",IF(AND(AQ296&gt;=1.5,AQ296&lt;2.5),"ACEPTABLE",IF(AQ296&gt;=5,"INEXISTENTE","DÉBIL")))</f>
        <v>INEXISTENTE</v>
      </c>
      <c r="AS296" s="328">
        <f t="shared" ref="AS296" si="1564">IF(R296=0,0,ROUND((R296*AQ296),0))</f>
        <v>20</v>
      </c>
      <c r="AT296" s="329" t="str">
        <f t="shared" ref="AT296" si="1565">IF(AS296&gt;=36,"GRAVE", IF(AS296&lt;=10, "LEVE", "MODERADO"))</f>
        <v>MODERADO</v>
      </c>
      <c r="AU296" s="329"/>
      <c r="AV296" s="329"/>
      <c r="AW296" s="106"/>
      <c r="AX296" s="106"/>
      <c r="AY296" s="119"/>
      <c r="AZ296" s="120"/>
      <c r="BA296" s="100"/>
      <c r="BB296" s="100"/>
      <c r="BC296" s="100"/>
      <c r="BD296" s="100"/>
      <c r="BE296" s="100"/>
      <c r="BF296" s="100"/>
      <c r="BG296" s="100"/>
    </row>
    <row r="297" spans="1:59" ht="64.5" hidden="1" customHeight="1" x14ac:dyDescent="0.2">
      <c r="A297" s="336"/>
      <c r="B297" s="340"/>
      <c r="C297" s="340"/>
      <c r="D297" s="329"/>
      <c r="E297" s="340"/>
      <c r="F297" s="340"/>
      <c r="G297" s="106" t="s">
        <v>255</v>
      </c>
      <c r="H297" s="106" t="s">
        <v>222</v>
      </c>
      <c r="I297" s="99" t="s">
        <v>1411</v>
      </c>
      <c r="J297" s="340"/>
      <c r="K297" s="340"/>
      <c r="L297" s="340"/>
      <c r="M297" s="340"/>
      <c r="N297" s="340"/>
      <c r="O297" s="328"/>
      <c r="P297" s="340"/>
      <c r="Q297" s="328"/>
      <c r="R297" s="328"/>
      <c r="S297" s="118" t="s">
        <v>272</v>
      </c>
      <c r="T297" s="99">
        <f t="shared" si="1411"/>
        <v>5</v>
      </c>
      <c r="U297" s="328"/>
      <c r="V297" s="328"/>
      <c r="W297" s="106"/>
      <c r="X297" s="328"/>
      <c r="Y297" s="328"/>
      <c r="Z297" s="108">
        <f t="shared" si="1412"/>
        <v>5</v>
      </c>
      <c r="AA297" s="106"/>
      <c r="AB297" s="106"/>
      <c r="AC297" s="328"/>
      <c r="AD297" s="328"/>
      <c r="AE297" s="108">
        <f t="shared" si="1413"/>
        <v>5</v>
      </c>
      <c r="AF297" s="106"/>
      <c r="AG297" s="106"/>
      <c r="AH297" s="328"/>
      <c r="AI297" s="328"/>
      <c r="AJ297" s="108">
        <f t="shared" si="1414"/>
        <v>5</v>
      </c>
      <c r="AK297" s="106"/>
      <c r="AL297" s="106"/>
      <c r="AM297" s="328"/>
      <c r="AN297" s="328"/>
      <c r="AO297" s="108">
        <f t="shared" si="1415"/>
        <v>5</v>
      </c>
      <c r="AP297" s="106"/>
      <c r="AQ297" s="328"/>
      <c r="AR297" s="328"/>
      <c r="AS297" s="328"/>
      <c r="AT297" s="329"/>
      <c r="AU297" s="329"/>
      <c r="AV297" s="329"/>
      <c r="AW297" s="106"/>
      <c r="AX297" s="106"/>
      <c r="AY297" s="119"/>
      <c r="AZ297" s="120"/>
      <c r="BA297" s="100"/>
      <c r="BB297" s="100"/>
      <c r="BC297" s="100"/>
      <c r="BD297" s="100"/>
      <c r="BE297" s="100"/>
      <c r="BF297" s="100"/>
      <c r="BG297" s="100"/>
    </row>
    <row r="298" spans="1:59" ht="64.5" hidden="1" customHeight="1" x14ac:dyDescent="0.2">
      <c r="A298" s="336"/>
      <c r="B298" s="340"/>
      <c r="C298" s="340"/>
      <c r="D298" s="329"/>
      <c r="E298" s="340"/>
      <c r="F298" s="340"/>
      <c r="G298" s="106" t="s">
        <v>255</v>
      </c>
      <c r="H298" s="106" t="s">
        <v>222</v>
      </c>
      <c r="I298" s="99" t="s">
        <v>1412</v>
      </c>
      <c r="J298" s="340"/>
      <c r="K298" s="340"/>
      <c r="L298" s="340"/>
      <c r="M298" s="340"/>
      <c r="N298" s="340"/>
      <c r="O298" s="328"/>
      <c r="P298" s="340"/>
      <c r="Q298" s="328"/>
      <c r="R298" s="328"/>
      <c r="S298" s="118" t="s">
        <v>272</v>
      </c>
      <c r="T298" s="99">
        <f t="shared" si="1411"/>
        <v>5</v>
      </c>
      <c r="U298" s="328"/>
      <c r="V298" s="328"/>
      <c r="W298" s="106"/>
      <c r="X298" s="328"/>
      <c r="Y298" s="328"/>
      <c r="Z298" s="108">
        <f t="shared" si="1412"/>
        <v>5</v>
      </c>
      <c r="AA298" s="106"/>
      <c r="AB298" s="106"/>
      <c r="AC298" s="328"/>
      <c r="AD298" s="328"/>
      <c r="AE298" s="108">
        <f t="shared" si="1413"/>
        <v>5</v>
      </c>
      <c r="AF298" s="106"/>
      <c r="AG298" s="106"/>
      <c r="AH298" s="328"/>
      <c r="AI298" s="328"/>
      <c r="AJ298" s="108">
        <f t="shared" si="1414"/>
        <v>5</v>
      </c>
      <c r="AK298" s="106"/>
      <c r="AL298" s="106"/>
      <c r="AM298" s="328"/>
      <c r="AN298" s="328"/>
      <c r="AO298" s="108">
        <f t="shared" si="1415"/>
        <v>5</v>
      </c>
      <c r="AP298" s="106"/>
      <c r="AQ298" s="328"/>
      <c r="AR298" s="328"/>
      <c r="AS298" s="328"/>
      <c r="AT298" s="329"/>
      <c r="AU298" s="329"/>
      <c r="AV298" s="329"/>
      <c r="AW298" s="106"/>
      <c r="AX298" s="106"/>
      <c r="AY298" s="119"/>
      <c r="AZ298" s="120"/>
      <c r="BA298" s="100"/>
      <c r="BB298" s="100"/>
      <c r="BC298" s="100"/>
      <c r="BD298" s="100"/>
      <c r="BE298" s="100"/>
      <c r="BF298" s="100"/>
      <c r="BG298" s="100"/>
    </row>
    <row r="299" spans="1:59" ht="64.5" hidden="1" customHeight="1" x14ac:dyDescent="0.2">
      <c r="A299" s="336">
        <v>97</v>
      </c>
      <c r="B299" s="340" t="s">
        <v>155</v>
      </c>
      <c r="C299" s="340" t="str">
        <f t="shared" ref="C299" si="1566">+VLOOKUP(B299,$A$694:$B$733,2,0)</f>
        <v>LUIS FERNANDO GAVIRIA TRUJILLO</v>
      </c>
      <c r="D299" s="329" t="s">
        <v>159</v>
      </c>
      <c r="E299" s="340" t="str">
        <f>IF(D299=$D$664,$E$664,IF(D299=$D$665,$E$665,IF(D299=$D$666,$E$666,IF(D299=$D$667,$E$667,IF(D299=$D$668,$E$668,IF(D299=$D$669,$E$669,IF(D299=$D$670,$E$670,IF(D299=$D$671,$E$671,IF(D299=$D$672,$E$672,IF(D299=$D$673,$E$673,IF(D299=VICERRECTORÍA_ACADÉMICA_,BE913,IF(D299=PLANEACIÓN_,BE915, IF(D299=IMPACTO,BE914,IF(D299=VICERRECTORÍA_ADMINISTRATIVA_FINANCIERA_,BE916,IF(D299=_VICERRECTORÍA_RESPONSABILIDAD_SOCIAL_Y_BIENESTAR_UNIVERSITARIO_,BE917," ")))))))))))))))</f>
        <v>Administrar y ejecutar los recursos de la institución generando en los procesos mayor eficiencia y eficacia para dar una respuesta oportuna a los servicios demandados en el cumplimiento de las funciones misionales.</v>
      </c>
      <c r="F299" s="340" t="s">
        <v>260</v>
      </c>
      <c r="G299" s="106" t="s">
        <v>255</v>
      </c>
      <c r="H299" s="106" t="s">
        <v>37</v>
      </c>
      <c r="I299" s="99" t="s">
        <v>1413</v>
      </c>
      <c r="J299" s="340" t="s">
        <v>107</v>
      </c>
      <c r="K299" s="328" t="s">
        <v>1422</v>
      </c>
      <c r="L299" s="328" t="s">
        <v>1423</v>
      </c>
      <c r="M299" s="328" t="s">
        <v>1424</v>
      </c>
      <c r="N299" s="340" t="s">
        <v>124</v>
      </c>
      <c r="O299" s="328">
        <f t="shared" ref="O299" si="1567">IF(N299="ALTA",5,IF(N299="MEDIO ALTA",4,IF(N299="MEDIA",3,IF(N299="MEDIO BAJA",2,IF(N299="BAJA",1,0)))))</f>
        <v>1</v>
      </c>
      <c r="P299" s="340" t="s">
        <v>136</v>
      </c>
      <c r="Q299" s="328">
        <f t="shared" ref="Q299" si="1568">IF(P299="ALTO",5,IF(P299="MEDIO-ALTO",4,IF(P299="MEDIO",3,IF(P299="MEDIO-BAJO",2,IF(P299="BAJO",1,0)))))</f>
        <v>5</v>
      </c>
      <c r="R299" s="328">
        <f t="shared" ref="R299" si="1569">Q299*O299</f>
        <v>5</v>
      </c>
      <c r="S299" s="118" t="s">
        <v>272</v>
      </c>
      <c r="T299" s="99">
        <f t="shared" si="1411"/>
        <v>5</v>
      </c>
      <c r="U299" s="328">
        <f t="shared" si="1261"/>
        <v>4</v>
      </c>
      <c r="V299" s="328">
        <f t="shared" si="1262"/>
        <v>2.4</v>
      </c>
      <c r="W299" s="106"/>
      <c r="X299" s="328">
        <f t="shared" ref="X299" si="1570">IF(S299="No_existen",5*$X$10,Y299*$X$10)</f>
        <v>0.25</v>
      </c>
      <c r="Y299" s="328">
        <f t="shared" ref="Y299" si="1571">ROUND(AVERAGEIF(Z299:Z301,"&gt;0"),0)</f>
        <v>5</v>
      </c>
      <c r="Z299" s="108">
        <f t="shared" si="1412"/>
        <v>5</v>
      </c>
      <c r="AA299" s="106"/>
      <c r="AB299" s="106"/>
      <c r="AC299" s="328">
        <f t="shared" ref="AC299" si="1572">IF(S299="No_existen",5*$AC$10,AD299*$AC$10)</f>
        <v>0.75</v>
      </c>
      <c r="AD299" s="328">
        <f t="shared" si="1265"/>
        <v>5</v>
      </c>
      <c r="AE299" s="108">
        <f t="shared" si="1413"/>
        <v>5</v>
      </c>
      <c r="AF299" s="106"/>
      <c r="AG299" s="106"/>
      <c r="AH299" s="328">
        <f t="shared" ref="AH299" si="1573">IF(S299="No_existen",5*$AH$10,AI299*$AH$10)</f>
        <v>0.5</v>
      </c>
      <c r="AI299" s="328">
        <f t="shared" ref="AI299" si="1574">ROUND(AVERAGEIF(AJ299:AJ301,"&gt;0"),0)</f>
        <v>5</v>
      </c>
      <c r="AJ299" s="108">
        <f t="shared" si="1414"/>
        <v>5</v>
      </c>
      <c r="AK299" s="106"/>
      <c r="AL299" s="106"/>
      <c r="AM299" s="328">
        <f t="shared" ref="AM299" si="1575">IF(S299="No_existen",5*$AM$10,AN299*$AM$10)</f>
        <v>0.5</v>
      </c>
      <c r="AN299" s="328">
        <f t="shared" ref="AN299" si="1576">ROUND(AVERAGEIF(AO299:AO301,"&gt;0"),0)</f>
        <v>5</v>
      </c>
      <c r="AO299" s="108">
        <f t="shared" si="1415"/>
        <v>5</v>
      </c>
      <c r="AP299" s="106"/>
      <c r="AQ299" s="328">
        <f t="shared" ref="AQ299" si="1577">ROUND(AVERAGE(U299,Y299,AD299,AI299,AN299),0)</f>
        <v>5</v>
      </c>
      <c r="AR299" s="328" t="str">
        <f t="shared" ref="AR299" si="1578">IF(AQ299&lt;1.5,"FUERTE",IF(AND(AQ299&gt;=1.5,AQ299&lt;2.5),"ACEPTABLE",IF(AQ299&gt;=5,"INEXISTENTE","DÉBIL")))</f>
        <v>INEXISTENTE</v>
      </c>
      <c r="AS299" s="328">
        <f t="shared" ref="AS299" si="1579">IF(R299=0,0,ROUND((R299*AQ299),0))</f>
        <v>25</v>
      </c>
      <c r="AT299" s="329" t="str">
        <f t="shared" ref="AT299" si="1580">IF(AS299&gt;=36,"GRAVE", IF(AS299&lt;=10, "LEVE", "MODERADO"))</f>
        <v>MODERADO</v>
      </c>
      <c r="AU299" s="329"/>
      <c r="AV299" s="329"/>
      <c r="AW299" s="106"/>
      <c r="AX299" s="106"/>
      <c r="AY299" s="119"/>
      <c r="AZ299" s="120"/>
      <c r="BA299" s="100"/>
      <c r="BB299" s="100"/>
      <c r="BC299" s="100"/>
      <c r="BD299" s="100"/>
      <c r="BE299" s="100"/>
      <c r="BF299" s="100"/>
      <c r="BG299" s="100"/>
    </row>
    <row r="300" spans="1:59" ht="64.5" hidden="1" customHeight="1" x14ac:dyDescent="0.2">
      <c r="A300" s="336"/>
      <c r="B300" s="340"/>
      <c r="C300" s="340"/>
      <c r="D300" s="329"/>
      <c r="E300" s="340"/>
      <c r="F300" s="340"/>
      <c r="G300" s="106" t="s">
        <v>255</v>
      </c>
      <c r="H300" s="106" t="s">
        <v>37</v>
      </c>
      <c r="I300" s="99" t="s">
        <v>1414</v>
      </c>
      <c r="J300" s="340"/>
      <c r="K300" s="328"/>
      <c r="L300" s="328"/>
      <c r="M300" s="328"/>
      <c r="N300" s="340"/>
      <c r="O300" s="328"/>
      <c r="P300" s="340"/>
      <c r="Q300" s="328"/>
      <c r="R300" s="328"/>
      <c r="S300" s="118" t="s">
        <v>316</v>
      </c>
      <c r="T300" s="99">
        <f t="shared" si="1411"/>
        <v>3</v>
      </c>
      <c r="U300" s="328"/>
      <c r="V300" s="328"/>
      <c r="W300" s="106" t="s">
        <v>1426</v>
      </c>
      <c r="X300" s="328"/>
      <c r="Y300" s="328"/>
      <c r="Z300" s="108">
        <f t="shared" si="1412"/>
        <v>4</v>
      </c>
      <c r="AA300" s="106" t="s">
        <v>313</v>
      </c>
      <c r="AB300" s="106"/>
      <c r="AC300" s="328"/>
      <c r="AD300" s="328"/>
      <c r="AE300" s="108">
        <f t="shared" si="1413"/>
        <v>0</v>
      </c>
      <c r="AF300" s="106"/>
      <c r="AG300" s="106"/>
      <c r="AH300" s="328"/>
      <c r="AI300" s="328"/>
      <c r="AJ300" s="108">
        <f t="shared" si="1414"/>
        <v>0</v>
      </c>
      <c r="AK300" s="106"/>
      <c r="AL300" s="106"/>
      <c r="AM300" s="328"/>
      <c r="AN300" s="328"/>
      <c r="AO300" s="108">
        <f t="shared" si="1415"/>
        <v>0</v>
      </c>
      <c r="AP300" s="106"/>
      <c r="AQ300" s="328"/>
      <c r="AR300" s="328"/>
      <c r="AS300" s="328"/>
      <c r="AT300" s="329"/>
      <c r="AU300" s="329"/>
      <c r="AV300" s="329"/>
      <c r="AW300" s="106"/>
      <c r="AX300" s="106"/>
      <c r="AY300" s="119"/>
      <c r="AZ300" s="120"/>
      <c r="BA300" s="100"/>
      <c r="BB300" s="100"/>
      <c r="BC300" s="100"/>
      <c r="BD300" s="100"/>
      <c r="BE300" s="100"/>
      <c r="BF300" s="100"/>
      <c r="BG300" s="100"/>
    </row>
    <row r="301" spans="1:59" ht="64.5" hidden="1" customHeight="1" x14ac:dyDescent="0.2">
      <c r="A301" s="336"/>
      <c r="B301" s="340"/>
      <c r="C301" s="340"/>
      <c r="D301" s="329"/>
      <c r="E301" s="340"/>
      <c r="F301" s="340"/>
      <c r="G301" s="106"/>
      <c r="H301" s="106"/>
      <c r="I301" s="99"/>
      <c r="J301" s="340"/>
      <c r="K301" s="328"/>
      <c r="L301" s="328"/>
      <c r="M301" s="328"/>
      <c r="N301" s="340"/>
      <c r="O301" s="328"/>
      <c r="P301" s="340"/>
      <c r="Q301" s="328"/>
      <c r="R301" s="328"/>
      <c r="S301" s="118"/>
      <c r="T301" s="99">
        <f t="shared" si="1411"/>
        <v>0</v>
      </c>
      <c r="U301" s="328"/>
      <c r="V301" s="328"/>
      <c r="W301" s="106"/>
      <c r="X301" s="328"/>
      <c r="Y301" s="328"/>
      <c r="Z301" s="108">
        <f t="shared" si="1412"/>
        <v>0</v>
      </c>
      <c r="AA301" s="106"/>
      <c r="AB301" s="106"/>
      <c r="AC301" s="328"/>
      <c r="AD301" s="328"/>
      <c r="AE301" s="108">
        <f t="shared" si="1413"/>
        <v>0</v>
      </c>
      <c r="AF301" s="106"/>
      <c r="AG301" s="106"/>
      <c r="AH301" s="328"/>
      <c r="AI301" s="328"/>
      <c r="AJ301" s="108">
        <f t="shared" si="1414"/>
        <v>0</v>
      </c>
      <c r="AK301" s="106"/>
      <c r="AL301" s="106"/>
      <c r="AM301" s="328"/>
      <c r="AN301" s="328"/>
      <c r="AO301" s="108">
        <f t="shared" si="1415"/>
        <v>0</v>
      </c>
      <c r="AP301" s="106"/>
      <c r="AQ301" s="328"/>
      <c r="AR301" s="328"/>
      <c r="AS301" s="328"/>
      <c r="AT301" s="329"/>
      <c r="AU301" s="329"/>
      <c r="AV301" s="329"/>
      <c r="AW301" s="106"/>
      <c r="AX301" s="106"/>
      <c r="AY301" s="119"/>
      <c r="AZ301" s="120"/>
      <c r="BA301" s="100"/>
      <c r="BB301" s="100"/>
      <c r="BC301" s="100"/>
      <c r="BD301" s="100"/>
      <c r="BE301" s="100"/>
      <c r="BF301" s="100"/>
      <c r="BG301" s="100"/>
    </row>
    <row r="302" spans="1:59" ht="64.5" hidden="1" customHeight="1" x14ac:dyDescent="0.2">
      <c r="A302" s="336">
        <v>98</v>
      </c>
      <c r="B302" s="340" t="s">
        <v>171</v>
      </c>
      <c r="C302" s="340" t="e">
        <f t="shared" ref="C302" si="1581">+VLOOKUP(B302,$A$694:$B$733,2,0)</f>
        <v>#N/A</v>
      </c>
      <c r="D302" s="329" t="s">
        <v>162</v>
      </c>
      <c r="E302" s="340" t="str">
        <f>IF(D302=$D$664,$E$664,IF(D302=$D$665,$E$665,IF(D302=$D$666,$E$666,IF(D302=$D$667,$E$667,IF(D302=$D$668,$E$668,IF(D302=$D$669,$E$669,IF(D302=$D$670,$E$670,IF(D302=$D$671,$E$671,IF(D302=$D$672,$E$672,IF(D302=$D$673,$E$673,IF(D302=VICERRECTORÍA_ACADÉMICA_,BE916,IF(D302=PLANEACIÓN_,BE918, IF(D302=IMPACTO,BE917,IF(D302=VICERRECTORÍA_ADMINISTRATIVA_FINANCIERA_,BE919,IF(D302=_VICERRECTORÍA_RESPONSABILIDAD_SOCIAL_Y_BIENESTAR_UNIVERSITARIO_,BE920,"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2" s="340" t="s">
        <v>260</v>
      </c>
      <c r="G302" s="106" t="s">
        <v>256</v>
      </c>
      <c r="H302" s="106" t="s">
        <v>221</v>
      </c>
      <c r="I302" s="99" t="s">
        <v>1427</v>
      </c>
      <c r="J302" s="340" t="s">
        <v>111</v>
      </c>
      <c r="K302" s="363" t="s">
        <v>1428</v>
      </c>
      <c r="L302" s="328" t="s">
        <v>1429</v>
      </c>
      <c r="M302" s="363" t="s">
        <v>1429</v>
      </c>
      <c r="N302" s="340" t="s">
        <v>124</v>
      </c>
      <c r="O302" s="328">
        <f t="shared" ref="O302" si="1582">IF(N302="ALTA",5,IF(N302="MEDIO ALTA",4,IF(N302="MEDIA",3,IF(N302="MEDIO BAJA",2,IF(N302="BAJA",1,0)))))</f>
        <v>1</v>
      </c>
      <c r="P302" s="340" t="s">
        <v>138</v>
      </c>
      <c r="Q302" s="328">
        <f t="shared" ref="Q302" si="1583">IF(P302="ALTO",5,IF(P302="MEDIO-ALTO",4,IF(P302="MEDIO",3,IF(P302="MEDIO-BAJO",2,IF(P302="BAJO",1,0)))))</f>
        <v>1</v>
      </c>
      <c r="R302" s="328">
        <f t="shared" ref="R302" si="1584">Q302*O302</f>
        <v>1</v>
      </c>
      <c r="S302" s="118" t="s">
        <v>309</v>
      </c>
      <c r="T302" s="99">
        <f t="shared" si="1411"/>
        <v>2</v>
      </c>
      <c r="U302" s="328">
        <f t="shared" si="1278"/>
        <v>2</v>
      </c>
      <c r="V302" s="328">
        <f t="shared" si="1279"/>
        <v>1.2</v>
      </c>
      <c r="W302" s="106" t="s">
        <v>1433</v>
      </c>
      <c r="X302" s="328">
        <f t="shared" ref="X302" si="1585">IF(S302="No_existen",5*$X$10,Y302*$X$10)</f>
        <v>0.2</v>
      </c>
      <c r="Y302" s="328">
        <f t="shared" si="1401"/>
        <v>4</v>
      </c>
      <c r="Z302" s="108">
        <f t="shared" si="1412"/>
        <v>4</v>
      </c>
      <c r="AA302" s="106" t="s">
        <v>313</v>
      </c>
      <c r="AB302" s="106"/>
      <c r="AC302" s="328">
        <f t="shared" ref="AC302" si="1586">IF(S302="No_existen",5*$AC$10,AD302*$AC$10)</f>
        <v>0.15</v>
      </c>
      <c r="AD302" s="328">
        <f t="shared" si="1282"/>
        <v>1</v>
      </c>
      <c r="AE302" s="108">
        <f t="shared" si="1413"/>
        <v>1</v>
      </c>
      <c r="AF302" s="106" t="s">
        <v>290</v>
      </c>
      <c r="AG302" s="121" t="s">
        <v>1434</v>
      </c>
      <c r="AH302" s="328">
        <f t="shared" ref="AH302" si="1587">IF(S302="No_existen",5*$AH$10,AI302*$AH$10)</f>
        <v>0.1</v>
      </c>
      <c r="AI302" s="328">
        <f t="shared" ref="AI302" si="1588">ROUND(AVERAGEIF(AJ302:AJ304,"&gt;0"),0)</f>
        <v>1</v>
      </c>
      <c r="AJ302" s="108">
        <f t="shared" si="1414"/>
        <v>1</v>
      </c>
      <c r="AK302" s="106" t="s">
        <v>287</v>
      </c>
      <c r="AL302" s="106" t="s">
        <v>295</v>
      </c>
      <c r="AM302" s="328">
        <f t="shared" ref="AM302" si="1589">IF(S302="No_existen",5*$AM$10,AN302*$AM$10)</f>
        <v>0.1</v>
      </c>
      <c r="AN302" s="328">
        <f t="shared" ref="AN302" si="1590">ROUND(AVERAGEIF(AO302:AO304,"&gt;0"),0)</f>
        <v>1</v>
      </c>
      <c r="AO302" s="108">
        <f t="shared" si="1415"/>
        <v>1</v>
      </c>
      <c r="AP302" s="106" t="s">
        <v>631</v>
      </c>
      <c r="AQ302" s="328">
        <f t="shared" ref="AQ302" si="1591">ROUND(AVERAGE(U302,Y302,AD302,AI302,AN302),0)</f>
        <v>2</v>
      </c>
      <c r="AR302" s="328" t="str">
        <f t="shared" ref="AR302" si="1592">IF(AQ302&lt;1.5,"FUERTE",IF(AND(AQ302&gt;=1.5,AQ302&lt;2.5),"ACEPTABLE",IF(AQ302&gt;=5,"INEXISTENTE","DÉBIL")))</f>
        <v>ACEPTABLE</v>
      </c>
      <c r="AS302" s="328">
        <f t="shared" ref="AS302" si="1593">IF(R302=0,0,ROUND((R302*AQ302),0))</f>
        <v>2</v>
      </c>
      <c r="AT302" s="329" t="str">
        <f t="shared" ref="AT302" si="1594">IF(AS302&gt;=36,"GRAVE", IF(AS302&lt;=10, "LEVE", "MODERADO"))</f>
        <v>LEVE</v>
      </c>
      <c r="AU302" s="363" t="s">
        <v>1435</v>
      </c>
      <c r="AV302" s="384">
        <v>1</v>
      </c>
      <c r="AW302" s="106" t="s">
        <v>88</v>
      </c>
      <c r="AX302" s="106"/>
      <c r="AY302" s="119"/>
      <c r="AZ302" s="120"/>
      <c r="BA302" s="100"/>
      <c r="BB302" s="100"/>
      <c r="BC302" s="100"/>
      <c r="BD302" s="100"/>
      <c r="BE302" s="100"/>
      <c r="BF302" s="100"/>
      <c r="BG302" s="100"/>
    </row>
    <row r="303" spans="1:59" ht="64.5" hidden="1" customHeight="1" x14ac:dyDescent="0.2">
      <c r="A303" s="336"/>
      <c r="B303" s="340"/>
      <c r="C303" s="340"/>
      <c r="D303" s="329"/>
      <c r="E303" s="340"/>
      <c r="F303" s="340"/>
      <c r="G303" s="106"/>
      <c r="H303" s="106"/>
      <c r="I303" s="99"/>
      <c r="J303" s="340"/>
      <c r="K303" s="364"/>
      <c r="L303" s="328"/>
      <c r="M303" s="364"/>
      <c r="N303" s="340"/>
      <c r="O303" s="328"/>
      <c r="P303" s="340"/>
      <c r="Q303" s="328"/>
      <c r="R303" s="328"/>
      <c r="S303" s="118"/>
      <c r="T303" s="99">
        <f t="shared" si="1411"/>
        <v>0</v>
      </c>
      <c r="U303" s="328"/>
      <c r="V303" s="328"/>
      <c r="W303" s="106"/>
      <c r="X303" s="328"/>
      <c r="Y303" s="328"/>
      <c r="Z303" s="108">
        <f t="shared" si="1412"/>
        <v>0</v>
      </c>
      <c r="AA303" s="106"/>
      <c r="AB303" s="106"/>
      <c r="AC303" s="328"/>
      <c r="AD303" s="328"/>
      <c r="AE303" s="108">
        <f t="shared" si="1413"/>
        <v>0</v>
      </c>
      <c r="AF303" s="106"/>
      <c r="AG303" s="106"/>
      <c r="AH303" s="328"/>
      <c r="AI303" s="328"/>
      <c r="AJ303" s="108">
        <f t="shared" si="1414"/>
        <v>0</v>
      </c>
      <c r="AK303" s="106"/>
      <c r="AL303" s="106"/>
      <c r="AM303" s="328"/>
      <c r="AN303" s="328"/>
      <c r="AO303" s="108">
        <f t="shared" si="1415"/>
        <v>0</v>
      </c>
      <c r="AP303" s="106"/>
      <c r="AQ303" s="328"/>
      <c r="AR303" s="328"/>
      <c r="AS303" s="328"/>
      <c r="AT303" s="329"/>
      <c r="AU303" s="364"/>
      <c r="AV303" s="328"/>
      <c r="AW303" s="106" t="s">
        <v>88</v>
      </c>
      <c r="AX303" s="106"/>
      <c r="AY303" s="119"/>
      <c r="AZ303" s="120"/>
      <c r="BA303" s="100"/>
      <c r="BB303" s="100"/>
      <c r="BC303" s="100"/>
      <c r="BD303" s="100"/>
      <c r="BE303" s="100"/>
      <c r="BF303" s="100"/>
      <c r="BG303" s="100"/>
    </row>
    <row r="304" spans="1:59" ht="64.5" hidden="1" customHeight="1" thickBot="1" x14ac:dyDescent="0.2">
      <c r="A304" s="336"/>
      <c r="B304" s="340"/>
      <c r="C304" s="340"/>
      <c r="D304" s="329"/>
      <c r="E304" s="340"/>
      <c r="F304" s="340"/>
      <c r="G304" s="106"/>
      <c r="H304" s="106"/>
      <c r="I304" s="99"/>
      <c r="J304" s="340"/>
      <c r="K304" s="365"/>
      <c r="L304" s="328"/>
      <c r="M304" s="365"/>
      <c r="N304" s="340"/>
      <c r="O304" s="328"/>
      <c r="P304" s="340"/>
      <c r="Q304" s="328"/>
      <c r="R304" s="328"/>
      <c r="S304" s="118"/>
      <c r="T304" s="99">
        <f t="shared" si="1411"/>
        <v>0</v>
      </c>
      <c r="U304" s="328"/>
      <c r="V304" s="328"/>
      <c r="W304" s="106"/>
      <c r="X304" s="328"/>
      <c r="Y304" s="328"/>
      <c r="Z304" s="108">
        <f t="shared" si="1412"/>
        <v>0</v>
      </c>
      <c r="AA304" s="106"/>
      <c r="AB304" s="106"/>
      <c r="AC304" s="328"/>
      <c r="AD304" s="328"/>
      <c r="AE304" s="108">
        <f t="shared" si="1413"/>
        <v>0</v>
      </c>
      <c r="AF304" s="106"/>
      <c r="AG304" s="106"/>
      <c r="AH304" s="328"/>
      <c r="AI304" s="328"/>
      <c r="AJ304" s="108">
        <f t="shared" si="1414"/>
        <v>0</v>
      </c>
      <c r="AK304" s="106"/>
      <c r="AL304" s="106"/>
      <c r="AM304" s="328"/>
      <c r="AN304" s="328"/>
      <c r="AO304" s="108">
        <f t="shared" si="1415"/>
        <v>0</v>
      </c>
      <c r="AP304" s="106"/>
      <c r="AQ304" s="328"/>
      <c r="AR304" s="328"/>
      <c r="AS304" s="328"/>
      <c r="AT304" s="329"/>
      <c r="AU304" s="365"/>
      <c r="AV304" s="328"/>
      <c r="AW304" s="106"/>
      <c r="AX304" s="106"/>
      <c r="AY304" s="119"/>
      <c r="AZ304" s="120"/>
      <c r="BA304" s="100"/>
      <c r="BB304" s="100"/>
      <c r="BC304" s="100"/>
      <c r="BD304" s="100"/>
      <c r="BE304" s="100"/>
      <c r="BF304" s="100"/>
      <c r="BG304" s="100"/>
    </row>
    <row r="305" spans="1:59" ht="64.5" hidden="1" customHeight="1" x14ac:dyDescent="0.2">
      <c r="A305" s="336">
        <v>99</v>
      </c>
      <c r="B305" s="340" t="s">
        <v>171</v>
      </c>
      <c r="C305" s="340" t="e">
        <f t="shared" ref="C305" si="1595">+VLOOKUP(B305,$A$694:$B$733,2,0)</f>
        <v>#N/A</v>
      </c>
      <c r="D305" s="329" t="s">
        <v>162</v>
      </c>
      <c r="E305" s="340" t="str">
        <f>IF(D305=$D$664,$E$664,IF(D305=$D$665,$E$665,IF(D305=$D$666,$E$666,IF(D305=$D$667,$E$667,IF(D305=$D$668,$E$668,IF(D305=$D$669,$E$669,IF(D305=$D$670,$E$670,IF(D305=$D$671,$E$671,IF(D305=$D$672,$E$672,IF(D305=$D$673,$E$673,IF(D305=VICERRECTORÍA_ACADÉMICA_,BE919,IF(D305=PLANEACIÓN_,BE921, IF(D305=IMPACTO,BE920,IF(D305=VICERRECTORÍA_ADMINISTRATIVA_FINANCIERA_,BE922,IF(D305=_VICERRECTORÍA_RESPONSABILIDAD_SOCIAL_Y_BIENESTAR_UNIVERSITARIO_,BE923,"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5" s="340" t="s">
        <v>260</v>
      </c>
      <c r="G305" s="106" t="s">
        <v>255</v>
      </c>
      <c r="H305" s="106" t="s">
        <v>37</v>
      </c>
      <c r="I305" s="127" t="s">
        <v>472</v>
      </c>
      <c r="J305" s="340" t="s">
        <v>104</v>
      </c>
      <c r="K305" s="340" t="s">
        <v>1430</v>
      </c>
      <c r="L305" s="340" t="s">
        <v>1431</v>
      </c>
      <c r="M305" s="340" t="s">
        <v>1432</v>
      </c>
      <c r="N305" s="340" t="s">
        <v>142</v>
      </c>
      <c r="O305" s="328">
        <f t="shared" ref="O305" si="1596">IF(N305="ALTA",5,IF(N305="MEDIO ALTA",4,IF(N305="MEDIA",3,IF(N305="MEDIO BAJA",2,IF(N305="BAJA",1,0)))))</f>
        <v>5</v>
      </c>
      <c r="P305" s="340" t="s">
        <v>136</v>
      </c>
      <c r="Q305" s="328">
        <f t="shared" ref="Q305" si="1597">IF(P305="ALTO",5,IF(P305="MEDIO-ALTO",4,IF(P305="MEDIO",3,IF(P305="MEDIO-BAJO",2,IF(P305="BAJO",1,0)))))</f>
        <v>5</v>
      </c>
      <c r="R305" s="328">
        <f t="shared" ref="R305" si="1598">Q305*O305</f>
        <v>25</v>
      </c>
      <c r="S305" s="118" t="s">
        <v>381</v>
      </c>
      <c r="T305" s="99">
        <f t="shared" si="1411"/>
        <v>4</v>
      </c>
      <c r="U305" s="328">
        <f t="shared" si="1295"/>
        <v>4</v>
      </c>
      <c r="V305" s="328">
        <f t="shared" si="1296"/>
        <v>2.4</v>
      </c>
      <c r="W305" s="106"/>
      <c r="X305" s="328">
        <f t="shared" ref="X305" si="1599">IF(S305="No_existen",5*$X$10,Y305*$X$10)</f>
        <v>0.25</v>
      </c>
      <c r="Y305" s="328">
        <f t="shared" si="1421"/>
        <v>5</v>
      </c>
      <c r="Z305" s="108">
        <f t="shared" si="1412"/>
        <v>0</v>
      </c>
      <c r="AA305" s="106"/>
      <c r="AB305" s="106"/>
      <c r="AC305" s="328">
        <f t="shared" ref="AC305" si="1600">IF(S305="No_existen",5*$AC$10,AD305*$AC$10)</f>
        <v>0.75</v>
      </c>
      <c r="AD305" s="328">
        <f t="shared" si="1299"/>
        <v>5</v>
      </c>
      <c r="AE305" s="108">
        <f t="shared" si="1413"/>
        <v>0</v>
      </c>
      <c r="AF305" s="106"/>
      <c r="AG305" s="106"/>
      <c r="AH305" s="328">
        <f t="shared" ref="AH305" si="1601">IF(S305="No_existen",5*$AH$10,AI305*$AH$10)</f>
        <v>0.5</v>
      </c>
      <c r="AI305" s="328">
        <f t="shared" ref="AI305" si="1602">ROUND(AVERAGEIF(AJ305:AJ307,"&gt;0"),0)</f>
        <v>5</v>
      </c>
      <c r="AJ305" s="108">
        <f t="shared" si="1414"/>
        <v>0</v>
      </c>
      <c r="AK305" s="106"/>
      <c r="AL305" s="106"/>
      <c r="AM305" s="328">
        <f t="shared" ref="AM305" si="1603">IF(S305="No_existen",5*$AM$10,AN305*$AM$10)</f>
        <v>0.5</v>
      </c>
      <c r="AN305" s="328">
        <f t="shared" ref="AN305" si="1604">ROUND(AVERAGEIF(AO305:AO307,"&gt;0"),0)</f>
        <v>5</v>
      </c>
      <c r="AO305" s="108">
        <f t="shared" si="1415"/>
        <v>0</v>
      </c>
      <c r="AP305" s="106"/>
      <c r="AQ305" s="328">
        <f t="shared" ref="AQ305" si="1605">ROUND(AVERAGE(U305,Y305,AD305,AI305,AN305),0)</f>
        <v>5</v>
      </c>
      <c r="AR305" s="328" t="str">
        <f t="shared" ref="AR305" si="1606">IF(AQ305&lt;1.5,"FUERTE",IF(AND(AQ305&gt;=1.5,AQ305&lt;2.5),"ACEPTABLE",IF(AQ305&gt;=5,"INEXISTENTE","DÉBIL")))</f>
        <v>INEXISTENTE</v>
      </c>
      <c r="AS305" s="328">
        <f t="shared" ref="AS305" si="1607">IF(R305=0,0,ROUND((R305*AQ305),0))</f>
        <v>125</v>
      </c>
      <c r="AT305" s="329" t="str">
        <f t="shared" ref="AT305" si="1608">IF(AS305&gt;=36,"GRAVE", IF(AS305&lt;=10, "LEVE", "MODERADO"))</f>
        <v>GRAVE</v>
      </c>
      <c r="AU305" s="329" t="s">
        <v>1436</v>
      </c>
      <c r="AV305" s="385">
        <v>1</v>
      </c>
      <c r="AW305" s="106" t="s">
        <v>90</v>
      </c>
      <c r="AX305" s="106"/>
      <c r="AY305" s="119"/>
      <c r="AZ305" s="120"/>
      <c r="BA305" s="100"/>
      <c r="BB305" s="100"/>
      <c r="BC305" s="100"/>
      <c r="BD305" s="100"/>
      <c r="BE305" s="100"/>
      <c r="BF305" s="100"/>
      <c r="BG305" s="100"/>
    </row>
    <row r="306" spans="1:59" ht="64.5" hidden="1" customHeight="1" x14ac:dyDescent="0.2">
      <c r="A306" s="336"/>
      <c r="B306" s="340"/>
      <c r="C306" s="340"/>
      <c r="D306" s="329"/>
      <c r="E306" s="340"/>
      <c r="F306" s="340"/>
      <c r="G306" s="106" t="s">
        <v>256</v>
      </c>
      <c r="H306" s="106" t="s">
        <v>41</v>
      </c>
      <c r="I306" s="128" t="s">
        <v>501</v>
      </c>
      <c r="J306" s="340"/>
      <c r="K306" s="340"/>
      <c r="L306" s="340"/>
      <c r="M306" s="340"/>
      <c r="N306" s="340"/>
      <c r="O306" s="328"/>
      <c r="P306" s="340"/>
      <c r="Q306" s="328"/>
      <c r="R306" s="328"/>
      <c r="S306" s="118" t="s">
        <v>272</v>
      </c>
      <c r="T306" s="99">
        <f t="shared" si="1411"/>
        <v>5</v>
      </c>
      <c r="U306" s="328"/>
      <c r="V306" s="328"/>
      <c r="W306" s="106"/>
      <c r="X306" s="328"/>
      <c r="Y306" s="328"/>
      <c r="Z306" s="108">
        <f t="shared" si="1412"/>
        <v>5</v>
      </c>
      <c r="AA306" s="106"/>
      <c r="AB306" s="106"/>
      <c r="AC306" s="328"/>
      <c r="AD306" s="328"/>
      <c r="AE306" s="108">
        <f t="shared" si="1413"/>
        <v>5</v>
      </c>
      <c r="AF306" s="106"/>
      <c r="AG306" s="106"/>
      <c r="AH306" s="328"/>
      <c r="AI306" s="328"/>
      <c r="AJ306" s="108">
        <f t="shared" si="1414"/>
        <v>5</v>
      </c>
      <c r="AK306" s="106"/>
      <c r="AL306" s="106"/>
      <c r="AM306" s="328"/>
      <c r="AN306" s="328"/>
      <c r="AO306" s="108">
        <f t="shared" si="1415"/>
        <v>5</v>
      </c>
      <c r="AP306" s="106"/>
      <c r="AQ306" s="328"/>
      <c r="AR306" s="328"/>
      <c r="AS306" s="328"/>
      <c r="AT306" s="329"/>
      <c r="AU306" s="329"/>
      <c r="AV306" s="329"/>
      <c r="AW306" s="106"/>
      <c r="AX306" s="106"/>
      <c r="AY306" s="119"/>
      <c r="AZ306" s="120"/>
      <c r="BA306" s="100"/>
      <c r="BB306" s="100"/>
      <c r="BC306" s="100"/>
      <c r="BD306" s="100"/>
      <c r="BE306" s="100"/>
      <c r="BF306" s="100"/>
      <c r="BG306" s="100"/>
    </row>
    <row r="307" spans="1:59" ht="64.5" hidden="1" customHeight="1" x14ac:dyDescent="0.2">
      <c r="A307" s="336"/>
      <c r="B307" s="340"/>
      <c r="C307" s="340"/>
      <c r="D307" s="329"/>
      <c r="E307" s="340"/>
      <c r="F307" s="340"/>
      <c r="G307" s="106" t="s">
        <v>255</v>
      </c>
      <c r="H307" s="106" t="s">
        <v>37</v>
      </c>
      <c r="I307" s="128" t="s">
        <v>473</v>
      </c>
      <c r="J307" s="340"/>
      <c r="K307" s="340"/>
      <c r="L307" s="340"/>
      <c r="M307" s="340"/>
      <c r="N307" s="340"/>
      <c r="O307" s="328"/>
      <c r="P307" s="340"/>
      <c r="Q307" s="328"/>
      <c r="R307" s="328"/>
      <c r="S307" s="118" t="s">
        <v>309</v>
      </c>
      <c r="T307" s="99">
        <f t="shared" si="1411"/>
        <v>2</v>
      </c>
      <c r="U307" s="328"/>
      <c r="V307" s="328"/>
      <c r="W307" s="106"/>
      <c r="X307" s="328"/>
      <c r="Y307" s="328"/>
      <c r="Z307" s="108">
        <f t="shared" si="1412"/>
        <v>0</v>
      </c>
      <c r="AA307" s="106"/>
      <c r="AB307" s="106"/>
      <c r="AC307" s="328"/>
      <c r="AD307" s="328"/>
      <c r="AE307" s="108">
        <f t="shared" si="1413"/>
        <v>0</v>
      </c>
      <c r="AF307" s="106"/>
      <c r="AG307" s="106"/>
      <c r="AH307" s="328"/>
      <c r="AI307" s="328"/>
      <c r="AJ307" s="108">
        <f t="shared" si="1414"/>
        <v>0</v>
      </c>
      <c r="AK307" s="106"/>
      <c r="AL307" s="106"/>
      <c r="AM307" s="328"/>
      <c r="AN307" s="328"/>
      <c r="AO307" s="108">
        <f t="shared" si="1415"/>
        <v>0</v>
      </c>
      <c r="AP307" s="106"/>
      <c r="AQ307" s="328"/>
      <c r="AR307" s="328"/>
      <c r="AS307" s="328"/>
      <c r="AT307" s="329"/>
      <c r="AU307" s="329"/>
      <c r="AV307" s="329"/>
      <c r="AW307" s="106" t="s">
        <v>90</v>
      </c>
      <c r="AX307" s="106"/>
      <c r="AY307" s="119"/>
      <c r="AZ307" s="120"/>
      <c r="BA307" s="100"/>
      <c r="BB307" s="100"/>
      <c r="BC307" s="100"/>
      <c r="BD307" s="100"/>
      <c r="BE307" s="100"/>
      <c r="BF307" s="100"/>
      <c r="BG307" s="100"/>
    </row>
    <row r="308" spans="1:59" ht="64.5" hidden="1" customHeight="1" x14ac:dyDescent="0.2">
      <c r="A308" s="336">
        <v>100</v>
      </c>
      <c r="B308" s="340" t="s">
        <v>177</v>
      </c>
      <c r="C308" s="340" t="str">
        <f t="shared" ref="C308" si="1609">+VLOOKUP(B308,$A$694:$B$733,2,0)</f>
        <v>SANDRA YAMILE CALVO CATAÑO</v>
      </c>
      <c r="D308" s="329" t="s">
        <v>162</v>
      </c>
      <c r="E308" s="340" t="str">
        <f>IF(D308=$D$664,$E$664,IF(D308=$D$665,$E$665,IF(D308=$D$666,$E$666,IF(D308=$D$667,$E$667,IF(D308=$D$668,$E$668,IF(D308=$D$669,$E$669,IF(D308=$D$670,$E$670,IF(D308=$D$671,$E$671,IF(D308=$D$672,$E$672,IF(D308=$D$673,$E$673,IF(D308=VICERRECTORÍA_ACADÉMICA_,BE922,IF(D308=PLANEACIÓN_,BE924, IF(D308=IMPACTO,BE923,IF(D308=VICERRECTORÍA_ADMINISTRATIVA_FINANCIERA_,BE925,IF(D308=_VICERRECTORÍA_RESPONSABILIDAD_SOCIAL_Y_BIENESTAR_UNIVERSITARIO_,BE926,"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08" s="340" t="s">
        <v>260</v>
      </c>
      <c r="G308" s="106" t="s">
        <v>255</v>
      </c>
      <c r="H308" s="106" t="s">
        <v>37</v>
      </c>
      <c r="I308" s="99" t="s">
        <v>1437</v>
      </c>
      <c r="J308" s="340" t="s">
        <v>110</v>
      </c>
      <c r="K308" s="328" t="s">
        <v>1448</v>
      </c>
      <c r="L308" s="328" t="s">
        <v>1449</v>
      </c>
      <c r="M308" s="328" t="s">
        <v>1450</v>
      </c>
      <c r="N308" s="340" t="s">
        <v>124</v>
      </c>
      <c r="O308" s="328">
        <f t="shared" ref="O308" si="1610">IF(N308="ALTA",5,IF(N308="MEDIO ALTA",4,IF(N308="MEDIA",3,IF(N308="MEDIO BAJA",2,IF(N308="BAJA",1,0)))))</f>
        <v>1</v>
      </c>
      <c r="P308" s="340" t="s">
        <v>137</v>
      </c>
      <c r="Q308" s="328">
        <f t="shared" ref="Q308" si="1611">IF(P308="ALTO",5,IF(P308="MEDIO-ALTO",4,IF(P308="MEDIO",3,IF(P308="MEDIO-BAJO",2,IF(P308="BAJO",1,0)))))</f>
        <v>3</v>
      </c>
      <c r="R308" s="328">
        <f t="shared" ref="R308" si="1612">Q308*O308</f>
        <v>3</v>
      </c>
      <c r="S308" s="118" t="s">
        <v>310</v>
      </c>
      <c r="T308" s="99">
        <f t="shared" si="1411"/>
        <v>1</v>
      </c>
      <c r="U308" s="328">
        <f t="shared" si="1312"/>
        <v>1</v>
      </c>
      <c r="V308" s="328">
        <f t="shared" si="1313"/>
        <v>0.6</v>
      </c>
      <c r="W308" s="121" t="s">
        <v>1460</v>
      </c>
      <c r="X308" s="328">
        <f t="shared" ref="X308" si="1613">IF(S308="No_existen",5*$X$10,Y308*$X$10)</f>
        <v>0.15000000000000002</v>
      </c>
      <c r="Y308" s="328">
        <f t="shared" si="1436"/>
        <v>3</v>
      </c>
      <c r="Z308" s="108">
        <f t="shared" si="1412"/>
        <v>4</v>
      </c>
      <c r="AA308" s="106" t="s">
        <v>313</v>
      </c>
      <c r="AB308" s="106"/>
      <c r="AC308" s="328">
        <f t="shared" ref="AC308" si="1614">IF(S308="No_existen",5*$AC$10,AD308*$AC$10)</f>
        <v>0.15</v>
      </c>
      <c r="AD308" s="328">
        <f t="shared" si="1316"/>
        <v>1</v>
      </c>
      <c r="AE308" s="108">
        <f t="shared" si="1413"/>
        <v>1</v>
      </c>
      <c r="AF308" s="106" t="s">
        <v>290</v>
      </c>
      <c r="AG308" s="121" t="s">
        <v>1471</v>
      </c>
      <c r="AH308" s="328">
        <f t="shared" ref="AH308" si="1615">IF(S308="No_existen",5*$AH$10,AI308*$AH$10)</f>
        <v>0.1</v>
      </c>
      <c r="AI308" s="328">
        <f t="shared" ref="AI308" si="1616">ROUND(AVERAGEIF(AJ308:AJ310,"&gt;0"),0)</f>
        <v>1</v>
      </c>
      <c r="AJ308" s="108">
        <f t="shared" si="1414"/>
        <v>1</v>
      </c>
      <c r="AK308" s="106" t="s">
        <v>287</v>
      </c>
      <c r="AL308" s="106" t="s">
        <v>298</v>
      </c>
      <c r="AM308" s="328">
        <f t="shared" ref="AM308" si="1617">IF(S308="No_existen",5*$AM$10,AN308*$AM$10)</f>
        <v>0.30000000000000004</v>
      </c>
      <c r="AN308" s="328">
        <f t="shared" ref="AN308" si="1618">ROUND(AVERAGEIF(AO308:AO310,"&gt;0"),0)</f>
        <v>3</v>
      </c>
      <c r="AO308" s="108">
        <f t="shared" si="1415"/>
        <v>1</v>
      </c>
      <c r="AP308" s="106" t="s">
        <v>631</v>
      </c>
      <c r="AQ308" s="328">
        <f t="shared" ref="AQ308" si="1619">ROUND(AVERAGE(U308,Y308,AD308,AI308,AN308),0)</f>
        <v>2</v>
      </c>
      <c r="AR308" s="328" t="str">
        <f t="shared" ref="AR308" si="1620">IF(AQ308&lt;1.5,"FUERTE",IF(AND(AQ308&gt;=1.5,AQ308&lt;2.5),"ACEPTABLE",IF(AQ308&gt;=5,"INEXISTENTE","DÉBIL")))</f>
        <v>ACEPTABLE</v>
      </c>
      <c r="AS308" s="328">
        <f t="shared" ref="AS308" si="1621">IF(R308=0,0,ROUND((R308*AQ308),0))</f>
        <v>6</v>
      </c>
      <c r="AT308" s="329" t="str">
        <f t="shared" ref="AT308" si="1622">IF(AS308&gt;=36,"GRAVE", IF(AS308&lt;=10, "LEVE", "MODERADO"))</f>
        <v>LEVE</v>
      </c>
      <c r="AU308" s="328" t="s">
        <v>1474</v>
      </c>
      <c r="AV308" s="384">
        <v>0</v>
      </c>
      <c r="AW308" s="106" t="s">
        <v>88</v>
      </c>
      <c r="AX308" s="106"/>
      <c r="AY308" s="119"/>
      <c r="AZ308" s="120"/>
      <c r="BA308" s="100"/>
      <c r="BB308" s="100"/>
      <c r="BC308" s="100"/>
      <c r="BD308" s="100"/>
      <c r="BE308" s="100"/>
      <c r="BF308" s="100"/>
      <c r="BG308" s="100"/>
    </row>
    <row r="309" spans="1:59" ht="64.5" hidden="1" customHeight="1" x14ac:dyDescent="0.2">
      <c r="A309" s="336"/>
      <c r="B309" s="340"/>
      <c r="C309" s="340"/>
      <c r="D309" s="329"/>
      <c r="E309" s="340"/>
      <c r="F309" s="340"/>
      <c r="G309" s="106" t="s">
        <v>255</v>
      </c>
      <c r="H309" s="106" t="s">
        <v>35</v>
      </c>
      <c r="I309" s="99" t="s">
        <v>1438</v>
      </c>
      <c r="J309" s="340"/>
      <c r="K309" s="328"/>
      <c r="L309" s="328"/>
      <c r="M309" s="328"/>
      <c r="N309" s="340"/>
      <c r="O309" s="328"/>
      <c r="P309" s="340"/>
      <c r="Q309" s="328"/>
      <c r="R309" s="328"/>
      <c r="S309" s="118" t="s">
        <v>310</v>
      </c>
      <c r="T309" s="99">
        <f t="shared" si="1411"/>
        <v>1</v>
      </c>
      <c r="U309" s="328"/>
      <c r="V309" s="328"/>
      <c r="W309" s="106" t="s">
        <v>1461</v>
      </c>
      <c r="X309" s="328"/>
      <c r="Y309" s="328"/>
      <c r="Z309" s="108">
        <f t="shared" si="1412"/>
        <v>4</v>
      </c>
      <c r="AA309" s="106" t="s">
        <v>313</v>
      </c>
      <c r="AB309" s="106"/>
      <c r="AC309" s="328"/>
      <c r="AD309" s="328"/>
      <c r="AE309" s="108">
        <f t="shared" si="1413"/>
        <v>1</v>
      </c>
      <c r="AF309" s="106" t="s">
        <v>290</v>
      </c>
      <c r="AG309" s="121" t="s">
        <v>1471</v>
      </c>
      <c r="AH309" s="328"/>
      <c r="AI309" s="328"/>
      <c r="AJ309" s="108">
        <f t="shared" si="1414"/>
        <v>1</v>
      </c>
      <c r="AK309" s="106" t="s">
        <v>287</v>
      </c>
      <c r="AL309" s="106" t="s">
        <v>298</v>
      </c>
      <c r="AM309" s="328"/>
      <c r="AN309" s="328"/>
      <c r="AO309" s="108">
        <f t="shared" si="1415"/>
        <v>4</v>
      </c>
      <c r="AP309" s="106" t="s">
        <v>632</v>
      </c>
      <c r="AQ309" s="328"/>
      <c r="AR309" s="328"/>
      <c r="AS309" s="328"/>
      <c r="AT309" s="329"/>
      <c r="AU309" s="328"/>
      <c r="AV309" s="328"/>
      <c r="AW309" s="106" t="s">
        <v>88</v>
      </c>
      <c r="AX309" s="106"/>
      <c r="AY309" s="119"/>
      <c r="AZ309" s="120"/>
      <c r="BA309" s="100"/>
      <c r="BB309" s="100"/>
      <c r="BC309" s="100"/>
      <c r="BD309" s="100"/>
      <c r="BE309" s="100"/>
      <c r="BF309" s="100"/>
      <c r="BG309" s="100"/>
    </row>
    <row r="310" spans="1:59" ht="64.5" hidden="1" customHeight="1" x14ac:dyDescent="0.2">
      <c r="A310" s="336"/>
      <c r="B310" s="340"/>
      <c r="C310" s="340"/>
      <c r="D310" s="329"/>
      <c r="E310" s="340"/>
      <c r="F310" s="340"/>
      <c r="G310" s="106"/>
      <c r="H310" s="106"/>
      <c r="I310" s="99"/>
      <c r="J310" s="340"/>
      <c r="K310" s="328"/>
      <c r="L310" s="328"/>
      <c r="M310" s="328"/>
      <c r="N310" s="340"/>
      <c r="O310" s="328"/>
      <c r="P310" s="340"/>
      <c r="Q310" s="328"/>
      <c r="R310" s="328"/>
      <c r="S310" s="118" t="s">
        <v>310</v>
      </c>
      <c r="T310" s="99">
        <f t="shared" si="1411"/>
        <v>1</v>
      </c>
      <c r="U310" s="328"/>
      <c r="V310" s="328"/>
      <c r="W310" s="106" t="s">
        <v>1462</v>
      </c>
      <c r="X310" s="328"/>
      <c r="Y310" s="328"/>
      <c r="Z310" s="108">
        <f t="shared" si="1412"/>
        <v>1</v>
      </c>
      <c r="AA310" s="106" t="s">
        <v>315</v>
      </c>
      <c r="AB310" s="106" t="s">
        <v>1470</v>
      </c>
      <c r="AC310" s="328"/>
      <c r="AD310" s="328"/>
      <c r="AE310" s="108">
        <f t="shared" si="1413"/>
        <v>1</v>
      </c>
      <c r="AF310" s="106" t="s">
        <v>290</v>
      </c>
      <c r="AG310" s="106" t="s">
        <v>1472</v>
      </c>
      <c r="AH310" s="328"/>
      <c r="AI310" s="328"/>
      <c r="AJ310" s="108">
        <f t="shared" si="1414"/>
        <v>1</v>
      </c>
      <c r="AK310" s="106" t="s">
        <v>287</v>
      </c>
      <c r="AL310" s="106" t="s">
        <v>298</v>
      </c>
      <c r="AM310" s="328"/>
      <c r="AN310" s="328"/>
      <c r="AO310" s="108">
        <f t="shared" si="1415"/>
        <v>4</v>
      </c>
      <c r="AP310" s="106" t="s">
        <v>632</v>
      </c>
      <c r="AQ310" s="328"/>
      <c r="AR310" s="328"/>
      <c r="AS310" s="328"/>
      <c r="AT310" s="329"/>
      <c r="AU310" s="328"/>
      <c r="AV310" s="328"/>
      <c r="AW310" s="106" t="s">
        <v>88</v>
      </c>
      <c r="AX310" s="106"/>
      <c r="AY310" s="119"/>
      <c r="AZ310" s="120"/>
      <c r="BA310" s="100"/>
      <c r="BB310" s="100"/>
      <c r="BC310" s="100"/>
      <c r="BD310" s="100"/>
      <c r="BE310" s="100"/>
      <c r="BF310" s="100"/>
      <c r="BG310" s="100"/>
    </row>
    <row r="311" spans="1:59" ht="64.5" hidden="1" customHeight="1" x14ac:dyDescent="0.2">
      <c r="A311" s="336">
        <v>101</v>
      </c>
      <c r="B311" s="340" t="s">
        <v>177</v>
      </c>
      <c r="C311" s="340" t="str">
        <f t="shared" ref="C311" si="1623">+VLOOKUP(B311,$A$694:$B$733,2,0)</f>
        <v>SANDRA YAMILE CALVO CATAÑO</v>
      </c>
      <c r="D311" s="329" t="s">
        <v>162</v>
      </c>
      <c r="E311" s="340" t="str">
        <f>IF(D311=$D$664,$E$664,IF(D311=$D$665,$E$665,IF(D311=$D$666,$E$666,IF(D311=$D$667,$E$667,IF(D311=$D$668,$E$668,IF(D311=$D$669,$E$669,IF(D311=$D$670,$E$670,IF(D311=$D$671,$E$671,IF(D311=$D$672,$E$672,IF(D311=$D$673,$E$673,IF(D311=VICERRECTORÍA_ACADÉMICA_,BE925,IF(D311=PLANEACIÓN_,BE927, IF(D311=IMPACTO,BE926,IF(D311=VICERRECTORÍA_ADMINISTRATIVA_FINANCIERA_,BE928,IF(D311=_VICERRECTORÍA_RESPONSABILIDAD_SOCIAL_Y_BIENESTAR_UNIVERSITARIO_,BE929,"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1" s="340" t="s">
        <v>260</v>
      </c>
      <c r="G311" s="106" t="s">
        <v>256</v>
      </c>
      <c r="H311" s="106" t="s">
        <v>41</v>
      </c>
      <c r="I311" s="99" t="s">
        <v>1439</v>
      </c>
      <c r="J311" s="340" t="s">
        <v>104</v>
      </c>
      <c r="K311" s="340" t="s">
        <v>1451</v>
      </c>
      <c r="L311" s="340" t="s">
        <v>1452</v>
      </c>
      <c r="M311" s="340" t="s">
        <v>1453</v>
      </c>
      <c r="N311" s="340" t="s">
        <v>103</v>
      </c>
      <c r="O311" s="328">
        <f t="shared" ref="O311" si="1624">IF(N311="ALTA",5,IF(N311="MEDIO ALTA",4,IF(N311="MEDIA",3,IF(N311="MEDIO BAJA",2,IF(N311="BAJA",1,0)))))</f>
        <v>3</v>
      </c>
      <c r="P311" s="340" t="s">
        <v>204</v>
      </c>
      <c r="Q311" s="328">
        <f t="shared" ref="Q311" si="1625">IF(P311="ALTO",5,IF(P311="MEDIO-ALTO",4,IF(P311="MEDIO",3,IF(P311="MEDIO-BAJO",2,IF(P311="BAJO",1,0)))))</f>
        <v>2</v>
      </c>
      <c r="R311" s="328">
        <f t="shared" ref="R311" si="1626">Q311*O311</f>
        <v>6</v>
      </c>
      <c r="S311" s="118" t="s">
        <v>310</v>
      </c>
      <c r="T311" s="99">
        <f t="shared" si="1411"/>
        <v>1</v>
      </c>
      <c r="U311" s="328">
        <f t="shared" ref="U311" si="1627">ROUND(AVERAGEIF(T311:T313,"&gt;0"),0)</f>
        <v>1</v>
      </c>
      <c r="V311" s="328">
        <f t="shared" ref="V311" si="1628">U311*0.6</f>
        <v>0.6</v>
      </c>
      <c r="W311" s="106" t="s">
        <v>1463</v>
      </c>
      <c r="X311" s="328">
        <f t="shared" ref="X311" si="1629">IF(S311="No_existen",5*$X$10,Y311*$X$10)</f>
        <v>0.15000000000000002</v>
      </c>
      <c r="Y311" s="328">
        <f t="shared" si="1451"/>
        <v>3</v>
      </c>
      <c r="Z311" s="108">
        <f t="shared" si="1412"/>
        <v>2</v>
      </c>
      <c r="AA311" s="106" t="s">
        <v>314</v>
      </c>
      <c r="AB311" s="106"/>
      <c r="AC311" s="328">
        <f t="shared" ref="AC311" si="1630">IF(S311="No_existen",5*$AC$10,AD311*$AC$10)</f>
        <v>0.15</v>
      </c>
      <c r="AD311" s="328">
        <f t="shared" ref="AD311" si="1631">ROUND(AVERAGEIF(AE311:AE313,"&gt;0"),0)</f>
        <v>1</v>
      </c>
      <c r="AE311" s="108">
        <f t="shared" si="1413"/>
        <v>1</v>
      </c>
      <c r="AF311" s="106" t="s">
        <v>290</v>
      </c>
      <c r="AG311" s="106" t="s">
        <v>1473</v>
      </c>
      <c r="AH311" s="328">
        <f t="shared" ref="AH311" si="1632">IF(S311="No_existen",5*$AH$10,AI311*$AH$10)</f>
        <v>0.1</v>
      </c>
      <c r="AI311" s="328">
        <f t="shared" ref="AI311" si="1633">ROUND(AVERAGEIF(AJ311:AJ313,"&gt;0"),0)</f>
        <v>1</v>
      </c>
      <c r="AJ311" s="108">
        <f t="shared" si="1414"/>
        <v>1</v>
      </c>
      <c r="AK311" s="106" t="s">
        <v>287</v>
      </c>
      <c r="AL311" s="106" t="s">
        <v>294</v>
      </c>
      <c r="AM311" s="328">
        <f t="shared" ref="AM311" si="1634">IF(S311="No_existen",5*$AM$10,AN311*$AM$10)</f>
        <v>0.1</v>
      </c>
      <c r="AN311" s="328">
        <f t="shared" ref="AN311" si="1635">ROUND(AVERAGEIF(AO311:AO313,"&gt;0"),0)</f>
        <v>1</v>
      </c>
      <c r="AO311" s="108">
        <f t="shared" si="1415"/>
        <v>1</v>
      </c>
      <c r="AP311" s="106" t="s">
        <v>631</v>
      </c>
      <c r="AQ311" s="328">
        <f t="shared" ref="AQ311" si="1636">ROUND(AVERAGE(U311,Y311,AD311,AI311,AN311),0)</f>
        <v>1</v>
      </c>
      <c r="AR311" s="328" t="str">
        <f t="shared" ref="AR311" si="1637">IF(AQ311&lt;1.5,"FUERTE",IF(AND(AQ311&gt;=1.5,AQ311&lt;2.5),"ACEPTABLE",IF(AQ311&gt;=5,"INEXISTENTE","DÉBIL")))</f>
        <v>FUERTE</v>
      </c>
      <c r="AS311" s="328">
        <f t="shared" ref="AS311" si="1638">IF(R311=0,0,ROUND((R311*AQ311),0))</f>
        <v>6</v>
      </c>
      <c r="AT311" s="329" t="str">
        <f t="shared" ref="AT311" si="1639">IF(AS311&gt;=36,"GRAVE", IF(AS311&lt;=10, "LEVE", "MODERADO"))</f>
        <v>LEVE</v>
      </c>
      <c r="AU311" s="329" t="s">
        <v>1475</v>
      </c>
      <c r="AV311" s="385">
        <v>0.4</v>
      </c>
      <c r="AW311" s="106" t="s">
        <v>88</v>
      </c>
      <c r="AX311" s="106"/>
      <c r="AY311" s="119"/>
      <c r="AZ311" s="120"/>
      <c r="BA311" s="100"/>
      <c r="BB311" s="100"/>
      <c r="BC311" s="100"/>
      <c r="BD311" s="100"/>
      <c r="BE311" s="100"/>
      <c r="BF311" s="100"/>
      <c r="BG311" s="100"/>
    </row>
    <row r="312" spans="1:59" ht="64.5" hidden="1" customHeight="1" x14ac:dyDescent="0.2">
      <c r="A312" s="336"/>
      <c r="B312" s="340"/>
      <c r="C312" s="340"/>
      <c r="D312" s="329"/>
      <c r="E312" s="340"/>
      <c r="F312" s="340"/>
      <c r="G312" s="106" t="s">
        <v>255</v>
      </c>
      <c r="H312" s="106" t="s">
        <v>37</v>
      </c>
      <c r="I312" s="99" t="s">
        <v>1440</v>
      </c>
      <c r="J312" s="340"/>
      <c r="K312" s="340"/>
      <c r="L312" s="340"/>
      <c r="M312" s="340"/>
      <c r="N312" s="340"/>
      <c r="O312" s="328"/>
      <c r="P312" s="340"/>
      <c r="Q312" s="328"/>
      <c r="R312" s="328"/>
      <c r="S312" s="118" t="s">
        <v>310</v>
      </c>
      <c r="T312" s="99">
        <f t="shared" si="1411"/>
        <v>1</v>
      </c>
      <c r="U312" s="328"/>
      <c r="V312" s="328"/>
      <c r="W312" s="106" t="s">
        <v>1464</v>
      </c>
      <c r="X312" s="328"/>
      <c r="Y312" s="328"/>
      <c r="Z312" s="108">
        <f t="shared" si="1412"/>
        <v>4</v>
      </c>
      <c r="AA312" s="106" t="s">
        <v>313</v>
      </c>
      <c r="AB312" s="106"/>
      <c r="AC312" s="328"/>
      <c r="AD312" s="328"/>
      <c r="AE312" s="108">
        <f t="shared" si="1413"/>
        <v>1</v>
      </c>
      <c r="AF312" s="106" t="s">
        <v>290</v>
      </c>
      <c r="AG312" s="106" t="s">
        <v>1473</v>
      </c>
      <c r="AH312" s="328"/>
      <c r="AI312" s="328"/>
      <c r="AJ312" s="108">
        <f t="shared" si="1414"/>
        <v>1</v>
      </c>
      <c r="AK312" s="106" t="s">
        <v>287</v>
      </c>
      <c r="AL312" s="106" t="s">
        <v>294</v>
      </c>
      <c r="AM312" s="328"/>
      <c r="AN312" s="328"/>
      <c r="AO312" s="108">
        <f t="shared" si="1415"/>
        <v>1</v>
      </c>
      <c r="AP312" s="106" t="s">
        <v>631</v>
      </c>
      <c r="AQ312" s="328"/>
      <c r="AR312" s="328"/>
      <c r="AS312" s="328"/>
      <c r="AT312" s="329"/>
      <c r="AU312" s="329"/>
      <c r="AV312" s="329"/>
      <c r="AW312" s="106" t="s">
        <v>88</v>
      </c>
      <c r="AX312" s="106"/>
      <c r="AY312" s="119"/>
      <c r="AZ312" s="120"/>
      <c r="BA312" s="100"/>
      <c r="BB312" s="100"/>
      <c r="BC312" s="100"/>
      <c r="BD312" s="100"/>
      <c r="BE312" s="100"/>
      <c r="BF312" s="100"/>
      <c r="BG312" s="100"/>
    </row>
    <row r="313" spans="1:59" ht="64.5" hidden="1" customHeight="1" x14ac:dyDescent="0.2">
      <c r="A313" s="336"/>
      <c r="B313" s="340"/>
      <c r="C313" s="340"/>
      <c r="D313" s="329"/>
      <c r="E313" s="340"/>
      <c r="F313" s="340"/>
      <c r="G313" s="106" t="s">
        <v>255</v>
      </c>
      <c r="H313" s="106" t="s">
        <v>34</v>
      </c>
      <c r="I313" s="99" t="s">
        <v>1441</v>
      </c>
      <c r="J313" s="340"/>
      <c r="K313" s="340"/>
      <c r="L313" s="340"/>
      <c r="M313" s="340"/>
      <c r="N313" s="340"/>
      <c r="O313" s="328"/>
      <c r="P313" s="340"/>
      <c r="Q313" s="328"/>
      <c r="R313" s="328"/>
      <c r="S313" s="118" t="s">
        <v>310</v>
      </c>
      <c r="T313" s="99">
        <f t="shared" si="1411"/>
        <v>1</v>
      </c>
      <c r="U313" s="328"/>
      <c r="V313" s="328"/>
      <c r="W313" s="106" t="s">
        <v>1465</v>
      </c>
      <c r="X313" s="328"/>
      <c r="Y313" s="328"/>
      <c r="Z313" s="108">
        <f t="shared" si="1412"/>
        <v>2</v>
      </c>
      <c r="AA313" s="106" t="s">
        <v>314</v>
      </c>
      <c r="AB313" s="106"/>
      <c r="AC313" s="328"/>
      <c r="AD313" s="328"/>
      <c r="AE313" s="108">
        <f t="shared" si="1413"/>
        <v>1</v>
      </c>
      <c r="AF313" s="106" t="s">
        <v>290</v>
      </c>
      <c r="AG313" s="106" t="s">
        <v>1471</v>
      </c>
      <c r="AH313" s="328"/>
      <c r="AI313" s="328"/>
      <c r="AJ313" s="108">
        <f t="shared" si="1414"/>
        <v>1</v>
      </c>
      <c r="AK313" s="106" t="s">
        <v>287</v>
      </c>
      <c r="AL313" s="106" t="s">
        <v>302</v>
      </c>
      <c r="AM313" s="328"/>
      <c r="AN313" s="328"/>
      <c r="AO313" s="108">
        <f t="shared" si="1415"/>
        <v>1</v>
      </c>
      <c r="AP313" s="106" t="s">
        <v>631</v>
      </c>
      <c r="AQ313" s="328"/>
      <c r="AR313" s="328"/>
      <c r="AS313" s="328"/>
      <c r="AT313" s="329"/>
      <c r="AU313" s="329"/>
      <c r="AV313" s="329"/>
      <c r="AW313" s="106" t="s">
        <v>88</v>
      </c>
      <c r="AX313" s="106"/>
      <c r="AY313" s="119"/>
      <c r="AZ313" s="120"/>
      <c r="BA313" s="100"/>
      <c r="BB313" s="100"/>
      <c r="BC313" s="100"/>
      <c r="BD313" s="100"/>
      <c r="BE313" s="100"/>
      <c r="BF313" s="100"/>
      <c r="BG313" s="100"/>
    </row>
    <row r="314" spans="1:59" ht="64.5" hidden="1" customHeight="1" x14ac:dyDescent="0.2">
      <c r="A314" s="336">
        <v>102</v>
      </c>
      <c r="B314" s="340" t="s">
        <v>177</v>
      </c>
      <c r="C314" s="340" t="str">
        <f t="shared" ref="C314" si="1640">+VLOOKUP(B314,$A$694:$B$733,2,0)</f>
        <v>SANDRA YAMILE CALVO CATAÑO</v>
      </c>
      <c r="D314" s="329" t="s">
        <v>162</v>
      </c>
      <c r="E314" s="340" t="str">
        <f>IF(D314=$D$664,$E$664,IF(D314=$D$665,$E$665,IF(D314=$D$666,$E$666,IF(D314=$D$667,$E$667,IF(D314=$D$668,$E$668,IF(D314=$D$669,$E$669,IF(D314=$D$670,$E$670,IF(D314=$D$671,$E$671,IF(D314=$D$672,$E$672,IF(D314=$D$673,$E$673,IF(D314=VICERRECTORÍA_ACADÉMICA_,BE928,IF(D314=PLANEACIÓN_,BE930, IF(D314=IMPACTO,BE929,IF(D314=VICERRECTORÍA_ADMINISTRATIVA_FINANCIERA_,BE931,IF(D314=_VICERRECTORÍA_RESPONSABILIDAD_SOCIAL_Y_BIENESTAR_UNIVERSITARIO_,BE932,"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4" s="340" t="s">
        <v>260</v>
      </c>
      <c r="G314" s="106" t="s">
        <v>255</v>
      </c>
      <c r="H314" s="106" t="s">
        <v>37</v>
      </c>
      <c r="I314" s="108" t="s">
        <v>1442</v>
      </c>
      <c r="J314" s="340" t="s">
        <v>104</v>
      </c>
      <c r="K314" s="340" t="s">
        <v>1454</v>
      </c>
      <c r="L314" s="340" t="s">
        <v>1455</v>
      </c>
      <c r="M314" s="340" t="s">
        <v>1456</v>
      </c>
      <c r="N314" s="340" t="s">
        <v>124</v>
      </c>
      <c r="O314" s="328">
        <f t="shared" ref="O314" si="1641">IF(N314="ALTA",5,IF(N314="MEDIO ALTA",4,IF(N314="MEDIA",3,IF(N314="MEDIO BAJA",2,IF(N314="BAJA",1,0)))))</f>
        <v>1</v>
      </c>
      <c r="P314" s="340" t="s">
        <v>204</v>
      </c>
      <c r="Q314" s="328">
        <f t="shared" ref="Q314" si="1642">IF(P314="ALTO",5,IF(P314="MEDIO-ALTO",4,IF(P314="MEDIO",3,IF(P314="MEDIO-BAJO",2,IF(P314="BAJO",1,0)))))</f>
        <v>2</v>
      </c>
      <c r="R314" s="328">
        <f t="shared" ref="R314" si="1643">Q314*O314</f>
        <v>2</v>
      </c>
      <c r="S314" s="118" t="s">
        <v>310</v>
      </c>
      <c r="T314" s="99">
        <f t="shared" si="1411"/>
        <v>1</v>
      </c>
      <c r="U314" s="328">
        <f t="shared" ref="U314:U374" si="1644">ROUND(AVERAGEIF(T314:T316,"&gt;0"),0)</f>
        <v>1</v>
      </c>
      <c r="V314" s="328">
        <f t="shared" ref="V314:V374" si="1645">U314*0.6</f>
        <v>0.6</v>
      </c>
      <c r="W314" s="106" t="s">
        <v>1463</v>
      </c>
      <c r="X314" s="328">
        <f t="shared" ref="X314" si="1646">IF(S314="No_existen",5*$X$10,Y314*$X$10)</f>
        <v>0.15000000000000002</v>
      </c>
      <c r="Y314" s="328">
        <f t="shared" si="1466"/>
        <v>3</v>
      </c>
      <c r="Z314" s="108">
        <f t="shared" si="1412"/>
        <v>2</v>
      </c>
      <c r="AA314" s="106" t="s">
        <v>314</v>
      </c>
      <c r="AB314" s="106"/>
      <c r="AC314" s="328">
        <f t="shared" ref="AC314" si="1647">IF(S314="No_existen",5*$AC$10,AD314*$AC$10)</f>
        <v>0.15</v>
      </c>
      <c r="AD314" s="328">
        <f t="shared" ref="AD314:AD374" si="1648">ROUND(AVERAGEIF(AE314:AE316,"&gt;0"),0)</f>
        <v>1</v>
      </c>
      <c r="AE314" s="108">
        <f t="shared" si="1413"/>
        <v>1</v>
      </c>
      <c r="AF314" s="106" t="s">
        <v>290</v>
      </c>
      <c r="AG314" s="106" t="s">
        <v>1473</v>
      </c>
      <c r="AH314" s="328">
        <f t="shared" ref="AH314" si="1649">IF(S314="No_existen",5*$AH$10,AI314*$AH$10)</f>
        <v>0.1</v>
      </c>
      <c r="AI314" s="328">
        <f t="shared" ref="AI314" si="1650">ROUND(AVERAGEIF(AJ314:AJ316,"&gt;0"),0)</f>
        <v>1</v>
      </c>
      <c r="AJ314" s="108">
        <f t="shared" si="1414"/>
        <v>1</v>
      </c>
      <c r="AK314" s="106" t="s">
        <v>287</v>
      </c>
      <c r="AL314" s="106" t="s">
        <v>294</v>
      </c>
      <c r="AM314" s="328">
        <f t="shared" ref="AM314" si="1651">IF(S314="No_existen",5*$AM$10,AN314*$AM$10)</f>
        <v>0.2</v>
      </c>
      <c r="AN314" s="328">
        <f t="shared" ref="AN314" si="1652">ROUND(AVERAGEIF(AO314:AO316,"&gt;0"),0)</f>
        <v>2</v>
      </c>
      <c r="AO314" s="108">
        <f t="shared" si="1415"/>
        <v>1</v>
      </c>
      <c r="AP314" s="106" t="s">
        <v>631</v>
      </c>
      <c r="AQ314" s="328">
        <f t="shared" ref="AQ314" si="1653">ROUND(AVERAGE(U314,Y314,AD314,AI314,AN314),0)</f>
        <v>2</v>
      </c>
      <c r="AR314" s="328" t="str">
        <f t="shared" ref="AR314" si="1654">IF(AQ314&lt;1.5,"FUERTE",IF(AND(AQ314&gt;=1.5,AQ314&lt;2.5),"ACEPTABLE",IF(AQ314&gt;=5,"INEXISTENTE","DÉBIL")))</f>
        <v>ACEPTABLE</v>
      </c>
      <c r="AS314" s="328">
        <f t="shared" ref="AS314" si="1655">IF(R314=0,0,ROUND((R314*AQ314),0))</f>
        <v>4</v>
      </c>
      <c r="AT314" s="329" t="str">
        <f t="shared" ref="AT314" si="1656">IF(AS314&gt;=36,"GRAVE", IF(AS314&lt;=10, "LEVE", "MODERADO"))</f>
        <v>LEVE</v>
      </c>
      <c r="AU314" s="329" t="s">
        <v>1476</v>
      </c>
      <c r="AV314" s="385">
        <v>0.8</v>
      </c>
      <c r="AW314" s="106" t="s">
        <v>88</v>
      </c>
      <c r="AX314" s="106"/>
      <c r="AY314" s="119"/>
      <c r="AZ314" s="120"/>
      <c r="BA314" s="100"/>
      <c r="BB314" s="100"/>
      <c r="BC314" s="100"/>
      <c r="BD314" s="100"/>
      <c r="BE314" s="100"/>
      <c r="BF314" s="100"/>
      <c r="BG314" s="100"/>
    </row>
    <row r="315" spans="1:59" ht="64.5" hidden="1" customHeight="1" x14ac:dyDescent="0.2">
      <c r="A315" s="336"/>
      <c r="B315" s="340"/>
      <c r="C315" s="340"/>
      <c r="D315" s="329"/>
      <c r="E315" s="340"/>
      <c r="F315" s="340"/>
      <c r="G315" s="106" t="s">
        <v>255</v>
      </c>
      <c r="H315" s="106" t="s">
        <v>34</v>
      </c>
      <c r="I315" s="108" t="s">
        <v>1443</v>
      </c>
      <c r="J315" s="340"/>
      <c r="K315" s="340"/>
      <c r="L315" s="340"/>
      <c r="M315" s="340"/>
      <c r="N315" s="340"/>
      <c r="O315" s="328"/>
      <c r="P315" s="340"/>
      <c r="Q315" s="328"/>
      <c r="R315" s="328"/>
      <c r="S315" s="118" t="s">
        <v>310</v>
      </c>
      <c r="T315" s="99">
        <f t="shared" si="1411"/>
        <v>1</v>
      </c>
      <c r="U315" s="328"/>
      <c r="V315" s="328"/>
      <c r="W315" s="106" t="s">
        <v>1466</v>
      </c>
      <c r="X315" s="328"/>
      <c r="Y315" s="328"/>
      <c r="Z315" s="108">
        <f t="shared" si="1412"/>
        <v>4</v>
      </c>
      <c r="AA315" s="106" t="s">
        <v>313</v>
      </c>
      <c r="AB315" s="106"/>
      <c r="AC315" s="328"/>
      <c r="AD315" s="328"/>
      <c r="AE315" s="108">
        <f t="shared" si="1413"/>
        <v>1</v>
      </c>
      <c r="AF315" s="106" t="s">
        <v>290</v>
      </c>
      <c r="AG315" s="106" t="s">
        <v>1473</v>
      </c>
      <c r="AH315" s="328"/>
      <c r="AI315" s="328"/>
      <c r="AJ315" s="108">
        <f t="shared" si="1414"/>
        <v>1</v>
      </c>
      <c r="AK315" s="106" t="s">
        <v>287</v>
      </c>
      <c r="AL315" s="106" t="s">
        <v>294</v>
      </c>
      <c r="AM315" s="328"/>
      <c r="AN315" s="328"/>
      <c r="AO315" s="108">
        <f t="shared" si="1415"/>
        <v>1</v>
      </c>
      <c r="AP315" s="106" t="s">
        <v>631</v>
      </c>
      <c r="AQ315" s="328"/>
      <c r="AR315" s="328"/>
      <c r="AS315" s="328"/>
      <c r="AT315" s="329"/>
      <c r="AU315" s="329"/>
      <c r="AV315" s="329"/>
      <c r="AW315" s="106" t="s">
        <v>88</v>
      </c>
      <c r="AX315" s="106"/>
      <c r="AY315" s="119"/>
      <c r="AZ315" s="120"/>
      <c r="BA315" s="100"/>
      <c r="BB315" s="100"/>
      <c r="BC315" s="100"/>
      <c r="BD315" s="100"/>
      <c r="BE315" s="100"/>
      <c r="BF315" s="100"/>
      <c r="BG315" s="100"/>
    </row>
    <row r="316" spans="1:59" ht="64.5" hidden="1" customHeight="1" x14ac:dyDescent="0.2">
      <c r="A316" s="336"/>
      <c r="B316" s="340"/>
      <c r="C316" s="340"/>
      <c r="D316" s="329"/>
      <c r="E316" s="340"/>
      <c r="F316" s="340"/>
      <c r="G316" s="106" t="s">
        <v>256</v>
      </c>
      <c r="H316" s="106" t="s">
        <v>41</v>
      </c>
      <c r="I316" s="106" t="s">
        <v>1444</v>
      </c>
      <c r="J316" s="340"/>
      <c r="K316" s="340"/>
      <c r="L316" s="340"/>
      <c r="M316" s="340"/>
      <c r="N316" s="340"/>
      <c r="O316" s="328"/>
      <c r="P316" s="340"/>
      <c r="Q316" s="328"/>
      <c r="R316" s="328"/>
      <c r="S316" s="118" t="s">
        <v>310</v>
      </c>
      <c r="T316" s="99">
        <f t="shared" si="1411"/>
        <v>1</v>
      </c>
      <c r="U316" s="328"/>
      <c r="V316" s="328"/>
      <c r="W316" s="106" t="s">
        <v>1467</v>
      </c>
      <c r="X316" s="328"/>
      <c r="Y316" s="328"/>
      <c r="Z316" s="108">
        <f t="shared" si="1412"/>
        <v>2</v>
      </c>
      <c r="AA316" s="106" t="s">
        <v>314</v>
      </c>
      <c r="AB316" s="106"/>
      <c r="AC316" s="328"/>
      <c r="AD316" s="328"/>
      <c r="AE316" s="108">
        <f t="shared" si="1413"/>
        <v>1</v>
      </c>
      <c r="AF316" s="106" t="s">
        <v>290</v>
      </c>
      <c r="AG316" s="106" t="s">
        <v>1473</v>
      </c>
      <c r="AH316" s="328"/>
      <c r="AI316" s="328"/>
      <c r="AJ316" s="108">
        <f t="shared" si="1414"/>
        <v>1</v>
      </c>
      <c r="AK316" s="106" t="s">
        <v>287</v>
      </c>
      <c r="AL316" s="106" t="s">
        <v>298</v>
      </c>
      <c r="AM316" s="328"/>
      <c r="AN316" s="328"/>
      <c r="AO316" s="108">
        <f t="shared" si="1415"/>
        <v>4</v>
      </c>
      <c r="AP316" s="106" t="s">
        <v>632</v>
      </c>
      <c r="AQ316" s="328"/>
      <c r="AR316" s="328"/>
      <c r="AS316" s="328"/>
      <c r="AT316" s="329"/>
      <c r="AU316" s="329"/>
      <c r="AV316" s="329"/>
      <c r="AW316" s="106" t="s">
        <v>88</v>
      </c>
      <c r="AX316" s="106"/>
      <c r="AY316" s="119"/>
      <c r="AZ316" s="120"/>
      <c r="BA316" s="100"/>
      <c r="BB316" s="100"/>
      <c r="BC316" s="100"/>
      <c r="BD316" s="100"/>
      <c r="BE316" s="100"/>
      <c r="BF316" s="100"/>
      <c r="BG316" s="100"/>
    </row>
    <row r="317" spans="1:59" ht="64.5" hidden="1" customHeight="1" x14ac:dyDescent="0.2">
      <c r="A317" s="336">
        <v>103</v>
      </c>
      <c r="B317" s="340" t="s">
        <v>177</v>
      </c>
      <c r="C317" s="340" t="str">
        <f t="shared" ref="C317" si="1657">+VLOOKUP(B317,$A$694:$B$733,2,0)</f>
        <v>SANDRA YAMILE CALVO CATAÑO</v>
      </c>
      <c r="D317" s="329" t="s">
        <v>162</v>
      </c>
      <c r="E317" s="340" t="str">
        <f>IF(D317=$D$664,$E$664,IF(D317=$D$665,$E$665,IF(D317=$D$666,$E$666,IF(D317=$D$667,$E$667,IF(D317=$D$668,$E$668,IF(D317=$D$669,$E$669,IF(D317=$D$670,$E$670,IF(D317=$D$671,$E$671,IF(D317=$D$672,$E$672,IF(D317=$D$673,$E$673,IF(D317=VICERRECTORÍA_ACADÉMICA_,BE931,IF(D317=PLANEACIÓN_,BE933, IF(D317=IMPACTO,BE932,IF(D317=VICERRECTORÍA_ADMINISTRATIVA_FINANCIERA_,BE934,IF(D317=_VICERRECTORÍA_RESPONSABILIDAD_SOCIAL_Y_BIENESTAR_UNIVERSITARIO_,BE935," ")))))))))))))))</f>
        <v>Ejercer la evaluación y control sobre el desarrollo del quehacer institucional, de forma preventiva y correctiva, vigilando el cumplimiento de las disposiciones establecidas por la Ley y la Universidad.</v>
      </c>
      <c r="F317" s="340" t="s">
        <v>259</v>
      </c>
      <c r="G317" s="106" t="s">
        <v>255</v>
      </c>
      <c r="H317" s="106" t="s">
        <v>34</v>
      </c>
      <c r="I317" s="99" t="s">
        <v>1445</v>
      </c>
      <c r="J317" s="340" t="s">
        <v>139</v>
      </c>
      <c r="K317" s="328" t="s">
        <v>1457</v>
      </c>
      <c r="L317" s="328" t="s">
        <v>1458</v>
      </c>
      <c r="M317" s="328" t="s">
        <v>1459</v>
      </c>
      <c r="N317" s="340" t="s">
        <v>124</v>
      </c>
      <c r="O317" s="328">
        <f t="shared" ref="O317" si="1658">IF(N317="ALTA",5,IF(N317="MEDIO ALTA",4,IF(N317="MEDIA",3,IF(N317="MEDIO BAJA",2,IF(N317="BAJA",1,0)))))</f>
        <v>1</v>
      </c>
      <c r="P317" s="340" t="s">
        <v>205</v>
      </c>
      <c r="Q317" s="328">
        <f t="shared" ref="Q317" si="1659">IF(P317="ALTO",5,IF(P317="MEDIO-ALTO",4,IF(P317="MEDIO",3,IF(P317="MEDIO-BAJO",2,IF(P317="BAJO",1,0)))))</f>
        <v>4</v>
      </c>
      <c r="R317" s="328">
        <f t="shared" ref="R317" si="1660">Q317*O317</f>
        <v>4</v>
      </c>
      <c r="S317" s="118" t="s">
        <v>310</v>
      </c>
      <c r="T317" s="99">
        <f t="shared" si="1411"/>
        <v>1</v>
      </c>
      <c r="U317" s="328">
        <f t="shared" ref="U317:U377" si="1661">ROUND(AVERAGEIF(T317:T319,"&gt;0"),0)</f>
        <v>1</v>
      </c>
      <c r="V317" s="328">
        <f t="shared" ref="V317:V377" si="1662">U317*0.6</f>
        <v>0.6</v>
      </c>
      <c r="W317" s="106" t="s">
        <v>1468</v>
      </c>
      <c r="X317" s="328">
        <f t="shared" ref="X317" si="1663">IF(S317="No_existen",5*$X$10,Y317*$X$10)</f>
        <v>0.2</v>
      </c>
      <c r="Y317" s="328">
        <f t="shared" si="1481"/>
        <v>4</v>
      </c>
      <c r="Z317" s="108">
        <f t="shared" si="1412"/>
        <v>4</v>
      </c>
      <c r="AA317" s="106" t="s">
        <v>313</v>
      </c>
      <c r="AB317" s="106"/>
      <c r="AC317" s="328">
        <f t="shared" ref="AC317" si="1664">IF(S317="No_existen",5*$AC$10,AD317*$AC$10)</f>
        <v>0.15</v>
      </c>
      <c r="AD317" s="328">
        <f t="shared" ref="AD317:AD377" si="1665">ROUND(AVERAGEIF(AE317:AE319,"&gt;0"),0)</f>
        <v>1</v>
      </c>
      <c r="AE317" s="108">
        <f t="shared" si="1413"/>
        <v>1</v>
      </c>
      <c r="AF317" s="106" t="s">
        <v>290</v>
      </c>
      <c r="AG317" s="106" t="s">
        <v>1473</v>
      </c>
      <c r="AH317" s="328">
        <f t="shared" ref="AH317" si="1666">IF(S317="No_existen",5*$AH$10,AI317*$AH$10)</f>
        <v>0.1</v>
      </c>
      <c r="AI317" s="328">
        <f t="shared" ref="AI317" si="1667">ROUND(AVERAGEIF(AJ317:AJ319,"&gt;0"),0)</f>
        <v>1</v>
      </c>
      <c r="AJ317" s="108">
        <f t="shared" si="1414"/>
        <v>1</v>
      </c>
      <c r="AK317" s="106" t="s">
        <v>287</v>
      </c>
      <c r="AL317" s="106" t="s">
        <v>298</v>
      </c>
      <c r="AM317" s="328">
        <f t="shared" ref="AM317" si="1668">IF(S317="No_existen",5*$AM$10,AN317*$AM$10)</f>
        <v>0.1</v>
      </c>
      <c r="AN317" s="328">
        <f t="shared" ref="AN317" si="1669">ROUND(AVERAGEIF(AO317:AO319,"&gt;0"),0)</f>
        <v>1</v>
      </c>
      <c r="AO317" s="108">
        <f t="shared" si="1415"/>
        <v>1</v>
      </c>
      <c r="AP317" s="106" t="s">
        <v>631</v>
      </c>
      <c r="AQ317" s="328">
        <f t="shared" ref="AQ317" si="1670">ROUND(AVERAGE(U317,Y317,AD317,AI317,AN317),0)</f>
        <v>2</v>
      </c>
      <c r="AR317" s="328" t="str">
        <f t="shared" ref="AR317" si="1671">IF(AQ317&lt;1.5,"FUERTE",IF(AND(AQ317&gt;=1.5,AQ317&lt;2.5),"ACEPTABLE",IF(AQ317&gt;=5,"INEXISTENTE","DÉBIL")))</f>
        <v>ACEPTABLE</v>
      </c>
      <c r="AS317" s="328">
        <f t="shared" ref="AS317" si="1672">IF(R317=0,0,ROUND((R317*AQ317),0))</f>
        <v>8</v>
      </c>
      <c r="AT317" s="329" t="str">
        <f t="shared" ref="AT317" si="1673">IF(AS317&gt;=36,"GRAVE", IF(AS317&lt;=10, "LEVE", "MODERADO"))</f>
        <v>LEVE</v>
      </c>
      <c r="AU317" s="329" t="s">
        <v>1477</v>
      </c>
      <c r="AV317" s="329">
        <v>0</v>
      </c>
      <c r="AW317" s="106" t="s">
        <v>88</v>
      </c>
      <c r="AX317" s="106"/>
      <c r="AY317" s="119"/>
      <c r="AZ317" s="120"/>
      <c r="BA317" s="100"/>
      <c r="BB317" s="100"/>
      <c r="BC317" s="100"/>
      <c r="BD317" s="100"/>
      <c r="BE317" s="100"/>
      <c r="BF317" s="100"/>
      <c r="BG317" s="100"/>
    </row>
    <row r="318" spans="1:59" ht="64.5" hidden="1" customHeight="1" x14ac:dyDescent="0.2">
      <c r="A318" s="336"/>
      <c r="B318" s="340"/>
      <c r="C318" s="340"/>
      <c r="D318" s="329"/>
      <c r="E318" s="340"/>
      <c r="F318" s="340"/>
      <c r="G318" s="106" t="s">
        <v>256</v>
      </c>
      <c r="H318" s="106" t="s">
        <v>39</v>
      </c>
      <c r="I318" s="99" t="s">
        <v>1446</v>
      </c>
      <c r="J318" s="340"/>
      <c r="K318" s="328"/>
      <c r="L318" s="328"/>
      <c r="M318" s="328"/>
      <c r="N318" s="340"/>
      <c r="O318" s="328"/>
      <c r="P318" s="340"/>
      <c r="Q318" s="328"/>
      <c r="R318" s="328"/>
      <c r="S318" s="118" t="s">
        <v>310</v>
      </c>
      <c r="T318" s="99">
        <f t="shared" si="1411"/>
        <v>1</v>
      </c>
      <c r="U318" s="328"/>
      <c r="V318" s="328"/>
      <c r="W318" s="106" t="s">
        <v>1469</v>
      </c>
      <c r="X318" s="328"/>
      <c r="Y318" s="328"/>
      <c r="Z318" s="108">
        <f t="shared" si="1412"/>
        <v>4</v>
      </c>
      <c r="AA318" s="106" t="s">
        <v>313</v>
      </c>
      <c r="AB318" s="106"/>
      <c r="AC318" s="328"/>
      <c r="AD318" s="328"/>
      <c r="AE318" s="108">
        <f t="shared" si="1413"/>
        <v>1</v>
      </c>
      <c r="AF318" s="106" t="s">
        <v>290</v>
      </c>
      <c r="AG318" s="106" t="s">
        <v>1471</v>
      </c>
      <c r="AH318" s="328"/>
      <c r="AI318" s="328"/>
      <c r="AJ318" s="108">
        <f t="shared" si="1414"/>
        <v>1</v>
      </c>
      <c r="AK318" s="106" t="s">
        <v>287</v>
      </c>
      <c r="AL318" s="106" t="s">
        <v>298</v>
      </c>
      <c r="AM318" s="328"/>
      <c r="AN318" s="328"/>
      <c r="AO318" s="108">
        <f t="shared" si="1415"/>
        <v>1</v>
      </c>
      <c r="AP318" s="106" t="s">
        <v>631</v>
      </c>
      <c r="AQ318" s="328"/>
      <c r="AR318" s="328"/>
      <c r="AS318" s="328"/>
      <c r="AT318" s="329"/>
      <c r="AU318" s="329"/>
      <c r="AV318" s="329"/>
      <c r="AW318" s="106" t="s">
        <v>88</v>
      </c>
      <c r="AX318" s="106"/>
      <c r="AY318" s="119"/>
      <c r="AZ318" s="120"/>
      <c r="BA318" s="100"/>
      <c r="BB318" s="100"/>
      <c r="BC318" s="100"/>
      <c r="BD318" s="100"/>
      <c r="BE318" s="100"/>
      <c r="BF318" s="100"/>
      <c r="BG318" s="100"/>
    </row>
    <row r="319" spans="1:59" ht="64.5" hidden="1" customHeight="1" x14ac:dyDescent="0.2">
      <c r="A319" s="336"/>
      <c r="B319" s="340"/>
      <c r="C319" s="340"/>
      <c r="D319" s="329"/>
      <c r="E319" s="340"/>
      <c r="F319" s="340"/>
      <c r="G319" s="106" t="s">
        <v>255</v>
      </c>
      <c r="H319" s="106" t="s">
        <v>34</v>
      </c>
      <c r="I319" s="99" t="s">
        <v>1447</v>
      </c>
      <c r="J319" s="340"/>
      <c r="K319" s="328"/>
      <c r="L319" s="328"/>
      <c r="M319" s="328"/>
      <c r="N319" s="340"/>
      <c r="O319" s="328"/>
      <c r="P319" s="340"/>
      <c r="Q319" s="328"/>
      <c r="R319" s="328"/>
      <c r="S319" s="118"/>
      <c r="T319" s="99">
        <f t="shared" si="1411"/>
        <v>0</v>
      </c>
      <c r="U319" s="328"/>
      <c r="V319" s="328"/>
      <c r="W319" s="106"/>
      <c r="X319" s="328"/>
      <c r="Y319" s="328"/>
      <c r="Z319" s="108">
        <f t="shared" si="1412"/>
        <v>0</v>
      </c>
      <c r="AA319" s="106"/>
      <c r="AB319" s="106"/>
      <c r="AC319" s="328"/>
      <c r="AD319" s="328"/>
      <c r="AE319" s="108">
        <f t="shared" si="1413"/>
        <v>0</v>
      </c>
      <c r="AF319" s="106"/>
      <c r="AG319" s="106"/>
      <c r="AH319" s="328"/>
      <c r="AI319" s="328"/>
      <c r="AJ319" s="108">
        <f t="shared" si="1414"/>
        <v>0</v>
      </c>
      <c r="AK319" s="106"/>
      <c r="AL319" s="106"/>
      <c r="AM319" s="328"/>
      <c r="AN319" s="328"/>
      <c r="AO319" s="108">
        <f t="shared" si="1415"/>
        <v>0</v>
      </c>
      <c r="AP319" s="106"/>
      <c r="AQ319" s="328"/>
      <c r="AR319" s="328"/>
      <c r="AS319" s="328"/>
      <c r="AT319" s="329"/>
      <c r="AU319" s="329"/>
      <c r="AV319" s="329"/>
      <c r="AW319" s="106" t="s">
        <v>88</v>
      </c>
      <c r="AX319" s="106"/>
      <c r="AY319" s="119"/>
      <c r="AZ319" s="120"/>
      <c r="BA319" s="100"/>
      <c r="BB319" s="100"/>
      <c r="BC319" s="100"/>
      <c r="BD319" s="100"/>
      <c r="BE319" s="100"/>
      <c r="BF319" s="100"/>
      <c r="BG319" s="100"/>
    </row>
    <row r="320" spans="1:59" ht="64.5" hidden="1" customHeight="1" x14ac:dyDescent="0.2">
      <c r="A320" s="336">
        <v>104</v>
      </c>
      <c r="B320" s="340" t="s">
        <v>440</v>
      </c>
      <c r="C320" s="340" t="str">
        <f t="shared" ref="C320" si="1674">+VLOOKUP(B320,$A$694:$B$733,2,0)</f>
        <v>OSWALDO AGUDELO  GONZALEZ</v>
      </c>
      <c r="D320" s="329" t="s">
        <v>159</v>
      </c>
      <c r="E320" s="340" t="str">
        <f>IF(D320=$D$664,$E$664,IF(D320=$D$665,$E$665,IF(D320=$D$666,$E$666,IF(D320=$D$667,$E$667,IF(D320=$D$668,$E$668,IF(D320=$D$669,$E$669,IF(D320=$D$670,$E$670,IF(D320=$D$671,$E$671,IF(D320=$D$672,$E$672,IF(D320=$D$673,$E$673,IF(D320=VICERRECTORÍA_ACADÉMICA_,BE934,IF(D320=PLANEACIÓN_,BE936, IF(D320=IMPACTO,BE935,IF(D320=VICERRECTORÍA_ADMINISTRATIVA_FINANCIERA_,BE937,IF(D320=_VICERRECTORÍA_RESPONSABILIDAD_SOCIAL_Y_BIENESTAR_UNIVERSITARIO_,BE938,"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0" s="340" t="s">
        <v>259</v>
      </c>
      <c r="G320" s="106" t="s">
        <v>255</v>
      </c>
      <c r="H320" s="106" t="s">
        <v>111</v>
      </c>
      <c r="I320" s="99" t="s">
        <v>1478</v>
      </c>
      <c r="J320" s="340" t="s">
        <v>111</v>
      </c>
      <c r="K320" s="328" t="s">
        <v>1479</v>
      </c>
      <c r="L320" s="328"/>
      <c r="M320" s="328" t="s">
        <v>1480</v>
      </c>
      <c r="N320" s="340" t="s">
        <v>143</v>
      </c>
      <c r="O320" s="328">
        <f t="shared" ref="O320" si="1675">IF(N320="ALTA",5,IF(N320="MEDIO ALTA",4,IF(N320="MEDIA",3,IF(N320="MEDIO BAJA",2,IF(N320="BAJA",1,0)))))</f>
        <v>4</v>
      </c>
      <c r="P320" s="340" t="s">
        <v>136</v>
      </c>
      <c r="Q320" s="328">
        <f t="shared" ref="Q320" si="1676">IF(P320="ALTO",5,IF(P320="MEDIO-ALTO",4,IF(P320="MEDIO",3,IF(P320="MEDIO-BAJO",2,IF(P320="BAJO",1,0)))))</f>
        <v>5</v>
      </c>
      <c r="R320" s="328">
        <f t="shared" ref="R320" si="1677">Q320*O320</f>
        <v>20</v>
      </c>
      <c r="S320" s="118" t="s">
        <v>310</v>
      </c>
      <c r="T320" s="99">
        <f t="shared" si="1411"/>
        <v>1</v>
      </c>
      <c r="U320" s="328">
        <f t="shared" ref="U320:U380" si="1678">ROUND(AVERAGEIF(T320:T322,"&gt;0"),0)</f>
        <v>1</v>
      </c>
      <c r="V320" s="328">
        <f t="shared" ref="V320:V380" si="1679">U320*0.6</f>
        <v>0.6</v>
      </c>
      <c r="W320" s="106" t="s">
        <v>1481</v>
      </c>
      <c r="X320" s="328">
        <f t="shared" ref="X320" si="1680">IF(S320="No_existen",5*$X$10,Y320*$X$10)</f>
        <v>0.2</v>
      </c>
      <c r="Y320" s="328">
        <f t="shared" si="1496"/>
        <v>4</v>
      </c>
      <c r="Z320" s="108">
        <f t="shared" si="1412"/>
        <v>4</v>
      </c>
      <c r="AA320" s="106" t="s">
        <v>313</v>
      </c>
      <c r="AB320" s="106"/>
      <c r="AC320" s="328">
        <f t="shared" ref="AC320" si="1681">IF(S320="No_existen",5*$AC$10,AD320*$AC$10)</f>
        <v>0.15</v>
      </c>
      <c r="AD320" s="328">
        <f t="shared" ref="AD320:AD380" si="1682">ROUND(AVERAGEIF(AE320:AE322,"&gt;0"),0)</f>
        <v>1</v>
      </c>
      <c r="AE320" s="108">
        <f t="shared" si="1413"/>
        <v>1</v>
      </c>
      <c r="AF320" s="106" t="s">
        <v>290</v>
      </c>
      <c r="AG320" s="106" t="s">
        <v>1482</v>
      </c>
      <c r="AH320" s="328">
        <f t="shared" ref="AH320" si="1683">IF(S320="No_existen",5*$AH$10,AI320*$AH$10)</f>
        <v>0.1</v>
      </c>
      <c r="AI320" s="328">
        <f t="shared" ref="AI320" si="1684">ROUND(AVERAGEIF(AJ320:AJ322,"&gt;0"),0)</f>
        <v>1</v>
      </c>
      <c r="AJ320" s="108">
        <f t="shared" si="1414"/>
        <v>1</v>
      </c>
      <c r="AK320" s="106" t="s">
        <v>287</v>
      </c>
      <c r="AL320" s="106" t="s">
        <v>294</v>
      </c>
      <c r="AM320" s="328">
        <f t="shared" ref="AM320" si="1685">IF(S320="No_existen",5*$AM$10,AN320*$AM$10)</f>
        <v>0.1</v>
      </c>
      <c r="AN320" s="328">
        <f t="shared" ref="AN320" si="1686">ROUND(AVERAGEIF(AO320:AO322,"&gt;0"),0)</f>
        <v>1</v>
      </c>
      <c r="AO320" s="108">
        <f t="shared" si="1415"/>
        <v>1</v>
      </c>
      <c r="AP320" s="106" t="s">
        <v>631</v>
      </c>
      <c r="AQ320" s="328">
        <f t="shared" ref="AQ320" si="1687">ROUND(AVERAGE(U320,Y320,AD320,AI320,AN320),0)</f>
        <v>2</v>
      </c>
      <c r="AR320" s="328" t="str">
        <f t="shared" ref="AR320" si="1688">IF(AQ320&lt;1.5,"FUERTE",IF(AND(AQ320&gt;=1.5,AQ320&lt;2.5),"ACEPTABLE",IF(AQ320&gt;=5,"INEXISTENTE","DÉBIL")))</f>
        <v>ACEPTABLE</v>
      </c>
      <c r="AS320" s="328">
        <f t="shared" ref="AS320" si="1689">IF(R320=0,0,ROUND((R320*AQ320),0))</f>
        <v>40</v>
      </c>
      <c r="AT320" s="329" t="str">
        <f t="shared" ref="AT320" si="1690">IF(AS320&gt;=36,"GRAVE", IF(AS320&lt;=10, "LEVE", "MODERADO"))</f>
        <v>GRAVE</v>
      </c>
      <c r="AU320" s="328" t="s">
        <v>1483</v>
      </c>
      <c r="AV320" s="384">
        <v>0.99</v>
      </c>
      <c r="AW320" s="106" t="s">
        <v>89</v>
      </c>
      <c r="AX320" s="106" t="s">
        <v>1484</v>
      </c>
      <c r="AY320" s="119">
        <v>46022</v>
      </c>
      <c r="AZ320" s="120"/>
      <c r="BA320" s="100"/>
      <c r="BB320" s="100"/>
      <c r="BC320" s="100"/>
      <c r="BD320" s="100"/>
      <c r="BE320" s="100"/>
      <c r="BF320" s="100"/>
      <c r="BG320" s="100"/>
    </row>
    <row r="321" spans="1:59" ht="64.5" hidden="1" customHeight="1" x14ac:dyDescent="0.2">
      <c r="A321" s="336"/>
      <c r="B321" s="340"/>
      <c r="C321" s="340"/>
      <c r="D321" s="329"/>
      <c r="E321" s="340"/>
      <c r="F321" s="340"/>
      <c r="G321" s="106"/>
      <c r="H321" s="106"/>
      <c r="I321" s="99"/>
      <c r="J321" s="340"/>
      <c r="K321" s="328"/>
      <c r="L321" s="328"/>
      <c r="M321" s="328"/>
      <c r="N321" s="340"/>
      <c r="O321" s="328"/>
      <c r="P321" s="340"/>
      <c r="Q321" s="328"/>
      <c r="R321" s="328"/>
      <c r="S321" s="118"/>
      <c r="T321" s="99">
        <f t="shared" si="1411"/>
        <v>0</v>
      </c>
      <c r="U321" s="328"/>
      <c r="V321" s="328"/>
      <c r="W321" s="106"/>
      <c r="X321" s="328"/>
      <c r="Y321" s="328"/>
      <c r="Z321" s="108">
        <f t="shared" si="1412"/>
        <v>0</v>
      </c>
      <c r="AA321" s="106"/>
      <c r="AB321" s="106"/>
      <c r="AC321" s="328"/>
      <c r="AD321" s="328"/>
      <c r="AE321" s="108">
        <f t="shared" si="1413"/>
        <v>0</v>
      </c>
      <c r="AF321" s="106"/>
      <c r="AG321" s="106"/>
      <c r="AH321" s="328"/>
      <c r="AI321" s="328"/>
      <c r="AJ321" s="108">
        <f t="shared" si="1414"/>
        <v>0</v>
      </c>
      <c r="AK321" s="106"/>
      <c r="AL321" s="106"/>
      <c r="AM321" s="328"/>
      <c r="AN321" s="328"/>
      <c r="AO321" s="108">
        <f t="shared" si="1415"/>
        <v>0</v>
      </c>
      <c r="AP321" s="106"/>
      <c r="AQ321" s="328"/>
      <c r="AR321" s="328"/>
      <c r="AS321" s="328"/>
      <c r="AT321" s="329"/>
      <c r="AU321" s="328"/>
      <c r="AV321" s="328"/>
      <c r="AW321" s="106"/>
      <c r="AX321" s="106"/>
      <c r="AY321" s="119"/>
      <c r="AZ321" s="120"/>
      <c r="BA321" s="100"/>
      <c r="BB321" s="100"/>
      <c r="BC321" s="100"/>
      <c r="BD321" s="100"/>
      <c r="BE321" s="100"/>
      <c r="BF321" s="100"/>
      <c r="BG321" s="100"/>
    </row>
    <row r="322" spans="1:59" ht="64.5" hidden="1" customHeight="1" x14ac:dyDescent="0.2">
      <c r="A322" s="336"/>
      <c r="B322" s="340"/>
      <c r="C322" s="340"/>
      <c r="D322" s="329"/>
      <c r="E322" s="340"/>
      <c r="F322" s="340"/>
      <c r="G322" s="106"/>
      <c r="H322" s="106"/>
      <c r="I322" s="99"/>
      <c r="J322" s="340"/>
      <c r="K322" s="328"/>
      <c r="L322" s="328"/>
      <c r="M322" s="328"/>
      <c r="N322" s="340"/>
      <c r="O322" s="328"/>
      <c r="P322" s="340"/>
      <c r="Q322" s="328"/>
      <c r="R322" s="328"/>
      <c r="S322" s="118"/>
      <c r="T322" s="99">
        <f t="shared" si="1411"/>
        <v>0</v>
      </c>
      <c r="U322" s="328"/>
      <c r="V322" s="328"/>
      <c r="W322" s="106"/>
      <c r="X322" s="328"/>
      <c r="Y322" s="328"/>
      <c r="Z322" s="108">
        <f t="shared" si="1412"/>
        <v>0</v>
      </c>
      <c r="AA322" s="106"/>
      <c r="AB322" s="106"/>
      <c r="AC322" s="328"/>
      <c r="AD322" s="328"/>
      <c r="AE322" s="108">
        <f t="shared" si="1413"/>
        <v>0</v>
      </c>
      <c r="AF322" s="106"/>
      <c r="AG322" s="106"/>
      <c r="AH322" s="328"/>
      <c r="AI322" s="328"/>
      <c r="AJ322" s="108">
        <f t="shared" si="1414"/>
        <v>0</v>
      </c>
      <c r="AK322" s="106"/>
      <c r="AL322" s="106"/>
      <c r="AM322" s="328"/>
      <c r="AN322" s="328"/>
      <c r="AO322" s="108">
        <f t="shared" si="1415"/>
        <v>0</v>
      </c>
      <c r="AP322" s="106"/>
      <c r="AQ322" s="328"/>
      <c r="AR322" s="328"/>
      <c r="AS322" s="328"/>
      <c r="AT322" s="329"/>
      <c r="AU322" s="328"/>
      <c r="AV322" s="328"/>
      <c r="AW322" s="106"/>
      <c r="AX322" s="106"/>
      <c r="AY322" s="119"/>
      <c r="AZ322" s="120"/>
      <c r="BA322" s="100"/>
      <c r="BB322" s="100"/>
      <c r="BC322" s="100"/>
      <c r="BD322" s="100"/>
      <c r="BE322" s="100"/>
      <c r="BF322" s="100"/>
      <c r="BG322" s="100"/>
    </row>
    <row r="323" spans="1:59" ht="64.5" hidden="1" customHeight="1" x14ac:dyDescent="0.2">
      <c r="A323" s="336">
        <v>105</v>
      </c>
      <c r="B323" s="340" t="s">
        <v>438</v>
      </c>
      <c r="C323" s="340" t="str">
        <f t="shared" ref="C323" si="1691">+VLOOKUP(B323,$A$694:$B$733,2,0)</f>
        <v>JAIRO ORDILIO TORRES MORENO</v>
      </c>
      <c r="D323" s="329" t="s">
        <v>159</v>
      </c>
      <c r="E323" s="340" t="str">
        <f>IF(D323=$D$664,$E$664,IF(D323=$D$665,$E$665,IF(D323=$D$666,$E$666,IF(D323=$D$667,$E$667,IF(D323=$D$668,$E$668,IF(D323=$D$669,$E$669,IF(D323=$D$670,$E$670,IF(D323=$D$671,$E$671,IF(D323=$D$672,$E$672,IF(D323=$D$673,$E$673,IF(D323=VICERRECTORÍA_ACADÉMICA_,BE937,IF(D323=PLANEACIÓN_,BE939, IF(D323=IMPACTO,BE938,IF(D323=VICERRECTORÍA_ADMINISTRATIVA_FINANCIERA_,BE940,IF(D323=_VICERRECTORÍA_RESPONSABILIDAD_SOCIAL_Y_BIENESTAR_UNIVERSITARIO_,BE941,"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3" s="340" t="s">
        <v>260</v>
      </c>
      <c r="G323" s="106" t="s">
        <v>255</v>
      </c>
      <c r="H323" s="106" t="s">
        <v>37</v>
      </c>
      <c r="I323" s="99" t="s">
        <v>1485</v>
      </c>
      <c r="J323" s="340" t="s">
        <v>110</v>
      </c>
      <c r="K323" s="340" t="s">
        <v>1490</v>
      </c>
      <c r="L323" s="328" t="s">
        <v>1491</v>
      </c>
      <c r="M323" s="328" t="s">
        <v>1492</v>
      </c>
      <c r="N323" s="340" t="s">
        <v>103</v>
      </c>
      <c r="O323" s="328">
        <f t="shared" ref="O323" si="1692">IF(N323="ALTA",5,IF(N323="MEDIO ALTA",4,IF(N323="MEDIA",3,IF(N323="MEDIO BAJA",2,IF(N323="BAJA",1,0)))))</f>
        <v>3</v>
      </c>
      <c r="P323" s="340" t="s">
        <v>137</v>
      </c>
      <c r="Q323" s="328">
        <f t="shared" ref="Q323" si="1693">IF(P323="ALTO",5,IF(P323="MEDIO-ALTO",4,IF(P323="MEDIO",3,IF(P323="MEDIO-BAJO",2,IF(P323="BAJO",1,0)))))</f>
        <v>3</v>
      </c>
      <c r="R323" s="328">
        <f t="shared" ref="R323" si="1694">Q323*O323</f>
        <v>9</v>
      </c>
      <c r="S323" s="118" t="s">
        <v>316</v>
      </c>
      <c r="T323" s="99">
        <f t="shared" si="1411"/>
        <v>3</v>
      </c>
      <c r="U323" s="328">
        <f t="shared" ref="U323:U383" si="1695">ROUND(AVERAGEIF(T323:T325,"&gt;0"),0)</f>
        <v>3</v>
      </c>
      <c r="V323" s="328">
        <f t="shared" ref="V323:V383" si="1696">U323*0.6</f>
        <v>1.7999999999999998</v>
      </c>
      <c r="W323" s="121" t="s">
        <v>1496</v>
      </c>
      <c r="X323" s="328">
        <f t="shared" ref="X323" si="1697">IF(S323="No_existen",5*$X$10,Y323*$X$10)</f>
        <v>0.2</v>
      </c>
      <c r="Y323" s="328">
        <f t="shared" si="1511"/>
        <v>4</v>
      </c>
      <c r="Z323" s="108">
        <f t="shared" si="1412"/>
        <v>4</v>
      </c>
      <c r="AA323" s="106" t="s">
        <v>313</v>
      </c>
      <c r="AB323" s="106"/>
      <c r="AC323" s="328">
        <f t="shared" ref="AC323" si="1698">IF(S323="No_existen",5*$AC$10,AD323*$AC$10)</f>
        <v>0.15</v>
      </c>
      <c r="AD323" s="328">
        <f t="shared" ref="AD323:AD383" si="1699">ROUND(AVERAGEIF(AE323:AE325,"&gt;0"),0)</f>
        <v>1</v>
      </c>
      <c r="AE323" s="108">
        <f t="shared" si="1413"/>
        <v>1</v>
      </c>
      <c r="AF323" s="106" t="s">
        <v>290</v>
      </c>
      <c r="AG323" s="121" t="s">
        <v>1502</v>
      </c>
      <c r="AH323" s="328">
        <f t="shared" ref="AH323" si="1700">IF(S323="No_existen",5*$AH$10,AI323*$AH$10)</f>
        <v>0.1</v>
      </c>
      <c r="AI323" s="328">
        <f t="shared" ref="AI323" si="1701">ROUND(AVERAGEIF(AJ323:AJ325,"&gt;0"),0)</f>
        <v>1</v>
      </c>
      <c r="AJ323" s="108">
        <f t="shared" si="1414"/>
        <v>1</v>
      </c>
      <c r="AK323" s="106" t="s">
        <v>287</v>
      </c>
      <c r="AL323" s="106" t="s">
        <v>302</v>
      </c>
      <c r="AM323" s="328">
        <f t="shared" ref="AM323" si="1702">IF(S323="No_existen",5*$AM$10,AN323*$AM$10)</f>
        <v>0.1</v>
      </c>
      <c r="AN323" s="328">
        <f t="shared" ref="AN323" si="1703">ROUND(AVERAGEIF(AO323:AO325,"&gt;0"),0)</f>
        <v>1</v>
      </c>
      <c r="AO323" s="108">
        <f t="shared" si="1415"/>
        <v>1</v>
      </c>
      <c r="AP323" s="106" t="s">
        <v>631</v>
      </c>
      <c r="AQ323" s="328">
        <f t="shared" ref="AQ323" si="1704">ROUND(AVERAGE(U323,Y323,AD323,AI323,AN323),0)</f>
        <v>2</v>
      </c>
      <c r="AR323" s="328" t="str">
        <f t="shared" ref="AR323" si="1705">IF(AQ323&lt;1.5,"FUERTE",IF(AND(AQ323&gt;=1.5,AQ323&lt;2.5),"ACEPTABLE",IF(AQ323&gt;=5,"INEXISTENTE","DÉBIL")))</f>
        <v>ACEPTABLE</v>
      </c>
      <c r="AS323" s="328">
        <f t="shared" ref="AS323" si="1706">IF(R323=0,0,ROUND((R323*AQ323),0))</f>
        <v>18</v>
      </c>
      <c r="AT323" s="329" t="str">
        <f t="shared" ref="AT323" si="1707">IF(AS323&gt;=36,"GRAVE", IF(AS323&lt;=10, "LEVE", "MODERADO"))</f>
        <v>MODERADO</v>
      </c>
      <c r="AU323" s="363" t="s">
        <v>1505</v>
      </c>
      <c r="AV323" s="403" t="s">
        <v>1506</v>
      </c>
      <c r="AW323" s="106" t="s">
        <v>89</v>
      </c>
      <c r="AX323" s="121" t="s">
        <v>1508</v>
      </c>
      <c r="AY323" s="129">
        <v>46006</v>
      </c>
      <c r="AZ323" s="120"/>
      <c r="BA323" s="100"/>
      <c r="BB323" s="100"/>
      <c r="BC323" s="100"/>
      <c r="BD323" s="100"/>
      <c r="BE323" s="100"/>
      <c r="BF323" s="100"/>
      <c r="BG323" s="100"/>
    </row>
    <row r="324" spans="1:59" ht="64.5" hidden="1" customHeight="1" x14ac:dyDescent="0.2">
      <c r="A324" s="336"/>
      <c r="B324" s="340"/>
      <c r="C324" s="340"/>
      <c r="D324" s="329"/>
      <c r="E324" s="340"/>
      <c r="F324" s="340"/>
      <c r="G324" s="106"/>
      <c r="H324" s="106"/>
      <c r="I324" s="130" t="s">
        <v>1486</v>
      </c>
      <c r="J324" s="340"/>
      <c r="K324" s="340"/>
      <c r="L324" s="328"/>
      <c r="M324" s="328"/>
      <c r="N324" s="340"/>
      <c r="O324" s="328"/>
      <c r="P324" s="340"/>
      <c r="Q324" s="328"/>
      <c r="R324" s="328"/>
      <c r="S324" s="118"/>
      <c r="T324" s="99">
        <f t="shared" si="1411"/>
        <v>0</v>
      </c>
      <c r="U324" s="328"/>
      <c r="V324" s="328"/>
      <c r="W324" s="106" t="s">
        <v>1497</v>
      </c>
      <c r="X324" s="328"/>
      <c r="Y324" s="328"/>
      <c r="Z324" s="108">
        <f t="shared" si="1412"/>
        <v>4</v>
      </c>
      <c r="AA324" s="106" t="s">
        <v>313</v>
      </c>
      <c r="AB324" s="106"/>
      <c r="AC324" s="328"/>
      <c r="AD324" s="328"/>
      <c r="AE324" s="108">
        <f t="shared" si="1413"/>
        <v>1</v>
      </c>
      <c r="AF324" s="106" t="s">
        <v>290</v>
      </c>
      <c r="AG324" s="121" t="s">
        <v>1502</v>
      </c>
      <c r="AH324" s="328"/>
      <c r="AI324" s="328"/>
      <c r="AJ324" s="108">
        <f t="shared" si="1414"/>
        <v>1</v>
      </c>
      <c r="AK324" s="106" t="s">
        <v>287</v>
      </c>
      <c r="AL324" s="106" t="s">
        <v>295</v>
      </c>
      <c r="AM324" s="328"/>
      <c r="AN324" s="328"/>
      <c r="AO324" s="108">
        <f t="shared" si="1415"/>
        <v>1</v>
      </c>
      <c r="AP324" s="106" t="s">
        <v>631</v>
      </c>
      <c r="AQ324" s="328"/>
      <c r="AR324" s="328"/>
      <c r="AS324" s="328"/>
      <c r="AT324" s="329"/>
      <c r="AU324" s="364"/>
      <c r="AV324" s="364"/>
      <c r="AW324" s="106" t="s">
        <v>89</v>
      </c>
      <c r="AX324" s="106" t="s">
        <v>1509</v>
      </c>
      <c r="AY324" s="129">
        <v>46006</v>
      </c>
      <c r="AZ324" s="120"/>
      <c r="BA324" s="100"/>
      <c r="BB324" s="100"/>
      <c r="BC324" s="100"/>
      <c r="BD324" s="100"/>
      <c r="BE324" s="100"/>
      <c r="BF324" s="100"/>
      <c r="BG324" s="100"/>
    </row>
    <row r="325" spans="1:59" ht="64.5" hidden="1" customHeight="1" x14ac:dyDescent="0.2">
      <c r="A325" s="336"/>
      <c r="B325" s="340"/>
      <c r="C325" s="340"/>
      <c r="D325" s="329"/>
      <c r="E325" s="340"/>
      <c r="F325" s="340"/>
      <c r="G325" s="106"/>
      <c r="H325" s="106"/>
      <c r="I325" s="99"/>
      <c r="J325" s="340"/>
      <c r="K325" s="340"/>
      <c r="L325" s="328"/>
      <c r="M325" s="328"/>
      <c r="N325" s="340"/>
      <c r="O325" s="328"/>
      <c r="P325" s="340"/>
      <c r="Q325" s="328"/>
      <c r="R325" s="328"/>
      <c r="S325" s="118"/>
      <c r="T325" s="99">
        <f t="shared" si="1411"/>
        <v>0</v>
      </c>
      <c r="U325" s="328"/>
      <c r="V325" s="328"/>
      <c r="W325" s="106" t="s">
        <v>1498</v>
      </c>
      <c r="X325" s="328"/>
      <c r="Y325" s="328"/>
      <c r="Z325" s="108">
        <f t="shared" si="1412"/>
        <v>4</v>
      </c>
      <c r="AA325" s="106" t="s">
        <v>313</v>
      </c>
      <c r="AB325" s="106"/>
      <c r="AC325" s="328"/>
      <c r="AD325" s="328"/>
      <c r="AE325" s="108">
        <f t="shared" si="1413"/>
        <v>1</v>
      </c>
      <c r="AF325" s="106" t="s">
        <v>290</v>
      </c>
      <c r="AG325" s="121" t="s">
        <v>1502</v>
      </c>
      <c r="AH325" s="328"/>
      <c r="AI325" s="328"/>
      <c r="AJ325" s="108">
        <f t="shared" si="1414"/>
        <v>1</v>
      </c>
      <c r="AK325" s="106" t="s">
        <v>287</v>
      </c>
      <c r="AL325" s="106" t="s">
        <v>295</v>
      </c>
      <c r="AM325" s="328"/>
      <c r="AN325" s="328"/>
      <c r="AO325" s="108">
        <f t="shared" si="1415"/>
        <v>1</v>
      </c>
      <c r="AP325" s="106" t="s">
        <v>631</v>
      </c>
      <c r="AQ325" s="328"/>
      <c r="AR325" s="328"/>
      <c r="AS325" s="328"/>
      <c r="AT325" s="329"/>
      <c r="AU325" s="365"/>
      <c r="AV325" s="365"/>
      <c r="AW325" s="106" t="s">
        <v>89</v>
      </c>
      <c r="AX325" s="106" t="s">
        <v>1510</v>
      </c>
      <c r="AY325" s="119">
        <v>46006</v>
      </c>
      <c r="AZ325" s="120"/>
      <c r="BA325" s="100"/>
      <c r="BB325" s="100"/>
      <c r="BC325" s="100"/>
      <c r="BD325" s="100"/>
      <c r="BE325" s="100"/>
      <c r="BF325" s="100"/>
      <c r="BG325" s="100"/>
    </row>
    <row r="326" spans="1:59" ht="64.5" hidden="1" customHeight="1" x14ac:dyDescent="0.2">
      <c r="A326" s="336">
        <v>106</v>
      </c>
      <c r="B326" s="340" t="s">
        <v>438</v>
      </c>
      <c r="C326" s="340" t="str">
        <f t="shared" ref="C326" si="1708">+VLOOKUP(B326,$A$694:$B$733,2,0)</f>
        <v>JAIRO ORDILIO TORRES MORENO</v>
      </c>
      <c r="D326" s="329" t="s">
        <v>159</v>
      </c>
      <c r="E326" s="340" t="str">
        <f>IF(D326=$D$664,$E$664,IF(D326=$D$665,$E$665,IF(D326=$D$666,$E$666,IF(D326=$D$667,$E$667,IF(D326=$D$668,$E$668,IF(D326=$D$669,$E$669,IF(D326=$D$670,$E$670,IF(D326=$D$671,$E$671,IF(D326=$D$672,$E$672,IF(D326=$D$673,$E$673,IF(D326=VICERRECTORÍA_ACADÉMICA_,BE940,IF(D326=PLANEACIÓN_,BE942, IF(D326=IMPACTO,BE941,IF(D326=VICERRECTORÍA_ADMINISTRATIVA_FINANCIERA_,BE943,IF(D326=_VICERRECTORÍA_RESPONSABILIDAD_SOCIAL_Y_BIENESTAR_UNIVERSITARIO_,BE944,"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6" s="340" t="s">
        <v>260</v>
      </c>
      <c r="G326" s="106" t="s">
        <v>255</v>
      </c>
      <c r="H326" s="106" t="s">
        <v>37</v>
      </c>
      <c r="I326" s="106" t="s">
        <v>1487</v>
      </c>
      <c r="J326" s="340" t="s">
        <v>112</v>
      </c>
      <c r="K326" s="340" t="s">
        <v>1493</v>
      </c>
      <c r="L326" s="340" t="s">
        <v>1494</v>
      </c>
      <c r="M326" s="340" t="s">
        <v>1495</v>
      </c>
      <c r="N326" s="340" t="s">
        <v>103</v>
      </c>
      <c r="O326" s="328">
        <f t="shared" ref="O326" si="1709">IF(N326="ALTA",5,IF(N326="MEDIO ALTA",4,IF(N326="MEDIA",3,IF(N326="MEDIO BAJA",2,IF(N326="BAJA",1,0)))))</f>
        <v>3</v>
      </c>
      <c r="P326" s="340" t="s">
        <v>137</v>
      </c>
      <c r="Q326" s="328">
        <f t="shared" ref="Q326" si="1710">IF(P326="ALTO",5,IF(P326="MEDIO-ALTO",4,IF(P326="MEDIO",3,IF(P326="MEDIO-BAJO",2,IF(P326="BAJO",1,0)))))</f>
        <v>3</v>
      </c>
      <c r="R326" s="328">
        <f t="shared" ref="R326" si="1711">Q326*O326</f>
        <v>9</v>
      </c>
      <c r="S326" s="118" t="s">
        <v>310</v>
      </c>
      <c r="T326" s="99">
        <f t="shared" si="1411"/>
        <v>1</v>
      </c>
      <c r="U326" s="328">
        <f t="shared" ref="U326:U386" si="1712">ROUND(AVERAGEIF(T326:T328,"&gt;0"),0)</f>
        <v>1</v>
      </c>
      <c r="V326" s="328">
        <f t="shared" ref="V326:V386" si="1713">U326*0.6</f>
        <v>0.6</v>
      </c>
      <c r="W326" s="106" t="s">
        <v>1499</v>
      </c>
      <c r="X326" s="328">
        <f t="shared" ref="X326" si="1714">IF(S326="No_existen",5*$X$10,Y326*$X$10)</f>
        <v>0.15000000000000002</v>
      </c>
      <c r="Y326" s="328">
        <f t="shared" si="1526"/>
        <v>3</v>
      </c>
      <c r="Z326" s="108">
        <f t="shared" si="1412"/>
        <v>4</v>
      </c>
      <c r="AA326" s="106" t="s">
        <v>313</v>
      </c>
      <c r="AB326" s="106"/>
      <c r="AC326" s="328">
        <f t="shared" ref="AC326" si="1715">IF(S326="No_existen",5*$AC$10,AD326*$AC$10)</f>
        <v>0.15</v>
      </c>
      <c r="AD326" s="328">
        <f t="shared" ref="AD326:AD386" si="1716">ROUND(AVERAGEIF(AE326:AE328,"&gt;0"),0)</f>
        <v>1</v>
      </c>
      <c r="AE326" s="108">
        <f t="shared" si="1413"/>
        <v>1</v>
      </c>
      <c r="AF326" s="106" t="s">
        <v>290</v>
      </c>
      <c r="AG326" s="106" t="s">
        <v>1503</v>
      </c>
      <c r="AH326" s="328">
        <f t="shared" ref="AH326" si="1717">IF(S326="No_existen",5*$AH$10,AI326*$AH$10)</f>
        <v>0.2</v>
      </c>
      <c r="AI326" s="328">
        <f t="shared" ref="AI326" si="1718">ROUND(AVERAGEIF(AJ326:AJ328,"&gt;0"),0)</f>
        <v>2</v>
      </c>
      <c r="AJ326" s="108">
        <f t="shared" si="1414"/>
        <v>4</v>
      </c>
      <c r="AK326" s="106" t="s">
        <v>291</v>
      </c>
      <c r="AL326" s="106" t="s">
        <v>295</v>
      </c>
      <c r="AM326" s="328">
        <f t="shared" ref="AM326" si="1719">IF(S326="No_existen",5*$AM$10,AN326*$AM$10)</f>
        <v>0.1</v>
      </c>
      <c r="AN326" s="328">
        <f t="shared" ref="AN326" si="1720">ROUND(AVERAGEIF(AO326:AO328,"&gt;0"),0)</f>
        <v>1</v>
      </c>
      <c r="AO326" s="108">
        <f t="shared" si="1415"/>
        <v>1</v>
      </c>
      <c r="AP326" s="106" t="s">
        <v>631</v>
      </c>
      <c r="AQ326" s="328">
        <f t="shared" ref="AQ326" si="1721">ROUND(AVERAGE(U326,Y326,AD326,AI326,AN326),0)</f>
        <v>2</v>
      </c>
      <c r="AR326" s="328" t="str">
        <f t="shared" ref="AR326" si="1722">IF(AQ326&lt;1.5,"FUERTE",IF(AND(AQ326&gt;=1.5,AQ326&lt;2.5),"ACEPTABLE",IF(AQ326&gt;=5,"INEXISTENTE","DÉBIL")))</f>
        <v>ACEPTABLE</v>
      </c>
      <c r="AS326" s="328">
        <f t="shared" ref="AS326" si="1723">IF(R326=0,0,ROUND((R326*AQ326),0))</f>
        <v>18</v>
      </c>
      <c r="AT326" s="329" t="str">
        <f t="shared" ref="AT326" si="1724">IF(AS326&gt;=36,"GRAVE", IF(AS326&lt;=10, "LEVE", "MODERADO"))</f>
        <v>MODERADO</v>
      </c>
      <c r="AU326" s="329" t="s">
        <v>1507</v>
      </c>
      <c r="AV326" s="385">
        <v>0.5</v>
      </c>
      <c r="AW326" s="106" t="s">
        <v>89</v>
      </c>
      <c r="AX326" s="106" t="s">
        <v>1511</v>
      </c>
      <c r="AY326" s="129">
        <v>46006</v>
      </c>
      <c r="AZ326" s="120"/>
      <c r="BA326" s="100"/>
      <c r="BB326" s="100"/>
      <c r="BC326" s="100"/>
      <c r="BD326" s="100"/>
      <c r="BE326" s="100"/>
      <c r="BF326" s="100"/>
      <c r="BG326" s="100"/>
    </row>
    <row r="327" spans="1:59" ht="64.5" hidden="1" customHeight="1" x14ac:dyDescent="0.2">
      <c r="A327" s="336"/>
      <c r="B327" s="340"/>
      <c r="C327" s="340"/>
      <c r="D327" s="329"/>
      <c r="E327" s="340"/>
      <c r="F327" s="340"/>
      <c r="G327" s="106" t="s">
        <v>255</v>
      </c>
      <c r="H327" s="106" t="s">
        <v>37</v>
      </c>
      <c r="I327" s="106" t="s">
        <v>1488</v>
      </c>
      <c r="J327" s="340"/>
      <c r="K327" s="340"/>
      <c r="L327" s="340"/>
      <c r="M327" s="340"/>
      <c r="N327" s="340"/>
      <c r="O327" s="328"/>
      <c r="P327" s="340"/>
      <c r="Q327" s="328"/>
      <c r="R327" s="328"/>
      <c r="S327" s="118"/>
      <c r="T327" s="99">
        <f t="shared" si="1411"/>
        <v>0</v>
      </c>
      <c r="U327" s="328"/>
      <c r="V327" s="328"/>
      <c r="W327" s="106" t="s">
        <v>1500</v>
      </c>
      <c r="X327" s="328"/>
      <c r="Y327" s="328"/>
      <c r="Z327" s="108">
        <f t="shared" si="1412"/>
        <v>4</v>
      </c>
      <c r="AA327" s="106" t="s">
        <v>313</v>
      </c>
      <c r="AB327" s="106"/>
      <c r="AC327" s="328"/>
      <c r="AD327" s="328"/>
      <c r="AE327" s="108">
        <f t="shared" si="1413"/>
        <v>1</v>
      </c>
      <c r="AF327" s="106" t="s">
        <v>290</v>
      </c>
      <c r="AG327" s="106" t="s">
        <v>1503</v>
      </c>
      <c r="AH327" s="328"/>
      <c r="AI327" s="328"/>
      <c r="AJ327" s="108">
        <f t="shared" si="1414"/>
        <v>1</v>
      </c>
      <c r="AK327" s="106" t="s">
        <v>287</v>
      </c>
      <c r="AL327" s="106" t="s">
        <v>295</v>
      </c>
      <c r="AM327" s="328"/>
      <c r="AN327" s="328"/>
      <c r="AO327" s="108">
        <f t="shared" si="1415"/>
        <v>1</v>
      </c>
      <c r="AP327" s="106" t="s">
        <v>631</v>
      </c>
      <c r="AQ327" s="328"/>
      <c r="AR327" s="328"/>
      <c r="AS327" s="328"/>
      <c r="AT327" s="329"/>
      <c r="AU327" s="329"/>
      <c r="AV327" s="329"/>
      <c r="AW327" s="106" t="s">
        <v>89</v>
      </c>
      <c r="AX327" s="106" t="s">
        <v>1512</v>
      </c>
      <c r="AY327" s="129">
        <v>46006</v>
      </c>
      <c r="AZ327" s="120"/>
      <c r="BA327" s="100"/>
      <c r="BB327" s="100"/>
      <c r="BC327" s="100"/>
      <c r="BD327" s="100"/>
      <c r="BE327" s="100"/>
      <c r="BF327" s="100"/>
      <c r="BG327" s="100"/>
    </row>
    <row r="328" spans="1:59" ht="64.5" hidden="1" customHeight="1" x14ac:dyDescent="0.2">
      <c r="A328" s="336"/>
      <c r="B328" s="340"/>
      <c r="C328" s="340"/>
      <c r="D328" s="329"/>
      <c r="E328" s="340"/>
      <c r="F328" s="340"/>
      <c r="G328" s="106" t="s">
        <v>255</v>
      </c>
      <c r="H328" s="106" t="s">
        <v>34</v>
      </c>
      <c r="I328" s="106" t="s">
        <v>1489</v>
      </c>
      <c r="J328" s="340"/>
      <c r="K328" s="340"/>
      <c r="L328" s="340"/>
      <c r="M328" s="340"/>
      <c r="N328" s="340"/>
      <c r="O328" s="328"/>
      <c r="P328" s="340"/>
      <c r="Q328" s="328"/>
      <c r="R328" s="328"/>
      <c r="S328" s="118"/>
      <c r="T328" s="99">
        <f t="shared" si="1411"/>
        <v>0</v>
      </c>
      <c r="U328" s="328"/>
      <c r="V328" s="328"/>
      <c r="W328" s="106" t="s">
        <v>1501</v>
      </c>
      <c r="X328" s="328"/>
      <c r="Y328" s="328"/>
      <c r="Z328" s="108">
        <f t="shared" si="1412"/>
        <v>2</v>
      </c>
      <c r="AA328" s="106" t="s">
        <v>314</v>
      </c>
      <c r="AB328" s="106"/>
      <c r="AC328" s="328"/>
      <c r="AD328" s="328"/>
      <c r="AE328" s="108">
        <f t="shared" si="1413"/>
        <v>1</v>
      </c>
      <c r="AF328" s="106" t="s">
        <v>290</v>
      </c>
      <c r="AG328" s="106" t="s">
        <v>1504</v>
      </c>
      <c r="AH328" s="328"/>
      <c r="AI328" s="328"/>
      <c r="AJ328" s="108">
        <f t="shared" si="1414"/>
        <v>1</v>
      </c>
      <c r="AK328" s="106" t="s">
        <v>287</v>
      </c>
      <c r="AL328" s="106" t="s">
        <v>295</v>
      </c>
      <c r="AM328" s="328"/>
      <c r="AN328" s="328"/>
      <c r="AO328" s="108">
        <f t="shared" si="1415"/>
        <v>1</v>
      </c>
      <c r="AP328" s="106" t="s">
        <v>631</v>
      </c>
      <c r="AQ328" s="328"/>
      <c r="AR328" s="328"/>
      <c r="AS328" s="328"/>
      <c r="AT328" s="329"/>
      <c r="AU328" s="329"/>
      <c r="AV328" s="329"/>
      <c r="AW328" s="106" t="s">
        <v>89</v>
      </c>
      <c r="AX328" s="106" t="s">
        <v>1513</v>
      </c>
      <c r="AY328" s="129">
        <v>46006</v>
      </c>
      <c r="AZ328" s="120"/>
      <c r="BA328" s="100"/>
      <c r="BB328" s="100"/>
      <c r="BC328" s="100"/>
      <c r="BD328" s="100"/>
      <c r="BE328" s="100"/>
      <c r="BF328" s="100"/>
      <c r="BG328" s="100"/>
    </row>
    <row r="329" spans="1:59" ht="64.5" hidden="1" customHeight="1" x14ac:dyDescent="0.2">
      <c r="A329" s="336">
        <v>107</v>
      </c>
      <c r="B329" s="340" t="s">
        <v>439</v>
      </c>
      <c r="C329" s="340" t="str">
        <f t="shared" ref="C329" si="1725">+VLOOKUP(B329,$A$694:$B$733,2,0)</f>
        <v>DIANA PATRICIA JURADO RAMIREZ</v>
      </c>
      <c r="D329" s="329" t="s">
        <v>159</v>
      </c>
      <c r="E329" s="340" t="str">
        <f>IF(D329=$D$664,$E$664,IF(D329=$D$665,$E$665,IF(D329=$D$666,$E$666,IF(D329=$D$667,$E$667,IF(D329=$D$668,$E$668,IF(D329=$D$669,$E$669,IF(D329=$D$670,$E$670,IF(D329=$D$671,$E$671,IF(D329=$D$672,$E$672,IF(D329=$D$673,$E$673,IF(D329=VICERRECTORÍA_ACADÉMICA_,BE943,IF(D329=PLANEACIÓN_,BE945, IF(D329=IMPACTO,BE944,IF(D329=VICERRECTORÍA_ADMINISTRATIVA_FINANCIERA_,BE946,IF(D329=_VICERRECTORÍA_RESPONSABILIDAD_SOCIAL_Y_BIENESTAR_UNIVERSITARIO_,BE947,"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29" s="340" t="s">
        <v>259</v>
      </c>
      <c r="G329" s="106" t="s">
        <v>255</v>
      </c>
      <c r="H329" s="106" t="s">
        <v>37</v>
      </c>
      <c r="I329" s="99" t="s">
        <v>1514</v>
      </c>
      <c r="J329" s="340" t="s">
        <v>104</v>
      </c>
      <c r="K329" s="328" t="s">
        <v>104</v>
      </c>
      <c r="L329" s="363" t="s">
        <v>1517</v>
      </c>
      <c r="M329" s="373" t="s">
        <v>1518</v>
      </c>
      <c r="N329" s="340" t="s">
        <v>143</v>
      </c>
      <c r="O329" s="328">
        <f t="shared" ref="O329" si="1726">IF(N329="ALTA",5,IF(N329="MEDIO ALTA",4,IF(N329="MEDIA",3,IF(N329="MEDIO BAJA",2,IF(N329="BAJA",1,0)))))</f>
        <v>4</v>
      </c>
      <c r="P329" s="340" t="s">
        <v>204</v>
      </c>
      <c r="Q329" s="328">
        <f t="shared" ref="Q329" si="1727">IF(P329="ALTO",5,IF(P329="MEDIO-ALTO",4,IF(P329="MEDIO",3,IF(P329="MEDIO-BAJO",2,IF(P329="BAJO",1,0)))))</f>
        <v>2</v>
      </c>
      <c r="R329" s="328">
        <f t="shared" ref="R329" si="1728">Q329*O329</f>
        <v>8</v>
      </c>
      <c r="S329" s="118" t="s">
        <v>309</v>
      </c>
      <c r="T329" s="99">
        <f t="shared" si="1411"/>
        <v>2</v>
      </c>
      <c r="U329" s="328">
        <f t="shared" ref="U329:U389" si="1729">ROUND(AVERAGEIF(T329:T331,"&gt;0"),0)</f>
        <v>2</v>
      </c>
      <c r="V329" s="328">
        <f t="shared" ref="V329:V389" si="1730">U329*0.6</f>
        <v>1.2</v>
      </c>
      <c r="W329" s="106" t="s">
        <v>1524</v>
      </c>
      <c r="X329" s="328">
        <f t="shared" ref="X329" si="1731">IF(S329="No_existen",5*$X$10,Y329*$X$10)</f>
        <v>0.1</v>
      </c>
      <c r="Y329" s="328">
        <f t="shared" si="1541"/>
        <v>2</v>
      </c>
      <c r="Z329" s="108">
        <f t="shared" si="1412"/>
        <v>2</v>
      </c>
      <c r="AA329" s="106" t="s">
        <v>314</v>
      </c>
      <c r="AB329" s="106"/>
      <c r="AC329" s="328">
        <f t="shared" ref="AC329" si="1732">IF(S329="No_existen",5*$AC$10,AD329*$AC$10)</f>
        <v>0.15</v>
      </c>
      <c r="AD329" s="328">
        <f t="shared" ref="AD329:AD389" si="1733">ROUND(AVERAGEIF(AE329:AE331,"&gt;0"),0)</f>
        <v>1</v>
      </c>
      <c r="AE329" s="108">
        <f t="shared" si="1413"/>
        <v>1</v>
      </c>
      <c r="AF329" s="106" t="s">
        <v>290</v>
      </c>
      <c r="AG329" s="121" t="s">
        <v>1527</v>
      </c>
      <c r="AH329" s="328">
        <f t="shared" ref="AH329" si="1734">IF(S329="No_existen",5*$AH$10,AI329*$AH$10)</f>
        <v>0.1</v>
      </c>
      <c r="AI329" s="328">
        <f t="shared" ref="AI329" si="1735">ROUND(AVERAGEIF(AJ329:AJ331,"&gt;0"),0)</f>
        <v>1</v>
      </c>
      <c r="AJ329" s="108">
        <f t="shared" si="1414"/>
        <v>1</v>
      </c>
      <c r="AK329" s="106" t="s">
        <v>287</v>
      </c>
      <c r="AL329" s="106" t="s">
        <v>301</v>
      </c>
      <c r="AM329" s="328">
        <f t="shared" ref="AM329" si="1736">IF(S329="No_existen",5*$AM$10,AN329*$AM$10)</f>
        <v>0.4</v>
      </c>
      <c r="AN329" s="328">
        <f t="shared" ref="AN329" si="1737">ROUND(AVERAGEIF(AO329:AO331,"&gt;0"),0)</f>
        <v>4</v>
      </c>
      <c r="AO329" s="108">
        <f t="shared" si="1415"/>
        <v>4</v>
      </c>
      <c r="AP329" s="106" t="s">
        <v>632</v>
      </c>
      <c r="AQ329" s="328">
        <f t="shared" ref="AQ329" si="1738">ROUND(AVERAGE(U329,Y329,AD329,AI329,AN329),0)</f>
        <v>2</v>
      </c>
      <c r="AR329" s="328" t="str">
        <f t="shared" ref="AR329" si="1739">IF(AQ329&lt;1.5,"FUERTE",IF(AND(AQ329&gt;=1.5,AQ329&lt;2.5),"ACEPTABLE",IF(AQ329&gt;=5,"INEXISTENTE","DÉBIL")))</f>
        <v>ACEPTABLE</v>
      </c>
      <c r="AS329" s="328">
        <f t="shared" ref="AS329" si="1740">IF(R329=0,0,ROUND((R329*AQ329),0))</f>
        <v>16</v>
      </c>
      <c r="AT329" s="329" t="str">
        <f t="shared" ref="AT329" si="1741">IF(AS329&gt;=36,"GRAVE", IF(AS329&lt;=10, "LEVE", "MODERADO"))</f>
        <v>MODERADO</v>
      </c>
      <c r="AU329" s="363" t="s">
        <v>1529</v>
      </c>
      <c r="AV329" s="384" t="s">
        <v>1530</v>
      </c>
      <c r="AW329" s="106" t="s">
        <v>89</v>
      </c>
      <c r="AX329" s="121" t="s">
        <v>1534</v>
      </c>
      <c r="AY329" s="119">
        <v>45657</v>
      </c>
      <c r="AZ329" s="120"/>
      <c r="BA329" s="100"/>
      <c r="BB329" s="100"/>
      <c r="BC329" s="100"/>
      <c r="BD329" s="100"/>
      <c r="BE329" s="100"/>
      <c r="BF329" s="100"/>
      <c r="BG329" s="100"/>
    </row>
    <row r="330" spans="1:59" ht="64.5" hidden="1" customHeight="1" x14ac:dyDescent="0.2">
      <c r="A330" s="336"/>
      <c r="B330" s="340"/>
      <c r="C330" s="340"/>
      <c r="D330" s="329"/>
      <c r="E330" s="340"/>
      <c r="F330" s="340"/>
      <c r="G330" s="106"/>
      <c r="H330" s="106"/>
      <c r="I330" s="99"/>
      <c r="J330" s="340"/>
      <c r="K330" s="328"/>
      <c r="L330" s="364"/>
      <c r="M330" s="364"/>
      <c r="N330" s="340"/>
      <c r="O330" s="328"/>
      <c r="P330" s="340"/>
      <c r="Q330" s="328"/>
      <c r="R330" s="328"/>
      <c r="S330" s="118"/>
      <c r="T330" s="99">
        <f t="shared" si="1411"/>
        <v>0</v>
      </c>
      <c r="U330" s="328"/>
      <c r="V330" s="328"/>
      <c r="W330" s="106"/>
      <c r="X330" s="328"/>
      <c r="Y330" s="328"/>
      <c r="Z330" s="108">
        <f t="shared" si="1412"/>
        <v>0</v>
      </c>
      <c r="AA330" s="106"/>
      <c r="AB330" s="106"/>
      <c r="AC330" s="328"/>
      <c r="AD330" s="328"/>
      <c r="AE330" s="108">
        <f t="shared" si="1413"/>
        <v>0</v>
      </c>
      <c r="AF330" s="106"/>
      <c r="AG330" s="106"/>
      <c r="AH330" s="328"/>
      <c r="AI330" s="328"/>
      <c r="AJ330" s="108">
        <f t="shared" si="1414"/>
        <v>0</v>
      </c>
      <c r="AK330" s="106"/>
      <c r="AL330" s="106"/>
      <c r="AM330" s="328"/>
      <c r="AN330" s="328"/>
      <c r="AO330" s="108">
        <f t="shared" si="1415"/>
        <v>0</v>
      </c>
      <c r="AP330" s="106"/>
      <c r="AQ330" s="328"/>
      <c r="AR330" s="328"/>
      <c r="AS330" s="328"/>
      <c r="AT330" s="329"/>
      <c r="AU330" s="364"/>
      <c r="AV330" s="328"/>
      <c r="AW330" s="106"/>
      <c r="AX330" s="106"/>
      <c r="AY330" s="119"/>
      <c r="AZ330" s="120"/>
      <c r="BA330" s="100"/>
      <c r="BB330" s="100"/>
      <c r="BC330" s="100"/>
      <c r="BD330" s="100"/>
      <c r="BE330" s="100"/>
      <c r="BF330" s="100"/>
      <c r="BG330" s="100"/>
    </row>
    <row r="331" spans="1:59" ht="64.5" hidden="1" customHeight="1" x14ac:dyDescent="0.2">
      <c r="A331" s="336"/>
      <c r="B331" s="340"/>
      <c r="C331" s="340"/>
      <c r="D331" s="329"/>
      <c r="E331" s="340"/>
      <c r="F331" s="340"/>
      <c r="G331" s="106"/>
      <c r="H331" s="106"/>
      <c r="I331" s="99"/>
      <c r="J331" s="340"/>
      <c r="K331" s="328"/>
      <c r="L331" s="365"/>
      <c r="M331" s="365"/>
      <c r="N331" s="340"/>
      <c r="O331" s="328"/>
      <c r="P331" s="340"/>
      <c r="Q331" s="328"/>
      <c r="R331" s="328"/>
      <c r="S331" s="118"/>
      <c r="T331" s="99">
        <f t="shared" ref="T331:T394" si="1742">IF(S331=$S$668,1,IF(S331=$S$664,5,IF(S331=$S$665,4,IF(S331=$S$666,3,IF(S331=$S$667,2,0)))))</f>
        <v>0</v>
      </c>
      <c r="U331" s="328"/>
      <c r="V331" s="328"/>
      <c r="W331" s="106"/>
      <c r="X331" s="328"/>
      <c r="Y331" s="328"/>
      <c r="Z331" s="108">
        <f t="shared" ref="Z331:Z394" si="1743">IF(AA331=$AA$666,1,IF(AA331=$AA$665,2,IF(AA331=$AA$664,4,IF(S331="No_existen",5,0))))</f>
        <v>0</v>
      </c>
      <c r="AA331" s="106"/>
      <c r="AB331" s="106"/>
      <c r="AC331" s="328"/>
      <c r="AD331" s="328"/>
      <c r="AE331" s="108">
        <f t="shared" ref="AE331:AE394" si="1744">IF(AF331=$AK$665,1,IF(AF331=$AK$664,4,IF(S331="No_existen",5,0)))</f>
        <v>0</v>
      </c>
      <c r="AF331" s="106"/>
      <c r="AG331" s="106"/>
      <c r="AH331" s="328"/>
      <c r="AI331" s="328"/>
      <c r="AJ331" s="108">
        <f t="shared" ref="AJ331:AJ394" si="1745">IF(AK331=$AP$664,1,IF(AK331=$AP$665,4,IF(S331="No_existen",5,0)))</f>
        <v>0</v>
      </c>
      <c r="AK331" s="106"/>
      <c r="AL331" s="106"/>
      <c r="AM331" s="328"/>
      <c r="AN331" s="328"/>
      <c r="AO331" s="108">
        <f t="shared" si="1415"/>
        <v>0</v>
      </c>
      <c r="AP331" s="106"/>
      <c r="AQ331" s="328"/>
      <c r="AR331" s="328"/>
      <c r="AS331" s="328"/>
      <c r="AT331" s="329"/>
      <c r="AU331" s="365"/>
      <c r="AV331" s="328"/>
      <c r="AW331" s="106"/>
      <c r="AX331" s="106"/>
      <c r="AY331" s="119"/>
      <c r="AZ331" s="120"/>
      <c r="BA331" s="100"/>
      <c r="BB331" s="100"/>
      <c r="BC331" s="100"/>
      <c r="BD331" s="100"/>
      <c r="BE331" s="100"/>
      <c r="BF331" s="100"/>
      <c r="BG331" s="100"/>
    </row>
    <row r="332" spans="1:59" ht="64.5" hidden="1" customHeight="1" x14ac:dyDescent="0.2">
      <c r="A332" s="336">
        <v>108</v>
      </c>
      <c r="B332" s="340" t="s">
        <v>439</v>
      </c>
      <c r="C332" s="340" t="str">
        <f t="shared" ref="C332" si="1746">+VLOOKUP(B332,$A$694:$B$733,2,0)</f>
        <v>DIANA PATRICIA JURADO RAMIREZ</v>
      </c>
      <c r="D332" s="329" t="s">
        <v>159</v>
      </c>
      <c r="E332" s="340" t="str">
        <f>IF(D332=$D$664,$E$664,IF(D332=$D$665,$E$665,IF(D332=$D$666,$E$666,IF(D332=$D$667,$E$667,IF(D332=$D$668,$E$668,IF(D332=$D$669,$E$669,IF(D332=$D$670,$E$670,IF(D332=$D$671,$E$671,IF(D332=$D$672,$E$672,IF(D332=$D$673,$E$673,IF(D332=VICERRECTORÍA_ACADÉMICA_,BE946,IF(D332=PLANEACIÓN_,BE948, IF(D332=IMPACTO,BE947,IF(D332=VICERRECTORÍA_ADMINISTRATIVA_FINANCIERA_,BE949,IF(D332=_VICERRECTORÍA_RESPONSABILIDAD_SOCIAL_Y_BIENESTAR_UNIVERSITARIO_,BE950,"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2" s="340" t="s">
        <v>259</v>
      </c>
      <c r="G332" s="106" t="s">
        <v>255</v>
      </c>
      <c r="H332" s="106" t="s">
        <v>38</v>
      </c>
      <c r="I332" s="99" t="s">
        <v>1515</v>
      </c>
      <c r="J332" s="340" t="s">
        <v>111</v>
      </c>
      <c r="K332" s="340" t="s">
        <v>141</v>
      </c>
      <c r="L332" s="340" t="s">
        <v>1519</v>
      </c>
      <c r="M332" s="369" t="s">
        <v>1520</v>
      </c>
      <c r="N332" s="340" t="s">
        <v>124</v>
      </c>
      <c r="O332" s="328">
        <f t="shared" ref="O332" si="1747">IF(N332="ALTA",5,IF(N332="MEDIO ALTA",4,IF(N332="MEDIA",3,IF(N332="MEDIO BAJA",2,IF(N332="BAJA",1,0)))))</f>
        <v>1</v>
      </c>
      <c r="P332" s="340" t="s">
        <v>136</v>
      </c>
      <c r="Q332" s="328">
        <f t="shared" ref="Q332" si="1748">IF(P332="ALTO",5,IF(P332="MEDIO-ALTO",4,IF(P332="MEDIO",3,IF(P332="MEDIO-BAJO",2,IF(P332="BAJO",1,0)))))</f>
        <v>5</v>
      </c>
      <c r="R332" s="328">
        <f t="shared" ref="R332" si="1749">Q332*O332</f>
        <v>5</v>
      </c>
      <c r="S332" s="118" t="s">
        <v>309</v>
      </c>
      <c r="T332" s="99">
        <f t="shared" si="1742"/>
        <v>2</v>
      </c>
      <c r="U332" s="328">
        <f t="shared" ref="U332:U392" si="1750">ROUND(AVERAGEIF(T332:T334,"&gt;0"),0)</f>
        <v>2</v>
      </c>
      <c r="V332" s="328">
        <f t="shared" ref="V332:V392" si="1751">U332*0.6</f>
        <v>1.2</v>
      </c>
      <c r="W332" s="106" t="s">
        <v>1525</v>
      </c>
      <c r="X332" s="328">
        <f t="shared" ref="X332" si="1752">IF(S332="No_existen",5*$X$10,Y332*$X$10)</f>
        <v>0.1</v>
      </c>
      <c r="Y332" s="328">
        <f t="shared" si="1556"/>
        <v>2</v>
      </c>
      <c r="Z332" s="108">
        <f t="shared" si="1743"/>
        <v>2</v>
      </c>
      <c r="AA332" s="106" t="s">
        <v>314</v>
      </c>
      <c r="AB332" s="106"/>
      <c r="AC332" s="328">
        <f t="shared" ref="AC332" si="1753">IF(S332="No_existen",5*$AC$10,AD332*$AC$10)</f>
        <v>0.15</v>
      </c>
      <c r="AD332" s="328">
        <f t="shared" ref="AD332:AD392" si="1754">ROUND(AVERAGEIF(AE332:AE334,"&gt;0"),0)</f>
        <v>1</v>
      </c>
      <c r="AE332" s="108">
        <f t="shared" si="1744"/>
        <v>1</v>
      </c>
      <c r="AF332" s="106" t="s">
        <v>290</v>
      </c>
      <c r="AG332" s="106" t="s">
        <v>1528</v>
      </c>
      <c r="AH332" s="328">
        <f t="shared" ref="AH332" si="1755">IF(S332="No_existen",5*$AH$10,AI332*$AH$10)</f>
        <v>0.1</v>
      </c>
      <c r="AI332" s="328">
        <f t="shared" ref="AI332" si="1756">ROUND(AVERAGEIF(AJ332:AJ334,"&gt;0"),0)</f>
        <v>1</v>
      </c>
      <c r="AJ332" s="108">
        <f t="shared" si="1745"/>
        <v>1</v>
      </c>
      <c r="AK332" s="106" t="s">
        <v>287</v>
      </c>
      <c r="AL332" s="106" t="s">
        <v>301</v>
      </c>
      <c r="AM332" s="328">
        <f t="shared" ref="AM332" si="1757">IF(S332="No_existen",5*$AM$10,AN332*$AM$10)</f>
        <v>0.4</v>
      </c>
      <c r="AN332" s="328">
        <f t="shared" ref="AN332" si="1758">ROUND(AVERAGEIF(AO332:AO334,"&gt;0"),0)</f>
        <v>4</v>
      </c>
      <c r="AO332" s="108">
        <f t="shared" ref="AO332:AO395" si="1759">IF(AP332="Preventivo",1,IF(AP332="Detectivo",4, IF(S332="No_existen",5,0)))</f>
        <v>4</v>
      </c>
      <c r="AP332" s="106" t="s">
        <v>632</v>
      </c>
      <c r="AQ332" s="328">
        <f t="shared" ref="AQ332" si="1760">ROUND(AVERAGE(U332,Y332,AD332,AI332,AN332),0)</f>
        <v>2</v>
      </c>
      <c r="AR332" s="328" t="str">
        <f t="shared" ref="AR332" si="1761">IF(AQ332&lt;1.5,"FUERTE",IF(AND(AQ332&gt;=1.5,AQ332&lt;2.5),"ACEPTABLE",IF(AQ332&gt;=5,"INEXISTENTE","DÉBIL")))</f>
        <v>ACEPTABLE</v>
      </c>
      <c r="AS332" s="328">
        <f t="shared" ref="AS332" si="1762">IF(R332=0,0,ROUND((R332*AQ332),0))</f>
        <v>10</v>
      </c>
      <c r="AT332" s="329" t="str">
        <f t="shared" ref="AT332" si="1763">IF(AS332&gt;=36,"GRAVE", IF(AS332&lt;=10, "LEVE", "MODERADO"))</f>
        <v>LEVE</v>
      </c>
      <c r="AU332" s="329" t="s">
        <v>1531</v>
      </c>
      <c r="AV332" s="385" t="s">
        <v>1532</v>
      </c>
      <c r="AW332" s="106" t="s">
        <v>88</v>
      </c>
      <c r="AX332" s="106"/>
      <c r="AY332" s="119"/>
      <c r="AZ332" s="120"/>
      <c r="BA332" s="100"/>
      <c r="BB332" s="100"/>
      <c r="BC332" s="100"/>
      <c r="BD332" s="100"/>
      <c r="BE332" s="100"/>
      <c r="BF332" s="100"/>
      <c r="BG332" s="100"/>
    </row>
    <row r="333" spans="1:59" ht="64.5" hidden="1" customHeight="1" x14ac:dyDescent="0.2">
      <c r="A333" s="336"/>
      <c r="B333" s="340"/>
      <c r="C333" s="340"/>
      <c r="D333" s="329"/>
      <c r="E333" s="340"/>
      <c r="F333" s="340"/>
      <c r="G333" s="106"/>
      <c r="H333" s="106"/>
      <c r="I333" s="99"/>
      <c r="J333" s="340"/>
      <c r="K333" s="340"/>
      <c r="L333" s="340"/>
      <c r="M333" s="340"/>
      <c r="N333" s="340"/>
      <c r="O333" s="328"/>
      <c r="P333" s="340"/>
      <c r="Q333" s="328"/>
      <c r="R333" s="328"/>
      <c r="S333" s="118"/>
      <c r="T333" s="99">
        <f t="shared" si="1742"/>
        <v>0</v>
      </c>
      <c r="U333" s="328"/>
      <c r="V333" s="328"/>
      <c r="W333" s="106"/>
      <c r="X333" s="328"/>
      <c r="Y333" s="328"/>
      <c r="Z333" s="108">
        <f t="shared" si="1743"/>
        <v>0</v>
      </c>
      <c r="AA333" s="106"/>
      <c r="AB333" s="106"/>
      <c r="AC333" s="328"/>
      <c r="AD333" s="328"/>
      <c r="AE333" s="108">
        <f t="shared" si="1744"/>
        <v>0</v>
      </c>
      <c r="AF333" s="106"/>
      <c r="AG333" s="106"/>
      <c r="AH333" s="328"/>
      <c r="AI333" s="328"/>
      <c r="AJ333" s="108">
        <f t="shared" si="1745"/>
        <v>0</v>
      </c>
      <c r="AK333" s="106"/>
      <c r="AL333" s="106"/>
      <c r="AM333" s="328"/>
      <c r="AN333" s="328"/>
      <c r="AO333" s="108">
        <f t="shared" si="1759"/>
        <v>0</v>
      </c>
      <c r="AP333" s="106"/>
      <c r="AQ333" s="328"/>
      <c r="AR333" s="328"/>
      <c r="AS333" s="328"/>
      <c r="AT333" s="329"/>
      <c r="AU333" s="329"/>
      <c r="AV333" s="329"/>
      <c r="AW333" s="106"/>
      <c r="AX333" s="106"/>
      <c r="AY333" s="119"/>
      <c r="AZ333" s="120"/>
      <c r="BA333" s="100"/>
      <c r="BB333" s="100"/>
      <c r="BC333" s="100"/>
      <c r="BD333" s="100"/>
      <c r="BE333" s="100"/>
      <c r="BF333" s="100"/>
      <c r="BG333" s="100"/>
    </row>
    <row r="334" spans="1:59" ht="64.5" hidden="1" customHeight="1" x14ac:dyDescent="0.2">
      <c r="A334" s="336"/>
      <c r="B334" s="340"/>
      <c r="C334" s="340"/>
      <c r="D334" s="329"/>
      <c r="E334" s="340"/>
      <c r="F334" s="340"/>
      <c r="G334" s="106"/>
      <c r="H334" s="106"/>
      <c r="I334" s="99"/>
      <c r="J334" s="340"/>
      <c r="K334" s="340"/>
      <c r="L334" s="340"/>
      <c r="M334" s="340"/>
      <c r="N334" s="340"/>
      <c r="O334" s="328"/>
      <c r="P334" s="340"/>
      <c r="Q334" s="328"/>
      <c r="R334" s="328"/>
      <c r="S334" s="118"/>
      <c r="T334" s="99">
        <f t="shared" si="1742"/>
        <v>0</v>
      </c>
      <c r="U334" s="328"/>
      <c r="V334" s="328"/>
      <c r="W334" s="106"/>
      <c r="X334" s="328"/>
      <c r="Y334" s="328"/>
      <c r="Z334" s="108">
        <f t="shared" si="1743"/>
        <v>0</v>
      </c>
      <c r="AA334" s="106"/>
      <c r="AB334" s="106"/>
      <c r="AC334" s="328"/>
      <c r="AD334" s="328"/>
      <c r="AE334" s="108">
        <f t="shared" si="1744"/>
        <v>0</v>
      </c>
      <c r="AF334" s="106"/>
      <c r="AG334" s="106"/>
      <c r="AH334" s="328"/>
      <c r="AI334" s="328"/>
      <c r="AJ334" s="108">
        <f t="shared" si="1745"/>
        <v>0</v>
      </c>
      <c r="AK334" s="106"/>
      <c r="AL334" s="106"/>
      <c r="AM334" s="328"/>
      <c r="AN334" s="328"/>
      <c r="AO334" s="108">
        <f t="shared" si="1759"/>
        <v>0</v>
      </c>
      <c r="AP334" s="106"/>
      <c r="AQ334" s="328"/>
      <c r="AR334" s="328"/>
      <c r="AS334" s="328"/>
      <c r="AT334" s="329"/>
      <c r="AU334" s="329"/>
      <c r="AV334" s="329"/>
      <c r="AW334" s="106"/>
      <c r="AX334" s="106"/>
      <c r="AY334" s="119"/>
      <c r="AZ334" s="120"/>
      <c r="BA334" s="100"/>
      <c r="BB334" s="100"/>
      <c r="BC334" s="100"/>
      <c r="BD334" s="100"/>
      <c r="BE334" s="100"/>
      <c r="BF334" s="100"/>
      <c r="BG334" s="100"/>
    </row>
    <row r="335" spans="1:59" ht="64.5" hidden="1" customHeight="1" x14ac:dyDescent="0.2">
      <c r="A335" s="336">
        <v>109</v>
      </c>
      <c r="B335" s="340" t="s">
        <v>439</v>
      </c>
      <c r="C335" s="340" t="str">
        <f t="shared" ref="C335" si="1764">+VLOOKUP(B335,$A$694:$B$733,2,0)</f>
        <v>DIANA PATRICIA JURADO RAMIREZ</v>
      </c>
      <c r="D335" s="329" t="s">
        <v>159</v>
      </c>
      <c r="E335" s="340" t="str">
        <f>IF(D335=$D$664,$E$664,IF(D335=$D$665,$E$665,IF(D335=$D$666,$E$666,IF(D335=$D$667,$E$667,IF(D335=$D$668,$E$668,IF(D335=$D$669,$E$669,IF(D335=$D$670,$E$670,IF(D335=$D$671,$E$671,IF(D335=$D$672,$E$672,IF(D335=$D$673,$E$673,IF(D335=VICERRECTORÍA_ACADÉMICA_,BE949,IF(D335=PLANEACIÓN_,BE951, IF(D335=IMPACTO,BE950,IF(D335=VICERRECTORÍA_ADMINISTRATIVA_FINANCIERA_,BE952,IF(D335=_VICERRECTORÍA_RESPONSABILIDAD_SOCIAL_Y_BIENESTAR_UNIVERSITARIO_,BE953,"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5" s="340" t="s">
        <v>260</v>
      </c>
      <c r="G335" s="106" t="s">
        <v>255</v>
      </c>
      <c r="H335" s="106" t="s">
        <v>37</v>
      </c>
      <c r="I335" s="131" t="s">
        <v>1516</v>
      </c>
      <c r="J335" s="340" t="s">
        <v>110</v>
      </c>
      <c r="K335" s="340" t="s">
        <v>1521</v>
      </c>
      <c r="L335" s="340" t="s">
        <v>1522</v>
      </c>
      <c r="M335" s="370" t="s">
        <v>1523</v>
      </c>
      <c r="N335" s="340" t="s">
        <v>144</v>
      </c>
      <c r="O335" s="328">
        <f t="shared" ref="O335" si="1765">IF(N335="ALTA",5,IF(N335="MEDIO ALTA",4,IF(N335="MEDIA",3,IF(N335="MEDIO BAJA",2,IF(N335="BAJA",1,0)))))</f>
        <v>2</v>
      </c>
      <c r="P335" s="340" t="s">
        <v>205</v>
      </c>
      <c r="Q335" s="328">
        <f t="shared" ref="Q335" si="1766">IF(P335="ALTO",5,IF(P335="MEDIO-ALTO",4,IF(P335="MEDIO",3,IF(P335="MEDIO-BAJO",2,IF(P335="BAJO",1,0)))))</f>
        <v>4</v>
      </c>
      <c r="R335" s="328">
        <f t="shared" ref="R335" si="1767">Q335*O335</f>
        <v>8</v>
      </c>
      <c r="S335" s="118" t="s">
        <v>316</v>
      </c>
      <c r="T335" s="99">
        <f t="shared" si="1742"/>
        <v>3</v>
      </c>
      <c r="U335" s="328">
        <f t="shared" ref="U335:U395" si="1768">ROUND(AVERAGEIF(T335:T337,"&gt;0"),0)</f>
        <v>3</v>
      </c>
      <c r="V335" s="328">
        <f t="shared" ref="V335:V395" si="1769">U335*0.6</f>
        <v>1.7999999999999998</v>
      </c>
      <c r="W335" s="106" t="s">
        <v>1526</v>
      </c>
      <c r="X335" s="328">
        <f t="shared" ref="X335" si="1770">IF(S335="No_existen",5*$X$10,Y335*$X$10)</f>
        <v>0.2</v>
      </c>
      <c r="Y335" s="328">
        <f t="shared" ref="Y335" si="1771">ROUND(AVERAGEIF(Z335:Z337,"&gt;0"),0)</f>
        <v>4</v>
      </c>
      <c r="Z335" s="108">
        <f t="shared" si="1743"/>
        <v>4</v>
      </c>
      <c r="AA335" s="106" t="s">
        <v>313</v>
      </c>
      <c r="AB335" s="106"/>
      <c r="AC335" s="328">
        <f t="shared" ref="AC335" si="1772">IF(S335="No_existen",5*$AC$10,AD335*$AC$10)</f>
        <v>0.15</v>
      </c>
      <c r="AD335" s="328">
        <f t="shared" ref="AD335:AD395" si="1773">ROUND(AVERAGEIF(AE335:AE337,"&gt;0"),0)</f>
        <v>1</v>
      </c>
      <c r="AE335" s="108">
        <f t="shared" si="1744"/>
        <v>1</v>
      </c>
      <c r="AF335" s="106" t="s">
        <v>290</v>
      </c>
      <c r="AG335" s="106" t="s">
        <v>1528</v>
      </c>
      <c r="AH335" s="328">
        <f t="shared" ref="AH335" si="1774">IF(S335="No_existen",5*$AH$10,AI335*$AH$10)</f>
        <v>0.1</v>
      </c>
      <c r="AI335" s="328">
        <f t="shared" ref="AI335" si="1775">ROUND(AVERAGEIF(AJ335:AJ337,"&gt;0"),0)</f>
        <v>1</v>
      </c>
      <c r="AJ335" s="108">
        <f t="shared" si="1745"/>
        <v>1</v>
      </c>
      <c r="AK335" s="106" t="s">
        <v>287</v>
      </c>
      <c r="AL335" s="106" t="s">
        <v>297</v>
      </c>
      <c r="AM335" s="328">
        <f t="shared" ref="AM335" si="1776">IF(S335="No_existen",5*$AM$10,AN335*$AM$10)</f>
        <v>0.1</v>
      </c>
      <c r="AN335" s="328">
        <f t="shared" ref="AN335" si="1777">ROUND(AVERAGEIF(AO335:AO337,"&gt;0"),0)</f>
        <v>1</v>
      </c>
      <c r="AO335" s="108">
        <f t="shared" si="1759"/>
        <v>1</v>
      </c>
      <c r="AP335" s="106" t="s">
        <v>631</v>
      </c>
      <c r="AQ335" s="328">
        <f t="shared" ref="AQ335" si="1778">ROUND(AVERAGE(U335,Y335,AD335,AI335,AN335),0)</f>
        <v>2</v>
      </c>
      <c r="AR335" s="328" t="str">
        <f t="shared" ref="AR335" si="1779">IF(AQ335&lt;1.5,"FUERTE",IF(AND(AQ335&gt;=1.5,AQ335&lt;2.5),"ACEPTABLE",IF(AQ335&gt;=5,"INEXISTENTE","DÉBIL")))</f>
        <v>ACEPTABLE</v>
      </c>
      <c r="AS335" s="328">
        <f t="shared" ref="AS335" si="1780">IF(R335=0,0,ROUND((R335*AQ335),0))</f>
        <v>16</v>
      </c>
      <c r="AT335" s="329" t="str">
        <f t="shared" ref="AT335" si="1781">IF(AS335&gt;=36,"GRAVE", IF(AS335&lt;=10, "LEVE", "MODERADO"))</f>
        <v>MODERADO</v>
      </c>
      <c r="AU335" s="329" t="s">
        <v>1533</v>
      </c>
      <c r="AV335" s="385">
        <v>0.8</v>
      </c>
      <c r="AW335" s="106" t="s">
        <v>89</v>
      </c>
      <c r="AX335" s="106" t="s">
        <v>1535</v>
      </c>
      <c r="AY335" s="119">
        <v>45657</v>
      </c>
      <c r="AZ335" s="120"/>
      <c r="BA335" s="100"/>
      <c r="BB335" s="100"/>
      <c r="BC335" s="100"/>
      <c r="BD335" s="100"/>
      <c r="BE335" s="100"/>
      <c r="BF335" s="100"/>
      <c r="BG335" s="100"/>
    </row>
    <row r="336" spans="1:59" ht="64.5" hidden="1" customHeight="1" x14ac:dyDescent="0.2">
      <c r="A336" s="336"/>
      <c r="B336" s="340"/>
      <c r="C336" s="340"/>
      <c r="D336" s="329"/>
      <c r="E336" s="340"/>
      <c r="F336" s="340"/>
      <c r="G336" s="106"/>
      <c r="H336" s="106"/>
      <c r="I336" s="99"/>
      <c r="J336" s="340"/>
      <c r="K336" s="340"/>
      <c r="L336" s="340"/>
      <c r="M336" s="371"/>
      <c r="N336" s="340"/>
      <c r="O336" s="328"/>
      <c r="P336" s="340"/>
      <c r="Q336" s="328"/>
      <c r="R336" s="328"/>
      <c r="S336" s="118"/>
      <c r="T336" s="99">
        <f t="shared" si="1742"/>
        <v>0</v>
      </c>
      <c r="U336" s="328"/>
      <c r="V336" s="328"/>
      <c r="W336" s="106"/>
      <c r="X336" s="328"/>
      <c r="Y336" s="328"/>
      <c r="Z336" s="108">
        <f t="shared" si="1743"/>
        <v>0</v>
      </c>
      <c r="AA336" s="106"/>
      <c r="AB336" s="106"/>
      <c r="AC336" s="328"/>
      <c r="AD336" s="328"/>
      <c r="AE336" s="108">
        <f t="shared" si="1744"/>
        <v>0</v>
      </c>
      <c r="AF336" s="106"/>
      <c r="AG336" s="106"/>
      <c r="AH336" s="328"/>
      <c r="AI336" s="328"/>
      <c r="AJ336" s="108">
        <f t="shared" si="1745"/>
        <v>0</v>
      </c>
      <c r="AK336" s="106"/>
      <c r="AL336" s="106"/>
      <c r="AM336" s="328"/>
      <c r="AN336" s="328"/>
      <c r="AO336" s="108">
        <f t="shared" si="1759"/>
        <v>0</v>
      </c>
      <c r="AP336" s="106"/>
      <c r="AQ336" s="328"/>
      <c r="AR336" s="328"/>
      <c r="AS336" s="328"/>
      <c r="AT336" s="329"/>
      <c r="AU336" s="329"/>
      <c r="AV336" s="329"/>
      <c r="AW336" s="106"/>
      <c r="AX336" s="106"/>
      <c r="AY336" s="119"/>
      <c r="AZ336" s="120"/>
      <c r="BA336" s="100"/>
      <c r="BB336" s="100"/>
      <c r="BC336" s="100"/>
      <c r="BD336" s="100"/>
      <c r="BE336" s="100"/>
      <c r="BF336" s="100"/>
      <c r="BG336" s="100"/>
    </row>
    <row r="337" spans="1:59" ht="64.5" hidden="1" customHeight="1" x14ac:dyDescent="0.2">
      <c r="A337" s="336"/>
      <c r="B337" s="340"/>
      <c r="C337" s="340"/>
      <c r="D337" s="329"/>
      <c r="E337" s="340"/>
      <c r="F337" s="340"/>
      <c r="G337" s="106"/>
      <c r="H337" s="106"/>
      <c r="I337" s="99"/>
      <c r="J337" s="340"/>
      <c r="K337" s="340"/>
      <c r="L337" s="340"/>
      <c r="M337" s="372"/>
      <c r="N337" s="340"/>
      <c r="O337" s="328"/>
      <c r="P337" s="340"/>
      <c r="Q337" s="328"/>
      <c r="R337" s="328"/>
      <c r="S337" s="118"/>
      <c r="T337" s="99">
        <f t="shared" si="1742"/>
        <v>0</v>
      </c>
      <c r="U337" s="328"/>
      <c r="V337" s="328"/>
      <c r="W337" s="106"/>
      <c r="X337" s="328"/>
      <c r="Y337" s="328"/>
      <c r="Z337" s="108">
        <f t="shared" si="1743"/>
        <v>0</v>
      </c>
      <c r="AA337" s="106"/>
      <c r="AB337" s="106"/>
      <c r="AC337" s="328"/>
      <c r="AD337" s="328"/>
      <c r="AE337" s="108">
        <f t="shared" si="1744"/>
        <v>0</v>
      </c>
      <c r="AF337" s="106"/>
      <c r="AG337" s="106"/>
      <c r="AH337" s="328"/>
      <c r="AI337" s="328"/>
      <c r="AJ337" s="108">
        <f t="shared" si="1745"/>
        <v>0</v>
      </c>
      <c r="AK337" s="106"/>
      <c r="AL337" s="106"/>
      <c r="AM337" s="328"/>
      <c r="AN337" s="328"/>
      <c r="AO337" s="108">
        <f t="shared" si="1759"/>
        <v>0</v>
      </c>
      <c r="AP337" s="106"/>
      <c r="AQ337" s="328"/>
      <c r="AR337" s="328"/>
      <c r="AS337" s="328"/>
      <c r="AT337" s="329"/>
      <c r="AU337" s="329"/>
      <c r="AV337" s="329"/>
      <c r="AW337" s="106"/>
      <c r="AX337" s="106"/>
      <c r="AY337" s="119"/>
      <c r="AZ337" s="120"/>
      <c r="BA337" s="100"/>
      <c r="BB337" s="100"/>
      <c r="BC337" s="100"/>
      <c r="BD337" s="100"/>
      <c r="BE337" s="100"/>
      <c r="BF337" s="100"/>
      <c r="BG337" s="100"/>
    </row>
    <row r="338" spans="1:59" ht="64.5" hidden="1" customHeight="1" x14ac:dyDescent="0.2">
      <c r="A338" s="336">
        <v>110</v>
      </c>
      <c r="B338" s="340" t="s">
        <v>156</v>
      </c>
      <c r="C338" s="340" t="str">
        <f t="shared" ref="C338" si="1782">+VLOOKUP(B338,$A$694:$B$733,2,0)</f>
        <v>RUBER NEL GARCÍA ANGULO</v>
      </c>
      <c r="D338" s="329" t="s">
        <v>159</v>
      </c>
      <c r="E338" s="340" t="str">
        <f>IF(D338=$D$664,$E$664,IF(D338=$D$665,$E$665,IF(D338=$D$666,$E$666,IF(D338=$D$667,$E$667,IF(D338=$D$668,$E$668,IF(D338=$D$669,$E$669,IF(D338=$D$670,$E$670,IF(D338=$D$671,$E$671,IF(D338=$D$672,$E$672,IF(D338=$D$673,$E$673,IF(D338=VICERRECTORÍA_ACADÉMICA_,BE952,IF(D338=PLANEACIÓN_,BE954, IF(D338=IMPACTO,BE953,IF(D338=VICERRECTORÍA_ADMINISTRATIVA_FINANCIERA_,BE955,IF(D338=_VICERRECTORÍA_RESPONSABILIDAD_SOCIAL_Y_BIENESTAR_UNIVERSITARIO_,BE956,"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38" s="340" t="s">
        <v>260</v>
      </c>
      <c r="G338" s="106" t="s">
        <v>255</v>
      </c>
      <c r="H338" s="106" t="s">
        <v>37</v>
      </c>
      <c r="I338" s="99" t="s">
        <v>1536</v>
      </c>
      <c r="J338" s="340" t="s">
        <v>110</v>
      </c>
      <c r="K338" s="328" t="s">
        <v>1546</v>
      </c>
      <c r="L338" s="328" t="s">
        <v>1547</v>
      </c>
      <c r="M338" s="328" t="s">
        <v>1548</v>
      </c>
      <c r="N338" s="340" t="s">
        <v>124</v>
      </c>
      <c r="O338" s="328">
        <f t="shared" ref="O338" si="1783">IF(N338="ALTA",5,IF(N338="MEDIO ALTA",4,IF(N338="MEDIA",3,IF(N338="MEDIO BAJA",2,IF(N338="BAJA",1,0)))))</f>
        <v>1</v>
      </c>
      <c r="P338" s="340" t="s">
        <v>205</v>
      </c>
      <c r="Q338" s="328">
        <f t="shared" ref="Q338" si="1784">IF(P338="ALTO",5,IF(P338="MEDIO-ALTO",4,IF(P338="MEDIO",3,IF(P338="MEDIO-BAJO",2,IF(P338="BAJO",1,0)))))</f>
        <v>4</v>
      </c>
      <c r="R338" s="328">
        <f t="shared" ref="R338" si="1785">Q338*O338</f>
        <v>4</v>
      </c>
      <c r="S338" s="118" t="s">
        <v>309</v>
      </c>
      <c r="T338" s="99">
        <f t="shared" si="1742"/>
        <v>2</v>
      </c>
      <c r="U338" s="328">
        <f t="shared" ref="U338:U398" si="1786">ROUND(AVERAGEIF(T338:T340,"&gt;0"),0)</f>
        <v>2</v>
      </c>
      <c r="V338" s="328">
        <f t="shared" ref="V338:V398" si="1787">U338*0.6</f>
        <v>1.2</v>
      </c>
      <c r="W338" s="106" t="s">
        <v>1556</v>
      </c>
      <c r="X338" s="328">
        <f t="shared" ref="X338" si="1788">IF(S338="No_existen",5*$X$10,Y338*$X$10)</f>
        <v>0.1</v>
      </c>
      <c r="Y338" s="328">
        <f t="shared" ref="Y338:Y374" si="1789">ROUND(AVERAGEIF(Z338:Z340,"&gt;0"),0)</f>
        <v>2</v>
      </c>
      <c r="Z338" s="108">
        <f t="shared" si="1743"/>
        <v>2</v>
      </c>
      <c r="AA338" s="106" t="s">
        <v>314</v>
      </c>
      <c r="AB338" s="106"/>
      <c r="AC338" s="328">
        <f t="shared" ref="AC338" si="1790">IF(S338="No_existen",5*$AC$10,AD338*$AC$10)</f>
        <v>0.15</v>
      </c>
      <c r="AD338" s="328">
        <f t="shared" ref="AD338:AD398" si="1791">ROUND(AVERAGEIF(AE338:AE340,"&gt;0"),0)</f>
        <v>1</v>
      </c>
      <c r="AE338" s="108">
        <f t="shared" si="1744"/>
        <v>1</v>
      </c>
      <c r="AF338" s="106" t="s">
        <v>290</v>
      </c>
      <c r="AG338" s="106" t="s">
        <v>1563</v>
      </c>
      <c r="AH338" s="328">
        <f t="shared" ref="AH338" si="1792">IF(S338="No_existen",5*$AH$10,AI338*$AH$10)</f>
        <v>0.1</v>
      </c>
      <c r="AI338" s="328">
        <f t="shared" ref="AI338" si="1793">ROUND(AVERAGEIF(AJ338:AJ340,"&gt;0"),0)</f>
        <v>1</v>
      </c>
      <c r="AJ338" s="108">
        <f t="shared" si="1745"/>
        <v>1</v>
      </c>
      <c r="AK338" s="106" t="s">
        <v>287</v>
      </c>
      <c r="AL338" s="106" t="s">
        <v>302</v>
      </c>
      <c r="AM338" s="328">
        <f t="shared" ref="AM338" si="1794">IF(S338="No_existen",5*$AM$10,AN338*$AM$10)</f>
        <v>0.2</v>
      </c>
      <c r="AN338" s="328">
        <f t="shared" ref="AN338" si="1795">ROUND(AVERAGEIF(AO338:AO340,"&gt;0"),0)</f>
        <v>2</v>
      </c>
      <c r="AO338" s="108">
        <f t="shared" si="1759"/>
        <v>1</v>
      </c>
      <c r="AP338" s="106" t="s">
        <v>631</v>
      </c>
      <c r="AQ338" s="328">
        <f t="shared" ref="AQ338" si="1796">ROUND(AVERAGE(U338,Y338,AD338,AI338,AN338),0)</f>
        <v>2</v>
      </c>
      <c r="AR338" s="328" t="str">
        <f t="shared" ref="AR338" si="1797">IF(AQ338&lt;1.5,"FUERTE",IF(AND(AQ338&gt;=1.5,AQ338&lt;2.5),"ACEPTABLE",IF(AQ338&gt;=5,"INEXISTENTE","DÉBIL")))</f>
        <v>ACEPTABLE</v>
      </c>
      <c r="AS338" s="328">
        <f t="shared" ref="AS338" si="1798">IF(R338=0,0,ROUND((R338*AQ338),0))</f>
        <v>8</v>
      </c>
      <c r="AT338" s="329" t="str">
        <f t="shared" ref="AT338" si="1799">IF(AS338&gt;=36,"GRAVE", IF(AS338&lt;=10, "LEVE", "MODERADO"))</f>
        <v>LEVE</v>
      </c>
      <c r="AU338" s="328" t="s">
        <v>1567</v>
      </c>
      <c r="AV338" s="384">
        <v>0</v>
      </c>
      <c r="AW338" s="106" t="s">
        <v>88</v>
      </c>
      <c r="AX338" s="106"/>
      <c r="AY338" s="119"/>
      <c r="AZ338" s="120"/>
      <c r="BA338" s="100"/>
      <c r="BB338" s="100"/>
      <c r="BC338" s="100"/>
      <c r="BD338" s="100"/>
      <c r="BE338" s="100"/>
      <c r="BF338" s="100"/>
      <c r="BG338" s="100"/>
    </row>
    <row r="339" spans="1:59" ht="64.5" hidden="1" customHeight="1" x14ac:dyDescent="0.2">
      <c r="A339" s="336"/>
      <c r="B339" s="340"/>
      <c r="C339" s="340"/>
      <c r="D339" s="329"/>
      <c r="E339" s="340"/>
      <c r="F339" s="340"/>
      <c r="G339" s="106" t="s">
        <v>255</v>
      </c>
      <c r="H339" s="106" t="s">
        <v>37</v>
      </c>
      <c r="I339" s="99"/>
      <c r="J339" s="340"/>
      <c r="K339" s="328"/>
      <c r="L339" s="328"/>
      <c r="M339" s="328"/>
      <c r="N339" s="340"/>
      <c r="O339" s="328"/>
      <c r="P339" s="340"/>
      <c r="Q339" s="328"/>
      <c r="R339" s="328"/>
      <c r="S339" s="118" t="s">
        <v>309</v>
      </c>
      <c r="T339" s="99">
        <f t="shared" si="1742"/>
        <v>2</v>
      </c>
      <c r="U339" s="328"/>
      <c r="V339" s="328"/>
      <c r="W339" s="106" t="s">
        <v>1557</v>
      </c>
      <c r="X339" s="328"/>
      <c r="Y339" s="328"/>
      <c r="Z339" s="108">
        <f t="shared" si="1743"/>
        <v>1</v>
      </c>
      <c r="AA339" s="106" t="s">
        <v>315</v>
      </c>
      <c r="AB339" s="106"/>
      <c r="AC339" s="328"/>
      <c r="AD339" s="328"/>
      <c r="AE339" s="108">
        <f t="shared" si="1744"/>
        <v>1</v>
      </c>
      <c r="AF339" s="106" t="s">
        <v>290</v>
      </c>
      <c r="AG339" s="106" t="s">
        <v>1563</v>
      </c>
      <c r="AH339" s="328"/>
      <c r="AI339" s="328"/>
      <c r="AJ339" s="108">
        <f t="shared" si="1745"/>
        <v>1</v>
      </c>
      <c r="AK339" s="106" t="s">
        <v>287</v>
      </c>
      <c r="AL339" s="106" t="s">
        <v>302</v>
      </c>
      <c r="AM339" s="328"/>
      <c r="AN339" s="328"/>
      <c r="AO339" s="108">
        <f t="shared" si="1759"/>
        <v>4</v>
      </c>
      <c r="AP339" s="106" t="s">
        <v>632</v>
      </c>
      <c r="AQ339" s="328"/>
      <c r="AR339" s="328"/>
      <c r="AS339" s="328"/>
      <c r="AT339" s="329"/>
      <c r="AU339" s="328"/>
      <c r="AV339" s="328"/>
      <c r="AW339" s="106" t="s">
        <v>88</v>
      </c>
      <c r="AX339" s="106"/>
      <c r="AY339" s="119"/>
      <c r="AZ339" s="120"/>
      <c r="BA339" s="100"/>
      <c r="BB339" s="100"/>
      <c r="BC339" s="100"/>
      <c r="BD339" s="100"/>
      <c r="BE339" s="100"/>
      <c r="BF339" s="100"/>
      <c r="BG339" s="100"/>
    </row>
    <row r="340" spans="1:59" ht="64.5" hidden="1" customHeight="1" x14ac:dyDescent="0.2">
      <c r="A340" s="336"/>
      <c r="B340" s="340"/>
      <c r="C340" s="340"/>
      <c r="D340" s="329"/>
      <c r="E340" s="340"/>
      <c r="F340" s="340"/>
      <c r="G340" s="106" t="s">
        <v>255</v>
      </c>
      <c r="H340" s="106" t="s">
        <v>37</v>
      </c>
      <c r="I340" s="99"/>
      <c r="J340" s="340"/>
      <c r="K340" s="328"/>
      <c r="L340" s="328"/>
      <c r="M340" s="328"/>
      <c r="N340" s="340"/>
      <c r="O340" s="328"/>
      <c r="P340" s="340"/>
      <c r="Q340" s="328"/>
      <c r="R340" s="328"/>
      <c r="S340" s="118" t="s">
        <v>309</v>
      </c>
      <c r="T340" s="99">
        <f t="shared" si="1742"/>
        <v>2</v>
      </c>
      <c r="U340" s="328"/>
      <c r="V340" s="328"/>
      <c r="W340" s="106" t="s">
        <v>1558</v>
      </c>
      <c r="X340" s="328"/>
      <c r="Y340" s="328"/>
      <c r="Z340" s="108">
        <f t="shared" si="1743"/>
        <v>4</v>
      </c>
      <c r="AA340" s="106" t="s">
        <v>313</v>
      </c>
      <c r="AB340" s="106"/>
      <c r="AC340" s="328"/>
      <c r="AD340" s="328"/>
      <c r="AE340" s="108">
        <f t="shared" si="1744"/>
        <v>1</v>
      </c>
      <c r="AF340" s="106" t="s">
        <v>290</v>
      </c>
      <c r="AG340" s="106" t="s">
        <v>1563</v>
      </c>
      <c r="AH340" s="328"/>
      <c r="AI340" s="328"/>
      <c r="AJ340" s="108">
        <f t="shared" si="1745"/>
        <v>1</v>
      </c>
      <c r="AK340" s="106" t="s">
        <v>287</v>
      </c>
      <c r="AL340" s="106" t="s">
        <v>302</v>
      </c>
      <c r="AM340" s="328"/>
      <c r="AN340" s="328"/>
      <c r="AO340" s="108">
        <f t="shared" si="1759"/>
        <v>1</v>
      </c>
      <c r="AP340" s="106" t="s">
        <v>631</v>
      </c>
      <c r="AQ340" s="328"/>
      <c r="AR340" s="328"/>
      <c r="AS340" s="328"/>
      <c r="AT340" s="329"/>
      <c r="AU340" s="328"/>
      <c r="AV340" s="328"/>
      <c r="AW340" s="106" t="s">
        <v>88</v>
      </c>
      <c r="AX340" s="106"/>
      <c r="AY340" s="119"/>
      <c r="AZ340" s="120"/>
      <c r="BA340" s="100"/>
      <c r="BB340" s="100"/>
      <c r="BC340" s="100"/>
      <c r="BD340" s="100"/>
      <c r="BE340" s="100"/>
      <c r="BF340" s="100"/>
      <c r="BG340" s="100"/>
    </row>
    <row r="341" spans="1:59" ht="64.5" hidden="1" customHeight="1" x14ac:dyDescent="0.2">
      <c r="A341" s="336">
        <v>111</v>
      </c>
      <c r="B341" s="340" t="s">
        <v>156</v>
      </c>
      <c r="C341" s="340" t="str">
        <f t="shared" ref="C341" si="1800">+VLOOKUP(B341,$A$694:$B$733,2,0)</f>
        <v>RUBER NEL GARCÍA ANGULO</v>
      </c>
      <c r="D341" s="329" t="s">
        <v>159</v>
      </c>
      <c r="E341" s="340" t="str">
        <f>IF(D341=$D$664,$E$664,IF(D341=$D$665,$E$665,IF(D341=$D$666,$E$666,IF(D341=$D$667,$E$667,IF(D341=$D$668,$E$668,IF(D341=$D$669,$E$669,IF(D341=$D$670,$E$670,IF(D341=$D$671,$E$671,IF(D341=$D$672,$E$672,IF(D341=$D$673,$E$673,IF(D341=VICERRECTORÍA_ACADÉMICA_,BE955,IF(D341=PLANEACIÓN_,BE957, IF(D341=IMPACTO,BE956,IF(D341=VICERRECTORÍA_ADMINISTRATIVA_FINANCIERA_,BE958,IF(D341=_VICERRECTORÍA_RESPONSABILIDAD_SOCIAL_Y_BIENESTAR_UNIVERSITARIO_,BE959,"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1" s="340" t="s">
        <v>260</v>
      </c>
      <c r="G341" s="106" t="s">
        <v>255</v>
      </c>
      <c r="H341" s="106" t="s">
        <v>37</v>
      </c>
      <c r="I341" s="99" t="s">
        <v>1537</v>
      </c>
      <c r="J341" s="340" t="s">
        <v>104</v>
      </c>
      <c r="K341" s="340" t="s">
        <v>1542</v>
      </c>
      <c r="L341" s="340" t="s">
        <v>1549</v>
      </c>
      <c r="M341" s="340" t="s">
        <v>1550</v>
      </c>
      <c r="N341" s="340" t="s">
        <v>143</v>
      </c>
      <c r="O341" s="328">
        <f t="shared" ref="O341" si="1801">IF(N341="ALTA",5,IF(N341="MEDIO ALTA",4,IF(N341="MEDIA",3,IF(N341="MEDIO BAJA",2,IF(N341="BAJA",1,0)))))</f>
        <v>4</v>
      </c>
      <c r="P341" s="340" t="s">
        <v>204</v>
      </c>
      <c r="Q341" s="328">
        <f t="shared" ref="Q341" si="1802">IF(P341="ALTO",5,IF(P341="MEDIO-ALTO",4,IF(P341="MEDIO",3,IF(P341="MEDIO-BAJO",2,IF(P341="BAJO",1,0)))))</f>
        <v>2</v>
      </c>
      <c r="R341" s="328">
        <f t="shared" ref="R341" si="1803">Q341*O341</f>
        <v>8</v>
      </c>
      <c r="S341" s="118" t="s">
        <v>309</v>
      </c>
      <c r="T341" s="99">
        <f t="shared" si="1742"/>
        <v>2</v>
      </c>
      <c r="U341" s="328">
        <f t="shared" ref="U341:U401" si="1804">ROUND(AVERAGEIF(T341:T343,"&gt;0"),0)</f>
        <v>2</v>
      </c>
      <c r="V341" s="328">
        <f t="shared" ref="V341:V401" si="1805">U341*0.6</f>
        <v>1.2</v>
      </c>
      <c r="W341" s="106" t="s">
        <v>1559</v>
      </c>
      <c r="X341" s="328">
        <f t="shared" ref="X341" si="1806">IF(S341="No_existen",5*$X$10,Y341*$X$10)</f>
        <v>0.2</v>
      </c>
      <c r="Y341" s="328">
        <f t="shared" ref="Y341:Y377" si="1807">ROUND(AVERAGEIF(Z341:Z343,"&gt;0"),0)</f>
        <v>4</v>
      </c>
      <c r="Z341" s="108">
        <f t="shared" si="1743"/>
        <v>4</v>
      </c>
      <c r="AA341" s="106" t="s">
        <v>313</v>
      </c>
      <c r="AB341" s="106"/>
      <c r="AC341" s="328">
        <f t="shared" ref="AC341" si="1808">IF(S341="No_existen",5*$AC$10,AD341*$AC$10)</f>
        <v>0.15</v>
      </c>
      <c r="AD341" s="328">
        <f t="shared" ref="AD341:AD401" si="1809">ROUND(AVERAGEIF(AE341:AE343,"&gt;0"),0)</f>
        <v>1</v>
      </c>
      <c r="AE341" s="108">
        <f t="shared" si="1744"/>
        <v>1</v>
      </c>
      <c r="AF341" s="106" t="s">
        <v>290</v>
      </c>
      <c r="AG341" s="106" t="s">
        <v>1564</v>
      </c>
      <c r="AH341" s="328">
        <f t="shared" ref="AH341" si="1810">IF(S341="No_existen",5*$AH$10,AI341*$AH$10)</f>
        <v>0.1</v>
      </c>
      <c r="AI341" s="328">
        <f t="shared" ref="AI341" si="1811">ROUND(AVERAGEIF(AJ341:AJ343,"&gt;0"),0)</f>
        <v>1</v>
      </c>
      <c r="AJ341" s="108">
        <f t="shared" si="1745"/>
        <v>1</v>
      </c>
      <c r="AK341" s="106" t="s">
        <v>287</v>
      </c>
      <c r="AL341" s="106" t="s">
        <v>301</v>
      </c>
      <c r="AM341" s="328">
        <f t="shared" ref="AM341" si="1812">IF(S341="No_existen",5*$AM$10,AN341*$AM$10)</f>
        <v>0.1</v>
      </c>
      <c r="AN341" s="328">
        <f t="shared" ref="AN341" si="1813">ROUND(AVERAGEIF(AO341:AO343,"&gt;0"),0)</f>
        <v>1</v>
      </c>
      <c r="AO341" s="108">
        <f t="shared" si="1759"/>
        <v>1</v>
      </c>
      <c r="AP341" s="106" t="s">
        <v>631</v>
      </c>
      <c r="AQ341" s="328">
        <f t="shared" ref="AQ341" si="1814">ROUND(AVERAGE(U341,Y341,AD341,AI341,AN341),0)</f>
        <v>2</v>
      </c>
      <c r="AR341" s="328" t="str">
        <f t="shared" ref="AR341" si="1815">IF(AQ341&lt;1.5,"FUERTE",IF(AND(AQ341&gt;=1.5,AQ341&lt;2.5),"ACEPTABLE",IF(AQ341&gt;=5,"INEXISTENTE","DÉBIL")))</f>
        <v>ACEPTABLE</v>
      </c>
      <c r="AS341" s="328">
        <f t="shared" ref="AS341" si="1816">IF(R341=0,0,ROUND((R341*AQ341),0))</f>
        <v>16</v>
      </c>
      <c r="AT341" s="329" t="str">
        <f t="shared" ref="AT341" si="1817">IF(AS341&gt;=36,"GRAVE", IF(AS341&lt;=10, "LEVE", "MODERADO"))</f>
        <v>MODERADO</v>
      </c>
      <c r="AU341" s="329" t="s">
        <v>1568</v>
      </c>
      <c r="AV341" s="385">
        <v>0.1</v>
      </c>
      <c r="AW341" s="106" t="s">
        <v>92</v>
      </c>
      <c r="AX341" s="106" t="s">
        <v>1572</v>
      </c>
      <c r="AY341" s="119">
        <v>46022</v>
      </c>
      <c r="AZ341" s="120"/>
      <c r="BA341" s="100"/>
      <c r="BB341" s="100"/>
      <c r="BC341" s="100"/>
      <c r="BD341" s="100"/>
      <c r="BE341" s="100"/>
      <c r="BF341" s="100"/>
      <c r="BG341" s="100"/>
    </row>
    <row r="342" spans="1:59" ht="64.5" hidden="1" customHeight="1" x14ac:dyDescent="0.2">
      <c r="A342" s="336"/>
      <c r="B342" s="340"/>
      <c r="C342" s="340"/>
      <c r="D342" s="329"/>
      <c r="E342" s="340"/>
      <c r="F342" s="340"/>
      <c r="G342" s="106"/>
      <c r="H342" s="106"/>
      <c r="I342" s="99"/>
      <c r="J342" s="340"/>
      <c r="K342" s="340"/>
      <c r="L342" s="340"/>
      <c r="M342" s="340"/>
      <c r="N342" s="340"/>
      <c r="O342" s="328"/>
      <c r="P342" s="340"/>
      <c r="Q342" s="328"/>
      <c r="R342" s="328"/>
      <c r="S342" s="118"/>
      <c r="T342" s="99">
        <f t="shared" si="1742"/>
        <v>0</v>
      </c>
      <c r="U342" s="328"/>
      <c r="V342" s="328"/>
      <c r="W342" s="106"/>
      <c r="X342" s="328"/>
      <c r="Y342" s="328"/>
      <c r="Z342" s="108">
        <f t="shared" si="1743"/>
        <v>0</v>
      </c>
      <c r="AA342" s="106"/>
      <c r="AB342" s="106"/>
      <c r="AC342" s="328"/>
      <c r="AD342" s="328"/>
      <c r="AE342" s="108">
        <f t="shared" si="1744"/>
        <v>0</v>
      </c>
      <c r="AF342" s="106"/>
      <c r="AG342" s="106"/>
      <c r="AH342" s="328"/>
      <c r="AI342" s="328"/>
      <c r="AJ342" s="108">
        <f t="shared" si="1745"/>
        <v>0</v>
      </c>
      <c r="AK342" s="106"/>
      <c r="AL342" s="106"/>
      <c r="AM342" s="328"/>
      <c r="AN342" s="328"/>
      <c r="AO342" s="108">
        <f t="shared" si="1759"/>
        <v>0</v>
      </c>
      <c r="AP342" s="106"/>
      <c r="AQ342" s="328"/>
      <c r="AR342" s="328"/>
      <c r="AS342" s="328"/>
      <c r="AT342" s="329"/>
      <c r="AU342" s="329"/>
      <c r="AV342" s="329"/>
      <c r="AW342" s="106"/>
      <c r="AX342" s="106"/>
      <c r="AY342" s="119"/>
      <c r="AZ342" s="120"/>
      <c r="BA342" s="100"/>
      <c r="BB342" s="100"/>
      <c r="BC342" s="100"/>
      <c r="BD342" s="100"/>
      <c r="BE342" s="100"/>
      <c r="BF342" s="100"/>
      <c r="BG342" s="100"/>
    </row>
    <row r="343" spans="1:59" ht="64.5" hidden="1" customHeight="1" x14ac:dyDescent="0.2">
      <c r="A343" s="336"/>
      <c r="B343" s="340"/>
      <c r="C343" s="340"/>
      <c r="D343" s="329"/>
      <c r="E343" s="340"/>
      <c r="F343" s="340"/>
      <c r="G343" s="106"/>
      <c r="H343" s="106"/>
      <c r="I343" s="99"/>
      <c r="J343" s="340"/>
      <c r="K343" s="340"/>
      <c r="L343" s="340"/>
      <c r="M343" s="340"/>
      <c r="N343" s="340"/>
      <c r="O343" s="328"/>
      <c r="P343" s="340"/>
      <c r="Q343" s="328"/>
      <c r="R343" s="328"/>
      <c r="S343" s="118"/>
      <c r="T343" s="99">
        <f t="shared" si="1742"/>
        <v>0</v>
      </c>
      <c r="U343" s="328"/>
      <c r="V343" s="328"/>
      <c r="W343" s="106"/>
      <c r="X343" s="328"/>
      <c r="Y343" s="328"/>
      <c r="Z343" s="108">
        <f t="shared" si="1743"/>
        <v>0</v>
      </c>
      <c r="AA343" s="106"/>
      <c r="AB343" s="106"/>
      <c r="AC343" s="328"/>
      <c r="AD343" s="328"/>
      <c r="AE343" s="108">
        <f t="shared" si="1744"/>
        <v>0</v>
      </c>
      <c r="AF343" s="106"/>
      <c r="AG343" s="106"/>
      <c r="AH343" s="328"/>
      <c r="AI343" s="328"/>
      <c r="AJ343" s="108">
        <f t="shared" si="1745"/>
        <v>0</v>
      </c>
      <c r="AK343" s="106"/>
      <c r="AL343" s="106"/>
      <c r="AM343" s="328"/>
      <c r="AN343" s="328"/>
      <c r="AO343" s="108">
        <f t="shared" si="1759"/>
        <v>0</v>
      </c>
      <c r="AP343" s="106"/>
      <c r="AQ343" s="328"/>
      <c r="AR343" s="328"/>
      <c r="AS343" s="328"/>
      <c r="AT343" s="329"/>
      <c r="AU343" s="329"/>
      <c r="AV343" s="329"/>
      <c r="AW343" s="106"/>
      <c r="AX343" s="106"/>
      <c r="AY343" s="119"/>
      <c r="AZ343" s="120"/>
      <c r="BA343" s="100"/>
      <c r="BB343" s="100"/>
      <c r="BC343" s="100"/>
      <c r="BD343" s="100"/>
      <c r="BE343" s="100"/>
      <c r="BF343" s="100"/>
      <c r="BG343" s="100"/>
    </row>
    <row r="344" spans="1:59" ht="64.5" hidden="1" customHeight="1" x14ac:dyDescent="0.2">
      <c r="A344" s="336">
        <v>112</v>
      </c>
      <c r="B344" s="340" t="s">
        <v>156</v>
      </c>
      <c r="C344" s="340" t="str">
        <f t="shared" ref="C344" si="1818">+VLOOKUP(B344,$A$694:$B$733,2,0)</f>
        <v>RUBER NEL GARCÍA ANGULO</v>
      </c>
      <c r="D344" s="329" t="s">
        <v>159</v>
      </c>
      <c r="E344" s="340" t="str">
        <f>IF(D344=$D$664,$E$664,IF(D344=$D$665,$E$665,IF(D344=$D$666,$E$666,IF(D344=$D$667,$E$667,IF(D344=$D$668,$E$668,IF(D344=$D$669,$E$669,IF(D344=$D$670,$E$670,IF(D344=$D$671,$E$671,IF(D344=$D$672,$E$672,IF(D344=$D$673,$E$673,IF(D344=VICERRECTORÍA_ACADÉMICA_,BE958,IF(D344=PLANEACIÓN_,BE960, IF(D344=IMPACTO,BE959,IF(D344=VICERRECTORÍA_ADMINISTRATIVA_FINANCIERA_,BE961,IF(D344=_VICERRECTORÍA_RESPONSABILIDAD_SOCIAL_Y_BIENESTAR_UNIVERSITARIO_,BE962,"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4" s="340" t="s">
        <v>260</v>
      </c>
      <c r="G344" s="106" t="s">
        <v>255</v>
      </c>
      <c r="H344" s="106" t="s">
        <v>37</v>
      </c>
      <c r="I344" s="99" t="s">
        <v>1538</v>
      </c>
      <c r="J344" s="340" t="s">
        <v>104</v>
      </c>
      <c r="K344" s="340" t="s">
        <v>1543</v>
      </c>
      <c r="L344" s="340" t="s">
        <v>1551</v>
      </c>
      <c r="M344" s="340" t="s">
        <v>1552</v>
      </c>
      <c r="N344" s="340" t="s">
        <v>103</v>
      </c>
      <c r="O344" s="328">
        <f t="shared" ref="O344" si="1819">IF(N344="ALTA",5,IF(N344="MEDIO ALTA",4,IF(N344="MEDIA",3,IF(N344="MEDIO BAJA",2,IF(N344="BAJA",1,0)))))</f>
        <v>3</v>
      </c>
      <c r="P344" s="340" t="s">
        <v>205</v>
      </c>
      <c r="Q344" s="328">
        <f t="shared" ref="Q344" si="1820">IF(P344="ALTO",5,IF(P344="MEDIO-ALTO",4,IF(P344="MEDIO",3,IF(P344="MEDIO-BAJO",2,IF(P344="BAJO",1,0)))))</f>
        <v>4</v>
      </c>
      <c r="R344" s="328">
        <f t="shared" ref="R344" si="1821">Q344*O344</f>
        <v>12</v>
      </c>
      <c r="S344" s="118" t="s">
        <v>309</v>
      </c>
      <c r="T344" s="99">
        <f t="shared" si="1742"/>
        <v>2</v>
      </c>
      <c r="U344" s="328">
        <f t="shared" ref="U344:U404" si="1822">ROUND(AVERAGEIF(T344:T346,"&gt;0"),0)</f>
        <v>2</v>
      </c>
      <c r="V344" s="328">
        <f t="shared" ref="V344:V404" si="1823">U344*0.6</f>
        <v>1.2</v>
      </c>
      <c r="W344" s="106" t="s">
        <v>1560</v>
      </c>
      <c r="X344" s="328">
        <f t="shared" ref="X344" si="1824">IF(S344="No_existen",5*$X$10,Y344*$X$10)</f>
        <v>0.1</v>
      </c>
      <c r="Y344" s="328">
        <f t="shared" ref="Y344:Y380" si="1825">ROUND(AVERAGEIF(Z344:Z346,"&gt;0"),0)</f>
        <v>2</v>
      </c>
      <c r="Z344" s="108">
        <f t="shared" si="1743"/>
        <v>2</v>
      </c>
      <c r="AA344" s="106" t="s">
        <v>314</v>
      </c>
      <c r="AB344" s="106"/>
      <c r="AC344" s="328">
        <f t="shared" ref="AC344" si="1826">IF(S344="No_existen",5*$AC$10,AD344*$AC$10)</f>
        <v>0.15</v>
      </c>
      <c r="AD344" s="328">
        <f t="shared" ref="AD344:AD404" si="1827">ROUND(AVERAGEIF(AE344:AE346,"&gt;0"),0)</f>
        <v>1</v>
      </c>
      <c r="AE344" s="108">
        <f t="shared" si="1744"/>
        <v>1</v>
      </c>
      <c r="AF344" s="106" t="s">
        <v>290</v>
      </c>
      <c r="AG344" s="106" t="s">
        <v>1565</v>
      </c>
      <c r="AH344" s="328">
        <f t="shared" ref="AH344" si="1828">IF(S344="No_existen",5*$AH$10,AI344*$AH$10)</f>
        <v>0.1</v>
      </c>
      <c r="AI344" s="328">
        <f t="shared" ref="AI344" si="1829">ROUND(AVERAGEIF(AJ344:AJ346,"&gt;0"),0)</f>
        <v>1</v>
      </c>
      <c r="AJ344" s="108">
        <f t="shared" si="1745"/>
        <v>1</v>
      </c>
      <c r="AK344" s="106" t="s">
        <v>287</v>
      </c>
      <c r="AL344" s="106" t="s">
        <v>301</v>
      </c>
      <c r="AM344" s="328">
        <f t="shared" ref="AM344" si="1830">IF(S344="No_existen",5*$AM$10,AN344*$AM$10)</f>
        <v>0.1</v>
      </c>
      <c r="AN344" s="328">
        <f t="shared" ref="AN344" si="1831">ROUND(AVERAGEIF(AO344:AO346,"&gt;0"),0)</f>
        <v>1</v>
      </c>
      <c r="AO344" s="108">
        <f t="shared" si="1759"/>
        <v>1</v>
      </c>
      <c r="AP344" s="106" t="s">
        <v>631</v>
      </c>
      <c r="AQ344" s="328">
        <f t="shared" ref="AQ344" si="1832">ROUND(AVERAGE(U344,Y344,AD344,AI344,AN344),0)</f>
        <v>1</v>
      </c>
      <c r="AR344" s="328" t="str">
        <f t="shared" ref="AR344" si="1833">IF(AQ344&lt;1.5,"FUERTE",IF(AND(AQ344&gt;=1.5,AQ344&lt;2.5),"ACEPTABLE",IF(AQ344&gt;=5,"INEXISTENTE","DÉBIL")))</f>
        <v>FUERTE</v>
      </c>
      <c r="AS344" s="328">
        <f t="shared" ref="AS344" si="1834">IF(R344=0,0,ROUND((R344*AQ344),0))</f>
        <v>12</v>
      </c>
      <c r="AT344" s="329" t="str">
        <f t="shared" ref="AT344" si="1835">IF(AS344&gt;=36,"GRAVE", IF(AS344&lt;=10, "LEVE", "MODERADO"))</f>
        <v>MODERADO</v>
      </c>
      <c r="AU344" s="329" t="s">
        <v>1569</v>
      </c>
      <c r="AV344" s="329">
        <v>0</v>
      </c>
      <c r="AW344" s="106" t="s">
        <v>92</v>
      </c>
      <c r="AX344" s="106" t="s">
        <v>1573</v>
      </c>
      <c r="AY344" s="119">
        <v>46022</v>
      </c>
      <c r="AZ344" s="120"/>
      <c r="BA344" s="100"/>
      <c r="BB344" s="100"/>
      <c r="BC344" s="100"/>
      <c r="BD344" s="100"/>
      <c r="BE344" s="100"/>
      <c r="BF344" s="100"/>
      <c r="BG344" s="100"/>
    </row>
    <row r="345" spans="1:59" ht="64.5" hidden="1" customHeight="1" x14ac:dyDescent="0.2">
      <c r="A345" s="336"/>
      <c r="B345" s="340"/>
      <c r="C345" s="340"/>
      <c r="D345" s="329"/>
      <c r="E345" s="340"/>
      <c r="F345" s="340"/>
      <c r="G345" s="106"/>
      <c r="H345" s="106"/>
      <c r="I345" s="99"/>
      <c r="J345" s="340"/>
      <c r="K345" s="340"/>
      <c r="L345" s="340"/>
      <c r="M345" s="340"/>
      <c r="N345" s="340"/>
      <c r="O345" s="328"/>
      <c r="P345" s="340"/>
      <c r="Q345" s="328"/>
      <c r="R345" s="328"/>
      <c r="S345" s="118"/>
      <c r="T345" s="99">
        <f t="shared" si="1742"/>
        <v>0</v>
      </c>
      <c r="U345" s="328"/>
      <c r="V345" s="328"/>
      <c r="W345" s="106"/>
      <c r="X345" s="328"/>
      <c r="Y345" s="328"/>
      <c r="Z345" s="108">
        <f t="shared" si="1743"/>
        <v>0</v>
      </c>
      <c r="AA345" s="106"/>
      <c r="AB345" s="106"/>
      <c r="AC345" s="328"/>
      <c r="AD345" s="328"/>
      <c r="AE345" s="108">
        <f t="shared" si="1744"/>
        <v>0</v>
      </c>
      <c r="AF345" s="106"/>
      <c r="AG345" s="106"/>
      <c r="AH345" s="328"/>
      <c r="AI345" s="328"/>
      <c r="AJ345" s="108">
        <f t="shared" si="1745"/>
        <v>0</v>
      </c>
      <c r="AK345" s="106"/>
      <c r="AL345" s="106"/>
      <c r="AM345" s="328"/>
      <c r="AN345" s="328"/>
      <c r="AO345" s="108">
        <f t="shared" si="1759"/>
        <v>0</v>
      </c>
      <c r="AP345" s="106"/>
      <c r="AQ345" s="328"/>
      <c r="AR345" s="328"/>
      <c r="AS345" s="328"/>
      <c r="AT345" s="329"/>
      <c r="AU345" s="329"/>
      <c r="AV345" s="329"/>
      <c r="AW345" s="106"/>
      <c r="AX345" s="106"/>
      <c r="AY345" s="119"/>
      <c r="AZ345" s="120"/>
      <c r="BA345" s="100"/>
      <c r="BB345" s="100"/>
      <c r="BC345" s="100"/>
      <c r="BD345" s="100"/>
      <c r="BE345" s="100"/>
      <c r="BF345" s="100"/>
      <c r="BG345" s="100"/>
    </row>
    <row r="346" spans="1:59" ht="64.5" hidden="1" customHeight="1" x14ac:dyDescent="0.2">
      <c r="A346" s="336"/>
      <c r="B346" s="340"/>
      <c r="C346" s="340"/>
      <c r="D346" s="329"/>
      <c r="E346" s="340"/>
      <c r="F346" s="340"/>
      <c r="G346" s="106"/>
      <c r="H346" s="106"/>
      <c r="I346" s="99"/>
      <c r="J346" s="340"/>
      <c r="K346" s="340"/>
      <c r="L346" s="340"/>
      <c r="M346" s="340"/>
      <c r="N346" s="340"/>
      <c r="O346" s="328"/>
      <c r="P346" s="340"/>
      <c r="Q346" s="328"/>
      <c r="R346" s="328"/>
      <c r="S346" s="118"/>
      <c r="T346" s="99">
        <f t="shared" si="1742"/>
        <v>0</v>
      </c>
      <c r="U346" s="328"/>
      <c r="V346" s="328"/>
      <c r="W346" s="106"/>
      <c r="X346" s="328"/>
      <c r="Y346" s="328"/>
      <c r="Z346" s="108">
        <f t="shared" si="1743"/>
        <v>0</v>
      </c>
      <c r="AA346" s="106"/>
      <c r="AB346" s="106"/>
      <c r="AC346" s="328"/>
      <c r="AD346" s="328"/>
      <c r="AE346" s="108">
        <f t="shared" si="1744"/>
        <v>0</v>
      </c>
      <c r="AF346" s="106"/>
      <c r="AG346" s="106"/>
      <c r="AH346" s="328"/>
      <c r="AI346" s="328"/>
      <c r="AJ346" s="108">
        <f t="shared" si="1745"/>
        <v>0</v>
      </c>
      <c r="AK346" s="106"/>
      <c r="AL346" s="106"/>
      <c r="AM346" s="328"/>
      <c r="AN346" s="328"/>
      <c r="AO346" s="108">
        <f t="shared" si="1759"/>
        <v>0</v>
      </c>
      <c r="AP346" s="106"/>
      <c r="AQ346" s="328"/>
      <c r="AR346" s="328"/>
      <c r="AS346" s="328"/>
      <c r="AT346" s="329"/>
      <c r="AU346" s="329"/>
      <c r="AV346" s="329"/>
      <c r="AW346" s="106"/>
      <c r="AX346" s="106"/>
      <c r="AY346" s="119"/>
      <c r="AZ346" s="120"/>
      <c r="BA346" s="100"/>
      <c r="BB346" s="100"/>
      <c r="BC346" s="100"/>
      <c r="BD346" s="100"/>
      <c r="BE346" s="100"/>
      <c r="BF346" s="100"/>
      <c r="BG346" s="100"/>
    </row>
    <row r="347" spans="1:59" ht="64.5" hidden="1" customHeight="1" x14ac:dyDescent="0.2">
      <c r="A347" s="336">
        <v>113</v>
      </c>
      <c r="B347" s="340" t="s">
        <v>156</v>
      </c>
      <c r="C347" s="340" t="str">
        <f t="shared" ref="C347" si="1836">+VLOOKUP(B347,$A$694:$B$733,2,0)</f>
        <v>RUBER NEL GARCÍA ANGULO</v>
      </c>
      <c r="D347" s="329" t="s">
        <v>159</v>
      </c>
      <c r="E347" s="340" t="str">
        <f>IF(D347=$D$664,$E$664,IF(D347=$D$665,$E$665,IF(D347=$D$666,$E$666,IF(D347=$D$667,$E$667,IF(D347=$D$668,$E$668,IF(D347=$D$669,$E$669,IF(D347=$D$670,$E$670,IF(D347=$D$671,$E$671,IF(D347=$D$672,$E$672,IF(D347=$D$673,$E$673,IF(D347=VICERRECTORÍA_ACADÉMICA_,BE961,IF(D347=PLANEACIÓN_,BE963, IF(D347=IMPACTO,BE962,IF(D347=VICERRECTORÍA_ADMINISTRATIVA_FINANCIERA_,BE964,IF(D347=_VICERRECTORÍA_RESPONSABILIDAD_SOCIAL_Y_BIENESTAR_UNIVERSITARIO_,BE965,"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47" s="340" t="s">
        <v>260</v>
      </c>
      <c r="G347" s="106" t="s">
        <v>255</v>
      </c>
      <c r="H347" s="106" t="s">
        <v>37</v>
      </c>
      <c r="I347" s="99" t="s">
        <v>1539</v>
      </c>
      <c r="J347" s="340" t="s">
        <v>108</v>
      </c>
      <c r="K347" s="328" t="s">
        <v>1544</v>
      </c>
      <c r="L347" s="328" t="s">
        <v>1553</v>
      </c>
      <c r="M347" s="328" t="s">
        <v>1554</v>
      </c>
      <c r="N347" s="340" t="s">
        <v>143</v>
      </c>
      <c r="O347" s="328">
        <f t="shared" ref="O347" si="1837">IF(N347="ALTA",5,IF(N347="MEDIO ALTA",4,IF(N347="MEDIA",3,IF(N347="MEDIO BAJA",2,IF(N347="BAJA",1,0)))))</f>
        <v>4</v>
      </c>
      <c r="P347" s="340" t="s">
        <v>138</v>
      </c>
      <c r="Q347" s="328">
        <f t="shared" ref="Q347" si="1838">IF(P347="ALTO",5,IF(P347="MEDIO-ALTO",4,IF(P347="MEDIO",3,IF(P347="MEDIO-BAJO",2,IF(P347="BAJO",1,0)))))</f>
        <v>1</v>
      </c>
      <c r="R347" s="328">
        <f t="shared" ref="R347" si="1839">Q347*O347</f>
        <v>4</v>
      </c>
      <c r="S347" s="118" t="s">
        <v>310</v>
      </c>
      <c r="T347" s="99">
        <f t="shared" si="1742"/>
        <v>1</v>
      </c>
      <c r="U347" s="328">
        <f t="shared" ref="U347:U407" si="1840">ROUND(AVERAGEIF(T347:T349,"&gt;0"),0)</f>
        <v>1</v>
      </c>
      <c r="V347" s="328">
        <f t="shared" ref="V347:V407" si="1841">U347*0.6</f>
        <v>0.6</v>
      </c>
      <c r="W347" s="106" t="s">
        <v>1561</v>
      </c>
      <c r="X347" s="328">
        <f t="shared" ref="X347" si="1842">IF(S347="No_existen",5*$X$10,Y347*$X$10)</f>
        <v>0.2</v>
      </c>
      <c r="Y347" s="328">
        <f t="shared" ref="Y347:Y383" si="1843">ROUND(AVERAGEIF(Z347:Z349,"&gt;0"),0)</f>
        <v>4</v>
      </c>
      <c r="Z347" s="108">
        <f t="shared" si="1743"/>
        <v>4</v>
      </c>
      <c r="AA347" s="106" t="s">
        <v>313</v>
      </c>
      <c r="AB347" s="106"/>
      <c r="AC347" s="328">
        <f t="shared" ref="AC347" si="1844">IF(S347="No_existen",5*$AC$10,AD347*$AC$10)</f>
        <v>0.15</v>
      </c>
      <c r="AD347" s="328">
        <f t="shared" ref="AD347:AD407" si="1845">ROUND(AVERAGEIF(AE347:AE349,"&gt;0"),0)</f>
        <v>1</v>
      </c>
      <c r="AE347" s="108">
        <f t="shared" si="1744"/>
        <v>1</v>
      </c>
      <c r="AF347" s="106" t="s">
        <v>290</v>
      </c>
      <c r="AG347" s="106" t="s">
        <v>1566</v>
      </c>
      <c r="AH347" s="328">
        <f t="shared" ref="AH347" si="1846">IF(S347="No_existen",5*$AH$10,AI347*$AH$10)</f>
        <v>0.1</v>
      </c>
      <c r="AI347" s="328">
        <f t="shared" ref="AI347" si="1847">ROUND(AVERAGEIF(AJ347:AJ349,"&gt;0"),0)</f>
        <v>1</v>
      </c>
      <c r="AJ347" s="108">
        <f t="shared" si="1745"/>
        <v>1</v>
      </c>
      <c r="AK347" s="106" t="s">
        <v>287</v>
      </c>
      <c r="AL347" s="106" t="s">
        <v>302</v>
      </c>
      <c r="AM347" s="328">
        <f t="shared" ref="AM347" si="1848">IF(S347="No_existen",5*$AM$10,AN347*$AM$10)</f>
        <v>0.1</v>
      </c>
      <c r="AN347" s="328">
        <f t="shared" ref="AN347" si="1849">ROUND(AVERAGEIF(AO347:AO349,"&gt;0"),0)</f>
        <v>1</v>
      </c>
      <c r="AO347" s="108">
        <f t="shared" si="1759"/>
        <v>1</v>
      </c>
      <c r="AP347" s="106" t="s">
        <v>631</v>
      </c>
      <c r="AQ347" s="328">
        <f t="shared" ref="AQ347" si="1850">ROUND(AVERAGE(U347,Y347,AD347,AI347,AN347),0)</f>
        <v>2</v>
      </c>
      <c r="AR347" s="328" t="str">
        <f t="shared" ref="AR347" si="1851">IF(AQ347&lt;1.5,"FUERTE",IF(AND(AQ347&gt;=1.5,AQ347&lt;2.5),"ACEPTABLE",IF(AQ347&gt;=5,"INEXISTENTE","DÉBIL")))</f>
        <v>ACEPTABLE</v>
      </c>
      <c r="AS347" s="328">
        <f t="shared" ref="AS347" si="1852">IF(R347=0,0,ROUND((R347*AQ347),0))</f>
        <v>8</v>
      </c>
      <c r="AT347" s="329" t="str">
        <f t="shared" ref="AT347" si="1853">IF(AS347&gt;=36,"GRAVE", IF(AS347&lt;=10, "LEVE", "MODERADO"))</f>
        <v>LEVE</v>
      </c>
      <c r="AU347" s="329" t="s">
        <v>1570</v>
      </c>
      <c r="AV347" s="329">
        <v>0</v>
      </c>
      <c r="AW347" s="106" t="s">
        <v>88</v>
      </c>
      <c r="AX347" s="106"/>
      <c r="AY347" s="119"/>
      <c r="AZ347" s="120"/>
      <c r="BA347" s="100"/>
      <c r="BB347" s="100"/>
      <c r="BC347" s="100"/>
      <c r="BD347" s="100"/>
      <c r="BE347" s="100"/>
      <c r="BF347" s="100"/>
      <c r="BG347" s="100"/>
    </row>
    <row r="348" spans="1:59" ht="64.5" hidden="1" customHeight="1" x14ac:dyDescent="0.2">
      <c r="A348" s="336"/>
      <c r="B348" s="340"/>
      <c r="C348" s="340"/>
      <c r="D348" s="329"/>
      <c r="E348" s="340"/>
      <c r="F348" s="340"/>
      <c r="G348" s="106" t="s">
        <v>256</v>
      </c>
      <c r="H348" s="106" t="s">
        <v>41</v>
      </c>
      <c r="I348" s="99" t="s">
        <v>1540</v>
      </c>
      <c r="J348" s="340"/>
      <c r="K348" s="328"/>
      <c r="L348" s="328"/>
      <c r="M348" s="328"/>
      <c r="N348" s="340"/>
      <c r="O348" s="328"/>
      <c r="P348" s="340"/>
      <c r="Q348" s="328"/>
      <c r="R348" s="328"/>
      <c r="S348" s="118"/>
      <c r="T348" s="99">
        <f t="shared" si="1742"/>
        <v>0</v>
      </c>
      <c r="U348" s="328"/>
      <c r="V348" s="328"/>
      <c r="W348" s="106"/>
      <c r="X348" s="328"/>
      <c r="Y348" s="328"/>
      <c r="Z348" s="108">
        <f t="shared" si="1743"/>
        <v>0</v>
      </c>
      <c r="AA348" s="106"/>
      <c r="AB348" s="106"/>
      <c r="AC348" s="328"/>
      <c r="AD348" s="328"/>
      <c r="AE348" s="108">
        <f t="shared" si="1744"/>
        <v>0</v>
      </c>
      <c r="AF348" s="106"/>
      <c r="AG348" s="106"/>
      <c r="AH348" s="328"/>
      <c r="AI348" s="328"/>
      <c r="AJ348" s="108">
        <f t="shared" si="1745"/>
        <v>0</v>
      </c>
      <c r="AK348" s="106"/>
      <c r="AL348" s="106"/>
      <c r="AM348" s="328"/>
      <c r="AN348" s="328"/>
      <c r="AO348" s="108">
        <f t="shared" si="1759"/>
        <v>0</v>
      </c>
      <c r="AP348" s="106"/>
      <c r="AQ348" s="328"/>
      <c r="AR348" s="328"/>
      <c r="AS348" s="328"/>
      <c r="AT348" s="329"/>
      <c r="AU348" s="329"/>
      <c r="AV348" s="329"/>
      <c r="AW348" s="106" t="s">
        <v>88</v>
      </c>
      <c r="AX348" s="106"/>
      <c r="AY348" s="119"/>
      <c r="AZ348" s="120"/>
      <c r="BA348" s="100"/>
      <c r="BB348" s="100"/>
      <c r="BC348" s="100"/>
      <c r="BD348" s="100"/>
      <c r="BE348" s="100"/>
      <c r="BF348" s="100"/>
      <c r="BG348" s="100"/>
    </row>
    <row r="349" spans="1:59" ht="64.5" hidden="1" customHeight="1" x14ac:dyDescent="0.2">
      <c r="A349" s="336"/>
      <c r="B349" s="340"/>
      <c r="C349" s="340"/>
      <c r="D349" s="329"/>
      <c r="E349" s="340"/>
      <c r="F349" s="340"/>
      <c r="G349" s="106"/>
      <c r="H349" s="106"/>
      <c r="I349" s="99"/>
      <c r="J349" s="340"/>
      <c r="K349" s="328"/>
      <c r="L349" s="328"/>
      <c r="M349" s="328"/>
      <c r="N349" s="340"/>
      <c r="O349" s="328"/>
      <c r="P349" s="340"/>
      <c r="Q349" s="328"/>
      <c r="R349" s="328"/>
      <c r="S349" s="118"/>
      <c r="T349" s="99">
        <f t="shared" si="1742"/>
        <v>0</v>
      </c>
      <c r="U349" s="328"/>
      <c r="V349" s="328"/>
      <c r="W349" s="106"/>
      <c r="X349" s="328"/>
      <c r="Y349" s="328"/>
      <c r="Z349" s="108">
        <f t="shared" si="1743"/>
        <v>0</v>
      </c>
      <c r="AA349" s="106"/>
      <c r="AB349" s="106"/>
      <c r="AC349" s="328"/>
      <c r="AD349" s="328"/>
      <c r="AE349" s="108">
        <f t="shared" si="1744"/>
        <v>0</v>
      </c>
      <c r="AF349" s="106"/>
      <c r="AG349" s="106"/>
      <c r="AH349" s="328"/>
      <c r="AI349" s="328"/>
      <c r="AJ349" s="108">
        <f t="shared" si="1745"/>
        <v>0</v>
      </c>
      <c r="AK349" s="106"/>
      <c r="AL349" s="106"/>
      <c r="AM349" s="328"/>
      <c r="AN349" s="328"/>
      <c r="AO349" s="108">
        <f t="shared" si="1759"/>
        <v>0</v>
      </c>
      <c r="AP349" s="106"/>
      <c r="AQ349" s="328"/>
      <c r="AR349" s="328"/>
      <c r="AS349" s="328"/>
      <c r="AT349" s="329"/>
      <c r="AU349" s="329"/>
      <c r="AV349" s="329"/>
      <c r="AW349" s="106"/>
      <c r="AX349" s="106"/>
      <c r="AY349" s="119"/>
      <c r="AZ349" s="120"/>
      <c r="BA349" s="100"/>
      <c r="BB349" s="100"/>
      <c r="BC349" s="100"/>
      <c r="BD349" s="100"/>
      <c r="BE349" s="100"/>
      <c r="BF349" s="100"/>
      <c r="BG349" s="100"/>
    </row>
    <row r="350" spans="1:59" ht="64.5" hidden="1" customHeight="1" x14ac:dyDescent="0.2">
      <c r="A350" s="336">
        <v>114</v>
      </c>
      <c r="B350" s="340" t="s">
        <v>156</v>
      </c>
      <c r="C350" s="340" t="str">
        <f t="shared" ref="C350" si="1854">+VLOOKUP(B350,$A$694:$B$733,2,0)</f>
        <v>RUBER NEL GARCÍA ANGULO</v>
      </c>
      <c r="D350" s="329" t="s">
        <v>159</v>
      </c>
      <c r="E350" s="340" t="str">
        <f>IF(D350=$D$664,$E$664,IF(D350=$D$665,$E$665,IF(D350=$D$666,$E$666,IF(D350=$D$667,$E$667,IF(D350=$D$668,$E$668,IF(D350=$D$669,$E$669,IF(D350=$D$670,$E$670,IF(D350=$D$671,$E$671,IF(D350=$D$672,$E$672,IF(D350=$D$673,$E$673,IF(D350=VICERRECTORÍA_ACADÉMICA_,BE964,IF(D350=PLANEACIÓN_,BE966, IF(D350=IMPACTO,BE965,IF(D350=VICERRECTORÍA_ADMINISTRATIVA_FINANCIERA_,BE967,IF(D350=_VICERRECTORÍA_RESPONSABILIDAD_SOCIAL_Y_BIENESTAR_UNIVERSITARIO_,BE968," ")))))))))))))))</f>
        <v>Administrar y ejecutar los recursos de la institución generando en los procesos mayor eficiencia y eficacia para dar una respuesta oportuna a los servicios demandados en el cumplimiento de las funciones misionales.</v>
      </c>
      <c r="F350" s="340" t="s">
        <v>260</v>
      </c>
      <c r="G350" s="106" t="s">
        <v>255</v>
      </c>
      <c r="H350" s="106" t="s">
        <v>37</v>
      </c>
      <c r="I350" s="99" t="s">
        <v>1541</v>
      </c>
      <c r="J350" s="340" t="s">
        <v>108</v>
      </c>
      <c r="K350" s="340" t="s">
        <v>1545</v>
      </c>
      <c r="L350" s="340" t="s">
        <v>1555</v>
      </c>
      <c r="M350" s="340" t="s">
        <v>1554</v>
      </c>
      <c r="N350" s="340" t="s">
        <v>142</v>
      </c>
      <c r="O350" s="328">
        <f t="shared" ref="O350" si="1855">IF(N350="ALTA",5,IF(N350="MEDIO ALTA",4,IF(N350="MEDIA",3,IF(N350="MEDIO BAJA",2,IF(N350="BAJA",1,0)))))</f>
        <v>5</v>
      </c>
      <c r="P350" s="340" t="s">
        <v>138</v>
      </c>
      <c r="Q350" s="328">
        <f t="shared" ref="Q350" si="1856">IF(P350="ALTO",5,IF(P350="MEDIO-ALTO",4,IF(P350="MEDIO",3,IF(P350="MEDIO-BAJO",2,IF(P350="BAJO",1,0)))))</f>
        <v>1</v>
      </c>
      <c r="R350" s="328">
        <f t="shared" ref="R350" si="1857">Q350*O350</f>
        <v>5</v>
      </c>
      <c r="S350" s="118" t="s">
        <v>309</v>
      </c>
      <c r="T350" s="99">
        <f t="shared" si="1742"/>
        <v>2</v>
      </c>
      <c r="U350" s="328">
        <f t="shared" ref="U350:U410" si="1858">ROUND(AVERAGEIF(T350:T352,"&gt;0"),0)</f>
        <v>2</v>
      </c>
      <c r="V350" s="328">
        <f t="shared" ref="V350:V410" si="1859">U350*0.6</f>
        <v>1.2</v>
      </c>
      <c r="W350" s="106" t="s">
        <v>1562</v>
      </c>
      <c r="X350" s="328">
        <f t="shared" ref="X350" si="1860">IF(S350="No_existen",5*$X$10,Y350*$X$10)</f>
        <v>0.2</v>
      </c>
      <c r="Y350" s="328">
        <f t="shared" ref="Y350:Y386" si="1861">ROUND(AVERAGEIF(Z350:Z352,"&gt;0"),0)</f>
        <v>4</v>
      </c>
      <c r="Z350" s="108">
        <f t="shared" si="1743"/>
        <v>4</v>
      </c>
      <c r="AA350" s="106" t="s">
        <v>313</v>
      </c>
      <c r="AB350" s="106"/>
      <c r="AC350" s="328">
        <f t="shared" ref="AC350" si="1862">IF(S350="No_existen",5*$AC$10,AD350*$AC$10)</f>
        <v>0.15</v>
      </c>
      <c r="AD350" s="328">
        <f t="shared" ref="AD350:AD410" si="1863">ROUND(AVERAGEIF(AE350:AE352,"&gt;0"),0)</f>
        <v>1</v>
      </c>
      <c r="AE350" s="108">
        <f t="shared" si="1744"/>
        <v>1</v>
      </c>
      <c r="AF350" s="106" t="s">
        <v>290</v>
      </c>
      <c r="AG350" s="106" t="s">
        <v>1566</v>
      </c>
      <c r="AH350" s="328">
        <f t="shared" ref="AH350" si="1864">IF(S350="No_existen",5*$AH$10,AI350*$AH$10)</f>
        <v>0.1</v>
      </c>
      <c r="AI350" s="328">
        <f t="shared" ref="AI350" si="1865">ROUND(AVERAGEIF(AJ350:AJ352,"&gt;0"),0)</f>
        <v>1</v>
      </c>
      <c r="AJ350" s="108">
        <f t="shared" si="1745"/>
        <v>1</v>
      </c>
      <c r="AK350" s="106" t="s">
        <v>287</v>
      </c>
      <c r="AL350" s="106" t="s">
        <v>302</v>
      </c>
      <c r="AM350" s="328">
        <f t="shared" ref="AM350" si="1866">IF(S350="No_existen",5*$AM$10,AN350*$AM$10)</f>
        <v>0.1</v>
      </c>
      <c r="AN350" s="328">
        <f t="shared" ref="AN350" si="1867">ROUND(AVERAGEIF(AO350:AO352,"&gt;0"),0)</f>
        <v>1</v>
      </c>
      <c r="AO350" s="108">
        <f t="shared" si="1759"/>
        <v>1</v>
      </c>
      <c r="AP350" s="106" t="s">
        <v>631</v>
      </c>
      <c r="AQ350" s="328">
        <f t="shared" ref="AQ350" si="1868">ROUND(AVERAGE(U350,Y350,AD350,AI350,AN350),0)</f>
        <v>2</v>
      </c>
      <c r="AR350" s="328" t="str">
        <f t="shared" ref="AR350" si="1869">IF(AQ350&lt;1.5,"FUERTE",IF(AND(AQ350&gt;=1.5,AQ350&lt;2.5),"ACEPTABLE",IF(AQ350&gt;=5,"INEXISTENTE","DÉBIL")))</f>
        <v>ACEPTABLE</v>
      </c>
      <c r="AS350" s="328">
        <f t="shared" ref="AS350" si="1870">IF(R350=0,0,ROUND((R350*AQ350),0))</f>
        <v>10</v>
      </c>
      <c r="AT350" s="329" t="str">
        <f t="shared" ref="AT350" si="1871">IF(AS350&gt;=36,"GRAVE", IF(AS350&lt;=10, "LEVE", "MODERADO"))</f>
        <v>LEVE</v>
      </c>
      <c r="AU350" s="329" t="s">
        <v>1571</v>
      </c>
      <c r="AV350" s="329">
        <v>0</v>
      </c>
      <c r="AW350" s="106" t="s">
        <v>88</v>
      </c>
      <c r="AX350" s="106"/>
      <c r="AY350" s="119"/>
      <c r="AZ350" s="120"/>
      <c r="BA350" s="100"/>
      <c r="BB350" s="100"/>
      <c r="BC350" s="100"/>
      <c r="BD350" s="100"/>
      <c r="BE350" s="100"/>
      <c r="BF350" s="100"/>
      <c r="BG350" s="100"/>
    </row>
    <row r="351" spans="1:59" ht="64.5" hidden="1" customHeight="1" x14ac:dyDescent="0.2">
      <c r="A351" s="336"/>
      <c r="B351" s="340"/>
      <c r="C351" s="340"/>
      <c r="D351" s="329"/>
      <c r="E351" s="340"/>
      <c r="F351" s="340"/>
      <c r="G351" s="106" t="s">
        <v>256</v>
      </c>
      <c r="H351" s="106" t="s">
        <v>41</v>
      </c>
      <c r="I351" s="99" t="s">
        <v>1540</v>
      </c>
      <c r="J351" s="340"/>
      <c r="K351" s="340"/>
      <c r="L351" s="340"/>
      <c r="M351" s="340"/>
      <c r="N351" s="340"/>
      <c r="O351" s="328"/>
      <c r="P351" s="340"/>
      <c r="Q351" s="328"/>
      <c r="R351" s="328"/>
      <c r="S351" s="118" t="s">
        <v>309</v>
      </c>
      <c r="T351" s="99">
        <f t="shared" si="1742"/>
        <v>2</v>
      </c>
      <c r="U351" s="328"/>
      <c r="V351" s="328"/>
      <c r="W351" s="106" t="s">
        <v>1561</v>
      </c>
      <c r="X351" s="328"/>
      <c r="Y351" s="328"/>
      <c r="Z351" s="108">
        <f t="shared" si="1743"/>
        <v>4</v>
      </c>
      <c r="AA351" s="106" t="s">
        <v>313</v>
      </c>
      <c r="AB351" s="106"/>
      <c r="AC351" s="328"/>
      <c r="AD351" s="328"/>
      <c r="AE351" s="108">
        <f t="shared" si="1744"/>
        <v>1</v>
      </c>
      <c r="AF351" s="106" t="s">
        <v>290</v>
      </c>
      <c r="AG351" s="106" t="s">
        <v>1566</v>
      </c>
      <c r="AH351" s="328"/>
      <c r="AI351" s="328"/>
      <c r="AJ351" s="108">
        <f t="shared" si="1745"/>
        <v>1</v>
      </c>
      <c r="AK351" s="106" t="s">
        <v>287</v>
      </c>
      <c r="AL351" s="106" t="s">
        <v>302</v>
      </c>
      <c r="AM351" s="328"/>
      <c r="AN351" s="328"/>
      <c r="AO351" s="108">
        <f t="shared" si="1759"/>
        <v>1</v>
      </c>
      <c r="AP351" s="106" t="s">
        <v>631</v>
      </c>
      <c r="AQ351" s="328"/>
      <c r="AR351" s="328"/>
      <c r="AS351" s="328"/>
      <c r="AT351" s="329"/>
      <c r="AU351" s="329"/>
      <c r="AV351" s="329"/>
      <c r="AW351" s="106" t="s">
        <v>88</v>
      </c>
      <c r="AX351" s="106"/>
      <c r="AY351" s="119"/>
      <c r="AZ351" s="120"/>
      <c r="BA351" s="100"/>
      <c r="BB351" s="100"/>
      <c r="BC351" s="100"/>
      <c r="BD351" s="100"/>
      <c r="BE351" s="100"/>
      <c r="BF351" s="100"/>
      <c r="BG351" s="100"/>
    </row>
    <row r="352" spans="1:59" ht="64.5" hidden="1" customHeight="1" x14ac:dyDescent="0.2">
      <c r="A352" s="336"/>
      <c r="B352" s="340"/>
      <c r="C352" s="340"/>
      <c r="D352" s="329"/>
      <c r="E352" s="340"/>
      <c r="F352" s="340"/>
      <c r="G352" s="106"/>
      <c r="H352" s="106"/>
      <c r="I352" s="99"/>
      <c r="J352" s="340"/>
      <c r="K352" s="340"/>
      <c r="L352" s="340"/>
      <c r="M352" s="340"/>
      <c r="N352" s="340"/>
      <c r="O352" s="328"/>
      <c r="P352" s="340"/>
      <c r="Q352" s="328"/>
      <c r="R352" s="328"/>
      <c r="S352" s="118"/>
      <c r="T352" s="99">
        <f t="shared" si="1742"/>
        <v>0</v>
      </c>
      <c r="U352" s="328"/>
      <c r="V352" s="328"/>
      <c r="W352" s="106"/>
      <c r="X352" s="328"/>
      <c r="Y352" s="328"/>
      <c r="Z352" s="108">
        <f t="shared" si="1743"/>
        <v>0</v>
      </c>
      <c r="AA352" s="106"/>
      <c r="AB352" s="106"/>
      <c r="AC352" s="328"/>
      <c r="AD352" s="328"/>
      <c r="AE352" s="108">
        <f t="shared" si="1744"/>
        <v>0</v>
      </c>
      <c r="AF352" s="106"/>
      <c r="AG352" s="106"/>
      <c r="AH352" s="328"/>
      <c r="AI352" s="328"/>
      <c r="AJ352" s="108">
        <f t="shared" si="1745"/>
        <v>0</v>
      </c>
      <c r="AK352" s="106"/>
      <c r="AL352" s="106"/>
      <c r="AM352" s="328"/>
      <c r="AN352" s="328"/>
      <c r="AO352" s="108">
        <f t="shared" si="1759"/>
        <v>0</v>
      </c>
      <c r="AP352" s="106"/>
      <c r="AQ352" s="328"/>
      <c r="AR352" s="328"/>
      <c r="AS352" s="328"/>
      <c r="AT352" s="329"/>
      <c r="AU352" s="329"/>
      <c r="AV352" s="329"/>
      <c r="AW352" s="106"/>
      <c r="AX352" s="106"/>
      <c r="AY352" s="119"/>
      <c r="AZ352" s="120"/>
      <c r="BA352" s="100"/>
      <c r="BB352" s="100"/>
      <c r="BC352" s="100"/>
      <c r="BD352" s="100"/>
      <c r="BE352" s="100"/>
      <c r="BF352" s="100"/>
      <c r="BG352" s="100"/>
    </row>
    <row r="353" spans="1:59" ht="64.5" hidden="1" customHeight="1" x14ac:dyDescent="0.2">
      <c r="A353" s="336">
        <v>115</v>
      </c>
      <c r="B353" s="340" t="s">
        <v>157</v>
      </c>
      <c r="C353" s="340" t="str">
        <f t="shared" ref="C353" si="1872">+VLOOKUP(B353,$A$694:$B$733,2,0)</f>
        <v>FRANCISCO ANTORIO URIBE GOMEZ</v>
      </c>
      <c r="D353" s="329" t="s">
        <v>160</v>
      </c>
      <c r="E353" s="340" t="str">
        <f>IF(D353=$D$664,$E$664,IF(D353=$D$665,$E$665,IF(D353=$D$666,$E$666,IF(D353=$D$667,$E$667,IF(D353=$D$668,$E$668,IF(D353=$D$669,$E$669,IF(D353=$D$670,$E$670,IF(D353=$D$671,$E$671,IF(D353=$D$672,$E$672,IF(D353=$D$673,$E$673,IF(D353=VICERRECTORÍA_ACADÉMICA_,BE967,IF(D353=PLANEACIÓN_,BE969, IF(D353=IMPACTO,BE968,IF(D353=VICERRECTORÍA_ADMINISTRATIVA_FINANCIERA_,BE970,IF(D353=_VICERRECTORÍA_RESPONSABILIDAD_SOCIAL_Y_BIENESTAR_UNIVERSITARIO_,BE971," ")))))))))))))))</f>
        <v>Orientar el desarrollo de la Universidad mediante el direccionamiento estratégico y visión compartida de la comunidad universitaria, a fin de lograr los objetivos misionales.</v>
      </c>
      <c r="F353" s="340" t="s">
        <v>260</v>
      </c>
      <c r="G353" s="106" t="s">
        <v>255</v>
      </c>
      <c r="H353" s="106" t="s">
        <v>37</v>
      </c>
      <c r="I353" s="99" t="s">
        <v>1574</v>
      </c>
      <c r="J353" s="340" t="s">
        <v>110</v>
      </c>
      <c r="K353" s="337" t="s">
        <v>1592</v>
      </c>
      <c r="L353" s="337" t="s">
        <v>1593</v>
      </c>
      <c r="M353" s="337" t="s">
        <v>1594</v>
      </c>
      <c r="N353" s="340" t="s">
        <v>144</v>
      </c>
      <c r="O353" s="328">
        <f t="shared" ref="O353" si="1873">IF(N353="ALTA",5,IF(N353="MEDIO ALTA",4,IF(N353="MEDIA",3,IF(N353="MEDIO BAJA",2,IF(N353="BAJA",1,0)))))</f>
        <v>2</v>
      </c>
      <c r="P353" s="340" t="s">
        <v>205</v>
      </c>
      <c r="Q353" s="328">
        <f t="shared" ref="Q353" si="1874">IF(P353="ALTO",5,IF(P353="MEDIO-ALTO",4,IF(P353="MEDIO",3,IF(P353="MEDIO-BAJO",2,IF(P353="BAJO",1,0)))))</f>
        <v>4</v>
      </c>
      <c r="R353" s="328">
        <f t="shared" ref="R353" si="1875">Q353*O353</f>
        <v>8</v>
      </c>
      <c r="S353" s="118" t="s">
        <v>310</v>
      </c>
      <c r="T353" s="99">
        <f t="shared" si="1742"/>
        <v>1</v>
      </c>
      <c r="U353" s="328">
        <f t="shared" ref="U353:U413" si="1876">ROUND(AVERAGEIF(T353:T355,"&gt;0"),0)</f>
        <v>1</v>
      </c>
      <c r="V353" s="328">
        <f t="shared" ref="V353:V413" si="1877">U353*0.6</f>
        <v>0.6</v>
      </c>
      <c r="W353" s="121" t="s">
        <v>1616</v>
      </c>
      <c r="X353" s="328">
        <f t="shared" ref="X353" si="1878">IF(S353="No_existen",5*$X$10,Y353*$X$10)</f>
        <v>0.1</v>
      </c>
      <c r="Y353" s="328">
        <f t="shared" ref="Y353:Y389" si="1879">ROUND(AVERAGEIF(Z353:Z355,"&gt;0"),0)</f>
        <v>2</v>
      </c>
      <c r="Z353" s="108">
        <f t="shared" si="1743"/>
        <v>2</v>
      </c>
      <c r="AA353" s="106" t="s">
        <v>314</v>
      </c>
      <c r="AB353" s="106"/>
      <c r="AC353" s="328">
        <f t="shared" ref="AC353" si="1880">IF(S353="No_existen",5*$AC$10,AD353*$AC$10)</f>
        <v>0.15</v>
      </c>
      <c r="AD353" s="328">
        <f t="shared" ref="AD353:AD413" si="1881">ROUND(AVERAGEIF(AE353:AE355,"&gt;0"),0)</f>
        <v>1</v>
      </c>
      <c r="AE353" s="108">
        <f t="shared" si="1744"/>
        <v>1</v>
      </c>
      <c r="AF353" s="106" t="s">
        <v>290</v>
      </c>
      <c r="AG353" s="106" t="s">
        <v>1634</v>
      </c>
      <c r="AH353" s="328">
        <f t="shared" ref="AH353" si="1882">IF(S353="No_existen",5*$AH$10,AI353*$AH$10)</f>
        <v>0.1</v>
      </c>
      <c r="AI353" s="328">
        <f t="shared" ref="AI353" si="1883">ROUND(AVERAGEIF(AJ353:AJ355,"&gt;0"),0)</f>
        <v>1</v>
      </c>
      <c r="AJ353" s="108">
        <f t="shared" si="1745"/>
        <v>1</v>
      </c>
      <c r="AK353" s="106" t="s">
        <v>287</v>
      </c>
      <c r="AL353" s="106" t="s">
        <v>436</v>
      </c>
      <c r="AM353" s="328">
        <f t="shared" ref="AM353" si="1884">IF(S353="No_existen",5*$AM$10,AN353*$AM$10)</f>
        <v>0.1</v>
      </c>
      <c r="AN353" s="328">
        <f t="shared" ref="AN353" si="1885">ROUND(AVERAGEIF(AO353:AO355,"&gt;0"),0)</f>
        <v>1</v>
      </c>
      <c r="AO353" s="108">
        <f t="shared" si="1759"/>
        <v>1</v>
      </c>
      <c r="AP353" s="106" t="s">
        <v>631</v>
      </c>
      <c r="AQ353" s="328">
        <f t="shared" ref="AQ353" si="1886">ROUND(AVERAGE(U353,Y353,AD353,AI353,AN353),0)</f>
        <v>1</v>
      </c>
      <c r="AR353" s="328" t="str">
        <f t="shared" ref="AR353" si="1887">IF(AQ353&lt;1.5,"FUERTE",IF(AND(AQ353&gt;=1.5,AQ353&lt;2.5),"ACEPTABLE",IF(AQ353&gt;=5,"INEXISTENTE","DÉBIL")))</f>
        <v>FUERTE</v>
      </c>
      <c r="AS353" s="328">
        <f t="shared" ref="AS353" si="1888">IF(R353=0,0,ROUND((R353*AQ353),0))</f>
        <v>8</v>
      </c>
      <c r="AT353" s="329" t="str">
        <f t="shared" ref="AT353" si="1889">IF(AS353&gt;=36,"GRAVE", IF(AS353&lt;=10, "LEVE", "MODERADO"))</f>
        <v>LEVE</v>
      </c>
      <c r="AU353" s="363" t="s">
        <v>1642</v>
      </c>
      <c r="AV353" s="403">
        <v>0.98899999999999999</v>
      </c>
      <c r="AW353" s="106" t="s">
        <v>88</v>
      </c>
      <c r="AX353" s="106"/>
      <c r="AY353" s="119"/>
      <c r="AZ353" s="120"/>
      <c r="BA353" s="100"/>
      <c r="BB353" s="100"/>
      <c r="BC353" s="100"/>
      <c r="BD353" s="100"/>
      <c r="BE353" s="100"/>
      <c r="BF353" s="100"/>
      <c r="BG353" s="100"/>
    </row>
    <row r="354" spans="1:59" ht="64.5" hidden="1" customHeight="1" x14ac:dyDescent="0.2">
      <c r="A354" s="336"/>
      <c r="B354" s="340"/>
      <c r="C354" s="340"/>
      <c r="D354" s="329"/>
      <c r="E354" s="340"/>
      <c r="F354" s="340"/>
      <c r="G354" s="106" t="s">
        <v>255</v>
      </c>
      <c r="H354" s="106" t="s">
        <v>37</v>
      </c>
      <c r="I354" s="99" t="s">
        <v>1575</v>
      </c>
      <c r="J354" s="340"/>
      <c r="K354" s="338"/>
      <c r="L354" s="338"/>
      <c r="M354" s="338"/>
      <c r="N354" s="340"/>
      <c r="O354" s="328"/>
      <c r="P354" s="340"/>
      <c r="Q354" s="328"/>
      <c r="R354" s="328"/>
      <c r="S354" s="118" t="s">
        <v>310</v>
      </c>
      <c r="T354" s="99">
        <f t="shared" si="1742"/>
        <v>1</v>
      </c>
      <c r="U354" s="328"/>
      <c r="V354" s="328"/>
      <c r="W354" s="106" t="s">
        <v>1617</v>
      </c>
      <c r="X354" s="328"/>
      <c r="Y354" s="328"/>
      <c r="Z354" s="108">
        <f t="shared" si="1743"/>
        <v>1</v>
      </c>
      <c r="AA354" s="106" t="s">
        <v>315</v>
      </c>
      <c r="AB354" s="106" t="s">
        <v>1633</v>
      </c>
      <c r="AC354" s="328"/>
      <c r="AD354" s="328"/>
      <c r="AE354" s="108">
        <f t="shared" si="1744"/>
        <v>1</v>
      </c>
      <c r="AF354" s="106" t="s">
        <v>290</v>
      </c>
      <c r="AG354" s="106" t="s">
        <v>1634</v>
      </c>
      <c r="AH354" s="328"/>
      <c r="AI354" s="328"/>
      <c r="AJ354" s="108">
        <f t="shared" si="1745"/>
        <v>1</v>
      </c>
      <c r="AK354" s="106" t="s">
        <v>287</v>
      </c>
      <c r="AL354" s="106" t="s">
        <v>297</v>
      </c>
      <c r="AM354" s="328"/>
      <c r="AN354" s="328"/>
      <c r="AO354" s="108">
        <f t="shared" si="1759"/>
        <v>1</v>
      </c>
      <c r="AP354" s="106" t="s">
        <v>631</v>
      </c>
      <c r="AQ354" s="328"/>
      <c r="AR354" s="328"/>
      <c r="AS354" s="328"/>
      <c r="AT354" s="329"/>
      <c r="AU354" s="364"/>
      <c r="AV354" s="364"/>
      <c r="AW354" s="106" t="s">
        <v>88</v>
      </c>
      <c r="AX354" s="106"/>
      <c r="AY354" s="119"/>
      <c r="AZ354" s="120"/>
      <c r="BA354" s="100"/>
      <c r="BB354" s="100"/>
      <c r="BC354" s="100"/>
      <c r="BD354" s="100"/>
      <c r="BE354" s="100"/>
      <c r="BF354" s="100"/>
      <c r="BG354" s="100"/>
    </row>
    <row r="355" spans="1:59" ht="64.5" hidden="1" customHeight="1" x14ac:dyDescent="0.2">
      <c r="A355" s="336"/>
      <c r="B355" s="340"/>
      <c r="C355" s="340"/>
      <c r="D355" s="329"/>
      <c r="E355" s="340"/>
      <c r="F355" s="340"/>
      <c r="G355" s="106" t="s">
        <v>255</v>
      </c>
      <c r="H355" s="106" t="s">
        <v>37</v>
      </c>
      <c r="I355" s="118" t="s">
        <v>1576</v>
      </c>
      <c r="J355" s="340"/>
      <c r="K355" s="339"/>
      <c r="L355" s="339"/>
      <c r="M355" s="339"/>
      <c r="N355" s="340"/>
      <c r="O355" s="328"/>
      <c r="P355" s="340"/>
      <c r="Q355" s="328"/>
      <c r="R355" s="328"/>
      <c r="S355" s="118" t="s">
        <v>310</v>
      </c>
      <c r="T355" s="99">
        <f t="shared" si="1742"/>
        <v>1</v>
      </c>
      <c r="U355" s="328"/>
      <c r="V355" s="328"/>
      <c r="W355" s="106" t="s">
        <v>1618</v>
      </c>
      <c r="X355" s="328"/>
      <c r="Y355" s="328"/>
      <c r="Z355" s="108">
        <f t="shared" si="1743"/>
        <v>2</v>
      </c>
      <c r="AA355" s="106" t="s">
        <v>314</v>
      </c>
      <c r="AB355" s="106"/>
      <c r="AC355" s="328"/>
      <c r="AD355" s="328"/>
      <c r="AE355" s="108">
        <f t="shared" si="1744"/>
        <v>1</v>
      </c>
      <c r="AF355" s="106" t="s">
        <v>290</v>
      </c>
      <c r="AG355" s="106" t="s">
        <v>1635</v>
      </c>
      <c r="AH355" s="328"/>
      <c r="AI355" s="328"/>
      <c r="AJ355" s="108">
        <f t="shared" si="1745"/>
        <v>1</v>
      </c>
      <c r="AK355" s="106" t="s">
        <v>287</v>
      </c>
      <c r="AL355" s="106" t="s">
        <v>297</v>
      </c>
      <c r="AM355" s="328"/>
      <c r="AN355" s="328"/>
      <c r="AO355" s="108">
        <f t="shared" si="1759"/>
        <v>1</v>
      </c>
      <c r="AP355" s="106" t="s">
        <v>631</v>
      </c>
      <c r="AQ355" s="328"/>
      <c r="AR355" s="328"/>
      <c r="AS355" s="328"/>
      <c r="AT355" s="329"/>
      <c r="AU355" s="365"/>
      <c r="AV355" s="365"/>
      <c r="AW355" s="106" t="s">
        <v>88</v>
      </c>
      <c r="AX355" s="106"/>
      <c r="AY355" s="119"/>
      <c r="AZ355" s="120"/>
      <c r="BA355" s="100"/>
      <c r="BB355" s="100"/>
      <c r="BC355" s="100"/>
      <c r="BD355" s="100"/>
      <c r="BE355" s="100"/>
      <c r="BF355" s="100"/>
      <c r="BG355" s="100"/>
    </row>
    <row r="356" spans="1:59" ht="64.5" hidden="1" customHeight="1" x14ac:dyDescent="0.2">
      <c r="A356" s="336">
        <v>116</v>
      </c>
      <c r="B356" s="340" t="s">
        <v>157</v>
      </c>
      <c r="C356" s="340" t="str">
        <f t="shared" ref="C356" si="1890">+VLOOKUP(B356,$A$694:$B$733,2,0)</f>
        <v>FRANCISCO ANTORIO URIBE GOMEZ</v>
      </c>
      <c r="D356" s="329" t="s">
        <v>160</v>
      </c>
      <c r="E356" s="340" t="str">
        <f>IF(D356=$D$664,$E$664,IF(D356=$D$665,$E$665,IF(D356=$D$666,$E$666,IF(D356=$D$667,$E$667,IF(D356=$D$668,$E$668,IF(D356=$D$669,$E$669,IF(D356=$D$670,$E$670,IF(D356=$D$671,$E$671,IF(D356=$D$672,$E$672,IF(D356=$D$673,$E$673,IF(D356=VICERRECTORÍA_ACADÉMICA_,BE970,IF(D356=PLANEACIÓN_,BE972, IF(D356=IMPACTO,BE971,IF(D356=VICERRECTORÍA_ADMINISTRATIVA_FINANCIERA_,BE973,IF(D356=_VICERRECTORÍA_RESPONSABILIDAD_SOCIAL_Y_BIENESTAR_UNIVERSITARIO_,BE974," ")))))))))))))))</f>
        <v>Orientar el desarrollo de la Universidad mediante el direccionamiento estratégico y visión compartida de la comunidad universitaria, a fin de lograr los objetivos misionales.</v>
      </c>
      <c r="F356" s="340" t="s">
        <v>259</v>
      </c>
      <c r="G356" s="106" t="s">
        <v>255</v>
      </c>
      <c r="H356" s="106" t="s">
        <v>37</v>
      </c>
      <c r="I356" s="106" t="s">
        <v>1577</v>
      </c>
      <c r="J356" s="340" t="s">
        <v>139</v>
      </c>
      <c r="K356" s="337" t="s">
        <v>1595</v>
      </c>
      <c r="L356" s="337" t="s">
        <v>1596</v>
      </c>
      <c r="M356" s="337" t="s">
        <v>1597</v>
      </c>
      <c r="N356" s="340" t="s">
        <v>143</v>
      </c>
      <c r="O356" s="328">
        <f t="shared" ref="O356" si="1891">IF(N356="ALTA",5,IF(N356="MEDIO ALTA",4,IF(N356="MEDIA",3,IF(N356="MEDIO BAJA",2,IF(N356="BAJA",1,0)))))</f>
        <v>4</v>
      </c>
      <c r="P356" s="340" t="s">
        <v>205</v>
      </c>
      <c r="Q356" s="328">
        <f t="shared" ref="Q356" si="1892">IF(P356="ALTO",5,IF(P356="MEDIO-ALTO",4,IF(P356="MEDIO",3,IF(P356="MEDIO-BAJO",2,IF(P356="BAJO",1,0)))))</f>
        <v>4</v>
      </c>
      <c r="R356" s="328">
        <f t="shared" ref="R356" si="1893">Q356*O356</f>
        <v>16</v>
      </c>
      <c r="S356" s="118" t="s">
        <v>310</v>
      </c>
      <c r="T356" s="99">
        <f t="shared" si="1742"/>
        <v>1</v>
      </c>
      <c r="U356" s="328">
        <f t="shared" ref="U356:U416" si="1894">ROUND(AVERAGEIF(T356:T358,"&gt;0"),0)</f>
        <v>1</v>
      </c>
      <c r="V356" s="328">
        <f t="shared" ref="V356:V416" si="1895">U356*0.6</f>
        <v>0.6</v>
      </c>
      <c r="W356" s="106" t="s">
        <v>1619</v>
      </c>
      <c r="X356" s="328">
        <f t="shared" ref="X356" si="1896">IF(S356="No_existen",5*$X$10,Y356*$X$10)</f>
        <v>0.1</v>
      </c>
      <c r="Y356" s="328">
        <f t="shared" ref="Y356:Y392" si="1897">ROUND(AVERAGEIF(Z356:Z358,"&gt;0"),0)</f>
        <v>2</v>
      </c>
      <c r="Z356" s="108">
        <f t="shared" si="1743"/>
        <v>2</v>
      </c>
      <c r="AA356" s="106" t="s">
        <v>314</v>
      </c>
      <c r="AB356" s="106"/>
      <c r="AC356" s="328">
        <f t="shared" ref="AC356" si="1898">IF(S356="No_existen",5*$AC$10,AD356*$AC$10)</f>
        <v>0.15</v>
      </c>
      <c r="AD356" s="328">
        <f t="shared" ref="AD356:AD416" si="1899">ROUND(AVERAGEIF(AE356:AE358,"&gt;0"),0)</f>
        <v>1</v>
      </c>
      <c r="AE356" s="108">
        <f t="shared" si="1744"/>
        <v>1</v>
      </c>
      <c r="AF356" s="106" t="s">
        <v>290</v>
      </c>
      <c r="AG356" s="106" t="s">
        <v>1528</v>
      </c>
      <c r="AH356" s="328">
        <f t="shared" ref="AH356" si="1900">IF(S356="No_existen",5*$AH$10,AI356*$AH$10)</f>
        <v>0.1</v>
      </c>
      <c r="AI356" s="328">
        <f t="shared" ref="AI356" si="1901">ROUND(AVERAGEIF(AJ356:AJ358,"&gt;0"),0)</f>
        <v>1</v>
      </c>
      <c r="AJ356" s="108">
        <f t="shared" si="1745"/>
        <v>1</v>
      </c>
      <c r="AK356" s="106" t="s">
        <v>287</v>
      </c>
      <c r="AL356" s="106" t="s">
        <v>298</v>
      </c>
      <c r="AM356" s="328">
        <f t="shared" ref="AM356" si="1902">IF(S356="No_existen",5*$AM$10,AN356*$AM$10)</f>
        <v>0.1</v>
      </c>
      <c r="AN356" s="328">
        <f t="shared" ref="AN356" si="1903">ROUND(AVERAGEIF(AO356:AO358,"&gt;0"),0)</f>
        <v>1</v>
      </c>
      <c r="AO356" s="108">
        <f t="shared" si="1759"/>
        <v>1</v>
      </c>
      <c r="AP356" s="106" t="s">
        <v>631</v>
      </c>
      <c r="AQ356" s="328">
        <f t="shared" ref="AQ356" si="1904">ROUND(AVERAGE(U356,Y356,AD356,AI356,AN356),0)</f>
        <v>1</v>
      </c>
      <c r="AR356" s="328" t="str">
        <f t="shared" ref="AR356" si="1905">IF(AQ356&lt;1.5,"FUERTE",IF(AND(AQ356&gt;=1.5,AQ356&lt;2.5),"ACEPTABLE",IF(AQ356&gt;=5,"INEXISTENTE","DÉBIL")))</f>
        <v>FUERTE</v>
      </c>
      <c r="AS356" s="328">
        <f t="shared" ref="AS356" si="1906">IF(R356=0,0,ROUND((R356*AQ356),0))</f>
        <v>16</v>
      </c>
      <c r="AT356" s="329" t="str">
        <f t="shared" ref="AT356" si="1907">IF(AS356&gt;=36,"GRAVE", IF(AS356&lt;=10, "LEVE", "MODERADO"))</f>
        <v>MODERADO</v>
      </c>
      <c r="AU356" s="404" t="s">
        <v>1643</v>
      </c>
      <c r="AV356" s="385">
        <v>0</v>
      </c>
      <c r="AW356" s="106" t="s">
        <v>89</v>
      </c>
      <c r="AX356" s="106" t="s">
        <v>1650</v>
      </c>
      <c r="AY356" s="119">
        <v>46003</v>
      </c>
      <c r="AZ356" s="120"/>
      <c r="BA356" s="100"/>
      <c r="BB356" s="100"/>
      <c r="BC356" s="100"/>
      <c r="BD356" s="100"/>
      <c r="BE356" s="100"/>
      <c r="BF356" s="100"/>
      <c r="BG356" s="100"/>
    </row>
    <row r="357" spans="1:59" ht="64.5" hidden="1" customHeight="1" x14ac:dyDescent="0.2">
      <c r="A357" s="336"/>
      <c r="B357" s="340"/>
      <c r="C357" s="340"/>
      <c r="D357" s="329"/>
      <c r="E357" s="340"/>
      <c r="F357" s="340"/>
      <c r="G357" s="106" t="s">
        <v>255</v>
      </c>
      <c r="H357" s="106" t="s">
        <v>37</v>
      </c>
      <c r="I357" s="106" t="s">
        <v>1578</v>
      </c>
      <c r="J357" s="340"/>
      <c r="K357" s="338"/>
      <c r="L357" s="338"/>
      <c r="M357" s="338"/>
      <c r="N357" s="340"/>
      <c r="O357" s="328"/>
      <c r="P357" s="340"/>
      <c r="Q357" s="328"/>
      <c r="R357" s="328"/>
      <c r="S357" s="118" t="s">
        <v>310</v>
      </c>
      <c r="T357" s="99">
        <f t="shared" si="1742"/>
        <v>1</v>
      </c>
      <c r="U357" s="328"/>
      <c r="V357" s="328"/>
      <c r="W357" s="106" t="s">
        <v>1620</v>
      </c>
      <c r="X357" s="328"/>
      <c r="Y357" s="328"/>
      <c r="Z357" s="108">
        <f t="shared" si="1743"/>
        <v>2</v>
      </c>
      <c r="AA357" s="106" t="s">
        <v>314</v>
      </c>
      <c r="AB357" s="106"/>
      <c r="AC357" s="328"/>
      <c r="AD357" s="328"/>
      <c r="AE357" s="108">
        <f t="shared" si="1744"/>
        <v>1</v>
      </c>
      <c r="AF357" s="106" t="s">
        <v>290</v>
      </c>
      <c r="AG357" s="106" t="s">
        <v>1635</v>
      </c>
      <c r="AH357" s="328"/>
      <c r="AI357" s="328"/>
      <c r="AJ357" s="108">
        <f t="shared" si="1745"/>
        <v>1</v>
      </c>
      <c r="AK357" s="106" t="s">
        <v>287</v>
      </c>
      <c r="AL357" s="106" t="s">
        <v>298</v>
      </c>
      <c r="AM357" s="328"/>
      <c r="AN357" s="328"/>
      <c r="AO357" s="108">
        <f t="shared" si="1759"/>
        <v>1</v>
      </c>
      <c r="AP357" s="106" t="s">
        <v>631</v>
      </c>
      <c r="AQ357" s="328"/>
      <c r="AR357" s="328"/>
      <c r="AS357" s="328"/>
      <c r="AT357" s="329"/>
      <c r="AU357" s="405"/>
      <c r="AV357" s="329"/>
      <c r="AW357" s="106" t="s">
        <v>89</v>
      </c>
      <c r="AX357" s="106" t="s">
        <v>1651</v>
      </c>
      <c r="AY357" s="119">
        <v>46003</v>
      </c>
      <c r="AZ357" s="120"/>
      <c r="BA357" s="100"/>
      <c r="BB357" s="100"/>
      <c r="BC357" s="100"/>
      <c r="BD357" s="100"/>
      <c r="BE357" s="100"/>
      <c r="BF357" s="100"/>
      <c r="BG357" s="100"/>
    </row>
    <row r="358" spans="1:59" ht="64.5" hidden="1" customHeight="1" x14ac:dyDescent="0.2">
      <c r="A358" s="336"/>
      <c r="B358" s="340"/>
      <c r="C358" s="340"/>
      <c r="D358" s="329"/>
      <c r="E358" s="340"/>
      <c r="F358" s="340"/>
      <c r="G358" s="106" t="s">
        <v>255</v>
      </c>
      <c r="H358" s="106" t="s">
        <v>37</v>
      </c>
      <c r="I358" s="106" t="s">
        <v>1579</v>
      </c>
      <c r="J358" s="340"/>
      <c r="K358" s="339"/>
      <c r="L358" s="339"/>
      <c r="M358" s="339"/>
      <c r="N358" s="340"/>
      <c r="O358" s="328"/>
      <c r="P358" s="340"/>
      <c r="Q358" s="328"/>
      <c r="R358" s="328"/>
      <c r="S358" s="118" t="s">
        <v>310</v>
      </c>
      <c r="T358" s="99">
        <f t="shared" si="1742"/>
        <v>1</v>
      </c>
      <c r="U358" s="328"/>
      <c r="V358" s="328"/>
      <c r="W358" s="106" t="s">
        <v>1621</v>
      </c>
      <c r="X358" s="328"/>
      <c r="Y358" s="328"/>
      <c r="Z358" s="108">
        <f t="shared" si="1743"/>
        <v>2</v>
      </c>
      <c r="AA358" s="106" t="s">
        <v>314</v>
      </c>
      <c r="AB358" s="106"/>
      <c r="AC358" s="328"/>
      <c r="AD358" s="328"/>
      <c r="AE358" s="108">
        <f t="shared" si="1744"/>
        <v>1</v>
      </c>
      <c r="AF358" s="106" t="s">
        <v>290</v>
      </c>
      <c r="AG358" s="106" t="s">
        <v>1636</v>
      </c>
      <c r="AH358" s="328"/>
      <c r="AI358" s="328"/>
      <c r="AJ358" s="108">
        <f t="shared" si="1745"/>
        <v>1</v>
      </c>
      <c r="AK358" s="106" t="s">
        <v>287</v>
      </c>
      <c r="AL358" s="106" t="s">
        <v>298</v>
      </c>
      <c r="AM358" s="328"/>
      <c r="AN358" s="328"/>
      <c r="AO358" s="108">
        <f t="shared" si="1759"/>
        <v>1</v>
      </c>
      <c r="AP358" s="106" t="s">
        <v>631</v>
      </c>
      <c r="AQ358" s="328"/>
      <c r="AR358" s="328"/>
      <c r="AS358" s="328"/>
      <c r="AT358" s="329"/>
      <c r="AU358" s="406"/>
      <c r="AV358" s="329"/>
      <c r="AW358" s="106"/>
      <c r="AX358" s="106"/>
      <c r="AY358" s="119"/>
      <c r="AZ358" s="120"/>
      <c r="BA358" s="100"/>
      <c r="BB358" s="100"/>
      <c r="BC358" s="100"/>
      <c r="BD358" s="100"/>
      <c r="BE358" s="100"/>
      <c r="BF358" s="100"/>
      <c r="BG358" s="100"/>
    </row>
    <row r="359" spans="1:59" ht="64.5" hidden="1" customHeight="1" x14ac:dyDescent="0.2">
      <c r="A359" s="336">
        <v>117</v>
      </c>
      <c r="B359" s="340" t="s">
        <v>157</v>
      </c>
      <c r="C359" s="340" t="str">
        <f t="shared" ref="C359" si="1908">+VLOOKUP(B359,$A$694:$B$733,2,0)</f>
        <v>FRANCISCO ANTORIO URIBE GOMEZ</v>
      </c>
      <c r="D359" s="329" t="s">
        <v>159</v>
      </c>
      <c r="E359" s="340" t="str">
        <f>IF(D359=$D$664,$E$664,IF(D359=$D$665,$E$665,IF(D359=$D$666,$E$666,IF(D359=$D$667,$E$667,IF(D359=$D$668,$E$668,IF(D359=$D$669,$E$669,IF(D359=$D$670,$E$670,IF(D359=$D$671,$E$671,IF(D359=$D$672,$E$672,IF(D359=$D$673,$E$673,IF(D359=VICERRECTORÍA_ACADÉMICA_,BE973,IF(D359=PLANEACIÓN_,BE975, IF(D359=IMPACTO,BE974,IF(D359=VICERRECTORÍA_ADMINISTRATIVA_FINANCIERA_,BE976,IF(D359=_VICERRECTORÍA_RESPONSABILIDAD_SOCIAL_Y_BIENESTAR_UNIVERSITARIO_,BE977,"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59" s="340" t="s">
        <v>260</v>
      </c>
      <c r="G359" s="106" t="s">
        <v>255</v>
      </c>
      <c r="H359" s="106" t="s">
        <v>111</v>
      </c>
      <c r="I359" s="106" t="s">
        <v>1580</v>
      </c>
      <c r="J359" s="340" t="s">
        <v>112</v>
      </c>
      <c r="K359" s="328" t="s">
        <v>1598</v>
      </c>
      <c r="L359" s="328" t="s">
        <v>1599</v>
      </c>
      <c r="M359" s="328" t="s">
        <v>1600</v>
      </c>
      <c r="N359" s="340" t="s">
        <v>144</v>
      </c>
      <c r="O359" s="328">
        <f t="shared" ref="O359" si="1909">IF(N359="ALTA",5,IF(N359="MEDIO ALTA",4,IF(N359="MEDIA",3,IF(N359="MEDIO BAJA",2,IF(N359="BAJA",1,0)))))</f>
        <v>2</v>
      </c>
      <c r="P359" s="340" t="s">
        <v>136</v>
      </c>
      <c r="Q359" s="328">
        <f t="shared" ref="Q359" si="1910">IF(P359="ALTO",5,IF(P359="MEDIO-ALTO",4,IF(P359="MEDIO",3,IF(P359="MEDIO-BAJO",2,IF(P359="BAJO",1,0)))))</f>
        <v>5</v>
      </c>
      <c r="R359" s="328">
        <f t="shared" ref="R359" si="1911">Q359*O359</f>
        <v>10</v>
      </c>
      <c r="S359" s="118" t="s">
        <v>310</v>
      </c>
      <c r="T359" s="99">
        <f t="shared" si="1742"/>
        <v>1</v>
      </c>
      <c r="U359" s="328">
        <f t="shared" ref="U359:U419" si="1912">ROUND(AVERAGEIF(T359:T361,"&gt;0"),0)</f>
        <v>1</v>
      </c>
      <c r="V359" s="328">
        <f t="shared" ref="V359:V419" si="1913">U359*0.6</f>
        <v>0.6</v>
      </c>
      <c r="W359" s="106" t="s">
        <v>1622</v>
      </c>
      <c r="X359" s="328">
        <f t="shared" ref="X359" si="1914">IF(S359="No_existen",5*$X$10,Y359*$X$10)</f>
        <v>0.15000000000000002</v>
      </c>
      <c r="Y359" s="328">
        <f t="shared" ref="Y359:Y395" si="1915">ROUND(AVERAGEIF(Z359:Z361,"&gt;0"),0)</f>
        <v>3</v>
      </c>
      <c r="Z359" s="108">
        <f t="shared" si="1743"/>
        <v>4</v>
      </c>
      <c r="AA359" s="106" t="s">
        <v>313</v>
      </c>
      <c r="AB359" s="106"/>
      <c r="AC359" s="328">
        <f t="shared" ref="AC359" si="1916">IF(S359="No_existen",5*$AC$10,AD359*$AC$10)</f>
        <v>0.15</v>
      </c>
      <c r="AD359" s="328">
        <f t="shared" ref="AD359:AD419" si="1917">ROUND(AVERAGEIF(AE359:AE361,"&gt;0"),0)</f>
        <v>1</v>
      </c>
      <c r="AE359" s="108">
        <f t="shared" si="1744"/>
        <v>1</v>
      </c>
      <c r="AF359" s="106" t="s">
        <v>290</v>
      </c>
      <c r="AG359" s="106" t="s">
        <v>1637</v>
      </c>
      <c r="AH359" s="328">
        <f t="shared" ref="AH359" si="1918">IF(S359="No_existen",5*$AH$10,AI359*$AH$10)</f>
        <v>0.1</v>
      </c>
      <c r="AI359" s="328">
        <f t="shared" ref="AI359" si="1919">ROUND(AVERAGEIF(AJ359:AJ361,"&gt;0"),0)</f>
        <v>1</v>
      </c>
      <c r="AJ359" s="108">
        <f t="shared" si="1745"/>
        <v>1</v>
      </c>
      <c r="AK359" s="106" t="s">
        <v>287</v>
      </c>
      <c r="AL359" s="106" t="s">
        <v>302</v>
      </c>
      <c r="AM359" s="328">
        <f t="shared" ref="AM359" si="1920">IF(S359="No_existen",5*$AM$10,AN359*$AM$10)</f>
        <v>0.4</v>
      </c>
      <c r="AN359" s="328">
        <f t="shared" ref="AN359" si="1921">ROUND(AVERAGEIF(AO359:AO361,"&gt;0"),0)</f>
        <v>4</v>
      </c>
      <c r="AO359" s="108">
        <f t="shared" si="1759"/>
        <v>4</v>
      </c>
      <c r="AP359" s="106" t="s">
        <v>632</v>
      </c>
      <c r="AQ359" s="328">
        <f t="shared" ref="AQ359" si="1922">ROUND(AVERAGE(U359,Y359,AD359,AI359,AN359),0)</f>
        <v>2</v>
      </c>
      <c r="AR359" s="328" t="str">
        <f t="shared" ref="AR359" si="1923">IF(AQ359&lt;1.5,"FUERTE",IF(AND(AQ359&gt;=1.5,AQ359&lt;2.5),"ACEPTABLE",IF(AQ359&gt;=5,"INEXISTENTE","DÉBIL")))</f>
        <v>ACEPTABLE</v>
      </c>
      <c r="AS359" s="328">
        <f t="shared" ref="AS359" si="1924">IF(R359=0,0,ROUND((R359*AQ359),0))</f>
        <v>20</v>
      </c>
      <c r="AT359" s="329" t="str">
        <f t="shared" ref="AT359" si="1925">IF(AS359&gt;=36,"GRAVE", IF(AS359&lt;=10, "LEVE", "MODERADO"))</f>
        <v>MODERADO</v>
      </c>
      <c r="AU359" s="328" t="s">
        <v>1644</v>
      </c>
      <c r="AV359" s="384">
        <v>0.95</v>
      </c>
      <c r="AW359" s="106" t="s">
        <v>91</v>
      </c>
      <c r="AX359" s="106" t="s">
        <v>1652</v>
      </c>
      <c r="AY359" s="119">
        <v>46006</v>
      </c>
      <c r="AZ359" s="120" t="s">
        <v>1653</v>
      </c>
      <c r="BA359" s="100"/>
      <c r="BB359" s="100"/>
      <c r="BC359" s="100"/>
      <c r="BD359" s="100"/>
      <c r="BE359" s="100"/>
      <c r="BF359" s="100"/>
      <c r="BG359" s="100"/>
    </row>
    <row r="360" spans="1:59" ht="64.5" hidden="1" customHeight="1" x14ac:dyDescent="0.2">
      <c r="A360" s="336"/>
      <c r="B360" s="340"/>
      <c r="C360" s="340"/>
      <c r="D360" s="329"/>
      <c r="E360" s="340"/>
      <c r="F360" s="340"/>
      <c r="G360" s="106"/>
      <c r="H360" s="106"/>
      <c r="I360" s="99"/>
      <c r="J360" s="340"/>
      <c r="K360" s="328"/>
      <c r="L360" s="328"/>
      <c r="M360" s="328"/>
      <c r="N360" s="340"/>
      <c r="O360" s="328"/>
      <c r="P360" s="340"/>
      <c r="Q360" s="328"/>
      <c r="R360" s="328"/>
      <c r="S360" s="118" t="s">
        <v>310</v>
      </c>
      <c r="T360" s="99">
        <f t="shared" si="1742"/>
        <v>1</v>
      </c>
      <c r="U360" s="328"/>
      <c r="V360" s="328"/>
      <c r="W360" s="106" t="s">
        <v>1623</v>
      </c>
      <c r="X360" s="328"/>
      <c r="Y360" s="328"/>
      <c r="Z360" s="108">
        <f t="shared" si="1743"/>
        <v>2</v>
      </c>
      <c r="AA360" s="106" t="s">
        <v>314</v>
      </c>
      <c r="AB360" s="106"/>
      <c r="AC360" s="328"/>
      <c r="AD360" s="328"/>
      <c r="AE360" s="108">
        <f t="shared" si="1744"/>
        <v>1</v>
      </c>
      <c r="AF360" s="106" t="s">
        <v>290</v>
      </c>
      <c r="AG360" s="106" t="s">
        <v>1528</v>
      </c>
      <c r="AH360" s="328"/>
      <c r="AI360" s="328"/>
      <c r="AJ360" s="108">
        <f t="shared" si="1745"/>
        <v>1</v>
      </c>
      <c r="AK360" s="106" t="s">
        <v>287</v>
      </c>
      <c r="AL360" s="106" t="s">
        <v>295</v>
      </c>
      <c r="AM360" s="328"/>
      <c r="AN360" s="328"/>
      <c r="AO360" s="108">
        <f t="shared" si="1759"/>
        <v>4</v>
      </c>
      <c r="AP360" s="106" t="s">
        <v>632</v>
      </c>
      <c r="AQ360" s="328"/>
      <c r="AR360" s="328"/>
      <c r="AS360" s="328"/>
      <c r="AT360" s="329"/>
      <c r="AU360" s="328"/>
      <c r="AV360" s="328"/>
      <c r="AW360" s="106"/>
      <c r="AX360" s="106"/>
      <c r="AY360" s="119"/>
      <c r="AZ360" s="120"/>
      <c r="BA360" s="100"/>
      <c r="BB360" s="100"/>
      <c r="BC360" s="100"/>
      <c r="BD360" s="100"/>
      <c r="BE360" s="100"/>
      <c r="BF360" s="100"/>
      <c r="BG360" s="100"/>
    </row>
    <row r="361" spans="1:59" ht="64.5" hidden="1" customHeight="1" x14ac:dyDescent="0.2">
      <c r="A361" s="336"/>
      <c r="B361" s="340"/>
      <c r="C361" s="340"/>
      <c r="D361" s="329"/>
      <c r="E361" s="340"/>
      <c r="F361" s="340"/>
      <c r="G361" s="106"/>
      <c r="H361" s="106"/>
      <c r="I361" s="99"/>
      <c r="J361" s="340"/>
      <c r="K361" s="328"/>
      <c r="L361" s="328"/>
      <c r="M361" s="328"/>
      <c r="N361" s="340"/>
      <c r="O361" s="328"/>
      <c r="P361" s="340"/>
      <c r="Q361" s="328"/>
      <c r="R361" s="328"/>
      <c r="S361" s="118"/>
      <c r="T361" s="99">
        <f t="shared" si="1742"/>
        <v>0</v>
      </c>
      <c r="U361" s="328"/>
      <c r="V361" s="328"/>
      <c r="W361" s="106"/>
      <c r="X361" s="328"/>
      <c r="Y361" s="328"/>
      <c r="Z361" s="108">
        <f t="shared" si="1743"/>
        <v>0</v>
      </c>
      <c r="AA361" s="106"/>
      <c r="AB361" s="106"/>
      <c r="AC361" s="328"/>
      <c r="AD361" s="328"/>
      <c r="AE361" s="108">
        <f t="shared" si="1744"/>
        <v>0</v>
      </c>
      <c r="AF361" s="106"/>
      <c r="AG361" s="106"/>
      <c r="AH361" s="328"/>
      <c r="AI361" s="328"/>
      <c r="AJ361" s="108">
        <f t="shared" si="1745"/>
        <v>0</v>
      </c>
      <c r="AK361" s="106"/>
      <c r="AL361" s="106"/>
      <c r="AM361" s="328"/>
      <c r="AN361" s="328"/>
      <c r="AO361" s="108">
        <f t="shared" si="1759"/>
        <v>0</v>
      </c>
      <c r="AP361" s="106"/>
      <c r="AQ361" s="328"/>
      <c r="AR361" s="328"/>
      <c r="AS361" s="328"/>
      <c r="AT361" s="329"/>
      <c r="AU361" s="328"/>
      <c r="AV361" s="328"/>
      <c r="AW361" s="106"/>
      <c r="AX361" s="106"/>
      <c r="AY361" s="119"/>
      <c r="AZ361" s="120"/>
      <c r="BA361" s="100"/>
      <c r="BB361" s="100"/>
      <c r="BC361" s="100"/>
      <c r="BD361" s="100"/>
      <c r="BE361" s="100"/>
      <c r="BF361" s="100"/>
      <c r="BG361" s="100"/>
    </row>
    <row r="362" spans="1:59" ht="64.5" hidden="1" customHeight="1" x14ac:dyDescent="0.2">
      <c r="A362" s="336">
        <v>118</v>
      </c>
      <c r="B362" s="340" t="s">
        <v>157</v>
      </c>
      <c r="C362" s="340" t="str">
        <f t="shared" ref="C362" si="1926">+VLOOKUP(B362,$A$694:$B$733,2,0)</f>
        <v>FRANCISCO ANTORIO URIBE GOMEZ</v>
      </c>
      <c r="D362" s="329" t="s">
        <v>159</v>
      </c>
      <c r="E362" s="340" t="str">
        <f>IF(D362=$D$664,$E$664,IF(D362=$D$665,$E$665,IF(D362=$D$666,$E$666,IF(D362=$D$667,$E$667,IF(D362=$D$668,$E$668,IF(D362=$D$669,$E$669,IF(D362=$D$670,$E$670,IF(D362=$D$671,$E$671,IF(D362=$D$672,$E$672,IF(D362=$D$673,$E$673,IF(D362=VICERRECTORÍA_ACADÉMICA_,BE976,IF(D362=PLANEACIÓN_,BE978, IF(D362=IMPACTO,BE977,IF(D362=VICERRECTORÍA_ADMINISTRATIVA_FINANCIERA_,BE979,IF(D362=_VICERRECTORÍA_RESPONSABILIDAD_SOCIAL_Y_BIENESTAR_UNIVERSITARIO_,BE980," ")))))))))))))))</f>
        <v>Administrar y ejecutar los recursos de la institución generando en los procesos mayor eficiencia y eficacia para dar una respuesta oportuna a los servicios demandados en el cumplimiento de las funciones misionales.</v>
      </c>
      <c r="F362" s="340" t="s">
        <v>260</v>
      </c>
      <c r="G362" s="106" t="s">
        <v>255</v>
      </c>
      <c r="H362" s="106" t="s">
        <v>111</v>
      </c>
      <c r="I362" s="99" t="s">
        <v>1581</v>
      </c>
      <c r="J362" s="340" t="s">
        <v>112</v>
      </c>
      <c r="K362" s="340" t="s">
        <v>1601</v>
      </c>
      <c r="L362" s="340" t="s">
        <v>1602</v>
      </c>
      <c r="M362" s="340" t="s">
        <v>1603</v>
      </c>
      <c r="N362" s="340" t="s">
        <v>144</v>
      </c>
      <c r="O362" s="328">
        <f t="shared" ref="O362" si="1927">IF(N362="ALTA",5,IF(N362="MEDIO ALTA",4,IF(N362="MEDIA",3,IF(N362="MEDIO BAJA",2,IF(N362="BAJA",1,0)))))</f>
        <v>2</v>
      </c>
      <c r="P362" s="340" t="s">
        <v>137</v>
      </c>
      <c r="Q362" s="328">
        <f t="shared" ref="Q362" si="1928">IF(P362="ALTO",5,IF(P362="MEDIO-ALTO",4,IF(P362="MEDIO",3,IF(P362="MEDIO-BAJO",2,IF(P362="BAJO",1,0)))))</f>
        <v>3</v>
      </c>
      <c r="R362" s="328">
        <f t="shared" ref="R362" si="1929">Q362*O362</f>
        <v>6</v>
      </c>
      <c r="S362" s="118" t="s">
        <v>381</v>
      </c>
      <c r="T362" s="99">
        <f t="shared" si="1742"/>
        <v>4</v>
      </c>
      <c r="U362" s="328">
        <f t="shared" ref="U362:U422" si="1930">ROUND(AVERAGEIF(T362:T364,"&gt;0"),0)</f>
        <v>4</v>
      </c>
      <c r="V362" s="328">
        <f t="shared" ref="V362:V422" si="1931">U362*0.6</f>
        <v>2.4</v>
      </c>
      <c r="W362" s="106" t="s">
        <v>1624</v>
      </c>
      <c r="X362" s="328">
        <f t="shared" ref="X362" si="1932">IF(S362="No_existen",5*$X$10,Y362*$X$10)</f>
        <v>0.2</v>
      </c>
      <c r="Y362" s="328">
        <f t="shared" ref="Y362:Y398" si="1933">ROUND(AVERAGEIF(Z362:Z364,"&gt;0"),0)</f>
        <v>4</v>
      </c>
      <c r="Z362" s="108">
        <f t="shared" si="1743"/>
        <v>4</v>
      </c>
      <c r="AA362" s="106" t="s">
        <v>313</v>
      </c>
      <c r="AB362" s="106"/>
      <c r="AC362" s="328">
        <f t="shared" ref="AC362" si="1934">IF(S362="No_existen",5*$AC$10,AD362*$AC$10)</f>
        <v>0.15</v>
      </c>
      <c r="AD362" s="328">
        <f t="shared" ref="AD362:AD422" si="1935">ROUND(AVERAGEIF(AE362:AE364,"&gt;0"),0)</f>
        <v>1</v>
      </c>
      <c r="AE362" s="108">
        <f t="shared" si="1744"/>
        <v>1</v>
      </c>
      <c r="AF362" s="106" t="s">
        <v>290</v>
      </c>
      <c r="AG362" s="106" t="s">
        <v>1528</v>
      </c>
      <c r="AH362" s="328">
        <f t="shared" ref="AH362" si="1936">IF(S362="No_existen",5*$AH$10,AI362*$AH$10)</f>
        <v>0.1</v>
      </c>
      <c r="AI362" s="328">
        <f t="shared" ref="AI362" si="1937">ROUND(AVERAGEIF(AJ362:AJ364,"&gt;0"),0)</f>
        <v>1</v>
      </c>
      <c r="AJ362" s="108">
        <f t="shared" si="1745"/>
        <v>1</v>
      </c>
      <c r="AK362" s="106" t="s">
        <v>287</v>
      </c>
      <c r="AL362" s="106" t="s">
        <v>294</v>
      </c>
      <c r="AM362" s="328">
        <f t="shared" ref="AM362" si="1938">IF(S362="No_existen",5*$AM$10,AN362*$AM$10)</f>
        <v>0.1</v>
      </c>
      <c r="AN362" s="328">
        <f t="shared" ref="AN362" si="1939">ROUND(AVERAGEIF(AO362:AO364,"&gt;0"),0)</f>
        <v>1</v>
      </c>
      <c r="AO362" s="108">
        <f t="shared" si="1759"/>
        <v>1</v>
      </c>
      <c r="AP362" s="106" t="s">
        <v>631</v>
      </c>
      <c r="AQ362" s="328">
        <f t="shared" ref="AQ362" si="1940">ROUND(AVERAGE(U362,Y362,AD362,AI362,AN362),0)</f>
        <v>2</v>
      </c>
      <c r="AR362" s="328" t="str">
        <f t="shared" ref="AR362" si="1941">IF(AQ362&lt;1.5,"FUERTE",IF(AND(AQ362&gt;=1.5,AQ362&lt;2.5),"ACEPTABLE",IF(AQ362&gt;=5,"INEXISTENTE","DÉBIL")))</f>
        <v>ACEPTABLE</v>
      </c>
      <c r="AS362" s="328">
        <f t="shared" ref="AS362" si="1942">IF(R362=0,0,ROUND((R362*AQ362),0))</f>
        <v>12</v>
      </c>
      <c r="AT362" s="329" t="str">
        <f t="shared" ref="AT362" si="1943">IF(AS362&gt;=36,"GRAVE", IF(AS362&lt;=10, "LEVE", "MODERADO"))</f>
        <v>MODERADO</v>
      </c>
      <c r="AU362" s="329" t="s">
        <v>1645</v>
      </c>
      <c r="AV362" s="385">
        <v>1</v>
      </c>
      <c r="AW362" s="106" t="s">
        <v>89</v>
      </c>
      <c r="AX362" s="106" t="s">
        <v>1654</v>
      </c>
      <c r="AY362" s="119">
        <v>46006</v>
      </c>
      <c r="AZ362" s="120"/>
      <c r="BA362" s="100"/>
      <c r="BB362" s="100"/>
      <c r="BC362" s="100"/>
      <c r="BD362" s="100"/>
      <c r="BE362" s="100"/>
      <c r="BF362" s="100"/>
      <c r="BG362" s="100"/>
    </row>
    <row r="363" spans="1:59" ht="64.5" hidden="1" customHeight="1" x14ac:dyDescent="0.2">
      <c r="A363" s="336"/>
      <c r="B363" s="340"/>
      <c r="C363" s="340"/>
      <c r="D363" s="329"/>
      <c r="E363" s="340"/>
      <c r="F363" s="340"/>
      <c r="G363" s="106" t="s">
        <v>255</v>
      </c>
      <c r="H363" s="106" t="s">
        <v>34</v>
      </c>
      <c r="I363" s="99" t="s">
        <v>1582</v>
      </c>
      <c r="J363" s="340"/>
      <c r="K363" s="340"/>
      <c r="L363" s="340"/>
      <c r="M363" s="340"/>
      <c r="N363" s="340"/>
      <c r="O363" s="328"/>
      <c r="P363" s="340"/>
      <c r="Q363" s="328"/>
      <c r="R363" s="328"/>
      <c r="S363" s="118" t="s">
        <v>381</v>
      </c>
      <c r="T363" s="99">
        <f t="shared" si="1742"/>
        <v>4</v>
      </c>
      <c r="U363" s="328"/>
      <c r="V363" s="328"/>
      <c r="W363" s="106" t="s">
        <v>1625</v>
      </c>
      <c r="X363" s="328"/>
      <c r="Y363" s="328"/>
      <c r="Z363" s="108">
        <f t="shared" si="1743"/>
        <v>4</v>
      </c>
      <c r="AA363" s="106" t="s">
        <v>313</v>
      </c>
      <c r="AB363" s="106"/>
      <c r="AC363" s="328"/>
      <c r="AD363" s="328"/>
      <c r="AE363" s="108">
        <f t="shared" si="1744"/>
        <v>1</v>
      </c>
      <c r="AF363" s="106" t="s">
        <v>290</v>
      </c>
      <c r="AG363" s="106" t="s">
        <v>1528</v>
      </c>
      <c r="AH363" s="328"/>
      <c r="AI363" s="328"/>
      <c r="AJ363" s="108">
        <f t="shared" si="1745"/>
        <v>1</v>
      </c>
      <c r="AK363" s="106" t="s">
        <v>287</v>
      </c>
      <c r="AL363" s="106" t="s">
        <v>295</v>
      </c>
      <c r="AM363" s="328"/>
      <c r="AN363" s="328"/>
      <c r="AO363" s="108">
        <f t="shared" si="1759"/>
        <v>1</v>
      </c>
      <c r="AP363" s="106" t="s">
        <v>631</v>
      </c>
      <c r="AQ363" s="328"/>
      <c r="AR363" s="328"/>
      <c r="AS363" s="328"/>
      <c r="AT363" s="329"/>
      <c r="AU363" s="329"/>
      <c r="AV363" s="329"/>
      <c r="AW363" s="106"/>
      <c r="AX363" s="106"/>
      <c r="AY363" s="119"/>
      <c r="AZ363" s="120"/>
      <c r="BA363" s="100"/>
      <c r="BB363" s="100"/>
      <c r="BC363" s="100"/>
      <c r="BD363" s="100"/>
      <c r="BE363" s="100"/>
      <c r="BF363" s="100"/>
      <c r="BG363" s="100"/>
    </row>
    <row r="364" spans="1:59" ht="64.5" hidden="1" customHeight="1" x14ac:dyDescent="0.2">
      <c r="A364" s="336"/>
      <c r="B364" s="340"/>
      <c r="C364" s="340"/>
      <c r="D364" s="329"/>
      <c r="E364" s="340"/>
      <c r="F364" s="340"/>
      <c r="G364" s="106"/>
      <c r="H364" s="106"/>
      <c r="I364" s="99"/>
      <c r="J364" s="340"/>
      <c r="K364" s="340"/>
      <c r="L364" s="340"/>
      <c r="M364" s="340"/>
      <c r="N364" s="340"/>
      <c r="O364" s="328"/>
      <c r="P364" s="340"/>
      <c r="Q364" s="328"/>
      <c r="R364" s="328"/>
      <c r="S364" s="118"/>
      <c r="T364" s="99">
        <f t="shared" si="1742"/>
        <v>0</v>
      </c>
      <c r="U364" s="328"/>
      <c r="V364" s="328"/>
      <c r="W364" s="106"/>
      <c r="X364" s="328"/>
      <c r="Y364" s="328"/>
      <c r="Z364" s="108">
        <f t="shared" si="1743"/>
        <v>0</v>
      </c>
      <c r="AA364" s="106"/>
      <c r="AB364" s="106"/>
      <c r="AC364" s="328"/>
      <c r="AD364" s="328"/>
      <c r="AE364" s="108">
        <f t="shared" si="1744"/>
        <v>0</v>
      </c>
      <c r="AF364" s="106"/>
      <c r="AG364" s="106"/>
      <c r="AH364" s="328"/>
      <c r="AI364" s="328"/>
      <c r="AJ364" s="108">
        <f t="shared" si="1745"/>
        <v>0</v>
      </c>
      <c r="AK364" s="106"/>
      <c r="AL364" s="106"/>
      <c r="AM364" s="328"/>
      <c r="AN364" s="328"/>
      <c r="AO364" s="108">
        <f t="shared" si="1759"/>
        <v>0</v>
      </c>
      <c r="AP364" s="106"/>
      <c r="AQ364" s="328"/>
      <c r="AR364" s="328"/>
      <c r="AS364" s="328"/>
      <c r="AT364" s="329"/>
      <c r="AU364" s="329"/>
      <c r="AV364" s="329"/>
      <c r="AW364" s="106"/>
      <c r="AX364" s="106"/>
      <c r="AY364" s="119"/>
      <c r="AZ364" s="120"/>
      <c r="BA364" s="100"/>
      <c r="BB364" s="100"/>
      <c r="BC364" s="100"/>
      <c r="BD364" s="100"/>
      <c r="BE364" s="100"/>
      <c r="BF364" s="100"/>
      <c r="BG364" s="100"/>
    </row>
    <row r="365" spans="1:59" ht="64.5" hidden="1" customHeight="1" x14ac:dyDescent="0.2">
      <c r="A365" s="336">
        <v>119</v>
      </c>
      <c r="B365" s="340" t="s">
        <v>157</v>
      </c>
      <c r="C365" s="340" t="str">
        <f t="shared" ref="C365" si="1944">+VLOOKUP(B365,$A$694:$B$733,2,0)</f>
        <v>FRANCISCO ANTORIO URIBE GOMEZ</v>
      </c>
      <c r="D365" s="329" t="s">
        <v>163</v>
      </c>
      <c r="E365" s="340" t="str">
        <f>IF(D365=$D$664,$E$664,IF(D365=$D$665,$E$665,IF(D365=$D$666,$E$666,IF(D365=$D$667,$E$667,IF(D365=$D$668,$E$668,IF(D365=$D$669,$E$669,IF(D365=$D$670,$E$670,IF(D365=$D$671,$E$671,IF(D365=$D$672,$E$672,IF(D365=$D$673,$E$673,IF(D365=VICERRECTORÍA_ACADÉMICA_,BE979,IF(D365=PLANEACIÓN_,BE981, IF(D365=IMPACTO,BE980,IF(D365=VICERRECTORÍA_ADMINISTRATIVA_FINANCIERA_,BE982,IF(D365=_VICERRECTORÍA_RESPONSABILIDAD_SOCIAL_Y_BIENESTAR_UNIVERSITARIO_,BE983,"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340" t="s">
        <v>259</v>
      </c>
      <c r="G365" s="106" t="s">
        <v>255</v>
      </c>
      <c r="H365" s="106"/>
      <c r="I365" s="99" t="s">
        <v>1583</v>
      </c>
      <c r="J365" s="340" t="s">
        <v>106</v>
      </c>
      <c r="K365" s="328" t="s">
        <v>1604</v>
      </c>
      <c r="L365" s="328" t="s">
        <v>1605</v>
      </c>
      <c r="M365" s="328" t="s">
        <v>1606</v>
      </c>
      <c r="N365" s="340" t="s">
        <v>124</v>
      </c>
      <c r="O365" s="328">
        <f t="shared" ref="O365" si="1945">IF(N365="ALTA",5,IF(N365="MEDIO ALTA",4,IF(N365="MEDIA",3,IF(N365="MEDIO BAJA",2,IF(N365="BAJA",1,0)))))</f>
        <v>1</v>
      </c>
      <c r="P365" s="340" t="s">
        <v>137</v>
      </c>
      <c r="Q365" s="328">
        <f t="shared" ref="Q365" si="1946">IF(P365="ALTO",5,IF(P365="MEDIO-ALTO",4,IF(P365="MEDIO",3,IF(P365="MEDIO-BAJO",2,IF(P365="BAJO",1,0)))))</f>
        <v>3</v>
      </c>
      <c r="R365" s="328">
        <f t="shared" ref="R365" si="1947">Q365*O365</f>
        <v>3</v>
      </c>
      <c r="S365" s="118" t="s">
        <v>309</v>
      </c>
      <c r="T365" s="99">
        <f t="shared" si="1742"/>
        <v>2</v>
      </c>
      <c r="U365" s="328">
        <f t="shared" ref="U365:U425" si="1948">ROUND(AVERAGEIF(T365:T367,"&gt;0"),0)</f>
        <v>2</v>
      </c>
      <c r="V365" s="328">
        <f t="shared" ref="V365:V425" si="1949">U365*0.6</f>
        <v>1.2</v>
      </c>
      <c r="W365" s="106" t="s">
        <v>1626</v>
      </c>
      <c r="X365" s="328">
        <f t="shared" ref="X365" si="1950">IF(S365="No_existen",5*$X$10,Y365*$X$10)</f>
        <v>0.1</v>
      </c>
      <c r="Y365" s="328">
        <f t="shared" ref="Y365:Y401" si="1951">ROUND(AVERAGEIF(Z365:Z367,"&gt;0"),0)</f>
        <v>2</v>
      </c>
      <c r="Z365" s="108">
        <f t="shared" si="1743"/>
        <v>2</v>
      </c>
      <c r="AA365" s="106" t="s">
        <v>314</v>
      </c>
      <c r="AB365" s="106"/>
      <c r="AC365" s="328">
        <f t="shared" ref="AC365" si="1952">IF(S365="No_existen",5*$AC$10,AD365*$AC$10)</f>
        <v>0.15</v>
      </c>
      <c r="AD365" s="328">
        <f t="shared" ref="AD365:AD425" si="1953">ROUND(AVERAGEIF(AE365:AE367,"&gt;0"),0)</f>
        <v>1</v>
      </c>
      <c r="AE365" s="108">
        <f t="shared" si="1744"/>
        <v>1</v>
      </c>
      <c r="AF365" s="106" t="s">
        <v>290</v>
      </c>
      <c r="AG365" s="106" t="s">
        <v>1638</v>
      </c>
      <c r="AH365" s="328">
        <f t="shared" ref="AH365" si="1954">IF(S365="No_existen",5*$AH$10,AI365*$AH$10)</f>
        <v>0.1</v>
      </c>
      <c r="AI365" s="328">
        <f t="shared" ref="AI365" si="1955">ROUND(AVERAGEIF(AJ365:AJ367,"&gt;0"),0)</f>
        <v>1</v>
      </c>
      <c r="AJ365" s="108">
        <f t="shared" si="1745"/>
        <v>1</v>
      </c>
      <c r="AK365" s="106" t="s">
        <v>287</v>
      </c>
      <c r="AL365" s="106" t="s">
        <v>436</v>
      </c>
      <c r="AM365" s="328">
        <f t="shared" ref="AM365" si="1956">IF(S365="No_existen",5*$AM$10,AN365*$AM$10)</f>
        <v>0.1</v>
      </c>
      <c r="AN365" s="328">
        <f t="shared" ref="AN365" si="1957">ROUND(AVERAGEIF(AO365:AO367,"&gt;0"),0)</f>
        <v>1</v>
      </c>
      <c r="AO365" s="108">
        <f t="shared" si="1759"/>
        <v>1</v>
      </c>
      <c r="AP365" s="106" t="s">
        <v>631</v>
      </c>
      <c r="AQ365" s="328">
        <f t="shared" ref="AQ365" si="1958">ROUND(AVERAGE(U365,Y365,AD365,AI365,AN365),0)</f>
        <v>1</v>
      </c>
      <c r="AR365" s="328" t="str">
        <f t="shared" ref="AR365" si="1959">IF(AQ365&lt;1.5,"FUERTE",IF(AND(AQ365&gt;=1.5,AQ365&lt;2.5),"ACEPTABLE",IF(AQ365&gt;=5,"INEXISTENTE","DÉBIL")))</f>
        <v>FUERTE</v>
      </c>
      <c r="AS365" s="328">
        <f t="shared" ref="AS365" si="1960">IF(R365=0,0,ROUND((R365*AQ365),0))</f>
        <v>3</v>
      </c>
      <c r="AT365" s="329" t="str">
        <f t="shared" ref="AT365" si="1961">IF(AS365&gt;=36,"GRAVE", IF(AS365&lt;=10, "LEVE", "MODERADO"))</f>
        <v>LEVE</v>
      </c>
      <c r="AU365" s="328" t="s">
        <v>1646</v>
      </c>
      <c r="AV365" s="384">
        <v>1</v>
      </c>
      <c r="AW365" s="106" t="s">
        <v>88</v>
      </c>
      <c r="AX365" s="106"/>
      <c r="AY365" s="119"/>
      <c r="AZ365" s="120"/>
      <c r="BA365" s="100"/>
      <c r="BB365" s="100"/>
      <c r="BC365" s="100"/>
      <c r="BD365" s="100"/>
      <c r="BE365" s="100"/>
      <c r="BF365" s="100"/>
      <c r="BG365" s="100"/>
    </row>
    <row r="366" spans="1:59" ht="64.5" hidden="1" customHeight="1" x14ac:dyDescent="0.2">
      <c r="A366" s="336"/>
      <c r="B366" s="340"/>
      <c r="C366" s="340"/>
      <c r="D366" s="329"/>
      <c r="E366" s="340"/>
      <c r="F366" s="340"/>
      <c r="G366" s="106"/>
      <c r="H366" s="106"/>
      <c r="I366" s="99"/>
      <c r="J366" s="340"/>
      <c r="K366" s="328"/>
      <c r="L366" s="328"/>
      <c r="M366" s="328"/>
      <c r="N366" s="340"/>
      <c r="O366" s="328"/>
      <c r="P366" s="340"/>
      <c r="Q366" s="328"/>
      <c r="R366" s="328"/>
      <c r="S366" s="118"/>
      <c r="T366" s="99">
        <f t="shared" si="1742"/>
        <v>0</v>
      </c>
      <c r="U366" s="328"/>
      <c r="V366" s="328"/>
      <c r="W366" s="106"/>
      <c r="X366" s="328"/>
      <c r="Y366" s="328"/>
      <c r="Z366" s="108">
        <f t="shared" si="1743"/>
        <v>0</v>
      </c>
      <c r="AA366" s="106"/>
      <c r="AB366" s="106"/>
      <c r="AC366" s="328"/>
      <c r="AD366" s="328"/>
      <c r="AE366" s="108">
        <f t="shared" si="1744"/>
        <v>0</v>
      </c>
      <c r="AF366" s="106"/>
      <c r="AG366" s="106"/>
      <c r="AH366" s="328"/>
      <c r="AI366" s="328"/>
      <c r="AJ366" s="108">
        <f t="shared" si="1745"/>
        <v>0</v>
      </c>
      <c r="AK366" s="106"/>
      <c r="AL366" s="106"/>
      <c r="AM366" s="328"/>
      <c r="AN366" s="328"/>
      <c r="AO366" s="108">
        <f t="shared" si="1759"/>
        <v>0</v>
      </c>
      <c r="AP366" s="106"/>
      <c r="AQ366" s="328"/>
      <c r="AR366" s="328"/>
      <c r="AS366" s="328"/>
      <c r="AT366" s="329"/>
      <c r="AU366" s="328"/>
      <c r="AV366" s="328"/>
      <c r="AW366" s="106"/>
      <c r="AX366" s="106"/>
      <c r="AY366" s="119"/>
      <c r="AZ366" s="120"/>
      <c r="BA366" s="100"/>
      <c r="BB366" s="100"/>
      <c r="BC366" s="100"/>
      <c r="BD366" s="100"/>
      <c r="BE366" s="100"/>
      <c r="BF366" s="100"/>
      <c r="BG366" s="100"/>
    </row>
    <row r="367" spans="1:59" ht="64.5" hidden="1" customHeight="1" x14ac:dyDescent="0.2">
      <c r="A367" s="336"/>
      <c r="B367" s="340"/>
      <c r="C367" s="340"/>
      <c r="D367" s="329"/>
      <c r="E367" s="340"/>
      <c r="F367" s="340"/>
      <c r="G367" s="106"/>
      <c r="H367" s="106"/>
      <c r="I367" s="99"/>
      <c r="J367" s="340"/>
      <c r="K367" s="328"/>
      <c r="L367" s="328"/>
      <c r="M367" s="328"/>
      <c r="N367" s="340"/>
      <c r="O367" s="328"/>
      <c r="P367" s="340"/>
      <c r="Q367" s="328"/>
      <c r="R367" s="328"/>
      <c r="S367" s="118"/>
      <c r="T367" s="99">
        <f t="shared" si="1742"/>
        <v>0</v>
      </c>
      <c r="U367" s="328"/>
      <c r="V367" s="328"/>
      <c r="W367" s="106"/>
      <c r="X367" s="328"/>
      <c r="Y367" s="328"/>
      <c r="Z367" s="108">
        <f t="shared" si="1743"/>
        <v>0</v>
      </c>
      <c r="AA367" s="106"/>
      <c r="AB367" s="106"/>
      <c r="AC367" s="328"/>
      <c r="AD367" s="328"/>
      <c r="AE367" s="108">
        <f t="shared" si="1744"/>
        <v>0</v>
      </c>
      <c r="AF367" s="106"/>
      <c r="AG367" s="106"/>
      <c r="AH367" s="328"/>
      <c r="AI367" s="328"/>
      <c r="AJ367" s="108">
        <f t="shared" si="1745"/>
        <v>0</v>
      </c>
      <c r="AK367" s="106"/>
      <c r="AL367" s="106"/>
      <c r="AM367" s="328"/>
      <c r="AN367" s="328"/>
      <c r="AO367" s="108">
        <f t="shared" si="1759"/>
        <v>0</v>
      </c>
      <c r="AP367" s="106"/>
      <c r="AQ367" s="328"/>
      <c r="AR367" s="328"/>
      <c r="AS367" s="328"/>
      <c r="AT367" s="329"/>
      <c r="AU367" s="328"/>
      <c r="AV367" s="328"/>
      <c r="AW367" s="106"/>
      <c r="AX367" s="106"/>
      <c r="AY367" s="119"/>
      <c r="AZ367" s="120"/>
      <c r="BA367" s="100"/>
      <c r="BB367" s="100"/>
      <c r="BC367" s="100"/>
      <c r="BD367" s="100"/>
      <c r="BE367" s="100"/>
      <c r="BF367" s="100"/>
      <c r="BG367" s="100"/>
    </row>
    <row r="368" spans="1:59" ht="64.5" hidden="1" customHeight="1" x14ac:dyDescent="0.2">
      <c r="A368" s="336">
        <v>120</v>
      </c>
      <c r="B368" s="340" t="s">
        <v>157</v>
      </c>
      <c r="C368" s="340" t="str">
        <f t="shared" ref="C368" si="1962">+VLOOKUP(B368,$A$694:$B$733,2,0)</f>
        <v>FRANCISCO ANTORIO URIBE GOMEZ</v>
      </c>
      <c r="D368" s="329" t="s">
        <v>159</v>
      </c>
      <c r="E368" s="340" t="str">
        <f>IF(D368=$D$664,$E$664,IF(D368=$D$665,$E$665,IF(D368=$D$666,$E$666,IF(D368=$D$667,$E$667,IF(D368=$D$668,$E$668,IF(D368=$D$669,$E$669,IF(D368=$D$670,$E$670,IF(D368=$D$671,$E$671,IF(D368=$D$672,$E$672,IF(D368=$D$673,$E$673,IF(D368=VICERRECTORÍA_ACADÉMICA_,BE982,IF(D368=PLANEACIÓN_,BE984, IF(D368=IMPACTO,BE983,IF(D368=VICERRECTORÍA_ADMINISTRATIVA_FINANCIERA_,BE985,IF(D368=_VICERRECTORÍA_RESPONSABILIDAD_SOCIAL_Y_BIENESTAR_UNIVERSITARIO_,BE986,"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68" s="340" t="s">
        <v>260</v>
      </c>
      <c r="G368" s="106" t="s">
        <v>255</v>
      </c>
      <c r="H368" s="106" t="s">
        <v>37</v>
      </c>
      <c r="I368" s="99" t="s">
        <v>1584</v>
      </c>
      <c r="J368" s="340" t="s">
        <v>106</v>
      </c>
      <c r="K368" s="363" t="s">
        <v>1607</v>
      </c>
      <c r="L368" s="363" t="s">
        <v>1608</v>
      </c>
      <c r="M368" s="363" t="s">
        <v>1609</v>
      </c>
      <c r="N368" s="340" t="s">
        <v>103</v>
      </c>
      <c r="O368" s="328">
        <f t="shared" ref="O368" si="1963">IF(N368="ALTA",5,IF(N368="MEDIO ALTA",4,IF(N368="MEDIA",3,IF(N368="MEDIO BAJA",2,IF(N368="BAJA",1,0)))))</f>
        <v>3</v>
      </c>
      <c r="P368" s="340" t="s">
        <v>205</v>
      </c>
      <c r="Q368" s="328">
        <f t="shared" ref="Q368" si="1964">IF(P368="ALTO",5,IF(P368="MEDIO-ALTO",4,IF(P368="MEDIO",3,IF(P368="MEDIO-BAJO",2,IF(P368="BAJO",1,0)))))</f>
        <v>4</v>
      </c>
      <c r="R368" s="328">
        <f t="shared" ref="R368" si="1965">Q368*O368</f>
        <v>12</v>
      </c>
      <c r="S368" s="118" t="s">
        <v>310</v>
      </c>
      <c r="T368" s="99">
        <f t="shared" si="1742"/>
        <v>1</v>
      </c>
      <c r="U368" s="328">
        <f t="shared" ref="U368:U428" si="1966">ROUND(AVERAGEIF(T368:T370,"&gt;0"),0)</f>
        <v>1</v>
      </c>
      <c r="V368" s="328">
        <f t="shared" ref="V368:V428" si="1967">U368*0.6</f>
        <v>0.6</v>
      </c>
      <c r="W368" s="132" t="s">
        <v>1627</v>
      </c>
      <c r="X368" s="328">
        <f t="shared" ref="X368" si="1968">IF(S368="No_existen",5*$X$10,Y368*$X$10)</f>
        <v>0.15000000000000002</v>
      </c>
      <c r="Y368" s="328">
        <f t="shared" ref="Y368:Y404" si="1969">ROUND(AVERAGEIF(Z368:Z370,"&gt;0"),0)</f>
        <v>3</v>
      </c>
      <c r="Z368" s="108">
        <f t="shared" si="1743"/>
        <v>4</v>
      </c>
      <c r="AA368" s="106" t="s">
        <v>313</v>
      </c>
      <c r="AB368" s="106"/>
      <c r="AC368" s="328">
        <f t="shared" ref="AC368" si="1970">IF(S368="No_existen",5*$AC$10,AD368*$AC$10)</f>
        <v>0.15</v>
      </c>
      <c r="AD368" s="328">
        <f t="shared" ref="AD368:AD428" si="1971">ROUND(AVERAGEIF(AE368:AE370,"&gt;0"),0)</f>
        <v>1</v>
      </c>
      <c r="AE368" s="108">
        <f t="shared" si="1744"/>
        <v>1</v>
      </c>
      <c r="AF368" s="106" t="s">
        <v>290</v>
      </c>
      <c r="AG368" s="106" t="s">
        <v>1639</v>
      </c>
      <c r="AH368" s="328">
        <f t="shared" ref="AH368" si="1972">IF(S368="No_existen",5*$AH$10,AI368*$AH$10)</f>
        <v>0.1</v>
      </c>
      <c r="AI368" s="328">
        <f t="shared" ref="AI368" si="1973">ROUND(AVERAGEIF(AJ368:AJ370,"&gt;0"),0)</f>
        <v>1</v>
      </c>
      <c r="AJ368" s="108">
        <f t="shared" si="1745"/>
        <v>1</v>
      </c>
      <c r="AK368" s="106" t="s">
        <v>287</v>
      </c>
      <c r="AL368" s="106" t="s">
        <v>302</v>
      </c>
      <c r="AM368" s="328">
        <f t="shared" ref="AM368" si="1974">IF(S368="No_existen",5*$AM$10,AN368*$AM$10)</f>
        <v>0.1</v>
      </c>
      <c r="AN368" s="328">
        <f t="shared" ref="AN368" si="1975">ROUND(AVERAGEIF(AO368:AO370,"&gt;0"),0)</f>
        <v>1</v>
      </c>
      <c r="AO368" s="108">
        <f t="shared" si="1759"/>
        <v>1</v>
      </c>
      <c r="AP368" s="106" t="s">
        <v>631</v>
      </c>
      <c r="AQ368" s="328">
        <f t="shared" ref="AQ368" si="1976">ROUND(AVERAGE(U368,Y368,AD368,AI368,AN368),0)</f>
        <v>1</v>
      </c>
      <c r="AR368" s="328" t="str">
        <f t="shared" ref="AR368" si="1977">IF(AQ368&lt;1.5,"FUERTE",IF(AND(AQ368&gt;=1.5,AQ368&lt;2.5),"ACEPTABLE",IF(AQ368&gt;=5,"INEXISTENTE","DÉBIL")))</f>
        <v>FUERTE</v>
      </c>
      <c r="AS368" s="328">
        <f t="shared" ref="AS368" si="1978">IF(R368=0,0,ROUND((R368*AQ368),0))</f>
        <v>12</v>
      </c>
      <c r="AT368" s="329" t="str">
        <f t="shared" ref="AT368" si="1979">IF(AS368&gt;=36,"GRAVE", IF(AS368&lt;=10, "LEVE", "MODERADO"))</f>
        <v>MODERADO</v>
      </c>
      <c r="AU368" s="363" t="s">
        <v>1647</v>
      </c>
      <c r="AV368" s="403">
        <v>0.8</v>
      </c>
      <c r="AW368" s="106" t="s">
        <v>89</v>
      </c>
      <c r="AX368" s="132" t="s">
        <v>1655</v>
      </c>
      <c r="AY368" s="129">
        <v>46003</v>
      </c>
      <c r="AZ368" s="120"/>
      <c r="BA368" s="100"/>
      <c r="BB368" s="100"/>
      <c r="BC368" s="100"/>
      <c r="BD368" s="100"/>
      <c r="BE368" s="100"/>
      <c r="BF368" s="100"/>
      <c r="BG368" s="100"/>
    </row>
    <row r="369" spans="1:59" ht="64.5" hidden="1" customHeight="1" x14ac:dyDescent="0.2">
      <c r="A369" s="336"/>
      <c r="B369" s="340"/>
      <c r="C369" s="340"/>
      <c r="D369" s="329"/>
      <c r="E369" s="340"/>
      <c r="F369" s="340"/>
      <c r="G369" s="106" t="s">
        <v>255</v>
      </c>
      <c r="H369" s="106" t="s">
        <v>34</v>
      </c>
      <c r="I369" s="99" t="s">
        <v>1585</v>
      </c>
      <c r="J369" s="340"/>
      <c r="K369" s="364"/>
      <c r="L369" s="364"/>
      <c r="M369" s="364"/>
      <c r="N369" s="340"/>
      <c r="O369" s="328"/>
      <c r="P369" s="340"/>
      <c r="Q369" s="328"/>
      <c r="R369" s="328"/>
      <c r="S369" s="118" t="s">
        <v>310</v>
      </c>
      <c r="T369" s="99">
        <f t="shared" si="1742"/>
        <v>1</v>
      </c>
      <c r="U369" s="328"/>
      <c r="V369" s="328"/>
      <c r="W369" s="121" t="s">
        <v>1628</v>
      </c>
      <c r="X369" s="328"/>
      <c r="Y369" s="328"/>
      <c r="Z369" s="108">
        <f t="shared" si="1743"/>
        <v>2</v>
      </c>
      <c r="AA369" s="106" t="s">
        <v>314</v>
      </c>
      <c r="AB369" s="106"/>
      <c r="AC369" s="328"/>
      <c r="AD369" s="328"/>
      <c r="AE369" s="108">
        <f t="shared" si="1744"/>
        <v>1</v>
      </c>
      <c r="AF369" s="106" t="s">
        <v>290</v>
      </c>
      <c r="AG369" s="106" t="s">
        <v>1639</v>
      </c>
      <c r="AH369" s="328"/>
      <c r="AI369" s="328"/>
      <c r="AJ369" s="108">
        <f t="shared" si="1745"/>
        <v>1</v>
      </c>
      <c r="AK369" s="106" t="s">
        <v>287</v>
      </c>
      <c r="AL369" s="106" t="s">
        <v>302</v>
      </c>
      <c r="AM369" s="328"/>
      <c r="AN369" s="328"/>
      <c r="AO369" s="108">
        <f t="shared" si="1759"/>
        <v>1</v>
      </c>
      <c r="AP369" s="106" t="s">
        <v>631</v>
      </c>
      <c r="AQ369" s="328"/>
      <c r="AR369" s="328"/>
      <c r="AS369" s="328"/>
      <c r="AT369" s="329"/>
      <c r="AU369" s="364"/>
      <c r="AV369" s="364"/>
      <c r="AW369" s="106" t="s">
        <v>89</v>
      </c>
      <c r="AX369" s="106" t="s">
        <v>1656</v>
      </c>
      <c r="AY369" s="129">
        <v>46003</v>
      </c>
      <c r="AZ369" s="120"/>
      <c r="BA369" s="100"/>
      <c r="BB369" s="100"/>
      <c r="BC369" s="100"/>
      <c r="BD369" s="100"/>
      <c r="BE369" s="100"/>
      <c r="BF369" s="100"/>
      <c r="BG369" s="100"/>
    </row>
    <row r="370" spans="1:59" ht="64.5" hidden="1" customHeight="1" x14ac:dyDescent="0.2">
      <c r="A370" s="336"/>
      <c r="B370" s="340"/>
      <c r="C370" s="340"/>
      <c r="D370" s="329"/>
      <c r="E370" s="340"/>
      <c r="F370" s="340"/>
      <c r="G370" s="106"/>
      <c r="H370" s="106"/>
      <c r="I370" s="99"/>
      <c r="J370" s="340"/>
      <c r="K370" s="365"/>
      <c r="L370" s="365"/>
      <c r="M370" s="365"/>
      <c r="N370" s="340"/>
      <c r="O370" s="328"/>
      <c r="P370" s="340"/>
      <c r="Q370" s="328"/>
      <c r="R370" s="328"/>
      <c r="S370" s="118"/>
      <c r="T370" s="99">
        <f t="shared" si="1742"/>
        <v>0</v>
      </c>
      <c r="U370" s="328"/>
      <c r="V370" s="328"/>
      <c r="W370" s="121"/>
      <c r="X370" s="328"/>
      <c r="Y370" s="328"/>
      <c r="Z370" s="108">
        <f t="shared" si="1743"/>
        <v>0</v>
      </c>
      <c r="AA370" s="106"/>
      <c r="AB370" s="106"/>
      <c r="AC370" s="328"/>
      <c r="AD370" s="328"/>
      <c r="AE370" s="108">
        <f t="shared" si="1744"/>
        <v>0</v>
      </c>
      <c r="AF370" s="106"/>
      <c r="AG370" s="106"/>
      <c r="AH370" s="328"/>
      <c r="AI370" s="328"/>
      <c r="AJ370" s="108">
        <f t="shared" si="1745"/>
        <v>0</v>
      </c>
      <c r="AK370" s="106"/>
      <c r="AL370" s="106"/>
      <c r="AM370" s="328"/>
      <c r="AN370" s="328"/>
      <c r="AO370" s="108">
        <f t="shared" si="1759"/>
        <v>0</v>
      </c>
      <c r="AP370" s="106"/>
      <c r="AQ370" s="328"/>
      <c r="AR370" s="328"/>
      <c r="AS370" s="328"/>
      <c r="AT370" s="329"/>
      <c r="AU370" s="365"/>
      <c r="AV370" s="365"/>
      <c r="AW370" s="106"/>
      <c r="AX370" s="106"/>
      <c r="AY370" s="119"/>
      <c r="AZ370" s="120"/>
      <c r="BA370" s="100"/>
      <c r="BB370" s="100"/>
      <c r="BC370" s="100"/>
      <c r="BD370" s="100"/>
      <c r="BE370" s="100"/>
      <c r="BF370" s="100"/>
      <c r="BG370" s="100"/>
    </row>
    <row r="371" spans="1:59" ht="64.5" hidden="1" customHeight="1" x14ac:dyDescent="0.2">
      <c r="A371" s="336">
        <v>121</v>
      </c>
      <c r="B371" s="340" t="s">
        <v>157</v>
      </c>
      <c r="C371" s="340" t="str">
        <f t="shared" ref="C371" si="1980">+VLOOKUP(B371,$A$694:$B$733,2,0)</f>
        <v>FRANCISCO ANTORIO URIBE GOMEZ</v>
      </c>
      <c r="D371" s="329" t="s">
        <v>159</v>
      </c>
      <c r="E371" s="340" t="str">
        <f>IF(D371=$D$664,$E$664,IF(D371=$D$665,$E$665,IF(D371=$D$666,$E$666,IF(D371=$D$667,$E$667,IF(D371=$D$668,$E$668,IF(D371=$D$669,$E$669,IF(D371=$D$670,$E$670,IF(D371=$D$671,$E$671,IF(D371=$D$672,$E$672,IF(D371=$D$673,$E$673,IF(D371=VICERRECTORÍA_ACADÉMICA_,BE985,IF(D371=PLANEACIÓN_,BE987, IF(D371=IMPACTO,BE986,IF(D371=VICERRECTORÍA_ADMINISTRATIVA_FINANCIERA_,BE988,IF(D371=_VICERRECTORÍA_RESPONSABILIDAD_SOCIAL_Y_BIENESTAR_UNIVERSITARIO_,BE989," ")))))))))))))))</f>
        <v>Administrar y ejecutar los recursos de la institución generando en los procesos mayor eficiencia y eficacia para dar una respuesta oportuna a los servicios demandados en el cumplimiento de las funciones misionales.</v>
      </c>
      <c r="F371" s="340" t="s">
        <v>260</v>
      </c>
      <c r="G371" s="106" t="s">
        <v>255</v>
      </c>
      <c r="H371" s="106" t="s">
        <v>38</v>
      </c>
      <c r="I371" s="133" t="s">
        <v>1586</v>
      </c>
      <c r="J371" s="340" t="s">
        <v>110</v>
      </c>
      <c r="K371" s="337" t="s">
        <v>1610</v>
      </c>
      <c r="L371" s="340" t="s">
        <v>1611</v>
      </c>
      <c r="M371" s="340" t="s">
        <v>1612</v>
      </c>
      <c r="N371" s="340" t="s">
        <v>103</v>
      </c>
      <c r="O371" s="328">
        <f t="shared" ref="O371" si="1981">IF(N371="ALTA",5,IF(N371="MEDIO ALTA",4,IF(N371="MEDIA",3,IF(N371="MEDIO BAJA",2,IF(N371="BAJA",1,0)))))</f>
        <v>3</v>
      </c>
      <c r="P371" s="340" t="s">
        <v>137</v>
      </c>
      <c r="Q371" s="328">
        <f t="shared" ref="Q371" si="1982">IF(P371="ALTO",5,IF(P371="MEDIO-ALTO",4,IF(P371="MEDIO",3,IF(P371="MEDIO-BAJO",2,IF(P371="BAJO",1,0)))))</f>
        <v>3</v>
      </c>
      <c r="R371" s="328">
        <f t="shared" ref="R371" si="1983">Q371*O371</f>
        <v>9</v>
      </c>
      <c r="S371" s="118" t="s">
        <v>310</v>
      </c>
      <c r="T371" s="99">
        <f t="shared" si="1742"/>
        <v>1</v>
      </c>
      <c r="U371" s="328">
        <f t="shared" ref="U371" si="1984">ROUND(AVERAGEIF(T371:T373,"&gt;0"),0)</f>
        <v>1</v>
      </c>
      <c r="V371" s="328">
        <f t="shared" ref="V371" si="1985">U371*0.6</f>
        <v>0.6</v>
      </c>
      <c r="W371" s="106" t="s">
        <v>1629</v>
      </c>
      <c r="X371" s="328">
        <f t="shared" ref="X371" si="1986">IF(S371="No_existen",5*$X$10,Y371*$X$10)</f>
        <v>0.15000000000000002</v>
      </c>
      <c r="Y371" s="328">
        <f t="shared" ref="Y371" si="1987">ROUND(AVERAGEIF(Z371:Z373,"&gt;0"),0)</f>
        <v>3</v>
      </c>
      <c r="Z371" s="108">
        <f t="shared" si="1743"/>
        <v>2</v>
      </c>
      <c r="AA371" s="106" t="s">
        <v>314</v>
      </c>
      <c r="AB371" s="106"/>
      <c r="AC371" s="328">
        <f t="shared" ref="AC371" si="1988">IF(S371="No_existen",5*$AC$10,AD371*$AC$10)</f>
        <v>0.15</v>
      </c>
      <c r="AD371" s="328">
        <f t="shared" ref="AD371" si="1989">ROUND(AVERAGEIF(AE371:AE373,"&gt;0"),0)</f>
        <v>1</v>
      </c>
      <c r="AE371" s="108">
        <f t="shared" si="1744"/>
        <v>1</v>
      </c>
      <c r="AF371" s="106" t="s">
        <v>290</v>
      </c>
      <c r="AG371" s="106" t="s">
        <v>1640</v>
      </c>
      <c r="AH371" s="328">
        <f t="shared" ref="AH371" si="1990">IF(S371="No_existen",5*$AH$10,AI371*$AH$10)</f>
        <v>0.1</v>
      </c>
      <c r="AI371" s="328">
        <f t="shared" ref="AI371" si="1991">ROUND(AVERAGEIF(AJ371:AJ373,"&gt;0"),0)</f>
        <v>1</v>
      </c>
      <c r="AJ371" s="108">
        <f t="shared" si="1745"/>
        <v>1</v>
      </c>
      <c r="AK371" s="106" t="s">
        <v>287</v>
      </c>
      <c r="AL371" s="106" t="s">
        <v>302</v>
      </c>
      <c r="AM371" s="328">
        <f t="shared" ref="AM371" si="1992">IF(S371="No_existen",5*$AM$10,AN371*$AM$10)</f>
        <v>0.1</v>
      </c>
      <c r="AN371" s="328">
        <f t="shared" ref="AN371" si="1993">ROUND(AVERAGEIF(AO371:AO373,"&gt;0"),0)</f>
        <v>1</v>
      </c>
      <c r="AO371" s="108">
        <f t="shared" si="1759"/>
        <v>1</v>
      </c>
      <c r="AP371" s="106" t="s">
        <v>631</v>
      </c>
      <c r="AQ371" s="328">
        <f t="shared" ref="AQ371" si="1994">ROUND(AVERAGE(U371,Y371,AD371,AI371,AN371),0)</f>
        <v>1</v>
      </c>
      <c r="AR371" s="328" t="str">
        <f t="shared" ref="AR371" si="1995">IF(AQ371&lt;1.5,"FUERTE",IF(AND(AQ371&gt;=1.5,AQ371&lt;2.5),"ACEPTABLE",IF(AQ371&gt;=5,"INEXISTENTE","DÉBIL")))</f>
        <v>FUERTE</v>
      </c>
      <c r="AS371" s="328">
        <f t="shared" ref="AS371" si="1996">IF(R371=0,0,ROUND((R371*AQ371),0))</f>
        <v>9</v>
      </c>
      <c r="AT371" s="329" t="str">
        <f t="shared" ref="AT371" si="1997">IF(AS371&gt;=36,"GRAVE", IF(AS371&lt;=10, "LEVE", "MODERADO"))</f>
        <v>LEVE</v>
      </c>
      <c r="AU371" s="404" t="s">
        <v>1648</v>
      </c>
      <c r="AV371" s="407">
        <v>1</v>
      </c>
      <c r="AW371" s="106" t="s">
        <v>88</v>
      </c>
      <c r="AX371" s="106"/>
      <c r="AY371" s="119"/>
      <c r="AZ371" s="120"/>
      <c r="BA371" s="100"/>
      <c r="BB371" s="100"/>
      <c r="BC371" s="100"/>
      <c r="BD371" s="100"/>
      <c r="BE371" s="100"/>
      <c r="BF371" s="100"/>
      <c r="BG371" s="100"/>
    </row>
    <row r="372" spans="1:59" ht="64.5" hidden="1" customHeight="1" x14ac:dyDescent="0.2">
      <c r="A372" s="336"/>
      <c r="B372" s="340"/>
      <c r="C372" s="340"/>
      <c r="D372" s="329"/>
      <c r="E372" s="340"/>
      <c r="F372" s="340"/>
      <c r="G372" s="106" t="s">
        <v>255</v>
      </c>
      <c r="H372" s="106" t="s">
        <v>38</v>
      </c>
      <c r="I372" s="133" t="s">
        <v>1587</v>
      </c>
      <c r="J372" s="340"/>
      <c r="K372" s="338"/>
      <c r="L372" s="340"/>
      <c r="M372" s="340"/>
      <c r="N372" s="340"/>
      <c r="O372" s="328"/>
      <c r="P372" s="340"/>
      <c r="Q372" s="328"/>
      <c r="R372" s="328"/>
      <c r="S372" s="118" t="s">
        <v>310</v>
      </c>
      <c r="T372" s="99">
        <f t="shared" si="1742"/>
        <v>1</v>
      </c>
      <c r="U372" s="328"/>
      <c r="V372" s="328"/>
      <c r="W372" s="106" t="s">
        <v>1630</v>
      </c>
      <c r="X372" s="328"/>
      <c r="Y372" s="328"/>
      <c r="Z372" s="108">
        <f t="shared" si="1743"/>
        <v>4</v>
      </c>
      <c r="AA372" s="106" t="s">
        <v>313</v>
      </c>
      <c r="AB372" s="106"/>
      <c r="AC372" s="328"/>
      <c r="AD372" s="328"/>
      <c r="AE372" s="108">
        <f t="shared" si="1744"/>
        <v>1</v>
      </c>
      <c r="AF372" s="106" t="s">
        <v>290</v>
      </c>
      <c r="AG372" s="106" t="s">
        <v>1640</v>
      </c>
      <c r="AH372" s="328"/>
      <c r="AI372" s="328"/>
      <c r="AJ372" s="108">
        <f t="shared" si="1745"/>
        <v>1</v>
      </c>
      <c r="AK372" s="106" t="s">
        <v>287</v>
      </c>
      <c r="AL372" s="106" t="s">
        <v>302</v>
      </c>
      <c r="AM372" s="328"/>
      <c r="AN372" s="328"/>
      <c r="AO372" s="108">
        <f t="shared" si="1759"/>
        <v>1</v>
      </c>
      <c r="AP372" s="106" t="s">
        <v>631</v>
      </c>
      <c r="AQ372" s="328"/>
      <c r="AR372" s="328"/>
      <c r="AS372" s="328"/>
      <c r="AT372" s="329"/>
      <c r="AU372" s="405"/>
      <c r="AV372" s="405"/>
      <c r="AW372" s="106"/>
      <c r="AX372" s="106"/>
      <c r="AY372" s="119"/>
      <c r="AZ372" s="120"/>
      <c r="BA372" s="100"/>
      <c r="BB372" s="100"/>
      <c r="BC372" s="100"/>
      <c r="BD372" s="100"/>
      <c r="BE372" s="100"/>
      <c r="BF372" s="100"/>
      <c r="BG372" s="100"/>
    </row>
    <row r="373" spans="1:59" ht="64.5" hidden="1" customHeight="1" x14ac:dyDescent="0.2">
      <c r="A373" s="336"/>
      <c r="B373" s="340"/>
      <c r="C373" s="340"/>
      <c r="D373" s="329"/>
      <c r="E373" s="340"/>
      <c r="F373" s="340"/>
      <c r="G373" s="106" t="s">
        <v>256</v>
      </c>
      <c r="H373" s="106" t="s">
        <v>41</v>
      </c>
      <c r="I373" s="133" t="s">
        <v>1588</v>
      </c>
      <c r="J373" s="340"/>
      <c r="K373" s="339"/>
      <c r="L373" s="340"/>
      <c r="M373" s="340"/>
      <c r="N373" s="340"/>
      <c r="O373" s="328"/>
      <c r="P373" s="340"/>
      <c r="Q373" s="328"/>
      <c r="R373" s="328"/>
      <c r="S373" s="118" t="s">
        <v>310</v>
      </c>
      <c r="T373" s="99">
        <f t="shared" si="1742"/>
        <v>1</v>
      </c>
      <c r="U373" s="328"/>
      <c r="V373" s="328"/>
      <c r="W373" s="106" t="s">
        <v>1631</v>
      </c>
      <c r="X373" s="328"/>
      <c r="Y373" s="328"/>
      <c r="Z373" s="108">
        <f t="shared" si="1743"/>
        <v>4</v>
      </c>
      <c r="AA373" s="106" t="s">
        <v>313</v>
      </c>
      <c r="AB373" s="106"/>
      <c r="AC373" s="328"/>
      <c r="AD373" s="328"/>
      <c r="AE373" s="108">
        <f t="shared" si="1744"/>
        <v>1</v>
      </c>
      <c r="AF373" s="106" t="s">
        <v>290</v>
      </c>
      <c r="AG373" s="106" t="s">
        <v>1640</v>
      </c>
      <c r="AH373" s="328"/>
      <c r="AI373" s="328"/>
      <c r="AJ373" s="108">
        <f t="shared" si="1745"/>
        <v>1</v>
      </c>
      <c r="AK373" s="106" t="s">
        <v>287</v>
      </c>
      <c r="AL373" s="106" t="s">
        <v>302</v>
      </c>
      <c r="AM373" s="328"/>
      <c r="AN373" s="328"/>
      <c r="AO373" s="108">
        <f t="shared" si="1759"/>
        <v>1</v>
      </c>
      <c r="AP373" s="106" t="s">
        <v>631</v>
      </c>
      <c r="AQ373" s="328"/>
      <c r="AR373" s="328"/>
      <c r="AS373" s="328"/>
      <c r="AT373" s="329"/>
      <c r="AU373" s="406"/>
      <c r="AV373" s="406"/>
      <c r="AW373" s="106"/>
      <c r="AX373" s="106"/>
      <c r="AY373" s="119"/>
      <c r="AZ373" s="120"/>
      <c r="BA373" s="100"/>
      <c r="BB373" s="100"/>
      <c r="BC373" s="100"/>
      <c r="BD373" s="100"/>
      <c r="BE373" s="100"/>
      <c r="BF373" s="100"/>
      <c r="BG373" s="100"/>
    </row>
    <row r="374" spans="1:59" ht="64.5" hidden="1" customHeight="1" x14ac:dyDescent="0.2">
      <c r="A374" s="336">
        <v>122</v>
      </c>
      <c r="B374" s="340" t="s">
        <v>531</v>
      </c>
      <c r="C374" s="340" t="str">
        <f t="shared" ref="C374" si="1998">+VLOOKUP(B374,$A$694:$B$733,2,0)</f>
        <v>FRANCISCO ANTONIO URIBE GÓMEZ</v>
      </c>
      <c r="D374" s="329" t="s">
        <v>426</v>
      </c>
      <c r="E374" s="340">
        <f>IF(D374=$D$664,$E$664,IF(D374=$D$665,$E$665,IF(D374=$D$666,$E$666,IF(D374=$D$667,$E$667,IF(D374=$D$668,$E$668,IF(D374=$D$669,$E$669,IF(D374=$D$670,$E$670,IF(D374=$D$671,$E$671,IF(D374=$D$672,$E$672,IF(D374=$D$673,$E$673,IF(D374=VICERRECTORÍA_ACADÉMICA_,BE988,IF(D374=PLANEACIÓN_,BE990, IF(D374=IMPACTO,BE989,IF(D374=VICERRECTORÍA_ADMINISTRATIVA_FINANCIERA_,BE991,IF(D374=_VICERRECTORÍA_RESPONSABILIDAD_SOCIAL_Y_BIENESTAR_UNIVERSITARIO_,BE992," ")))))))))))))))</f>
        <v>0</v>
      </c>
      <c r="F374" s="340" t="s">
        <v>259</v>
      </c>
      <c r="G374" s="106" t="s">
        <v>256</v>
      </c>
      <c r="H374" s="106" t="s">
        <v>39</v>
      </c>
      <c r="I374" s="99" t="s">
        <v>1589</v>
      </c>
      <c r="J374" s="340" t="s">
        <v>106</v>
      </c>
      <c r="K374" s="328" t="s">
        <v>1613</v>
      </c>
      <c r="L374" s="328" t="s">
        <v>1614</v>
      </c>
      <c r="M374" s="328" t="s">
        <v>1615</v>
      </c>
      <c r="N374" s="340" t="s">
        <v>144</v>
      </c>
      <c r="O374" s="328">
        <f t="shared" ref="O374" si="1999">IF(N374="ALTA",5,IF(N374="MEDIO ALTA",4,IF(N374="MEDIA",3,IF(N374="MEDIO BAJA",2,IF(N374="BAJA",1,0)))))</f>
        <v>2</v>
      </c>
      <c r="P374" s="340" t="s">
        <v>137</v>
      </c>
      <c r="Q374" s="328">
        <f t="shared" ref="Q374" si="2000">IF(P374="ALTO",5,IF(P374="MEDIO-ALTO",4,IF(P374="MEDIO",3,IF(P374="MEDIO-BAJO",2,IF(P374="BAJO",1,0)))))</f>
        <v>3</v>
      </c>
      <c r="R374" s="328">
        <f t="shared" ref="R374" si="2001">Q374*O374</f>
        <v>6</v>
      </c>
      <c r="S374" s="118" t="s">
        <v>310</v>
      </c>
      <c r="T374" s="99">
        <f t="shared" si="1742"/>
        <v>1</v>
      </c>
      <c r="U374" s="328">
        <f t="shared" si="1644"/>
        <v>1</v>
      </c>
      <c r="V374" s="328">
        <f t="shared" si="1645"/>
        <v>0.6</v>
      </c>
      <c r="W374" s="106" t="s">
        <v>1632</v>
      </c>
      <c r="X374" s="328">
        <f t="shared" ref="X374" si="2002">IF(S374="No_existen",5*$X$10,Y374*$X$10)</f>
        <v>0.2</v>
      </c>
      <c r="Y374" s="328">
        <f t="shared" si="1789"/>
        <v>4</v>
      </c>
      <c r="Z374" s="108">
        <f t="shared" si="1743"/>
        <v>4</v>
      </c>
      <c r="AA374" s="106" t="s">
        <v>313</v>
      </c>
      <c r="AB374" s="106"/>
      <c r="AC374" s="328">
        <f t="shared" ref="AC374" si="2003">IF(S374="No_existen",5*$AC$10,AD374*$AC$10)</f>
        <v>0.15</v>
      </c>
      <c r="AD374" s="328">
        <f t="shared" si="1648"/>
        <v>1</v>
      </c>
      <c r="AE374" s="108">
        <f t="shared" si="1744"/>
        <v>1</v>
      </c>
      <c r="AF374" s="106" t="s">
        <v>290</v>
      </c>
      <c r="AG374" s="106" t="s">
        <v>1641</v>
      </c>
      <c r="AH374" s="328">
        <f t="shared" ref="AH374" si="2004">IF(S374="No_existen",5*$AH$10,AI374*$AH$10)</f>
        <v>0.1</v>
      </c>
      <c r="AI374" s="328">
        <f t="shared" ref="AI374" si="2005">ROUND(AVERAGEIF(AJ374:AJ376,"&gt;0"),0)</f>
        <v>1</v>
      </c>
      <c r="AJ374" s="108">
        <f t="shared" si="1745"/>
        <v>1</v>
      </c>
      <c r="AK374" s="106" t="s">
        <v>287</v>
      </c>
      <c r="AL374" s="106" t="s">
        <v>436</v>
      </c>
      <c r="AM374" s="328">
        <f t="shared" ref="AM374" si="2006">IF(S374="No_existen",5*$AM$10,AN374*$AM$10)</f>
        <v>0.1</v>
      </c>
      <c r="AN374" s="328">
        <f t="shared" ref="AN374" si="2007">ROUND(AVERAGEIF(AO374:AO376,"&gt;0"),0)</f>
        <v>1</v>
      </c>
      <c r="AO374" s="108">
        <f t="shared" si="1759"/>
        <v>1</v>
      </c>
      <c r="AP374" s="106" t="s">
        <v>631</v>
      </c>
      <c r="AQ374" s="328">
        <f t="shared" ref="AQ374" si="2008">ROUND(AVERAGE(U374,Y374,AD374,AI374,AN374),0)</f>
        <v>2</v>
      </c>
      <c r="AR374" s="328" t="str">
        <f t="shared" ref="AR374" si="2009">IF(AQ374&lt;1.5,"FUERTE",IF(AND(AQ374&gt;=1.5,AQ374&lt;2.5),"ACEPTABLE",IF(AQ374&gt;=5,"INEXISTENTE","DÉBIL")))</f>
        <v>ACEPTABLE</v>
      </c>
      <c r="AS374" s="328">
        <f t="shared" ref="AS374" si="2010">IF(R374=0,0,ROUND((R374*AQ374),0))</f>
        <v>12</v>
      </c>
      <c r="AT374" s="329" t="str">
        <f t="shared" ref="AT374" si="2011">IF(AS374&gt;=36,"GRAVE", IF(AS374&lt;=10, "LEVE", "MODERADO"))</f>
        <v>MODERADO</v>
      </c>
      <c r="AU374" s="328" t="s">
        <v>1649</v>
      </c>
      <c r="AV374" s="384">
        <v>0.9</v>
      </c>
      <c r="AW374" s="106" t="s">
        <v>89</v>
      </c>
      <c r="AX374" s="106" t="s">
        <v>1657</v>
      </c>
      <c r="AY374" s="119">
        <v>46003</v>
      </c>
      <c r="AZ374" s="120"/>
      <c r="BA374" s="100"/>
      <c r="BB374" s="100"/>
      <c r="BC374" s="100"/>
      <c r="BD374" s="100"/>
      <c r="BE374" s="100"/>
      <c r="BF374" s="100"/>
      <c r="BG374" s="100"/>
    </row>
    <row r="375" spans="1:59" ht="64.5" hidden="1" customHeight="1" x14ac:dyDescent="0.2">
      <c r="A375" s="336"/>
      <c r="B375" s="340"/>
      <c r="C375" s="340"/>
      <c r="D375" s="329"/>
      <c r="E375" s="340"/>
      <c r="F375" s="340"/>
      <c r="G375" s="106" t="s">
        <v>256</v>
      </c>
      <c r="H375" s="106" t="s">
        <v>39</v>
      </c>
      <c r="I375" s="99" t="s">
        <v>1590</v>
      </c>
      <c r="J375" s="340"/>
      <c r="K375" s="328"/>
      <c r="L375" s="328"/>
      <c r="M375" s="328"/>
      <c r="N375" s="340"/>
      <c r="O375" s="328"/>
      <c r="P375" s="340"/>
      <c r="Q375" s="328"/>
      <c r="R375" s="328"/>
      <c r="S375" s="118"/>
      <c r="T375" s="99">
        <f t="shared" si="1742"/>
        <v>0</v>
      </c>
      <c r="U375" s="328"/>
      <c r="V375" s="328"/>
      <c r="W375" s="106"/>
      <c r="X375" s="328"/>
      <c r="Y375" s="328"/>
      <c r="Z375" s="108">
        <f t="shared" si="1743"/>
        <v>0</v>
      </c>
      <c r="AA375" s="106"/>
      <c r="AB375" s="106"/>
      <c r="AC375" s="328"/>
      <c r="AD375" s="328"/>
      <c r="AE375" s="108">
        <f t="shared" si="1744"/>
        <v>0</v>
      </c>
      <c r="AF375" s="106"/>
      <c r="AG375" s="106"/>
      <c r="AH375" s="328"/>
      <c r="AI375" s="328"/>
      <c r="AJ375" s="108">
        <f t="shared" si="1745"/>
        <v>0</v>
      </c>
      <c r="AK375" s="106"/>
      <c r="AL375" s="106"/>
      <c r="AM375" s="328"/>
      <c r="AN375" s="328"/>
      <c r="AO375" s="108">
        <f t="shared" si="1759"/>
        <v>0</v>
      </c>
      <c r="AP375" s="106"/>
      <c r="AQ375" s="328"/>
      <c r="AR375" s="328"/>
      <c r="AS375" s="328"/>
      <c r="AT375" s="329"/>
      <c r="AU375" s="328"/>
      <c r="AV375" s="328"/>
      <c r="AW375" s="106"/>
      <c r="AX375" s="106"/>
      <c r="AY375" s="119"/>
      <c r="AZ375" s="120"/>
      <c r="BA375" s="100"/>
      <c r="BB375" s="100"/>
      <c r="BC375" s="100"/>
      <c r="BD375" s="100"/>
      <c r="BE375" s="100"/>
      <c r="BF375" s="100"/>
      <c r="BG375" s="100"/>
    </row>
    <row r="376" spans="1:59" ht="64.5" hidden="1" customHeight="1" x14ac:dyDescent="0.2">
      <c r="A376" s="336"/>
      <c r="B376" s="340"/>
      <c r="C376" s="340"/>
      <c r="D376" s="329"/>
      <c r="E376" s="340"/>
      <c r="F376" s="340"/>
      <c r="G376" s="106" t="s">
        <v>256</v>
      </c>
      <c r="H376" s="106" t="s">
        <v>39</v>
      </c>
      <c r="I376" s="99" t="s">
        <v>1591</v>
      </c>
      <c r="J376" s="340"/>
      <c r="K376" s="328"/>
      <c r="L376" s="328"/>
      <c r="M376" s="328"/>
      <c r="N376" s="340"/>
      <c r="O376" s="328"/>
      <c r="P376" s="340"/>
      <c r="Q376" s="328"/>
      <c r="R376" s="328"/>
      <c r="S376" s="118"/>
      <c r="T376" s="99">
        <f t="shared" si="1742"/>
        <v>0</v>
      </c>
      <c r="U376" s="328"/>
      <c r="V376" s="328"/>
      <c r="W376" s="106"/>
      <c r="X376" s="328"/>
      <c r="Y376" s="328"/>
      <c r="Z376" s="108">
        <f t="shared" si="1743"/>
        <v>0</v>
      </c>
      <c r="AA376" s="106"/>
      <c r="AB376" s="106"/>
      <c r="AC376" s="328"/>
      <c r="AD376" s="328"/>
      <c r="AE376" s="108">
        <f t="shared" si="1744"/>
        <v>0</v>
      </c>
      <c r="AF376" s="106"/>
      <c r="AG376" s="106"/>
      <c r="AH376" s="328"/>
      <c r="AI376" s="328"/>
      <c r="AJ376" s="108">
        <f t="shared" si="1745"/>
        <v>0</v>
      </c>
      <c r="AK376" s="106"/>
      <c r="AL376" s="106"/>
      <c r="AM376" s="328"/>
      <c r="AN376" s="328"/>
      <c r="AO376" s="108">
        <f t="shared" si="1759"/>
        <v>0</v>
      </c>
      <c r="AP376" s="106"/>
      <c r="AQ376" s="328"/>
      <c r="AR376" s="328"/>
      <c r="AS376" s="328"/>
      <c r="AT376" s="329"/>
      <c r="AU376" s="328"/>
      <c r="AV376" s="328"/>
      <c r="AW376" s="106"/>
      <c r="AX376" s="106"/>
      <c r="AY376" s="119"/>
      <c r="AZ376" s="120"/>
      <c r="BA376" s="100"/>
      <c r="BB376" s="100"/>
      <c r="BC376" s="100"/>
      <c r="BD376" s="100"/>
      <c r="BE376" s="100"/>
      <c r="BF376" s="100"/>
      <c r="BG376" s="100"/>
    </row>
    <row r="377" spans="1:59" ht="64.5" hidden="1" customHeight="1" x14ac:dyDescent="0.2">
      <c r="A377" s="336">
        <v>123</v>
      </c>
      <c r="B377" s="340" t="s">
        <v>173</v>
      </c>
      <c r="C377" s="340" t="str">
        <f t="shared" ref="C377" si="2012">+VLOOKUP(B377,$A$694:$B$733,2,0)</f>
        <v>LAURA DANIELA BUITRAGO CALVO</v>
      </c>
      <c r="D377" s="329" t="s">
        <v>159</v>
      </c>
      <c r="E377" s="340" t="str">
        <f>IF(D377=$D$664,$E$664,IF(D377=$D$665,$E$665,IF(D377=$D$666,$E$666,IF(D377=$D$667,$E$667,IF(D377=$D$668,$E$668,IF(D377=$D$669,$E$669,IF(D377=$D$670,$E$670,IF(D377=$D$671,$E$671,IF(D377=$D$672,$E$672,IF(D377=$D$673,$E$673,IF(D377=VICERRECTORÍA_ACADÉMICA_,BE991,IF(D377=PLANEACIÓN_,BE993, IF(D377=IMPACTO,BE992,IF(D377=VICERRECTORÍA_ADMINISTRATIVA_FINANCIERA_,BE994,IF(D377=_VICERRECTORÍA_RESPONSABILIDAD_SOCIAL_Y_BIENESTAR_UNIVERSITARIO_,BE995,"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77" s="340" t="s">
        <v>259</v>
      </c>
      <c r="G377" s="106" t="s">
        <v>255</v>
      </c>
      <c r="H377" s="106" t="s">
        <v>34</v>
      </c>
      <c r="I377" s="99" t="s">
        <v>1658</v>
      </c>
      <c r="J377" s="340" t="s">
        <v>104</v>
      </c>
      <c r="K377" s="328" t="s">
        <v>1669</v>
      </c>
      <c r="L377" s="328" t="s">
        <v>1670</v>
      </c>
      <c r="M377" s="328" t="s">
        <v>1671</v>
      </c>
      <c r="N377" s="340" t="s">
        <v>124</v>
      </c>
      <c r="O377" s="328">
        <f t="shared" ref="O377" si="2013">IF(N377="ALTA",5,IF(N377="MEDIO ALTA",4,IF(N377="MEDIA",3,IF(N377="MEDIO BAJA",2,IF(N377="BAJA",1,0)))))</f>
        <v>1</v>
      </c>
      <c r="P377" s="340" t="s">
        <v>137</v>
      </c>
      <c r="Q377" s="328">
        <f t="shared" ref="Q377" si="2014">IF(P377="ALTO",5,IF(P377="MEDIO-ALTO",4,IF(P377="MEDIO",3,IF(P377="MEDIO-BAJO",2,IF(P377="BAJO",1,0)))))</f>
        <v>3</v>
      </c>
      <c r="R377" s="328">
        <f t="shared" ref="R377" si="2015">Q377*O377</f>
        <v>3</v>
      </c>
      <c r="S377" s="118" t="s">
        <v>310</v>
      </c>
      <c r="T377" s="99">
        <f t="shared" si="1742"/>
        <v>1</v>
      </c>
      <c r="U377" s="328">
        <f t="shared" si="1661"/>
        <v>1</v>
      </c>
      <c r="V377" s="328">
        <f t="shared" si="1662"/>
        <v>0.6</v>
      </c>
      <c r="W377" s="106" t="s">
        <v>1684</v>
      </c>
      <c r="X377" s="328">
        <f t="shared" ref="X377" si="2016">IF(S377="No_existen",5*$X$10,Y377*$X$10)</f>
        <v>0.05</v>
      </c>
      <c r="Y377" s="328">
        <f t="shared" si="1807"/>
        <v>1</v>
      </c>
      <c r="Z377" s="108">
        <f t="shared" si="1743"/>
        <v>1</v>
      </c>
      <c r="AA377" s="106" t="s">
        <v>315</v>
      </c>
      <c r="AB377" s="106" t="s">
        <v>1700</v>
      </c>
      <c r="AC377" s="328">
        <f t="shared" ref="AC377" si="2017">IF(S377="No_existen",5*$AC$10,AD377*$AC$10)</f>
        <v>0.15</v>
      </c>
      <c r="AD377" s="328">
        <f t="shared" si="1665"/>
        <v>1</v>
      </c>
      <c r="AE377" s="108">
        <f t="shared" si="1744"/>
        <v>1</v>
      </c>
      <c r="AF377" s="106" t="s">
        <v>290</v>
      </c>
      <c r="AG377" s="106" t="s">
        <v>1701</v>
      </c>
      <c r="AH377" s="328">
        <f t="shared" ref="AH377" si="2018">IF(S377="No_existen",5*$AH$10,AI377*$AH$10)</f>
        <v>0.1</v>
      </c>
      <c r="AI377" s="328">
        <f t="shared" ref="AI377" si="2019">ROUND(AVERAGEIF(AJ377:AJ379,"&gt;0"),0)</f>
        <v>1</v>
      </c>
      <c r="AJ377" s="108">
        <f t="shared" si="1745"/>
        <v>1</v>
      </c>
      <c r="AK377" s="106" t="s">
        <v>287</v>
      </c>
      <c r="AL377" s="106" t="s">
        <v>302</v>
      </c>
      <c r="AM377" s="328">
        <f t="shared" ref="AM377" si="2020">IF(S377="No_existen",5*$AM$10,AN377*$AM$10)</f>
        <v>0.2</v>
      </c>
      <c r="AN377" s="328">
        <f t="shared" ref="AN377" si="2021">ROUND(AVERAGEIF(AO377:AO379,"&gt;0"),0)</f>
        <v>2</v>
      </c>
      <c r="AO377" s="108">
        <f t="shared" si="1759"/>
        <v>4</v>
      </c>
      <c r="AP377" s="106" t="s">
        <v>632</v>
      </c>
      <c r="AQ377" s="328">
        <f t="shared" ref="AQ377" si="2022">ROUND(AVERAGE(U377,Y377,AD377,AI377,AN377),0)</f>
        <v>1</v>
      </c>
      <c r="AR377" s="328" t="str">
        <f t="shared" ref="AR377" si="2023">IF(AQ377&lt;1.5,"FUERTE",IF(AND(AQ377&gt;=1.5,AQ377&lt;2.5),"ACEPTABLE",IF(AQ377&gt;=5,"INEXISTENTE","DÉBIL")))</f>
        <v>FUERTE</v>
      </c>
      <c r="AS377" s="328">
        <f t="shared" ref="AS377" si="2024">IF(R377=0,0,ROUND((R377*AQ377),0))</f>
        <v>3</v>
      </c>
      <c r="AT377" s="329" t="str">
        <f t="shared" ref="AT377" si="2025">IF(AS377&gt;=36,"GRAVE", IF(AS377&lt;=10, "LEVE", "MODERADO"))</f>
        <v>LEVE</v>
      </c>
      <c r="AU377" s="328" t="s">
        <v>1711</v>
      </c>
      <c r="AV377" s="384">
        <v>0</v>
      </c>
      <c r="AW377" s="106" t="s">
        <v>88</v>
      </c>
      <c r="AX377" s="106"/>
      <c r="AY377" s="119"/>
      <c r="AZ377" s="120"/>
      <c r="BA377" s="100"/>
      <c r="BB377" s="100"/>
      <c r="BC377" s="100"/>
      <c r="BD377" s="100"/>
      <c r="BE377" s="100"/>
      <c r="BF377" s="100"/>
      <c r="BG377" s="100"/>
    </row>
    <row r="378" spans="1:59" ht="64.5" hidden="1" customHeight="1" x14ac:dyDescent="0.2">
      <c r="A378" s="336"/>
      <c r="B378" s="340"/>
      <c r="C378" s="340"/>
      <c r="D378" s="329"/>
      <c r="E378" s="340"/>
      <c r="F378" s="340"/>
      <c r="G378" s="106" t="s">
        <v>255</v>
      </c>
      <c r="H378" s="106" t="s">
        <v>35</v>
      </c>
      <c r="I378" s="99" t="s">
        <v>1659</v>
      </c>
      <c r="J378" s="340"/>
      <c r="K378" s="328"/>
      <c r="L378" s="328"/>
      <c r="M378" s="328"/>
      <c r="N378" s="340"/>
      <c r="O378" s="328"/>
      <c r="P378" s="340"/>
      <c r="Q378" s="328"/>
      <c r="R378" s="328"/>
      <c r="S378" s="118" t="s">
        <v>310</v>
      </c>
      <c r="T378" s="99">
        <f t="shared" si="1742"/>
        <v>1</v>
      </c>
      <c r="U378" s="328"/>
      <c r="V378" s="328"/>
      <c r="W378" s="106" t="s">
        <v>1685</v>
      </c>
      <c r="X378" s="328"/>
      <c r="Y378" s="328"/>
      <c r="Z378" s="108">
        <f t="shared" si="1743"/>
        <v>2</v>
      </c>
      <c r="AA378" s="106" t="s">
        <v>314</v>
      </c>
      <c r="AB378" s="106"/>
      <c r="AC378" s="328"/>
      <c r="AD378" s="328"/>
      <c r="AE378" s="108">
        <f t="shared" si="1744"/>
        <v>1</v>
      </c>
      <c r="AF378" s="106" t="s">
        <v>290</v>
      </c>
      <c r="AG378" s="106" t="s">
        <v>1702</v>
      </c>
      <c r="AH378" s="328"/>
      <c r="AI378" s="328"/>
      <c r="AJ378" s="108">
        <f t="shared" si="1745"/>
        <v>1</v>
      </c>
      <c r="AK378" s="106" t="s">
        <v>287</v>
      </c>
      <c r="AL378" s="106" t="s">
        <v>302</v>
      </c>
      <c r="AM378" s="328"/>
      <c r="AN378" s="328"/>
      <c r="AO378" s="108">
        <f t="shared" si="1759"/>
        <v>1</v>
      </c>
      <c r="AP378" s="106" t="s">
        <v>631</v>
      </c>
      <c r="AQ378" s="328"/>
      <c r="AR378" s="328"/>
      <c r="AS378" s="328"/>
      <c r="AT378" s="329"/>
      <c r="AU378" s="328"/>
      <c r="AV378" s="328"/>
      <c r="AW378" s="106" t="s">
        <v>88</v>
      </c>
      <c r="AX378" s="106"/>
      <c r="AY378" s="119"/>
      <c r="AZ378" s="120"/>
      <c r="BA378" s="100"/>
      <c r="BB378" s="100"/>
      <c r="BC378" s="100"/>
      <c r="BD378" s="100"/>
      <c r="BE378" s="100"/>
      <c r="BF378" s="100"/>
      <c r="BG378" s="100"/>
    </row>
    <row r="379" spans="1:59" ht="64.5" hidden="1" customHeight="1" x14ac:dyDescent="0.2">
      <c r="A379" s="336"/>
      <c r="B379" s="340"/>
      <c r="C379" s="340"/>
      <c r="D379" s="329"/>
      <c r="E379" s="340"/>
      <c r="F379" s="340"/>
      <c r="G379" s="106" t="s">
        <v>255</v>
      </c>
      <c r="H379" s="106" t="s">
        <v>38</v>
      </c>
      <c r="I379" s="99" t="s">
        <v>1660</v>
      </c>
      <c r="J379" s="340"/>
      <c r="K379" s="328"/>
      <c r="L379" s="328"/>
      <c r="M379" s="328"/>
      <c r="N379" s="340"/>
      <c r="O379" s="328"/>
      <c r="P379" s="340"/>
      <c r="Q379" s="328"/>
      <c r="R379" s="328"/>
      <c r="S379" s="118" t="s">
        <v>310</v>
      </c>
      <c r="T379" s="99">
        <f t="shared" si="1742"/>
        <v>1</v>
      </c>
      <c r="U379" s="328"/>
      <c r="V379" s="328"/>
      <c r="W379" s="106" t="s">
        <v>1686</v>
      </c>
      <c r="X379" s="328"/>
      <c r="Y379" s="328"/>
      <c r="Z379" s="108">
        <f t="shared" si="1743"/>
        <v>1</v>
      </c>
      <c r="AA379" s="106" t="s">
        <v>315</v>
      </c>
      <c r="AB379" s="106" t="s">
        <v>1699</v>
      </c>
      <c r="AC379" s="328"/>
      <c r="AD379" s="328"/>
      <c r="AE379" s="108">
        <f t="shared" si="1744"/>
        <v>1</v>
      </c>
      <c r="AF379" s="106" t="s">
        <v>290</v>
      </c>
      <c r="AG379" s="106" t="s">
        <v>1703</v>
      </c>
      <c r="AH379" s="328"/>
      <c r="AI379" s="328"/>
      <c r="AJ379" s="108">
        <f t="shared" si="1745"/>
        <v>1</v>
      </c>
      <c r="AK379" s="106" t="s">
        <v>287</v>
      </c>
      <c r="AL379" s="106" t="s">
        <v>302</v>
      </c>
      <c r="AM379" s="328"/>
      <c r="AN379" s="328"/>
      <c r="AO379" s="108">
        <f t="shared" si="1759"/>
        <v>1</v>
      </c>
      <c r="AP379" s="106" t="s">
        <v>631</v>
      </c>
      <c r="AQ379" s="328"/>
      <c r="AR379" s="328"/>
      <c r="AS379" s="328"/>
      <c r="AT379" s="329"/>
      <c r="AU379" s="328"/>
      <c r="AV379" s="328"/>
      <c r="AW379" s="106" t="s">
        <v>88</v>
      </c>
      <c r="AX379" s="106"/>
      <c r="AY379" s="119"/>
      <c r="AZ379" s="120"/>
      <c r="BA379" s="100"/>
      <c r="BB379" s="100"/>
      <c r="BC379" s="100"/>
      <c r="BD379" s="100"/>
      <c r="BE379" s="100"/>
      <c r="BF379" s="100"/>
      <c r="BG379" s="100"/>
    </row>
    <row r="380" spans="1:59" ht="64.5" hidden="1" customHeight="1" x14ac:dyDescent="0.2">
      <c r="A380" s="336">
        <v>124</v>
      </c>
      <c r="B380" s="340" t="s">
        <v>173</v>
      </c>
      <c r="C380" s="340" t="str">
        <f t="shared" ref="C380" si="2026">+VLOOKUP(B380,$A$694:$B$733,2,0)</f>
        <v>LAURA DANIELA BUITRAGO CALVO</v>
      </c>
      <c r="D380" s="329" t="s">
        <v>159</v>
      </c>
      <c r="E380" s="340" t="str">
        <f>IF(D380=$D$664,$E$664,IF(D380=$D$665,$E$665,IF(D380=$D$666,$E$666,IF(D380=$D$667,$E$667,IF(D380=$D$668,$E$668,IF(D380=$D$669,$E$669,IF(D380=$D$670,$E$670,IF(D380=$D$671,$E$671,IF(D380=$D$672,$E$672,IF(D380=$D$673,$E$673,IF(D380=VICERRECTORÍA_ACADÉMICA_,BE994,IF(D380=PLANEACIÓN_,BE996, IF(D380=IMPACTO,BE995,IF(D380=VICERRECTORÍA_ADMINISTRATIVA_FINANCIERA_,BE997,IF(D380=_VICERRECTORÍA_RESPONSABILIDAD_SOCIAL_Y_BIENESTAR_UNIVERSITARIO_,BE998,"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0" s="340" t="s">
        <v>259</v>
      </c>
      <c r="G380" s="106" t="s">
        <v>255</v>
      </c>
      <c r="H380" s="106" t="s">
        <v>34</v>
      </c>
      <c r="I380" s="99" t="s">
        <v>1661</v>
      </c>
      <c r="J380" s="340" t="s">
        <v>110</v>
      </c>
      <c r="K380" s="340" t="s">
        <v>1672</v>
      </c>
      <c r="L380" s="340" t="s">
        <v>1673</v>
      </c>
      <c r="M380" s="340" t="s">
        <v>1674</v>
      </c>
      <c r="N380" s="340" t="s">
        <v>124</v>
      </c>
      <c r="O380" s="328">
        <f t="shared" ref="O380" si="2027">IF(N380="ALTA",5,IF(N380="MEDIO ALTA",4,IF(N380="MEDIA",3,IF(N380="MEDIO BAJA",2,IF(N380="BAJA",1,0)))))</f>
        <v>1</v>
      </c>
      <c r="P380" s="340" t="s">
        <v>205</v>
      </c>
      <c r="Q380" s="328">
        <f t="shared" ref="Q380" si="2028">IF(P380="ALTO",5,IF(P380="MEDIO-ALTO",4,IF(P380="MEDIO",3,IF(P380="MEDIO-BAJO",2,IF(P380="BAJO",1,0)))))</f>
        <v>4</v>
      </c>
      <c r="R380" s="328">
        <f t="shared" ref="R380" si="2029">Q380*O380</f>
        <v>4</v>
      </c>
      <c r="S380" s="118" t="s">
        <v>310</v>
      </c>
      <c r="T380" s="99">
        <f t="shared" si="1742"/>
        <v>1</v>
      </c>
      <c r="U380" s="328">
        <f t="shared" si="1678"/>
        <v>1</v>
      </c>
      <c r="V380" s="328">
        <f t="shared" si="1679"/>
        <v>0.6</v>
      </c>
      <c r="W380" s="106" t="s">
        <v>1687</v>
      </c>
      <c r="X380" s="328">
        <f t="shared" ref="X380" si="2030">IF(S380="No_existen",5*$X$10,Y380*$X$10)</f>
        <v>0.1</v>
      </c>
      <c r="Y380" s="328">
        <f t="shared" si="1825"/>
        <v>2</v>
      </c>
      <c r="Z380" s="108">
        <f t="shared" si="1743"/>
        <v>2</v>
      </c>
      <c r="AA380" s="106" t="s">
        <v>314</v>
      </c>
      <c r="AB380" s="106"/>
      <c r="AC380" s="328">
        <f t="shared" ref="AC380" si="2031">IF(S380="No_existen",5*$AC$10,AD380*$AC$10)</f>
        <v>0.15</v>
      </c>
      <c r="AD380" s="328">
        <f t="shared" si="1682"/>
        <v>1</v>
      </c>
      <c r="AE380" s="108">
        <f t="shared" si="1744"/>
        <v>1</v>
      </c>
      <c r="AF380" s="106" t="s">
        <v>290</v>
      </c>
      <c r="AG380" s="106" t="s">
        <v>1704</v>
      </c>
      <c r="AH380" s="328">
        <f t="shared" ref="AH380" si="2032">IF(S380="No_existen",5*$AH$10,AI380*$AH$10)</f>
        <v>0.1</v>
      </c>
      <c r="AI380" s="328">
        <f t="shared" ref="AI380" si="2033">ROUND(AVERAGEIF(AJ380:AJ382,"&gt;0"),0)</f>
        <v>1</v>
      </c>
      <c r="AJ380" s="108">
        <f t="shared" si="1745"/>
        <v>1</v>
      </c>
      <c r="AK380" s="106" t="s">
        <v>287</v>
      </c>
      <c r="AL380" s="106" t="s">
        <v>302</v>
      </c>
      <c r="AM380" s="328">
        <f t="shared" ref="AM380" si="2034">IF(S380="No_existen",5*$AM$10,AN380*$AM$10)</f>
        <v>0.1</v>
      </c>
      <c r="AN380" s="328">
        <f t="shared" ref="AN380" si="2035">ROUND(AVERAGEIF(AO380:AO382,"&gt;0"),0)</f>
        <v>1</v>
      </c>
      <c r="AO380" s="108">
        <f t="shared" si="1759"/>
        <v>1</v>
      </c>
      <c r="AP380" s="106" t="s">
        <v>631</v>
      </c>
      <c r="AQ380" s="328">
        <f t="shared" ref="AQ380" si="2036">ROUND(AVERAGE(U380,Y380,AD380,AI380,AN380),0)</f>
        <v>1</v>
      </c>
      <c r="AR380" s="328" t="str">
        <f t="shared" ref="AR380" si="2037">IF(AQ380&lt;1.5,"FUERTE",IF(AND(AQ380&gt;=1.5,AQ380&lt;2.5),"ACEPTABLE",IF(AQ380&gt;=5,"INEXISTENTE","DÉBIL")))</f>
        <v>FUERTE</v>
      </c>
      <c r="AS380" s="328">
        <f t="shared" ref="AS380" si="2038">IF(R380=0,0,ROUND((R380*AQ380),0))</f>
        <v>4</v>
      </c>
      <c r="AT380" s="329" t="str">
        <f t="shared" ref="AT380" si="2039">IF(AS380&gt;=36,"GRAVE", IF(AS380&lt;=10, "LEVE", "MODERADO"))</f>
        <v>LEVE</v>
      </c>
      <c r="AU380" s="329" t="s">
        <v>1712</v>
      </c>
      <c r="AV380" s="385">
        <v>0</v>
      </c>
      <c r="AW380" s="106" t="s">
        <v>88</v>
      </c>
      <c r="AX380" s="106"/>
      <c r="AY380" s="119"/>
      <c r="AZ380" s="120"/>
      <c r="BA380" s="100"/>
      <c r="BB380" s="100"/>
      <c r="BC380" s="100"/>
      <c r="BD380" s="100"/>
      <c r="BE380" s="100"/>
      <c r="BF380" s="100"/>
      <c r="BG380" s="100"/>
    </row>
    <row r="381" spans="1:59" ht="64.5" hidden="1" customHeight="1" x14ac:dyDescent="0.2">
      <c r="A381" s="336"/>
      <c r="B381" s="340"/>
      <c r="C381" s="340"/>
      <c r="D381" s="329"/>
      <c r="E381" s="340"/>
      <c r="F381" s="340"/>
      <c r="G381" s="106" t="s">
        <v>256</v>
      </c>
      <c r="H381" s="106" t="s">
        <v>41</v>
      </c>
      <c r="I381" s="99" t="s">
        <v>1662</v>
      </c>
      <c r="J381" s="340"/>
      <c r="K381" s="340"/>
      <c r="L381" s="340"/>
      <c r="M381" s="340"/>
      <c r="N381" s="340"/>
      <c r="O381" s="328"/>
      <c r="P381" s="340"/>
      <c r="Q381" s="328"/>
      <c r="R381" s="328"/>
      <c r="S381" s="118" t="s">
        <v>310</v>
      </c>
      <c r="T381" s="99">
        <f t="shared" si="1742"/>
        <v>1</v>
      </c>
      <c r="U381" s="328"/>
      <c r="V381" s="328"/>
      <c r="W381" s="106" t="s">
        <v>1688</v>
      </c>
      <c r="X381" s="328"/>
      <c r="Y381" s="328"/>
      <c r="Z381" s="108">
        <f t="shared" si="1743"/>
        <v>4</v>
      </c>
      <c r="AA381" s="106" t="s">
        <v>313</v>
      </c>
      <c r="AB381" s="106"/>
      <c r="AC381" s="328"/>
      <c r="AD381" s="328"/>
      <c r="AE381" s="108">
        <f t="shared" si="1744"/>
        <v>1</v>
      </c>
      <c r="AF381" s="106" t="s">
        <v>290</v>
      </c>
      <c r="AG381" s="106" t="s">
        <v>1705</v>
      </c>
      <c r="AH381" s="328"/>
      <c r="AI381" s="328"/>
      <c r="AJ381" s="108">
        <f t="shared" si="1745"/>
        <v>1</v>
      </c>
      <c r="AK381" s="106" t="s">
        <v>287</v>
      </c>
      <c r="AL381" s="106" t="s">
        <v>302</v>
      </c>
      <c r="AM381" s="328"/>
      <c r="AN381" s="328"/>
      <c r="AO381" s="108">
        <f t="shared" si="1759"/>
        <v>1</v>
      </c>
      <c r="AP381" s="106" t="s">
        <v>631</v>
      </c>
      <c r="AQ381" s="328"/>
      <c r="AR381" s="328"/>
      <c r="AS381" s="328"/>
      <c r="AT381" s="329"/>
      <c r="AU381" s="329"/>
      <c r="AV381" s="329"/>
      <c r="AW381" s="106" t="s">
        <v>88</v>
      </c>
      <c r="AX381" s="106"/>
      <c r="AY381" s="119"/>
      <c r="AZ381" s="120"/>
      <c r="BA381" s="100"/>
      <c r="BB381" s="100"/>
      <c r="BC381" s="100"/>
      <c r="BD381" s="100"/>
      <c r="BE381" s="100"/>
      <c r="BF381" s="100"/>
      <c r="BG381" s="100"/>
    </row>
    <row r="382" spans="1:59" ht="64.5" hidden="1" customHeight="1" x14ac:dyDescent="0.2">
      <c r="A382" s="336"/>
      <c r="B382" s="340"/>
      <c r="C382" s="340"/>
      <c r="D382" s="329"/>
      <c r="E382" s="340"/>
      <c r="F382" s="340"/>
      <c r="G382" s="106"/>
      <c r="H382" s="106"/>
      <c r="I382" s="99"/>
      <c r="J382" s="340"/>
      <c r="K382" s="340"/>
      <c r="L382" s="340"/>
      <c r="M382" s="340"/>
      <c r="N382" s="340"/>
      <c r="O382" s="328"/>
      <c r="P382" s="340"/>
      <c r="Q382" s="328"/>
      <c r="R382" s="328"/>
      <c r="S382" s="118" t="s">
        <v>310</v>
      </c>
      <c r="T382" s="99">
        <f t="shared" si="1742"/>
        <v>1</v>
      </c>
      <c r="U382" s="328"/>
      <c r="V382" s="328"/>
      <c r="W382" s="106" t="s">
        <v>1689</v>
      </c>
      <c r="X382" s="328"/>
      <c r="Y382" s="328"/>
      <c r="Z382" s="108">
        <f t="shared" si="1743"/>
        <v>1</v>
      </c>
      <c r="AA382" s="106" t="s">
        <v>315</v>
      </c>
      <c r="AB382" s="106"/>
      <c r="AC382" s="328"/>
      <c r="AD382" s="328"/>
      <c r="AE382" s="108">
        <f t="shared" si="1744"/>
        <v>1</v>
      </c>
      <c r="AF382" s="106" t="s">
        <v>290</v>
      </c>
      <c r="AG382" s="106" t="s">
        <v>1706</v>
      </c>
      <c r="AH382" s="328"/>
      <c r="AI382" s="328"/>
      <c r="AJ382" s="108">
        <f t="shared" si="1745"/>
        <v>1</v>
      </c>
      <c r="AK382" s="106" t="s">
        <v>287</v>
      </c>
      <c r="AL382" s="106" t="s">
        <v>302</v>
      </c>
      <c r="AM382" s="328"/>
      <c r="AN382" s="328"/>
      <c r="AO382" s="108">
        <f t="shared" si="1759"/>
        <v>1</v>
      </c>
      <c r="AP382" s="106" t="s">
        <v>631</v>
      </c>
      <c r="AQ382" s="328"/>
      <c r="AR382" s="328"/>
      <c r="AS382" s="328"/>
      <c r="AT382" s="329"/>
      <c r="AU382" s="329"/>
      <c r="AV382" s="329"/>
      <c r="AW382" s="106" t="s">
        <v>88</v>
      </c>
      <c r="AX382" s="106"/>
      <c r="AY382" s="119"/>
      <c r="AZ382" s="120"/>
      <c r="BA382" s="100"/>
      <c r="BB382" s="100"/>
      <c r="BC382" s="100"/>
      <c r="BD382" s="100"/>
      <c r="BE382" s="100"/>
      <c r="BF382" s="100"/>
      <c r="BG382" s="100"/>
    </row>
    <row r="383" spans="1:59" ht="64.5" hidden="1" customHeight="1" x14ac:dyDescent="0.2">
      <c r="A383" s="336">
        <v>125</v>
      </c>
      <c r="B383" s="340" t="s">
        <v>173</v>
      </c>
      <c r="C383" s="340" t="str">
        <f t="shared" ref="C383" si="2040">+VLOOKUP(B383,$A$694:$B$733,2,0)</f>
        <v>LAURA DANIELA BUITRAGO CALVO</v>
      </c>
      <c r="D383" s="329" t="s">
        <v>159</v>
      </c>
      <c r="E383" s="340" t="str">
        <f>IF(D383=$D$664,$E$664,IF(D383=$D$665,$E$665,IF(D383=$D$666,$E$666,IF(D383=$D$667,$E$667,IF(D383=$D$668,$E$668,IF(D383=$D$669,$E$669,IF(D383=$D$670,$E$670,IF(D383=$D$671,$E$671,IF(D383=$D$672,$E$672,IF(D383=$D$673,$E$673,IF(D383=VICERRECTORÍA_ACADÉMICA_,BE997,IF(D383=PLANEACIÓN_,BE999, IF(D383=IMPACTO,BE998,IF(D383=VICERRECTORÍA_ADMINISTRATIVA_FINANCIERA_,BE1000,IF(D383=_VICERRECTORÍA_RESPONSABILIDAD_SOCIAL_Y_BIENESTAR_UNIVERSITARIO_,BE1001,"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3" s="340" t="s">
        <v>260</v>
      </c>
      <c r="G383" s="106" t="s">
        <v>255</v>
      </c>
      <c r="H383" s="106" t="s">
        <v>37</v>
      </c>
      <c r="I383" s="99" t="s">
        <v>1663</v>
      </c>
      <c r="J383" s="340" t="s">
        <v>110</v>
      </c>
      <c r="K383" s="340" t="s">
        <v>1675</v>
      </c>
      <c r="L383" s="340" t="s">
        <v>1676</v>
      </c>
      <c r="M383" s="340" t="s">
        <v>1677</v>
      </c>
      <c r="N383" s="340" t="s">
        <v>124</v>
      </c>
      <c r="O383" s="328">
        <f t="shared" ref="O383" si="2041">IF(N383="ALTA",5,IF(N383="MEDIO ALTA",4,IF(N383="MEDIA",3,IF(N383="MEDIO BAJA",2,IF(N383="BAJA",1,0)))))</f>
        <v>1</v>
      </c>
      <c r="P383" s="340" t="s">
        <v>205</v>
      </c>
      <c r="Q383" s="328">
        <f t="shared" ref="Q383" si="2042">IF(P383="ALTO",5,IF(P383="MEDIO-ALTO",4,IF(P383="MEDIO",3,IF(P383="MEDIO-BAJO",2,IF(P383="BAJO",1,0)))))</f>
        <v>4</v>
      </c>
      <c r="R383" s="328">
        <f t="shared" ref="R383" si="2043">Q383*O383</f>
        <v>4</v>
      </c>
      <c r="S383" s="118" t="s">
        <v>310</v>
      </c>
      <c r="T383" s="99">
        <f t="shared" si="1742"/>
        <v>1</v>
      </c>
      <c r="U383" s="328">
        <f t="shared" si="1695"/>
        <v>1</v>
      </c>
      <c r="V383" s="328">
        <f t="shared" si="1696"/>
        <v>0.6</v>
      </c>
      <c r="W383" s="106" t="s">
        <v>1690</v>
      </c>
      <c r="X383" s="328">
        <f t="shared" ref="X383" si="2044">IF(S383="No_existen",5*$X$10,Y383*$X$10)</f>
        <v>0.15000000000000002</v>
      </c>
      <c r="Y383" s="328">
        <f t="shared" si="1843"/>
        <v>3</v>
      </c>
      <c r="Z383" s="108">
        <f t="shared" si="1743"/>
        <v>1</v>
      </c>
      <c r="AA383" s="106" t="s">
        <v>315</v>
      </c>
      <c r="AB383" s="106" t="s">
        <v>1698</v>
      </c>
      <c r="AC383" s="328">
        <f t="shared" ref="AC383" si="2045">IF(S383="No_existen",5*$AC$10,AD383*$AC$10)</f>
        <v>0.15</v>
      </c>
      <c r="AD383" s="328">
        <f t="shared" si="1699"/>
        <v>1</v>
      </c>
      <c r="AE383" s="108">
        <f t="shared" si="1744"/>
        <v>1</v>
      </c>
      <c r="AF383" s="106" t="s">
        <v>290</v>
      </c>
      <c r="AG383" s="106" t="s">
        <v>1705</v>
      </c>
      <c r="AH383" s="328">
        <f t="shared" ref="AH383" si="2046">IF(S383="No_existen",5*$AH$10,AI383*$AH$10)</f>
        <v>0.30000000000000004</v>
      </c>
      <c r="AI383" s="328">
        <f t="shared" ref="AI383" si="2047">ROUND(AVERAGEIF(AJ383:AJ385,"&gt;0"),0)</f>
        <v>3</v>
      </c>
      <c r="AJ383" s="108">
        <f t="shared" si="1745"/>
        <v>1</v>
      </c>
      <c r="AK383" s="106" t="s">
        <v>287</v>
      </c>
      <c r="AL383" s="106" t="s">
        <v>298</v>
      </c>
      <c r="AM383" s="328">
        <f t="shared" ref="AM383" si="2048">IF(S383="No_existen",5*$AM$10,AN383*$AM$10)</f>
        <v>0.1</v>
      </c>
      <c r="AN383" s="328">
        <f t="shared" ref="AN383" si="2049">ROUND(AVERAGEIF(AO383:AO385,"&gt;0"),0)</f>
        <v>1</v>
      </c>
      <c r="AO383" s="108">
        <f t="shared" si="1759"/>
        <v>1</v>
      </c>
      <c r="AP383" s="106" t="s">
        <v>631</v>
      </c>
      <c r="AQ383" s="328">
        <f t="shared" ref="AQ383" si="2050">ROUND(AVERAGE(U383,Y383,AD383,AI383,AN383),0)</f>
        <v>2</v>
      </c>
      <c r="AR383" s="328" t="str">
        <f t="shared" ref="AR383" si="2051">IF(AQ383&lt;1.5,"FUERTE",IF(AND(AQ383&gt;=1.5,AQ383&lt;2.5),"ACEPTABLE",IF(AQ383&gt;=5,"INEXISTENTE","DÉBIL")))</f>
        <v>ACEPTABLE</v>
      </c>
      <c r="AS383" s="328">
        <f t="shared" ref="AS383" si="2052">IF(R383=0,0,ROUND((R383*AQ383),0))</f>
        <v>8</v>
      </c>
      <c r="AT383" s="329" t="str">
        <f t="shared" ref="AT383" si="2053">IF(AS383&gt;=36,"GRAVE", IF(AS383&lt;=10, "LEVE", "MODERADO"))</f>
        <v>LEVE</v>
      </c>
      <c r="AU383" s="329" t="s">
        <v>1713</v>
      </c>
      <c r="AV383" s="329">
        <v>0</v>
      </c>
      <c r="AW383" s="106" t="s">
        <v>88</v>
      </c>
      <c r="AX383" s="106"/>
      <c r="AY383" s="119"/>
      <c r="AZ383" s="120"/>
      <c r="BA383" s="100"/>
      <c r="BB383" s="100"/>
      <c r="BC383" s="100"/>
      <c r="BD383" s="100"/>
      <c r="BE383" s="100"/>
      <c r="BF383" s="100"/>
      <c r="BG383" s="100"/>
    </row>
    <row r="384" spans="1:59" ht="64.5" hidden="1" customHeight="1" x14ac:dyDescent="0.2">
      <c r="A384" s="336"/>
      <c r="B384" s="340"/>
      <c r="C384" s="340"/>
      <c r="D384" s="329"/>
      <c r="E384" s="340"/>
      <c r="F384" s="340"/>
      <c r="G384" s="106" t="s">
        <v>256</v>
      </c>
      <c r="H384" s="106" t="s">
        <v>41</v>
      </c>
      <c r="I384" s="99" t="s">
        <v>1664</v>
      </c>
      <c r="J384" s="340"/>
      <c r="K384" s="340"/>
      <c r="L384" s="340"/>
      <c r="M384" s="340"/>
      <c r="N384" s="340"/>
      <c r="O384" s="328"/>
      <c r="P384" s="340"/>
      <c r="Q384" s="328"/>
      <c r="R384" s="328"/>
      <c r="S384" s="118" t="s">
        <v>310</v>
      </c>
      <c r="T384" s="99">
        <f t="shared" si="1742"/>
        <v>1</v>
      </c>
      <c r="U384" s="328"/>
      <c r="V384" s="328"/>
      <c r="W384" s="106" t="s">
        <v>1691</v>
      </c>
      <c r="X384" s="328"/>
      <c r="Y384" s="328"/>
      <c r="Z384" s="108">
        <f t="shared" si="1743"/>
        <v>4</v>
      </c>
      <c r="AA384" s="106" t="s">
        <v>313</v>
      </c>
      <c r="AB384" s="106"/>
      <c r="AC384" s="328"/>
      <c r="AD384" s="328"/>
      <c r="AE384" s="108">
        <f t="shared" si="1744"/>
        <v>1</v>
      </c>
      <c r="AF384" s="106" t="s">
        <v>290</v>
      </c>
      <c r="AG384" s="106" t="s">
        <v>1705</v>
      </c>
      <c r="AH384" s="328"/>
      <c r="AI384" s="328"/>
      <c r="AJ384" s="108">
        <f t="shared" si="1745"/>
        <v>4</v>
      </c>
      <c r="AK384" s="106" t="s">
        <v>291</v>
      </c>
      <c r="AL384" s="106" t="s">
        <v>295</v>
      </c>
      <c r="AM384" s="328"/>
      <c r="AN384" s="328"/>
      <c r="AO384" s="108">
        <f t="shared" si="1759"/>
        <v>1</v>
      </c>
      <c r="AP384" s="106" t="s">
        <v>631</v>
      </c>
      <c r="AQ384" s="328"/>
      <c r="AR384" s="328"/>
      <c r="AS384" s="328"/>
      <c r="AT384" s="329"/>
      <c r="AU384" s="329"/>
      <c r="AV384" s="329"/>
      <c r="AW384" s="106" t="s">
        <v>88</v>
      </c>
      <c r="AX384" s="106"/>
      <c r="AY384" s="119"/>
      <c r="AZ384" s="120"/>
      <c r="BA384" s="100"/>
      <c r="BB384" s="100"/>
      <c r="BC384" s="100"/>
      <c r="BD384" s="100"/>
      <c r="BE384" s="100"/>
      <c r="BF384" s="100"/>
      <c r="BG384" s="100"/>
    </row>
    <row r="385" spans="1:59" ht="64.5" hidden="1" customHeight="1" x14ac:dyDescent="0.2">
      <c r="A385" s="336"/>
      <c r="B385" s="340"/>
      <c r="C385" s="340"/>
      <c r="D385" s="329"/>
      <c r="E385" s="340"/>
      <c r="F385" s="340"/>
      <c r="G385" s="106"/>
      <c r="H385" s="106"/>
      <c r="I385" s="99"/>
      <c r="J385" s="340"/>
      <c r="K385" s="340"/>
      <c r="L385" s="340"/>
      <c r="M385" s="340"/>
      <c r="N385" s="340"/>
      <c r="O385" s="328"/>
      <c r="P385" s="340"/>
      <c r="Q385" s="328"/>
      <c r="R385" s="328"/>
      <c r="S385" s="118"/>
      <c r="T385" s="99">
        <f t="shared" si="1742"/>
        <v>0</v>
      </c>
      <c r="U385" s="328"/>
      <c r="V385" s="328"/>
      <c r="W385" s="106"/>
      <c r="X385" s="328"/>
      <c r="Y385" s="328"/>
      <c r="Z385" s="108">
        <f t="shared" si="1743"/>
        <v>0</v>
      </c>
      <c r="AA385" s="106"/>
      <c r="AB385" s="106"/>
      <c r="AC385" s="328"/>
      <c r="AD385" s="328"/>
      <c r="AE385" s="108">
        <f t="shared" si="1744"/>
        <v>0</v>
      </c>
      <c r="AF385" s="106"/>
      <c r="AG385" s="106"/>
      <c r="AH385" s="328"/>
      <c r="AI385" s="328"/>
      <c r="AJ385" s="108">
        <f t="shared" si="1745"/>
        <v>0</v>
      </c>
      <c r="AK385" s="106"/>
      <c r="AL385" s="106"/>
      <c r="AM385" s="328"/>
      <c r="AN385" s="328"/>
      <c r="AO385" s="108">
        <f t="shared" si="1759"/>
        <v>0</v>
      </c>
      <c r="AP385" s="106"/>
      <c r="AQ385" s="328"/>
      <c r="AR385" s="328"/>
      <c r="AS385" s="328"/>
      <c r="AT385" s="329"/>
      <c r="AU385" s="329"/>
      <c r="AV385" s="329"/>
      <c r="AW385" s="106" t="s">
        <v>88</v>
      </c>
      <c r="AX385" s="106"/>
      <c r="AY385" s="119"/>
      <c r="AZ385" s="120"/>
      <c r="BA385" s="100"/>
      <c r="BB385" s="100"/>
      <c r="BC385" s="100"/>
      <c r="BD385" s="100"/>
      <c r="BE385" s="100"/>
      <c r="BF385" s="100"/>
      <c r="BG385" s="100"/>
    </row>
    <row r="386" spans="1:59" ht="64.5" hidden="1" customHeight="1" x14ac:dyDescent="0.2">
      <c r="A386" s="336">
        <v>126</v>
      </c>
      <c r="B386" s="340" t="s">
        <v>173</v>
      </c>
      <c r="C386" s="340" t="str">
        <f t="shared" ref="C386" si="2054">+VLOOKUP(B386,$A$694:$B$733,2,0)</f>
        <v>LAURA DANIELA BUITRAGO CALVO</v>
      </c>
      <c r="D386" s="329" t="s">
        <v>159</v>
      </c>
      <c r="E386" s="340" t="str">
        <f>IF(D386=$D$664,$E$664,IF(D386=$D$665,$E$665,IF(D386=$D$666,$E$666,IF(D386=$D$667,$E$667,IF(D386=$D$668,$E$668,IF(D386=$D$669,$E$669,IF(D386=$D$670,$E$670,IF(D386=$D$671,$E$671,IF(D386=$D$672,$E$672,IF(D386=$D$673,$E$673,IF(D386=VICERRECTORÍA_ACADÉMICA_,BE1000,IF(D386=PLANEACIÓN_,BE1002, IF(D386=IMPACTO,BE1001,IF(D386=VICERRECTORÍA_ADMINISTRATIVA_FINANCIERA_,BE1003,IF(D386=_VICERRECTORÍA_RESPONSABILIDAD_SOCIAL_Y_BIENESTAR_UNIVERSITARIO_,BE1004,"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6" s="340" t="s">
        <v>260</v>
      </c>
      <c r="G386" s="106" t="s">
        <v>255</v>
      </c>
      <c r="H386" s="106" t="s">
        <v>37</v>
      </c>
      <c r="I386" s="99" t="s">
        <v>1665</v>
      </c>
      <c r="J386" s="340" t="s">
        <v>106</v>
      </c>
      <c r="K386" s="328" t="s">
        <v>1678</v>
      </c>
      <c r="L386" s="328" t="s">
        <v>1679</v>
      </c>
      <c r="M386" s="328" t="s">
        <v>1680</v>
      </c>
      <c r="N386" s="340" t="s">
        <v>124</v>
      </c>
      <c r="O386" s="328">
        <f t="shared" ref="O386" si="2055">IF(N386="ALTA",5,IF(N386="MEDIO ALTA",4,IF(N386="MEDIA",3,IF(N386="MEDIO BAJA",2,IF(N386="BAJA",1,0)))))</f>
        <v>1</v>
      </c>
      <c r="P386" s="340" t="s">
        <v>136</v>
      </c>
      <c r="Q386" s="328">
        <f t="shared" ref="Q386" si="2056">IF(P386="ALTO",5,IF(P386="MEDIO-ALTO",4,IF(P386="MEDIO",3,IF(P386="MEDIO-BAJO",2,IF(P386="BAJO",1,0)))))</f>
        <v>5</v>
      </c>
      <c r="R386" s="328">
        <f t="shared" ref="R386" si="2057">Q386*O386</f>
        <v>5</v>
      </c>
      <c r="S386" s="118" t="s">
        <v>310</v>
      </c>
      <c r="T386" s="99">
        <f t="shared" si="1742"/>
        <v>1</v>
      </c>
      <c r="U386" s="328">
        <f t="shared" si="1712"/>
        <v>1</v>
      </c>
      <c r="V386" s="328">
        <f t="shared" si="1713"/>
        <v>0.6</v>
      </c>
      <c r="W386" s="106" t="s">
        <v>1692</v>
      </c>
      <c r="X386" s="328">
        <f t="shared" ref="X386" si="2058">IF(S386="No_existen",5*$X$10,Y386*$X$10)</f>
        <v>0.2</v>
      </c>
      <c r="Y386" s="328">
        <f t="shared" si="1861"/>
        <v>4</v>
      </c>
      <c r="Z386" s="108">
        <f t="shared" si="1743"/>
        <v>4</v>
      </c>
      <c r="AA386" s="106" t="s">
        <v>313</v>
      </c>
      <c r="AB386" s="106"/>
      <c r="AC386" s="328">
        <f t="shared" ref="AC386" si="2059">IF(S386="No_existen",5*$AC$10,AD386*$AC$10)</f>
        <v>0.15</v>
      </c>
      <c r="AD386" s="328">
        <f t="shared" si="1716"/>
        <v>1</v>
      </c>
      <c r="AE386" s="108">
        <f t="shared" si="1744"/>
        <v>1</v>
      </c>
      <c r="AF386" s="106" t="s">
        <v>290</v>
      </c>
      <c r="AG386" s="106" t="s">
        <v>1707</v>
      </c>
      <c r="AH386" s="328">
        <f t="shared" ref="AH386" si="2060">IF(S386="No_existen",5*$AH$10,AI386*$AH$10)</f>
        <v>0.1</v>
      </c>
      <c r="AI386" s="328">
        <f t="shared" ref="AI386" si="2061">ROUND(AVERAGEIF(AJ386:AJ388,"&gt;0"),0)</f>
        <v>1</v>
      </c>
      <c r="AJ386" s="108">
        <f t="shared" si="1745"/>
        <v>1</v>
      </c>
      <c r="AK386" s="106" t="s">
        <v>287</v>
      </c>
      <c r="AL386" s="106" t="s">
        <v>294</v>
      </c>
      <c r="AM386" s="328">
        <f t="shared" ref="AM386" si="2062">IF(S386="No_existen",5*$AM$10,AN386*$AM$10)</f>
        <v>0.1</v>
      </c>
      <c r="AN386" s="328">
        <f t="shared" ref="AN386" si="2063">ROUND(AVERAGEIF(AO386:AO388,"&gt;0"),0)</f>
        <v>1</v>
      </c>
      <c r="AO386" s="108">
        <f t="shared" si="1759"/>
        <v>1</v>
      </c>
      <c r="AP386" s="106" t="s">
        <v>631</v>
      </c>
      <c r="AQ386" s="328">
        <f t="shared" ref="AQ386" si="2064">ROUND(AVERAGE(U386,Y386,AD386,AI386,AN386),0)</f>
        <v>2</v>
      </c>
      <c r="AR386" s="328" t="str">
        <f t="shared" ref="AR386" si="2065">IF(AQ386&lt;1.5,"FUERTE",IF(AND(AQ386&gt;=1.5,AQ386&lt;2.5),"ACEPTABLE",IF(AQ386&gt;=5,"INEXISTENTE","DÉBIL")))</f>
        <v>ACEPTABLE</v>
      </c>
      <c r="AS386" s="328">
        <f t="shared" ref="AS386" si="2066">IF(R386=0,0,ROUND((R386*AQ386),0))</f>
        <v>10</v>
      </c>
      <c r="AT386" s="329" t="str">
        <f t="shared" ref="AT386" si="2067">IF(AS386&gt;=36,"GRAVE", IF(AS386&lt;=10, "LEVE", "MODERADO"))</f>
        <v>LEVE</v>
      </c>
      <c r="AU386" s="329" t="s">
        <v>1714</v>
      </c>
      <c r="AV386" s="329" t="s">
        <v>1715</v>
      </c>
      <c r="AW386" s="106" t="s">
        <v>88</v>
      </c>
      <c r="AX386" s="106"/>
      <c r="AY386" s="119"/>
      <c r="AZ386" s="120"/>
      <c r="BA386" s="100"/>
      <c r="BB386" s="100"/>
      <c r="BC386" s="100"/>
      <c r="BD386" s="100"/>
      <c r="BE386" s="100"/>
      <c r="BF386" s="100"/>
      <c r="BG386" s="100"/>
    </row>
    <row r="387" spans="1:59" ht="64.5" hidden="1" customHeight="1" x14ac:dyDescent="0.2">
      <c r="A387" s="336"/>
      <c r="B387" s="340"/>
      <c r="C387" s="340"/>
      <c r="D387" s="329"/>
      <c r="E387" s="340"/>
      <c r="F387" s="340"/>
      <c r="G387" s="106" t="s">
        <v>255</v>
      </c>
      <c r="H387" s="106" t="s">
        <v>38</v>
      </c>
      <c r="I387" s="99" t="s">
        <v>1666</v>
      </c>
      <c r="J387" s="340"/>
      <c r="K387" s="328"/>
      <c r="L387" s="328"/>
      <c r="M387" s="328"/>
      <c r="N387" s="340"/>
      <c r="O387" s="328"/>
      <c r="P387" s="340"/>
      <c r="Q387" s="328"/>
      <c r="R387" s="328"/>
      <c r="S387" s="118" t="s">
        <v>310</v>
      </c>
      <c r="T387" s="99">
        <f t="shared" si="1742"/>
        <v>1</v>
      </c>
      <c r="U387" s="328"/>
      <c r="V387" s="328"/>
      <c r="W387" s="106" t="s">
        <v>1693</v>
      </c>
      <c r="X387" s="328"/>
      <c r="Y387" s="328"/>
      <c r="Z387" s="108">
        <f t="shared" si="1743"/>
        <v>4</v>
      </c>
      <c r="AA387" s="106" t="s">
        <v>313</v>
      </c>
      <c r="AB387" s="106"/>
      <c r="AC387" s="328"/>
      <c r="AD387" s="328"/>
      <c r="AE387" s="108">
        <f t="shared" si="1744"/>
        <v>1</v>
      </c>
      <c r="AF387" s="106" t="s">
        <v>290</v>
      </c>
      <c r="AG387" s="106" t="s">
        <v>1708</v>
      </c>
      <c r="AH387" s="328"/>
      <c r="AI387" s="328"/>
      <c r="AJ387" s="108">
        <f t="shared" si="1745"/>
        <v>1</v>
      </c>
      <c r="AK387" s="106" t="s">
        <v>287</v>
      </c>
      <c r="AL387" s="106" t="s">
        <v>298</v>
      </c>
      <c r="AM387" s="328"/>
      <c r="AN387" s="328"/>
      <c r="AO387" s="108">
        <f t="shared" si="1759"/>
        <v>1</v>
      </c>
      <c r="AP387" s="106" t="s">
        <v>631</v>
      </c>
      <c r="AQ387" s="328"/>
      <c r="AR387" s="328"/>
      <c r="AS387" s="328"/>
      <c r="AT387" s="329"/>
      <c r="AU387" s="329"/>
      <c r="AV387" s="329"/>
      <c r="AW387" s="106" t="s">
        <v>88</v>
      </c>
      <c r="AX387" s="106"/>
      <c r="AY387" s="119"/>
      <c r="AZ387" s="120"/>
      <c r="BA387" s="100"/>
      <c r="BB387" s="100"/>
      <c r="BC387" s="100"/>
      <c r="BD387" s="100"/>
      <c r="BE387" s="100"/>
      <c r="BF387" s="100"/>
      <c r="BG387" s="100"/>
    </row>
    <row r="388" spans="1:59" ht="64.5" hidden="1" customHeight="1" x14ac:dyDescent="0.2">
      <c r="A388" s="336"/>
      <c r="B388" s="340"/>
      <c r="C388" s="340"/>
      <c r="D388" s="329"/>
      <c r="E388" s="340"/>
      <c r="F388" s="340"/>
      <c r="G388" s="106"/>
      <c r="H388" s="106"/>
      <c r="I388" s="99"/>
      <c r="J388" s="340"/>
      <c r="K388" s="328"/>
      <c r="L388" s="328"/>
      <c r="M388" s="328"/>
      <c r="N388" s="340"/>
      <c r="O388" s="328"/>
      <c r="P388" s="340"/>
      <c r="Q388" s="328"/>
      <c r="R388" s="328"/>
      <c r="S388" s="118" t="s">
        <v>310</v>
      </c>
      <c r="T388" s="99">
        <f t="shared" si="1742"/>
        <v>1</v>
      </c>
      <c r="U388" s="328"/>
      <c r="V388" s="328"/>
      <c r="W388" s="106" t="s">
        <v>1694</v>
      </c>
      <c r="X388" s="328"/>
      <c r="Y388" s="328"/>
      <c r="Z388" s="108">
        <f t="shared" si="1743"/>
        <v>4</v>
      </c>
      <c r="AA388" s="106" t="s">
        <v>313</v>
      </c>
      <c r="AB388" s="106"/>
      <c r="AC388" s="328"/>
      <c r="AD388" s="328"/>
      <c r="AE388" s="108">
        <f t="shared" si="1744"/>
        <v>1</v>
      </c>
      <c r="AF388" s="106" t="s">
        <v>290</v>
      </c>
      <c r="AG388" s="106" t="s">
        <v>1705</v>
      </c>
      <c r="AH388" s="328"/>
      <c r="AI388" s="328"/>
      <c r="AJ388" s="108">
        <f t="shared" si="1745"/>
        <v>1</v>
      </c>
      <c r="AK388" s="106" t="s">
        <v>287</v>
      </c>
      <c r="AL388" s="106" t="s">
        <v>302</v>
      </c>
      <c r="AM388" s="328"/>
      <c r="AN388" s="328"/>
      <c r="AO388" s="108">
        <f t="shared" si="1759"/>
        <v>1</v>
      </c>
      <c r="AP388" s="106" t="s">
        <v>631</v>
      </c>
      <c r="AQ388" s="328"/>
      <c r="AR388" s="328"/>
      <c r="AS388" s="328"/>
      <c r="AT388" s="329"/>
      <c r="AU388" s="329"/>
      <c r="AV388" s="329"/>
      <c r="AW388" s="106" t="s">
        <v>88</v>
      </c>
      <c r="AX388" s="106"/>
      <c r="AY388" s="119"/>
      <c r="AZ388" s="120"/>
      <c r="BA388" s="100"/>
      <c r="BB388" s="100"/>
      <c r="BC388" s="100"/>
      <c r="BD388" s="100"/>
      <c r="BE388" s="100"/>
      <c r="BF388" s="100"/>
      <c r="BG388" s="100"/>
    </row>
    <row r="389" spans="1:59" ht="64.5" hidden="1" customHeight="1" x14ac:dyDescent="0.2">
      <c r="A389" s="336">
        <v>127</v>
      </c>
      <c r="B389" s="340" t="s">
        <v>173</v>
      </c>
      <c r="C389" s="340" t="str">
        <f t="shared" ref="C389" si="2068">+VLOOKUP(B389,$A$694:$B$733,2,0)</f>
        <v>LAURA DANIELA BUITRAGO CALVO</v>
      </c>
      <c r="D389" s="329" t="s">
        <v>159</v>
      </c>
      <c r="E389" s="340" t="str">
        <f>IF(D389=$D$664,$E$664,IF(D389=$D$665,$E$665,IF(D389=$D$666,$E$666,IF(D389=$D$667,$E$667,IF(D389=$D$668,$E$668,IF(D389=$D$669,$E$669,IF(D389=$D$670,$E$670,IF(D389=$D$671,$E$671,IF(D389=$D$672,$E$672,IF(D389=$D$673,$E$673,IF(D389=VICERRECTORÍA_ACADÉMICA_,BE1003,IF(D389=PLANEACIÓN_,BE1005, IF(D389=IMPACTO,BE1004,IF(D389=VICERRECTORÍA_ADMINISTRATIVA_FINANCIERA_,BE1006,IF(D389=_VICERRECTORÍA_RESPONSABILIDAD_SOCIAL_Y_BIENESTAR_UNIVERSITARIO_,BE1007," ")))))))))))))))</f>
        <v>Administrar y ejecutar los recursos de la institución generando en los procesos mayor eficiencia y eficacia para dar una respuesta oportuna a los servicios demandados en el cumplimiento de las funciones misionales.</v>
      </c>
      <c r="F389" s="340" t="s">
        <v>260</v>
      </c>
      <c r="G389" s="106" t="s">
        <v>255</v>
      </c>
      <c r="H389" s="106" t="s">
        <v>37</v>
      </c>
      <c r="I389" s="99" t="s">
        <v>1667</v>
      </c>
      <c r="J389" s="340" t="s">
        <v>110</v>
      </c>
      <c r="K389" s="340" t="s">
        <v>1681</v>
      </c>
      <c r="L389" s="340" t="s">
        <v>1682</v>
      </c>
      <c r="M389" s="340" t="s">
        <v>1683</v>
      </c>
      <c r="N389" s="340" t="s">
        <v>103</v>
      </c>
      <c r="O389" s="328">
        <f t="shared" ref="O389" si="2069">IF(N389="ALTA",5,IF(N389="MEDIO ALTA",4,IF(N389="MEDIA",3,IF(N389="MEDIO BAJA",2,IF(N389="BAJA",1,0)))))</f>
        <v>3</v>
      </c>
      <c r="P389" s="340" t="s">
        <v>138</v>
      </c>
      <c r="Q389" s="328">
        <f t="shared" ref="Q389" si="2070">IF(P389="ALTO",5,IF(P389="MEDIO-ALTO",4,IF(P389="MEDIO",3,IF(P389="MEDIO-BAJO",2,IF(P389="BAJO",1,0)))))</f>
        <v>1</v>
      </c>
      <c r="R389" s="328">
        <f t="shared" ref="R389" si="2071">Q389*O389</f>
        <v>3</v>
      </c>
      <c r="S389" s="118" t="s">
        <v>310</v>
      </c>
      <c r="T389" s="99">
        <f t="shared" si="1742"/>
        <v>1</v>
      </c>
      <c r="U389" s="328">
        <f t="shared" si="1729"/>
        <v>1</v>
      </c>
      <c r="V389" s="328">
        <f t="shared" si="1730"/>
        <v>0.6</v>
      </c>
      <c r="W389" s="106" t="s">
        <v>1695</v>
      </c>
      <c r="X389" s="328">
        <f t="shared" ref="X389" si="2072">IF(S389="No_existen",5*$X$10,Y389*$X$10)</f>
        <v>0.2</v>
      </c>
      <c r="Y389" s="328">
        <f t="shared" si="1879"/>
        <v>4</v>
      </c>
      <c r="Z389" s="108">
        <f t="shared" si="1743"/>
        <v>4</v>
      </c>
      <c r="AA389" s="106" t="s">
        <v>313</v>
      </c>
      <c r="AB389" s="106"/>
      <c r="AC389" s="328">
        <f t="shared" ref="AC389" si="2073">IF(S389="No_existen",5*$AC$10,AD389*$AC$10)</f>
        <v>0.15</v>
      </c>
      <c r="AD389" s="328">
        <f t="shared" si="1733"/>
        <v>1</v>
      </c>
      <c r="AE389" s="108">
        <f t="shared" si="1744"/>
        <v>1</v>
      </c>
      <c r="AF389" s="106" t="s">
        <v>290</v>
      </c>
      <c r="AG389" s="106" t="s">
        <v>1705</v>
      </c>
      <c r="AH389" s="328">
        <f t="shared" ref="AH389" si="2074">IF(S389="No_existen",5*$AH$10,AI389*$AH$10)</f>
        <v>0.1</v>
      </c>
      <c r="AI389" s="328">
        <f t="shared" ref="AI389" si="2075">ROUND(AVERAGEIF(AJ389:AJ391,"&gt;0"),0)</f>
        <v>1</v>
      </c>
      <c r="AJ389" s="108">
        <f t="shared" si="1745"/>
        <v>1</v>
      </c>
      <c r="AK389" s="106" t="s">
        <v>287</v>
      </c>
      <c r="AL389" s="106" t="s">
        <v>302</v>
      </c>
      <c r="AM389" s="328">
        <f t="shared" ref="AM389" si="2076">IF(S389="No_existen",5*$AM$10,AN389*$AM$10)</f>
        <v>0.1</v>
      </c>
      <c r="AN389" s="328">
        <f t="shared" ref="AN389" si="2077">ROUND(AVERAGEIF(AO389:AO391,"&gt;0"),0)</f>
        <v>1</v>
      </c>
      <c r="AO389" s="108">
        <f t="shared" si="1759"/>
        <v>1</v>
      </c>
      <c r="AP389" s="106" t="s">
        <v>631</v>
      </c>
      <c r="AQ389" s="328">
        <f t="shared" ref="AQ389" si="2078">ROUND(AVERAGE(U389,Y389,AD389,AI389,AN389),0)</f>
        <v>2</v>
      </c>
      <c r="AR389" s="328" t="str">
        <f t="shared" ref="AR389" si="2079">IF(AQ389&lt;1.5,"FUERTE",IF(AND(AQ389&gt;=1.5,AQ389&lt;2.5),"ACEPTABLE",IF(AQ389&gt;=5,"INEXISTENTE","DÉBIL")))</f>
        <v>ACEPTABLE</v>
      </c>
      <c r="AS389" s="328">
        <f t="shared" ref="AS389" si="2080">IF(R389=0,0,ROUND((R389*AQ389),0))</f>
        <v>6</v>
      </c>
      <c r="AT389" s="329" t="str">
        <f t="shared" ref="AT389" si="2081">IF(AS389&gt;=36,"GRAVE", IF(AS389&lt;=10, "LEVE", "MODERADO"))</f>
        <v>LEVE</v>
      </c>
      <c r="AU389" s="329" t="s">
        <v>1716</v>
      </c>
      <c r="AV389" s="329">
        <v>4</v>
      </c>
      <c r="AW389" s="106" t="s">
        <v>88</v>
      </c>
      <c r="AX389" s="106"/>
      <c r="AY389" s="119"/>
      <c r="AZ389" s="120"/>
      <c r="BA389" s="100"/>
      <c r="BB389" s="100"/>
      <c r="BC389" s="100"/>
      <c r="BD389" s="100"/>
      <c r="BE389" s="100"/>
      <c r="BF389" s="100"/>
      <c r="BG389" s="100"/>
    </row>
    <row r="390" spans="1:59" ht="64.5" hidden="1" customHeight="1" x14ac:dyDescent="0.2">
      <c r="A390" s="336"/>
      <c r="B390" s="340"/>
      <c r="C390" s="340"/>
      <c r="D390" s="329"/>
      <c r="E390" s="340"/>
      <c r="F390" s="340"/>
      <c r="G390" s="106" t="s">
        <v>255</v>
      </c>
      <c r="H390" s="106" t="s">
        <v>37</v>
      </c>
      <c r="I390" s="99" t="s">
        <v>1668</v>
      </c>
      <c r="J390" s="340"/>
      <c r="K390" s="340"/>
      <c r="L390" s="340"/>
      <c r="M390" s="340"/>
      <c r="N390" s="340"/>
      <c r="O390" s="328"/>
      <c r="P390" s="340"/>
      <c r="Q390" s="328"/>
      <c r="R390" s="328"/>
      <c r="S390" s="118" t="s">
        <v>310</v>
      </c>
      <c r="T390" s="99">
        <f t="shared" si="1742"/>
        <v>1</v>
      </c>
      <c r="U390" s="328"/>
      <c r="V390" s="328"/>
      <c r="W390" s="106" t="s">
        <v>1696</v>
      </c>
      <c r="X390" s="328"/>
      <c r="Y390" s="328"/>
      <c r="Z390" s="108">
        <f t="shared" si="1743"/>
        <v>4</v>
      </c>
      <c r="AA390" s="106" t="s">
        <v>313</v>
      </c>
      <c r="AB390" s="106"/>
      <c r="AC390" s="328"/>
      <c r="AD390" s="328"/>
      <c r="AE390" s="108">
        <f t="shared" si="1744"/>
        <v>1</v>
      </c>
      <c r="AF390" s="106" t="s">
        <v>290</v>
      </c>
      <c r="AG390" s="106" t="s">
        <v>1709</v>
      </c>
      <c r="AH390" s="328"/>
      <c r="AI390" s="328"/>
      <c r="AJ390" s="108">
        <f t="shared" si="1745"/>
        <v>1</v>
      </c>
      <c r="AK390" s="106" t="s">
        <v>287</v>
      </c>
      <c r="AL390" s="106" t="s">
        <v>302</v>
      </c>
      <c r="AM390" s="328"/>
      <c r="AN390" s="328"/>
      <c r="AO390" s="108">
        <f t="shared" si="1759"/>
        <v>1</v>
      </c>
      <c r="AP390" s="106" t="s">
        <v>631</v>
      </c>
      <c r="AQ390" s="328"/>
      <c r="AR390" s="328"/>
      <c r="AS390" s="328"/>
      <c r="AT390" s="329"/>
      <c r="AU390" s="329"/>
      <c r="AV390" s="329"/>
      <c r="AW390" s="106" t="s">
        <v>88</v>
      </c>
      <c r="AX390" s="106"/>
      <c r="AY390" s="119"/>
      <c r="AZ390" s="120"/>
      <c r="BA390" s="100"/>
      <c r="BB390" s="100"/>
      <c r="BC390" s="100"/>
      <c r="BD390" s="100"/>
      <c r="BE390" s="100"/>
      <c r="BF390" s="100"/>
      <c r="BG390" s="100"/>
    </row>
    <row r="391" spans="1:59" ht="64.5" hidden="1" customHeight="1" x14ac:dyDescent="0.2">
      <c r="A391" s="336"/>
      <c r="B391" s="340"/>
      <c r="C391" s="340"/>
      <c r="D391" s="329"/>
      <c r="E391" s="340"/>
      <c r="F391" s="340"/>
      <c r="G391" s="106"/>
      <c r="H391" s="106"/>
      <c r="I391" s="99"/>
      <c r="J391" s="340"/>
      <c r="K391" s="340"/>
      <c r="L391" s="340"/>
      <c r="M391" s="340"/>
      <c r="N391" s="340"/>
      <c r="O391" s="328"/>
      <c r="P391" s="340"/>
      <c r="Q391" s="328"/>
      <c r="R391" s="328"/>
      <c r="S391" s="118" t="s">
        <v>310</v>
      </c>
      <c r="T391" s="99">
        <f t="shared" si="1742"/>
        <v>1</v>
      </c>
      <c r="U391" s="328"/>
      <c r="V391" s="328"/>
      <c r="W391" s="106" t="s">
        <v>1697</v>
      </c>
      <c r="X391" s="328"/>
      <c r="Y391" s="328"/>
      <c r="Z391" s="108">
        <f t="shared" si="1743"/>
        <v>4</v>
      </c>
      <c r="AA391" s="106" t="s">
        <v>313</v>
      </c>
      <c r="AB391" s="106"/>
      <c r="AC391" s="328"/>
      <c r="AD391" s="328"/>
      <c r="AE391" s="108">
        <f t="shared" si="1744"/>
        <v>1</v>
      </c>
      <c r="AF391" s="106" t="s">
        <v>290</v>
      </c>
      <c r="AG391" s="106" t="s">
        <v>1710</v>
      </c>
      <c r="AH391" s="328"/>
      <c r="AI391" s="328"/>
      <c r="AJ391" s="108">
        <f t="shared" si="1745"/>
        <v>1</v>
      </c>
      <c r="AK391" s="106" t="s">
        <v>287</v>
      </c>
      <c r="AL391" s="106" t="s">
        <v>302</v>
      </c>
      <c r="AM391" s="328"/>
      <c r="AN391" s="328"/>
      <c r="AO391" s="108">
        <f t="shared" si="1759"/>
        <v>1</v>
      </c>
      <c r="AP391" s="106" t="s">
        <v>631</v>
      </c>
      <c r="AQ391" s="328"/>
      <c r="AR391" s="328"/>
      <c r="AS391" s="328"/>
      <c r="AT391" s="329"/>
      <c r="AU391" s="329"/>
      <c r="AV391" s="329"/>
      <c r="AW391" s="106" t="s">
        <v>88</v>
      </c>
      <c r="AX391" s="106"/>
      <c r="AY391" s="119"/>
      <c r="AZ391" s="120"/>
      <c r="BA391" s="100"/>
      <c r="BB391" s="100"/>
      <c r="BC391" s="100"/>
      <c r="BD391" s="100"/>
      <c r="BE391" s="100"/>
      <c r="BF391" s="100"/>
      <c r="BG391" s="100"/>
    </row>
    <row r="392" spans="1:59" s="107" customFormat="1" ht="64.5" hidden="1" customHeight="1" x14ac:dyDescent="0.2">
      <c r="A392" s="374">
        <v>128</v>
      </c>
      <c r="B392" s="328" t="s">
        <v>519</v>
      </c>
      <c r="C392" s="328" t="str">
        <f t="shared" ref="C392" si="2082">+VLOOKUP(B392,$A$694:$B$733,2,0)</f>
        <v>FERNANDO NOREÑA JARAMILLO</v>
      </c>
      <c r="D392" s="328" t="s">
        <v>162</v>
      </c>
      <c r="E392" s="328" t="str">
        <f>IF(D392=$D$664,$E$664,IF(D392=$D$665,$E$665,IF(D392=$D$666,$E$666,IF(D392=$D$667,$E$667,IF(D392=$D$668,$E$668,IF(D392=$D$669,$E$669,IF(D392=$D$670,$E$670,IF(D392=$D$671,$E$671,IF(D392=$D$672,$E$672,IF(D392=$D$673,$E$673,IF(D392=VICERRECTORÍA_ACADÉMICA_,BE1006,IF(D392=PLANEACIÓN_,BE1008, IF(D392=IMPACTO,BE1007,IF(D392=VICERRECTORÍA_ADMINISTRATIVA_FINANCIERA_,BE1009,IF(D392=_VICERRECTORÍA_RESPONSABILIDAD_SOCIAL_Y_BIENESTAR_UNIVERSITARIO_,BE1010," ")))))))))))))))</f>
        <v>Ejercer la evaluación y control sobre el desarrollo del quehacer institucional, de forma preventiva y correctiva, vigilando el cumplimiento de las disposiciones establecidas por la Ley y la Universidad.</v>
      </c>
      <c r="F392" s="328" t="s">
        <v>260</v>
      </c>
      <c r="G392" s="247" t="s">
        <v>255</v>
      </c>
      <c r="H392" s="247" t="s">
        <v>34</v>
      </c>
      <c r="I392" s="250" t="s">
        <v>1717</v>
      </c>
      <c r="J392" s="328" t="s">
        <v>110</v>
      </c>
      <c r="K392" s="328" t="s">
        <v>1735</v>
      </c>
      <c r="L392" s="363" t="s">
        <v>1736</v>
      </c>
      <c r="M392" s="363" t="s">
        <v>1737</v>
      </c>
      <c r="N392" s="328" t="s">
        <v>142</v>
      </c>
      <c r="O392" s="328">
        <f t="shared" ref="O392" si="2083">IF(N392="ALTA",5,IF(N392="MEDIO ALTA",4,IF(N392="MEDIA",3,IF(N392="MEDIO BAJA",2,IF(N392="BAJA",1,0)))))</f>
        <v>5</v>
      </c>
      <c r="P392" s="328" t="s">
        <v>204</v>
      </c>
      <c r="Q392" s="328">
        <f t="shared" ref="Q392" si="2084">IF(P392="ALTO",5,IF(P392="MEDIO-ALTO",4,IF(P392="MEDIO",3,IF(P392="MEDIO-BAJO",2,IF(P392="BAJO",1,0)))))</f>
        <v>2</v>
      </c>
      <c r="R392" s="328">
        <f t="shared" ref="R392" si="2085">Q392*O392</f>
        <v>10</v>
      </c>
      <c r="S392" s="250" t="s">
        <v>310</v>
      </c>
      <c r="T392" s="250">
        <f t="shared" si="1742"/>
        <v>1</v>
      </c>
      <c r="U392" s="328">
        <f t="shared" si="1750"/>
        <v>1</v>
      </c>
      <c r="V392" s="328">
        <f t="shared" si="1751"/>
        <v>0.6</v>
      </c>
      <c r="W392" s="249" t="s">
        <v>1756</v>
      </c>
      <c r="X392" s="328">
        <f t="shared" ref="X392" si="2086">IF(S392="No_existen",5*$X$10,Y392*$X$10)</f>
        <v>0.15000000000000002</v>
      </c>
      <c r="Y392" s="328">
        <f t="shared" si="1897"/>
        <v>3</v>
      </c>
      <c r="Z392" s="247">
        <f t="shared" si="1743"/>
        <v>1</v>
      </c>
      <c r="AA392" s="247" t="s">
        <v>315</v>
      </c>
      <c r="AB392" s="247" t="s">
        <v>1773</v>
      </c>
      <c r="AC392" s="328">
        <f t="shared" ref="AC392" si="2087">IF(S392="No_existen",5*$AC$10,AD392*$AC$10)</f>
        <v>0.15</v>
      </c>
      <c r="AD392" s="328">
        <f t="shared" si="1754"/>
        <v>1</v>
      </c>
      <c r="AE392" s="247">
        <f t="shared" si="1744"/>
        <v>1</v>
      </c>
      <c r="AF392" s="247" t="s">
        <v>290</v>
      </c>
      <c r="AG392" s="247" t="s">
        <v>1774</v>
      </c>
      <c r="AH392" s="328">
        <f t="shared" ref="AH392" si="2088">IF(S392="No_existen",5*$AH$10,AI392*$AH$10)</f>
        <v>0.1</v>
      </c>
      <c r="AI392" s="328">
        <f t="shared" ref="AI392" si="2089">ROUND(AVERAGEIF(AJ392:AJ394,"&gt;0"),0)</f>
        <v>1</v>
      </c>
      <c r="AJ392" s="247">
        <f t="shared" si="1745"/>
        <v>1</v>
      </c>
      <c r="AK392" s="247" t="s">
        <v>287</v>
      </c>
      <c r="AL392" s="247" t="s">
        <v>301</v>
      </c>
      <c r="AM392" s="328">
        <f t="shared" ref="AM392" si="2090">IF(S392="No_existen",5*$AM$10,AN392*$AM$10)</f>
        <v>0.1</v>
      </c>
      <c r="AN392" s="328">
        <f t="shared" ref="AN392" si="2091">ROUND(AVERAGEIF(AO392:AO394,"&gt;0"),0)</f>
        <v>1</v>
      </c>
      <c r="AO392" s="247">
        <f t="shared" si="1759"/>
        <v>1</v>
      </c>
      <c r="AP392" s="247" t="s">
        <v>631</v>
      </c>
      <c r="AQ392" s="328">
        <f t="shared" ref="AQ392" si="2092">ROUND(AVERAGE(U392,Y392,AD392,AI392,AN392),0)</f>
        <v>1</v>
      </c>
      <c r="AR392" s="328" t="str">
        <f t="shared" ref="AR392" si="2093">IF(AQ392&lt;1.5,"FUERTE",IF(AND(AQ392&gt;=1.5,AQ392&lt;2.5),"ACEPTABLE",IF(AQ392&gt;=5,"INEXISTENTE","DÉBIL")))</f>
        <v>FUERTE</v>
      </c>
      <c r="AS392" s="328">
        <f t="shared" ref="AS392" si="2094">IF(R392=0,0,ROUND((R392*AQ392),0))</f>
        <v>10</v>
      </c>
      <c r="AT392" s="328" t="str">
        <f t="shared" ref="AT392" si="2095">IF(AS392&gt;=36,"GRAVE", IF(AS392&lt;=10, "LEVE", "MODERADO"))</f>
        <v>LEVE</v>
      </c>
      <c r="AU392" s="328" t="s">
        <v>1788</v>
      </c>
      <c r="AV392" s="384" t="s">
        <v>1789</v>
      </c>
      <c r="AW392" s="247" t="s">
        <v>88</v>
      </c>
      <c r="AX392" s="247"/>
      <c r="AY392" s="136"/>
      <c r="AZ392" s="147"/>
    </row>
    <row r="393" spans="1:59" s="107" customFormat="1" ht="64.5" hidden="1" customHeight="1" x14ac:dyDescent="0.2">
      <c r="A393" s="374"/>
      <c r="B393" s="328"/>
      <c r="C393" s="328"/>
      <c r="D393" s="328"/>
      <c r="E393" s="328"/>
      <c r="F393" s="328"/>
      <c r="G393" s="247" t="s">
        <v>255</v>
      </c>
      <c r="H393" s="247" t="s">
        <v>37</v>
      </c>
      <c r="I393" s="250" t="s">
        <v>1718</v>
      </c>
      <c r="J393" s="328"/>
      <c r="K393" s="328"/>
      <c r="L393" s="364"/>
      <c r="M393" s="364"/>
      <c r="N393" s="328"/>
      <c r="O393" s="328"/>
      <c r="P393" s="328"/>
      <c r="Q393" s="328"/>
      <c r="R393" s="328"/>
      <c r="S393" s="250" t="s">
        <v>310</v>
      </c>
      <c r="T393" s="250">
        <f t="shared" si="1742"/>
        <v>1</v>
      </c>
      <c r="U393" s="328"/>
      <c r="V393" s="328"/>
      <c r="W393" s="247" t="s">
        <v>1757</v>
      </c>
      <c r="X393" s="328"/>
      <c r="Y393" s="328"/>
      <c r="Z393" s="247">
        <f t="shared" si="1743"/>
        <v>4</v>
      </c>
      <c r="AA393" s="247" t="s">
        <v>313</v>
      </c>
      <c r="AB393" s="247"/>
      <c r="AC393" s="328"/>
      <c r="AD393" s="328"/>
      <c r="AE393" s="247">
        <f t="shared" si="1744"/>
        <v>1</v>
      </c>
      <c r="AF393" s="247" t="s">
        <v>290</v>
      </c>
      <c r="AG393" s="249" t="s">
        <v>1775</v>
      </c>
      <c r="AH393" s="328"/>
      <c r="AI393" s="328"/>
      <c r="AJ393" s="247">
        <f t="shared" si="1745"/>
        <v>1</v>
      </c>
      <c r="AK393" s="247" t="s">
        <v>287</v>
      </c>
      <c r="AL393" s="247" t="s">
        <v>297</v>
      </c>
      <c r="AM393" s="328"/>
      <c r="AN393" s="328"/>
      <c r="AO393" s="247">
        <f t="shared" si="1759"/>
        <v>1</v>
      </c>
      <c r="AP393" s="247" t="s">
        <v>631</v>
      </c>
      <c r="AQ393" s="328"/>
      <c r="AR393" s="328"/>
      <c r="AS393" s="328"/>
      <c r="AT393" s="328"/>
      <c r="AU393" s="328"/>
      <c r="AV393" s="328"/>
      <c r="AW393" s="247" t="s">
        <v>88</v>
      </c>
      <c r="AX393" s="247"/>
      <c r="AY393" s="136"/>
      <c r="AZ393" s="147"/>
    </row>
    <row r="394" spans="1:59" s="107" customFormat="1" ht="64.5" hidden="1" customHeight="1" x14ac:dyDescent="0.2">
      <c r="A394" s="374"/>
      <c r="B394" s="328"/>
      <c r="C394" s="328"/>
      <c r="D394" s="328"/>
      <c r="E394" s="328"/>
      <c r="F394" s="328"/>
      <c r="G394" s="247"/>
      <c r="H394" s="247"/>
      <c r="I394" s="250"/>
      <c r="J394" s="328"/>
      <c r="K394" s="328"/>
      <c r="L394" s="365"/>
      <c r="M394" s="365"/>
      <c r="N394" s="328"/>
      <c r="O394" s="328"/>
      <c r="P394" s="328"/>
      <c r="Q394" s="328"/>
      <c r="R394" s="328"/>
      <c r="S394" s="250"/>
      <c r="T394" s="250">
        <f t="shared" si="1742"/>
        <v>0</v>
      </c>
      <c r="U394" s="328"/>
      <c r="V394" s="328"/>
      <c r="W394" s="247"/>
      <c r="X394" s="328"/>
      <c r="Y394" s="328"/>
      <c r="Z394" s="247">
        <f t="shared" si="1743"/>
        <v>0</v>
      </c>
      <c r="AA394" s="247"/>
      <c r="AB394" s="247"/>
      <c r="AC394" s="328"/>
      <c r="AD394" s="328"/>
      <c r="AE394" s="247">
        <f t="shared" si="1744"/>
        <v>0</v>
      </c>
      <c r="AF394" s="247"/>
      <c r="AG394" s="247"/>
      <c r="AH394" s="328"/>
      <c r="AI394" s="328"/>
      <c r="AJ394" s="247">
        <f t="shared" si="1745"/>
        <v>0</v>
      </c>
      <c r="AK394" s="247"/>
      <c r="AL394" s="247"/>
      <c r="AM394" s="328"/>
      <c r="AN394" s="328"/>
      <c r="AO394" s="247">
        <f t="shared" si="1759"/>
        <v>0</v>
      </c>
      <c r="AP394" s="247"/>
      <c r="AQ394" s="328"/>
      <c r="AR394" s="328"/>
      <c r="AS394" s="328"/>
      <c r="AT394" s="328"/>
      <c r="AU394" s="328"/>
      <c r="AV394" s="328"/>
      <c r="AW394" s="247"/>
      <c r="AX394" s="247"/>
      <c r="AY394" s="136"/>
      <c r="AZ394" s="147"/>
    </row>
    <row r="395" spans="1:59" ht="64.5" hidden="1" customHeight="1" x14ac:dyDescent="0.2">
      <c r="A395" s="336">
        <v>129</v>
      </c>
      <c r="B395" s="340" t="s">
        <v>519</v>
      </c>
      <c r="C395" s="340" t="str">
        <f t="shared" ref="C395" si="2096">+VLOOKUP(B395,$A$694:$B$733,2,0)</f>
        <v>FERNANDO NOREÑA JARAMILLO</v>
      </c>
      <c r="D395" s="329" t="s">
        <v>160</v>
      </c>
      <c r="E395" s="340" t="str">
        <f>IF(D395=$D$664,$E$664,IF(D395=$D$665,$E$665,IF(D395=$D$666,$E$666,IF(D395=$D$667,$E$667,IF(D395=$D$668,$E$668,IF(D395=$D$669,$E$669,IF(D395=$D$670,$E$670,IF(D395=$D$671,$E$671,IF(D395=$D$672,$E$672,IF(D395=$D$673,$E$673,IF(D395=VICERRECTORÍA_ACADÉMICA_,BE1009,IF(D395=PLANEACIÓN_,BE1011, IF(D395=IMPACTO,BE1010,IF(D395=VICERRECTORÍA_ADMINISTRATIVA_FINANCIERA_,BE1012,IF(D395=_VICERRECTORÍA_RESPONSABILIDAD_SOCIAL_Y_BIENESTAR_UNIVERSITARIO_,BE1013," ")))))))))))))))</f>
        <v>Orientar el desarrollo de la Universidad mediante el direccionamiento estratégico y visión compartida de la comunidad universitaria, a fin de lograr los objetivos misionales.</v>
      </c>
      <c r="F395" s="340" t="s">
        <v>260</v>
      </c>
      <c r="G395" s="106" t="s">
        <v>255</v>
      </c>
      <c r="H395" s="106" t="s">
        <v>35</v>
      </c>
      <c r="I395" s="118" t="s">
        <v>1719</v>
      </c>
      <c r="J395" s="340" t="s">
        <v>108</v>
      </c>
      <c r="K395" s="329" t="s">
        <v>1738</v>
      </c>
      <c r="L395" s="329" t="s">
        <v>1739</v>
      </c>
      <c r="M395" s="340" t="s">
        <v>1740</v>
      </c>
      <c r="N395" s="340" t="s">
        <v>142</v>
      </c>
      <c r="O395" s="328">
        <f t="shared" ref="O395" si="2097">IF(N395="ALTA",5,IF(N395="MEDIO ALTA",4,IF(N395="MEDIA",3,IF(N395="MEDIO BAJA",2,IF(N395="BAJA",1,0)))))</f>
        <v>5</v>
      </c>
      <c r="P395" s="340" t="s">
        <v>204</v>
      </c>
      <c r="Q395" s="328">
        <f t="shared" ref="Q395" si="2098">IF(P395="ALTO",5,IF(P395="MEDIO-ALTO",4,IF(P395="MEDIO",3,IF(P395="MEDIO-BAJO",2,IF(P395="BAJO",1,0)))))</f>
        <v>2</v>
      </c>
      <c r="R395" s="328">
        <f t="shared" ref="R395" si="2099">Q395*O395</f>
        <v>10</v>
      </c>
      <c r="S395" s="118" t="s">
        <v>310</v>
      </c>
      <c r="T395" s="99">
        <f t="shared" ref="T395:T458" si="2100">IF(S395=$S$668,1,IF(S395=$S$664,5,IF(S395=$S$665,4,IF(S395=$S$666,3,IF(S395=$S$667,2,0)))))</f>
        <v>1</v>
      </c>
      <c r="U395" s="328">
        <f t="shared" si="1768"/>
        <v>2</v>
      </c>
      <c r="V395" s="328">
        <f t="shared" si="1769"/>
        <v>1.2</v>
      </c>
      <c r="W395" s="106" t="s">
        <v>1758</v>
      </c>
      <c r="X395" s="328">
        <f t="shared" ref="X395" si="2101">IF(S395="No_existen",5*$X$10,Y395*$X$10)</f>
        <v>0.15000000000000002</v>
      </c>
      <c r="Y395" s="328">
        <f t="shared" si="1915"/>
        <v>3</v>
      </c>
      <c r="Z395" s="108">
        <f t="shared" ref="Z395:Z458" si="2102">IF(AA395=$AA$666,1,IF(AA395=$AA$665,2,IF(AA395=$AA$664,4,IF(S395="No_existen",5,0))))</f>
        <v>4</v>
      </c>
      <c r="AA395" s="106" t="s">
        <v>313</v>
      </c>
      <c r="AB395" s="106"/>
      <c r="AC395" s="328">
        <f t="shared" ref="AC395" si="2103">IF(S395="No_existen",5*$AC$10,AD395*$AC$10)</f>
        <v>0.15</v>
      </c>
      <c r="AD395" s="328">
        <f t="shared" si="1773"/>
        <v>1</v>
      </c>
      <c r="AE395" s="108">
        <f t="shared" ref="AE395:AE458" si="2104">IF(AF395=$AK$665,1,IF(AF395=$AK$664,4,IF(S395="No_existen",5,0)))</f>
        <v>1</v>
      </c>
      <c r="AF395" s="106" t="s">
        <v>290</v>
      </c>
      <c r="AG395" s="106" t="s">
        <v>1776</v>
      </c>
      <c r="AH395" s="328">
        <f t="shared" ref="AH395" si="2105">IF(S395="No_existen",5*$AH$10,AI395*$AH$10)</f>
        <v>0.1</v>
      </c>
      <c r="AI395" s="328">
        <f t="shared" ref="AI395" si="2106">ROUND(AVERAGEIF(AJ395:AJ397,"&gt;0"),0)</f>
        <v>1</v>
      </c>
      <c r="AJ395" s="108">
        <f t="shared" ref="AJ395:AJ458" si="2107">IF(AK395=$AP$664,1,IF(AK395=$AP$665,4,IF(S395="No_existen",5,0)))</f>
        <v>1</v>
      </c>
      <c r="AK395" s="106" t="s">
        <v>287</v>
      </c>
      <c r="AL395" s="106" t="s">
        <v>294</v>
      </c>
      <c r="AM395" s="328">
        <f t="shared" ref="AM395" si="2108">IF(S395="No_existen",5*$AM$10,AN395*$AM$10)</f>
        <v>0.1</v>
      </c>
      <c r="AN395" s="328">
        <f t="shared" ref="AN395" si="2109">ROUND(AVERAGEIF(AO395:AO397,"&gt;0"),0)</f>
        <v>1</v>
      </c>
      <c r="AO395" s="108">
        <f t="shared" si="1759"/>
        <v>1</v>
      </c>
      <c r="AP395" s="106" t="s">
        <v>631</v>
      </c>
      <c r="AQ395" s="328">
        <f t="shared" ref="AQ395" si="2110">ROUND(AVERAGE(U395,Y395,AD395,AI395,AN395),0)</f>
        <v>2</v>
      </c>
      <c r="AR395" s="328" t="str">
        <f t="shared" ref="AR395" si="2111">IF(AQ395&lt;1.5,"FUERTE",IF(AND(AQ395&gt;=1.5,AQ395&lt;2.5),"ACEPTABLE",IF(AQ395&gt;=5,"INEXISTENTE","DÉBIL")))</f>
        <v>ACEPTABLE</v>
      </c>
      <c r="AS395" s="328">
        <f t="shared" ref="AS395" si="2112">IF(R395=0,0,ROUND((R395*AQ395),0))</f>
        <v>20</v>
      </c>
      <c r="AT395" s="329" t="str">
        <f t="shared" ref="AT395" si="2113">IF(AS395&gt;=36,"GRAVE", IF(AS395&lt;=10, "LEVE", "MODERADO"))</f>
        <v>MODERADO</v>
      </c>
      <c r="AU395" s="329" t="s">
        <v>1790</v>
      </c>
      <c r="AV395" s="385" t="s">
        <v>1791</v>
      </c>
      <c r="AW395" s="106" t="s">
        <v>89</v>
      </c>
      <c r="AX395" s="106" t="s">
        <v>1799</v>
      </c>
      <c r="AY395" s="125">
        <v>45976</v>
      </c>
      <c r="AZ395" s="120"/>
      <c r="BA395" s="100"/>
      <c r="BB395" s="100"/>
      <c r="BC395" s="100"/>
      <c r="BD395" s="100"/>
      <c r="BE395" s="100"/>
      <c r="BF395" s="100"/>
      <c r="BG395" s="100"/>
    </row>
    <row r="396" spans="1:59" ht="64.5" hidden="1" customHeight="1" x14ac:dyDescent="0.2">
      <c r="A396" s="336"/>
      <c r="B396" s="340"/>
      <c r="C396" s="340"/>
      <c r="D396" s="329"/>
      <c r="E396" s="340"/>
      <c r="F396" s="340"/>
      <c r="G396" s="106" t="s">
        <v>255</v>
      </c>
      <c r="H396" s="106" t="s">
        <v>34</v>
      </c>
      <c r="I396" s="118" t="s">
        <v>1720</v>
      </c>
      <c r="J396" s="340"/>
      <c r="K396" s="329"/>
      <c r="L396" s="329"/>
      <c r="M396" s="340"/>
      <c r="N396" s="340"/>
      <c r="O396" s="328"/>
      <c r="P396" s="340"/>
      <c r="Q396" s="328"/>
      <c r="R396" s="328"/>
      <c r="S396" s="118" t="s">
        <v>310</v>
      </c>
      <c r="T396" s="99">
        <f t="shared" si="2100"/>
        <v>1</v>
      </c>
      <c r="U396" s="328"/>
      <c r="V396" s="328"/>
      <c r="W396" s="106" t="s">
        <v>1759</v>
      </c>
      <c r="X396" s="328"/>
      <c r="Y396" s="328"/>
      <c r="Z396" s="108">
        <f t="shared" si="2102"/>
        <v>2</v>
      </c>
      <c r="AA396" s="106" t="s">
        <v>314</v>
      </c>
      <c r="AB396" s="106"/>
      <c r="AC396" s="328"/>
      <c r="AD396" s="328"/>
      <c r="AE396" s="108">
        <f t="shared" si="2104"/>
        <v>1</v>
      </c>
      <c r="AF396" s="106" t="s">
        <v>290</v>
      </c>
      <c r="AG396" s="106" t="s">
        <v>1776</v>
      </c>
      <c r="AH396" s="328"/>
      <c r="AI396" s="328"/>
      <c r="AJ396" s="108">
        <f t="shared" si="2107"/>
        <v>1</v>
      </c>
      <c r="AK396" s="106" t="s">
        <v>287</v>
      </c>
      <c r="AL396" s="106" t="s">
        <v>294</v>
      </c>
      <c r="AM396" s="328"/>
      <c r="AN396" s="328"/>
      <c r="AO396" s="108">
        <f t="shared" ref="AO396:AO459" si="2114">IF(AP396="Preventivo",1,IF(AP396="Detectivo",4, IF(S396="No_existen",5,0)))</f>
        <v>1</v>
      </c>
      <c r="AP396" s="106" t="s">
        <v>631</v>
      </c>
      <c r="AQ396" s="328"/>
      <c r="AR396" s="328"/>
      <c r="AS396" s="328"/>
      <c r="AT396" s="329"/>
      <c r="AU396" s="329"/>
      <c r="AV396" s="329"/>
      <c r="AW396" s="106" t="s">
        <v>89</v>
      </c>
      <c r="AX396" s="106" t="s">
        <v>1800</v>
      </c>
      <c r="AY396" s="125">
        <v>45976</v>
      </c>
      <c r="AZ396" s="120"/>
      <c r="BA396" s="100"/>
      <c r="BB396" s="100"/>
      <c r="BC396" s="100"/>
      <c r="BD396" s="100"/>
      <c r="BE396" s="100"/>
      <c r="BF396" s="100"/>
      <c r="BG396" s="100"/>
    </row>
    <row r="397" spans="1:59" ht="64.5" hidden="1" customHeight="1" x14ac:dyDescent="0.2">
      <c r="A397" s="336"/>
      <c r="B397" s="340"/>
      <c r="C397" s="340"/>
      <c r="D397" s="329"/>
      <c r="E397" s="340"/>
      <c r="F397" s="340"/>
      <c r="G397" s="106" t="s">
        <v>255</v>
      </c>
      <c r="H397" s="106" t="s">
        <v>37</v>
      </c>
      <c r="I397" s="118" t="s">
        <v>1721</v>
      </c>
      <c r="J397" s="340"/>
      <c r="K397" s="329"/>
      <c r="L397" s="329"/>
      <c r="M397" s="340"/>
      <c r="N397" s="340"/>
      <c r="O397" s="328"/>
      <c r="P397" s="340"/>
      <c r="Q397" s="328"/>
      <c r="R397" s="328"/>
      <c r="S397" s="118" t="s">
        <v>381</v>
      </c>
      <c r="T397" s="99">
        <f t="shared" si="2100"/>
        <v>4</v>
      </c>
      <c r="U397" s="328"/>
      <c r="V397" s="328"/>
      <c r="W397" s="106" t="s">
        <v>1760</v>
      </c>
      <c r="X397" s="328"/>
      <c r="Y397" s="328"/>
      <c r="Z397" s="108">
        <f t="shared" si="2102"/>
        <v>4</v>
      </c>
      <c r="AA397" s="106" t="s">
        <v>313</v>
      </c>
      <c r="AB397" s="106"/>
      <c r="AC397" s="328"/>
      <c r="AD397" s="328"/>
      <c r="AE397" s="108">
        <f t="shared" si="2104"/>
        <v>1</v>
      </c>
      <c r="AF397" s="106" t="s">
        <v>290</v>
      </c>
      <c r="AG397" s="106" t="s">
        <v>1777</v>
      </c>
      <c r="AH397" s="328"/>
      <c r="AI397" s="328"/>
      <c r="AJ397" s="108">
        <f t="shared" si="2107"/>
        <v>1</v>
      </c>
      <c r="AK397" s="106" t="s">
        <v>287</v>
      </c>
      <c r="AL397" s="106" t="s">
        <v>294</v>
      </c>
      <c r="AM397" s="328"/>
      <c r="AN397" s="328"/>
      <c r="AO397" s="108">
        <f t="shared" si="2114"/>
        <v>1</v>
      </c>
      <c r="AP397" s="106" t="s">
        <v>631</v>
      </c>
      <c r="AQ397" s="328"/>
      <c r="AR397" s="328"/>
      <c r="AS397" s="328"/>
      <c r="AT397" s="329"/>
      <c r="AU397" s="329"/>
      <c r="AV397" s="329"/>
      <c r="AW397" s="106" t="s">
        <v>89</v>
      </c>
      <c r="AX397" s="106" t="s">
        <v>1801</v>
      </c>
      <c r="AY397" s="119">
        <v>46022</v>
      </c>
      <c r="AZ397" s="120"/>
      <c r="BA397" s="100"/>
      <c r="BB397" s="100"/>
      <c r="BC397" s="100"/>
      <c r="BD397" s="100"/>
      <c r="BE397" s="100"/>
      <c r="BF397" s="100"/>
      <c r="BG397" s="100"/>
    </row>
    <row r="398" spans="1:59" ht="64.5" hidden="1" customHeight="1" x14ac:dyDescent="0.2">
      <c r="A398" s="336">
        <v>130</v>
      </c>
      <c r="B398" s="340" t="s">
        <v>519</v>
      </c>
      <c r="C398" s="340" t="str">
        <f t="shared" ref="C398" si="2115">+VLOOKUP(B398,$A$694:$B$733,2,0)</f>
        <v>FERNANDO NOREÑA JARAMILLO</v>
      </c>
      <c r="D398" s="329" t="s">
        <v>164</v>
      </c>
      <c r="E398" s="340" t="str">
        <f>IF(D398=$D$664,$E$664,IF(D398=$D$665,$E$665,IF(D398=$D$666,$E$666,IF(D398=$D$667,$E$667,IF(D398=$D$668,$E$668,IF(D398=$D$669,$E$669,IF(D398=$D$670,$E$670,IF(D398=$D$671,$E$671,IF(D398=$D$672,$E$672,IF(D398=$D$673,$E$673,IF(D398=VICERRECTORÍA_ACADÉMICA_,BE1012,IF(D398=PLANEACIÓN_,BE1014, IF(D398=IMPACTO,BE1013,IF(D398=VICERRECTORÍA_ADMINISTRATIVA_FINANCIERA_,BE1015,IF(D398=_VICERRECTORÍA_RESPONSABILIDAD_SOCIAL_Y_BIENESTAR_UNIVERSITARIO_,BE1016," ")))))))))))))))</f>
        <v>Promover y facilitar la interacción con la sociedad contribuyendo a la satisfacción de sus demandas, mediante servicios especializados, programas de educación continuada y de proyección social.</v>
      </c>
      <c r="F398" s="340" t="s">
        <v>260</v>
      </c>
      <c r="G398" s="106" t="s">
        <v>255</v>
      </c>
      <c r="H398" s="106" t="s">
        <v>37</v>
      </c>
      <c r="I398" s="106" t="s">
        <v>1722</v>
      </c>
      <c r="J398" s="340" t="s">
        <v>104</v>
      </c>
      <c r="K398" s="340" t="s">
        <v>1741</v>
      </c>
      <c r="L398" s="337" t="s">
        <v>1742</v>
      </c>
      <c r="M398" s="337" t="s">
        <v>1743</v>
      </c>
      <c r="N398" s="340" t="s">
        <v>103</v>
      </c>
      <c r="O398" s="328">
        <f t="shared" ref="O398" si="2116">IF(N398="ALTA",5,IF(N398="MEDIO ALTA",4,IF(N398="MEDIA",3,IF(N398="MEDIO BAJA",2,IF(N398="BAJA",1,0)))))</f>
        <v>3</v>
      </c>
      <c r="P398" s="340" t="s">
        <v>138</v>
      </c>
      <c r="Q398" s="328">
        <f t="shared" ref="Q398" si="2117">IF(P398="ALTO",5,IF(P398="MEDIO-ALTO",4,IF(P398="MEDIO",3,IF(P398="MEDIO-BAJO",2,IF(P398="BAJO",1,0)))))</f>
        <v>1</v>
      </c>
      <c r="R398" s="328">
        <f t="shared" ref="R398" si="2118">Q398*O398</f>
        <v>3</v>
      </c>
      <c r="S398" s="118" t="s">
        <v>310</v>
      </c>
      <c r="T398" s="99">
        <f t="shared" si="2100"/>
        <v>1</v>
      </c>
      <c r="U398" s="328">
        <f t="shared" si="1786"/>
        <v>1</v>
      </c>
      <c r="V398" s="328">
        <f t="shared" si="1787"/>
        <v>0.6</v>
      </c>
      <c r="W398" s="106" t="s">
        <v>1761</v>
      </c>
      <c r="X398" s="328">
        <f t="shared" ref="X398" si="2119">IF(S398="No_existen",5*$X$10,Y398*$X$10)</f>
        <v>0.2</v>
      </c>
      <c r="Y398" s="328">
        <f t="shared" si="1933"/>
        <v>4</v>
      </c>
      <c r="Z398" s="108">
        <f t="shared" si="2102"/>
        <v>4</v>
      </c>
      <c r="AA398" s="106" t="s">
        <v>313</v>
      </c>
      <c r="AB398" s="106"/>
      <c r="AC398" s="328">
        <f t="shared" ref="AC398" si="2120">IF(S398="No_existen",5*$AC$10,AD398*$AC$10)</f>
        <v>0.15</v>
      </c>
      <c r="AD398" s="328">
        <f t="shared" si="1791"/>
        <v>1</v>
      </c>
      <c r="AE398" s="108">
        <f t="shared" si="2104"/>
        <v>1</v>
      </c>
      <c r="AF398" s="106" t="s">
        <v>290</v>
      </c>
      <c r="AG398" s="106" t="s">
        <v>1778</v>
      </c>
      <c r="AH398" s="328">
        <f t="shared" ref="AH398" si="2121">IF(S398="No_existen",5*$AH$10,AI398*$AH$10)</f>
        <v>0.1</v>
      </c>
      <c r="AI398" s="328">
        <f t="shared" ref="AI398" si="2122">ROUND(AVERAGEIF(AJ398:AJ400,"&gt;0"),0)</f>
        <v>1</v>
      </c>
      <c r="AJ398" s="108">
        <f t="shared" si="2107"/>
        <v>1</v>
      </c>
      <c r="AK398" s="106" t="s">
        <v>287</v>
      </c>
      <c r="AL398" s="106" t="s">
        <v>301</v>
      </c>
      <c r="AM398" s="328">
        <f t="shared" ref="AM398" si="2123">IF(S398="No_existen",5*$AM$10,AN398*$AM$10)</f>
        <v>0.30000000000000004</v>
      </c>
      <c r="AN398" s="328">
        <f t="shared" ref="AN398" si="2124">ROUND(AVERAGEIF(AO398:AO400,"&gt;0"),0)</f>
        <v>3</v>
      </c>
      <c r="AO398" s="108">
        <f t="shared" si="2114"/>
        <v>4</v>
      </c>
      <c r="AP398" s="106" t="s">
        <v>632</v>
      </c>
      <c r="AQ398" s="328">
        <f t="shared" ref="AQ398" si="2125">ROUND(AVERAGE(U398,Y398,AD398,AI398,AN398),0)</f>
        <v>2</v>
      </c>
      <c r="AR398" s="328" t="str">
        <f t="shared" ref="AR398" si="2126">IF(AQ398&lt;1.5,"FUERTE",IF(AND(AQ398&gt;=1.5,AQ398&lt;2.5),"ACEPTABLE",IF(AQ398&gt;=5,"INEXISTENTE","DÉBIL")))</f>
        <v>ACEPTABLE</v>
      </c>
      <c r="AS398" s="328">
        <f t="shared" ref="AS398" si="2127">IF(R398=0,0,ROUND((R398*AQ398),0))</f>
        <v>6</v>
      </c>
      <c r="AT398" s="329" t="str">
        <f t="shared" ref="AT398" si="2128">IF(AS398&gt;=36,"GRAVE", IF(AS398&lt;=10, "LEVE", "MODERADO"))</f>
        <v>LEVE</v>
      </c>
      <c r="AU398" s="329" t="s">
        <v>1792</v>
      </c>
      <c r="AV398" s="385" t="s">
        <v>1793</v>
      </c>
      <c r="AW398" s="106" t="s">
        <v>88</v>
      </c>
      <c r="AX398" s="106"/>
      <c r="AY398" s="119"/>
      <c r="AZ398" s="120"/>
      <c r="BA398" s="100"/>
      <c r="BB398" s="100"/>
      <c r="BC398" s="100"/>
      <c r="BD398" s="100"/>
      <c r="BE398" s="100"/>
      <c r="BF398" s="100"/>
      <c r="BG398" s="100"/>
    </row>
    <row r="399" spans="1:59" ht="64.5" hidden="1" customHeight="1" x14ac:dyDescent="0.2">
      <c r="A399" s="336"/>
      <c r="B399" s="340"/>
      <c r="C399" s="340"/>
      <c r="D399" s="329"/>
      <c r="E399" s="340"/>
      <c r="F399" s="340"/>
      <c r="G399" s="106" t="s">
        <v>255</v>
      </c>
      <c r="H399" s="106" t="s">
        <v>34</v>
      </c>
      <c r="I399" s="106" t="s">
        <v>1723</v>
      </c>
      <c r="J399" s="340"/>
      <c r="K399" s="340"/>
      <c r="L399" s="338"/>
      <c r="M399" s="338"/>
      <c r="N399" s="340"/>
      <c r="O399" s="328"/>
      <c r="P399" s="340"/>
      <c r="Q399" s="328"/>
      <c r="R399" s="328"/>
      <c r="S399" s="118" t="s">
        <v>310</v>
      </c>
      <c r="T399" s="99">
        <f t="shared" si="2100"/>
        <v>1</v>
      </c>
      <c r="U399" s="328"/>
      <c r="V399" s="328"/>
      <c r="W399" s="106" t="s">
        <v>1762</v>
      </c>
      <c r="X399" s="328"/>
      <c r="Y399" s="328"/>
      <c r="Z399" s="108">
        <f t="shared" si="2102"/>
        <v>4</v>
      </c>
      <c r="AA399" s="106" t="s">
        <v>313</v>
      </c>
      <c r="AB399" s="106"/>
      <c r="AC399" s="328"/>
      <c r="AD399" s="328"/>
      <c r="AE399" s="108">
        <f t="shared" si="2104"/>
        <v>1</v>
      </c>
      <c r="AF399" s="106" t="s">
        <v>290</v>
      </c>
      <c r="AG399" s="106" t="s">
        <v>1779</v>
      </c>
      <c r="AH399" s="328"/>
      <c r="AI399" s="328"/>
      <c r="AJ399" s="108">
        <f t="shared" si="2107"/>
        <v>1</v>
      </c>
      <c r="AK399" s="106" t="s">
        <v>287</v>
      </c>
      <c r="AL399" s="106" t="s">
        <v>300</v>
      </c>
      <c r="AM399" s="328"/>
      <c r="AN399" s="328"/>
      <c r="AO399" s="108">
        <f t="shared" si="2114"/>
        <v>1</v>
      </c>
      <c r="AP399" s="106" t="s">
        <v>631</v>
      </c>
      <c r="AQ399" s="328"/>
      <c r="AR399" s="328"/>
      <c r="AS399" s="328"/>
      <c r="AT399" s="329"/>
      <c r="AU399" s="329"/>
      <c r="AV399" s="329"/>
      <c r="AW399" s="106" t="s">
        <v>88</v>
      </c>
      <c r="AX399" s="106"/>
      <c r="AY399" s="119"/>
      <c r="AZ399" s="120"/>
      <c r="BA399" s="100"/>
      <c r="BB399" s="100"/>
      <c r="BC399" s="100"/>
      <c r="BD399" s="100"/>
      <c r="BE399" s="100"/>
      <c r="BF399" s="100"/>
      <c r="BG399" s="100"/>
    </row>
    <row r="400" spans="1:59" ht="64.5" hidden="1" customHeight="1" x14ac:dyDescent="0.2">
      <c r="A400" s="336"/>
      <c r="B400" s="340"/>
      <c r="C400" s="340"/>
      <c r="D400" s="329"/>
      <c r="E400" s="340"/>
      <c r="F400" s="340"/>
      <c r="G400" s="106" t="s">
        <v>256</v>
      </c>
      <c r="H400" s="106" t="s">
        <v>41</v>
      </c>
      <c r="I400" s="106" t="s">
        <v>1724</v>
      </c>
      <c r="J400" s="340"/>
      <c r="K400" s="340"/>
      <c r="L400" s="339"/>
      <c r="M400" s="339"/>
      <c r="N400" s="340"/>
      <c r="O400" s="328"/>
      <c r="P400" s="340"/>
      <c r="Q400" s="328"/>
      <c r="R400" s="328"/>
      <c r="S400" s="118"/>
      <c r="T400" s="99">
        <f t="shared" si="2100"/>
        <v>0</v>
      </c>
      <c r="U400" s="328"/>
      <c r="V400" s="328"/>
      <c r="W400" s="106"/>
      <c r="X400" s="328"/>
      <c r="Y400" s="328"/>
      <c r="Z400" s="108">
        <f t="shared" si="2102"/>
        <v>0</v>
      </c>
      <c r="AA400" s="106"/>
      <c r="AB400" s="106"/>
      <c r="AC400" s="328"/>
      <c r="AD400" s="328"/>
      <c r="AE400" s="108">
        <f t="shared" si="2104"/>
        <v>0</v>
      </c>
      <c r="AF400" s="106"/>
      <c r="AG400" s="106"/>
      <c r="AH400" s="328"/>
      <c r="AI400" s="328"/>
      <c r="AJ400" s="108">
        <f t="shared" si="2107"/>
        <v>0</v>
      </c>
      <c r="AK400" s="106"/>
      <c r="AL400" s="106"/>
      <c r="AM400" s="328"/>
      <c r="AN400" s="328"/>
      <c r="AO400" s="108">
        <f t="shared" si="2114"/>
        <v>0</v>
      </c>
      <c r="AP400" s="106"/>
      <c r="AQ400" s="328"/>
      <c r="AR400" s="328"/>
      <c r="AS400" s="328"/>
      <c r="AT400" s="329"/>
      <c r="AU400" s="329"/>
      <c r="AV400" s="329"/>
      <c r="AW400" s="106"/>
      <c r="AX400" s="106"/>
      <c r="AY400" s="119"/>
      <c r="AZ400" s="120"/>
      <c r="BA400" s="100"/>
      <c r="BB400" s="100"/>
      <c r="BC400" s="100"/>
      <c r="BD400" s="100"/>
      <c r="BE400" s="100"/>
      <c r="BF400" s="100"/>
      <c r="BG400" s="100"/>
    </row>
    <row r="401" spans="1:59" ht="64.5" hidden="1" customHeight="1" x14ac:dyDescent="0.2">
      <c r="A401" s="336">
        <v>131</v>
      </c>
      <c r="B401" s="340" t="s">
        <v>519</v>
      </c>
      <c r="C401" s="340" t="str">
        <f t="shared" ref="C401" si="2129">+VLOOKUP(B401,$A$694:$B$733,2,0)</f>
        <v>FERNANDO NOREÑA JARAMILLO</v>
      </c>
      <c r="D401" s="329" t="s">
        <v>163</v>
      </c>
      <c r="E401" s="340" t="str">
        <f>IF(D401=$D$664,$E$664,IF(D401=$D$665,$E$665,IF(D401=$D$666,$E$666,IF(D401=$D$667,$E$667,IF(D401=$D$668,$E$668,IF(D401=$D$669,$E$669,IF(D401=$D$670,$E$670,IF(D401=$D$671,$E$671,IF(D401=$D$672,$E$672,IF(D401=$D$673,$E$673,IF(D401=VICERRECTORÍA_ACADÉMICA_,BE1015,IF(D401=PLANEACIÓN_,BE1017, IF(D401=IMPACTO,BE1016,IF(D401=VICERRECTORÍA_ADMINISTRATIVA_FINANCIERA_,BE1018,IF(D401=_VICERRECTORÍA_RESPONSABILIDAD_SOCIAL_Y_BIENESTAR_UNIVERSITARIO_,BE1019,"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340" t="s">
        <v>259</v>
      </c>
      <c r="G401" s="106" t="s">
        <v>255</v>
      </c>
      <c r="H401" s="106" t="s">
        <v>34</v>
      </c>
      <c r="I401" s="133" t="s">
        <v>1725</v>
      </c>
      <c r="J401" s="340" t="s">
        <v>139</v>
      </c>
      <c r="K401" s="328" t="s">
        <v>1744</v>
      </c>
      <c r="L401" s="328" t="s">
        <v>1745</v>
      </c>
      <c r="M401" s="328" t="s">
        <v>1746</v>
      </c>
      <c r="N401" s="340" t="s">
        <v>124</v>
      </c>
      <c r="O401" s="328">
        <f t="shared" ref="O401" si="2130">IF(N401="ALTA",5,IF(N401="MEDIO ALTA",4,IF(N401="MEDIA",3,IF(N401="MEDIO BAJA",2,IF(N401="BAJA",1,0)))))</f>
        <v>1</v>
      </c>
      <c r="P401" s="340" t="s">
        <v>205</v>
      </c>
      <c r="Q401" s="328">
        <f t="shared" ref="Q401" si="2131">IF(P401="ALTO",5,IF(P401="MEDIO-ALTO",4,IF(P401="MEDIO",3,IF(P401="MEDIO-BAJO",2,IF(P401="BAJO",1,0)))))</f>
        <v>4</v>
      </c>
      <c r="R401" s="328">
        <f t="shared" ref="R401" si="2132">Q401*O401</f>
        <v>4</v>
      </c>
      <c r="S401" s="118" t="s">
        <v>310</v>
      </c>
      <c r="T401" s="99">
        <f t="shared" si="2100"/>
        <v>1</v>
      </c>
      <c r="U401" s="328">
        <f t="shared" si="1804"/>
        <v>1</v>
      </c>
      <c r="V401" s="328">
        <f t="shared" si="1805"/>
        <v>0.6</v>
      </c>
      <c r="W401" s="106" t="s">
        <v>1763</v>
      </c>
      <c r="X401" s="328">
        <f t="shared" ref="X401" si="2133">IF(S401="No_existen",5*$X$10,Y401*$X$10)</f>
        <v>0.2</v>
      </c>
      <c r="Y401" s="328">
        <f t="shared" si="1951"/>
        <v>4</v>
      </c>
      <c r="Z401" s="108">
        <f t="shared" si="2102"/>
        <v>4</v>
      </c>
      <c r="AA401" s="106" t="s">
        <v>313</v>
      </c>
      <c r="AB401" s="106"/>
      <c r="AC401" s="328">
        <f t="shared" ref="AC401" si="2134">IF(S401="No_existen",5*$AC$10,AD401*$AC$10)</f>
        <v>0.15</v>
      </c>
      <c r="AD401" s="328">
        <f t="shared" si="1809"/>
        <v>1</v>
      </c>
      <c r="AE401" s="108">
        <f t="shared" si="2104"/>
        <v>1</v>
      </c>
      <c r="AF401" s="106" t="s">
        <v>290</v>
      </c>
      <c r="AG401" s="106" t="s">
        <v>1780</v>
      </c>
      <c r="AH401" s="328">
        <f t="shared" ref="AH401" si="2135">IF(S401="No_existen",5*$AH$10,AI401*$AH$10)</f>
        <v>0.1</v>
      </c>
      <c r="AI401" s="328">
        <f t="shared" ref="AI401" si="2136">ROUND(AVERAGEIF(AJ401:AJ403,"&gt;0"),0)</f>
        <v>1</v>
      </c>
      <c r="AJ401" s="108">
        <f t="shared" si="2107"/>
        <v>1</v>
      </c>
      <c r="AK401" s="106" t="s">
        <v>287</v>
      </c>
      <c r="AL401" s="106" t="s">
        <v>294</v>
      </c>
      <c r="AM401" s="328">
        <f t="shared" ref="AM401" si="2137">IF(S401="No_existen",5*$AM$10,AN401*$AM$10)</f>
        <v>0.1</v>
      </c>
      <c r="AN401" s="328">
        <f t="shared" ref="AN401" si="2138">ROUND(AVERAGEIF(AO401:AO403,"&gt;0"),0)</f>
        <v>1</v>
      </c>
      <c r="AO401" s="108">
        <f t="shared" si="2114"/>
        <v>1</v>
      </c>
      <c r="AP401" s="106" t="s">
        <v>631</v>
      </c>
      <c r="AQ401" s="328">
        <f t="shared" ref="AQ401" si="2139">ROUND(AVERAGE(U401,Y401,AD401,AI401,AN401),0)</f>
        <v>2</v>
      </c>
      <c r="AR401" s="328" t="str">
        <f t="shared" ref="AR401" si="2140">IF(AQ401&lt;1.5,"FUERTE",IF(AND(AQ401&gt;=1.5,AQ401&lt;2.5),"ACEPTABLE",IF(AQ401&gt;=5,"INEXISTENTE","DÉBIL")))</f>
        <v>ACEPTABLE</v>
      </c>
      <c r="AS401" s="328">
        <f t="shared" ref="AS401" si="2141">IF(R401=0,0,ROUND((R401*AQ401),0))</f>
        <v>8</v>
      </c>
      <c r="AT401" s="329" t="str">
        <f t="shared" ref="AT401" si="2142">IF(AS401&gt;=36,"GRAVE", IF(AS401&lt;=10, "LEVE", "MODERADO"))</f>
        <v>LEVE</v>
      </c>
      <c r="AU401" s="328" t="s">
        <v>1794</v>
      </c>
      <c r="AV401" s="384">
        <v>0</v>
      </c>
      <c r="AW401" s="106" t="s">
        <v>88</v>
      </c>
      <c r="AX401" s="106"/>
      <c r="AY401" s="119"/>
      <c r="AZ401" s="120"/>
      <c r="BA401" s="100"/>
      <c r="BB401" s="100"/>
      <c r="BC401" s="100"/>
      <c r="BD401" s="100"/>
      <c r="BE401" s="100"/>
      <c r="BF401" s="100"/>
      <c r="BG401" s="100"/>
    </row>
    <row r="402" spans="1:59" ht="64.5" hidden="1" customHeight="1" x14ac:dyDescent="0.2">
      <c r="A402" s="336"/>
      <c r="B402" s="340"/>
      <c r="C402" s="340"/>
      <c r="D402" s="329"/>
      <c r="E402" s="340"/>
      <c r="F402" s="340"/>
      <c r="G402" s="106"/>
      <c r="H402" s="106"/>
      <c r="I402" s="99"/>
      <c r="J402" s="340"/>
      <c r="K402" s="328"/>
      <c r="L402" s="328"/>
      <c r="M402" s="328"/>
      <c r="N402" s="340"/>
      <c r="O402" s="328"/>
      <c r="P402" s="340"/>
      <c r="Q402" s="328"/>
      <c r="R402" s="328"/>
      <c r="S402" s="118"/>
      <c r="T402" s="99">
        <f t="shared" si="2100"/>
        <v>0</v>
      </c>
      <c r="U402" s="328"/>
      <c r="V402" s="328"/>
      <c r="W402" s="106"/>
      <c r="X402" s="328"/>
      <c r="Y402" s="328"/>
      <c r="Z402" s="108">
        <f t="shared" si="2102"/>
        <v>0</v>
      </c>
      <c r="AA402" s="106"/>
      <c r="AB402" s="106"/>
      <c r="AC402" s="328"/>
      <c r="AD402" s="328"/>
      <c r="AE402" s="108">
        <f t="shared" si="2104"/>
        <v>0</v>
      </c>
      <c r="AF402" s="106"/>
      <c r="AG402" s="106"/>
      <c r="AH402" s="328"/>
      <c r="AI402" s="328"/>
      <c r="AJ402" s="108">
        <f t="shared" si="2107"/>
        <v>0</v>
      </c>
      <c r="AK402" s="106"/>
      <c r="AL402" s="106"/>
      <c r="AM402" s="328"/>
      <c r="AN402" s="328"/>
      <c r="AO402" s="108">
        <f t="shared" si="2114"/>
        <v>0</v>
      </c>
      <c r="AP402" s="106"/>
      <c r="AQ402" s="328"/>
      <c r="AR402" s="328"/>
      <c r="AS402" s="328"/>
      <c r="AT402" s="329"/>
      <c r="AU402" s="328"/>
      <c r="AV402" s="328"/>
      <c r="AW402" s="106"/>
      <c r="AX402" s="106"/>
      <c r="AY402" s="119"/>
      <c r="AZ402" s="120"/>
      <c r="BA402" s="100"/>
      <c r="BB402" s="100"/>
      <c r="BC402" s="100"/>
      <c r="BD402" s="100"/>
      <c r="BE402" s="100"/>
      <c r="BF402" s="100"/>
      <c r="BG402" s="100"/>
    </row>
    <row r="403" spans="1:59" ht="64.5" hidden="1" customHeight="1" x14ac:dyDescent="0.2">
      <c r="A403" s="336"/>
      <c r="B403" s="340"/>
      <c r="C403" s="340"/>
      <c r="D403" s="329"/>
      <c r="E403" s="340"/>
      <c r="F403" s="340"/>
      <c r="G403" s="106"/>
      <c r="H403" s="106"/>
      <c r="I403" s="99"/>
      <c r="J403" s="340"/>
      <c r="K403" s="328"/>
      <c r="L403" s="328"/>
      <c r="M403" s="328"/>
      <c r="N403" s="340"/>
      <c r="O403" s="328"/>
      <c r="P403" s="340"/>
      <c r="Q403" s="328"/>
      <c r="R403" s="328"/>
      <c r="S403" s="118"/>
      <c r="T403" s="99">
        <f t="shared" si="2100"/>
        <v>0</v>
      </c>
      <c r="U403" s="328"/>
      <c r="V403" s="328"/>
      <c r="W403" s="106"/>
      <c r="X403" s="328"/>
      <c r="Y403" s="328"/>
      <c r="Z403" s="108">
        <f t="shared" si="2102"/>
        <v>0</v>
      </c>
      <c r="AA403" s="106"/>
      <c r="AB403" s="106"/>
      <c r="AC403" s="328"/>
      <c r="AD403" s="328"/>
      <c r="AE403" s="108">
        <f t="shared" si="2104"/>
        <v>0</v>
      </c>
      <c r="AF403" s="106"/>
      <c r="AG403" s="106"/>
      <c r="AH403" s="328"/>
      <c r="AI403" s="328"/>
      <c r="AJ403" s="108">
        <f t="shared" si="2107"/>
        <v>0</v>
      </c>
      <c r="AK403" s="106"/>
      <c r="AL403" s="106"/>
      <c r="AM403" s="328"/>
      <c r="AN403" s="328"/>
      <c r="AO403" s="108">
        <f t="shared" si="2114"/>
        <v>0</v>
      </c>
      <c r="AP403" s="106"/>
      <c r="AQ403" s="328"/>
      <c r="AR403" s="328"/>
      <c r="AS403" s="328"/>
      <c r="AT403" s="329"/>
      <c r="AU403" s="328"/>
      <c r="AV403" s="328"/>
      <c r="AW403" s="106"/>
      <c r="AX403" s="106"/>
      <c r="AY403" s="119"/>
      <c r="AZ403" s="120"/>
      <c r="BA403" s="100"/>
      <c r="BB403" s="100"/>
      <c r="BC403" s="100"/>
      <c r="BD403" s="100"/>
      <c r="BE403" s="100"/>
      <c r="BF403" s="100"/>
      <c r="BG403" s="100"/>
    </row>
    <row r="404" spans="1:59" ht="64.5" hidden="1" customHeight="1" x14ac:dyDescent="0.2">
      <c r="A404" s="336">
        <v>132</v>
      </c>
      <c r="B404" s="340" t="s">
        <v>519</v>
      </c>
      <c r="C404" s="340" t="str">
        <f t="shared" ref="C404" si="2143">+VLOOKUP(B404,$A$694:$B$733,2,0)</f>
        <v>FERNANDO NOREÑA JARAMILLO</v>
      </c>
      <c r="D404" s="329" t="s">
        <v>163</v>
      </c>
      <c r="E404" s="340" t="str">
        <f>IF(D404=$D$664,$E$664,IF(D404=$D$665,$E$665,IF(D404=$D$666,$E$666,IF(D404=$D$667,$E$667,IF(D404=$D$668,$E$668,IF(D404=$D$669,$E$669,IF(D404=$D$670,$E$670,IF(D404=$D$671,$E$671,IF(D404=$D$672,$E$672,IF(D404=$D$673,$E$673,IF(D404=VICERRECTORÍA_ACADÉMICA_,BE1018,IF(D404=PLANEACIÓN_,BE1020, IF(D404=IMPACTO,BE1019,IF(D404=VICERRECTORÍA_ADMINISTRATIVA_FINANCIERA_,BE1021,IF(D404=_VICERRECTORÍA_RESPONSABILIDAD_SOCIAL_Y_BIENESTAR_UNIVERSITARIO_,BE1022,"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340" t="s">
        <v>260</v>
      </c>
      <c r="G404" s="106" t="s">
        <v>255</v>
      </c>
      <c r="H404" s="106" t="s">
        <v>35</v>
      </c>
      <c r="I404" s="99" t="s">
        <v>1726</v>
      </c>
      <c r="J404" s="340" t="s">
        <v>112</v>
      </c>
      <c r="K404" s="340" t="s">
        <v>1747</v>
      </c>
      <c r="L404" s="340" t="s">
        <v>1748</v>
      </c>
      <c r="M404" s="340" t="s">
        <v>1749</v>
      </c>
      <c r="N404" s="340" t="s">
        <v>124</v>
      </c>
      <c r="O404" s="328">
        <f t="shared" ref="O404" si="2144">IF(N404="ALTA",5,IF(N404="MEDIO ALTA",4,IF(N404="MEDIA",3,IF(N404="MEDIO BAJA",2,IF(N404="BAJA",1,0)))))</f>
        <v>1</v>
      </c>
      <c r="P404" s="340" t="s">
        <v>137</v>
      </c>
      <c r="Q404" s="328">
        <f t="shared" ref="Q404" si="2145">IF(P404="ALTO",5,IF(P404="MEDIO-ALTO",4,IF(P404="MEDIO",3,IF(P404="MEDIO-BAJO",2,IF(P404="BAJO",1,0)))))</f>
        <v>3</v>
      </c>
      <c r="R404" s="328">
        <f t="shared" ref="R404" si="2146">Q404*O404</f>
        <v>3</v>
      </c>
      <c r="S404" s="118" t="s">
        <v>310</v>
      </c>
      <c r="T404" s="99">
        <f t="shared" si="2100"/>
        <v>1</v>
      </c>
      <c r="U404" s="328">
        <f t="shared" si="1822"/>
        <v>1</v>
      </c>
      <c r="V404" s="328">
        <f t="shared" si="1823"/>
        <v>0.6</v>
      </c>
      <c r="W404" s="106" t="s">
        <v>1764</v>
      </c>
      <c r="X404" s="328">
        <f t="shared" ref="X404" si="2147">IF(S404="No_existen",5*$X$10,Y404*$X$10)</f>
        <v>0.15000000000000002</v>
      </c>
      <c r="Y404" s="328">
        <f t="shared" si="1969"/>
        <v>3</v>
      </c>
      <c r="Z404" s="108">
        <f t="shared" si="2102"/>
        <v>4</v>
      </c>
      <c r="AA404" s="106" t="s">
        <v>313</v>
      </c>
      <c r="AB404" s="106"/>
      <c r="AC404" s="328">
        <f t="shared" ref="AC404" si="2148">IF(S404="No_existen",5*$AC$10,AD404*$AC$10)</f>
        <v>0.15</v>
      </c>
      <c r="AD404" s="328">
        <f t="shared" si="1827"/>
        <v>1</v>
      </c>
      <c r="AE404" s="108">
        <f t="shared" si="2104"/>
        <v>1</v>
      </c>
      <c r="AF404" s="106" t="s">
        <v>290</v>
      </c>
      <c r="AG404" s="106" t="s">
        <v>1780</v>
      </c>
      <c r="AH404" s="328">
        <f t="shared" ref="AH404" si="2149">IF(S404="No_existen",5*$AH$10,AI404*$AH$10)</f>
        <v>0.1</v>
      </c>
      <c r="AI404" s="328">
        <f t="shared" ref="AI404" si="2150">ROUND(AVERAGEIF(AJ404:AJ406,"&gt;0"),0)</f>
        <v>1</v>
      </c>
      <c r="AJ404" s="108">
        <f t="shared" si="2107"/>
        <v>1</v>
      </c>
      <c r="AK404" s="106" t="s">
        <v>287</v>
      </c>
      <c r="AL404" s="106" t="s">
        <v>296</v>
      </c>
      <c r="AM404" s="328">
        <f t="shared" ref="AM404" si="2151">IF(S404="No_existen",5*$AM$10,AN404*$AM$10)</f>
        <v>0.1</v>
      </c>
      <c r="AN404" s="328">
        <f t="shared" ref="AN404" si="2152">ROUND(AVERAGEIF(AO404:AO406,"&gt;0"),0)</f>
        <v>1</v>
      </c>
      <c r="AO404" s="108">
        <f t="shared" si="2114"/>
        <v>1</v>
      </c>
      <c r="AP404" s="106" t="s">
        <v>631</v>
      </c>
      <c r="AQ404" s="328">
        <f t="shared" ref="AQ404" si="2153">ROUND(AVERAGE(U404,Y404,AD404,AI404,AN404),0)</f>
        <v>1</v>
      </c>
      <c r="AR404" s="328" t="str">
        <f t="shared" ref="AR404" si="2154">IF(AQ404&lt;1.5,"FUERTE",IF(AND(AQ404&gt;=1.5,AQ404&lt;2.5),"ACEPTABLE",IF(AQ404&gt;=5,"INEXISTENTE","DÉBIL")))</f>
        <v>FUERTE</v>
      </c>
      <c r="AS404" s="328">
        <f t="shared" ref="AS404" si="2155">IF(R404=0,0,ROUND((R404*AQ404),0))</f>
        <v>3</v>
      </c>
      <c r="AT404" s="329" t="str">
        <f t="shared" ref="AT404" si="2156">IF(AS404&gt;=36,"GRAVE", IF(AS404&lt;=10, "LEVE", "MODERADO"))</f>
        <v>LEVE</v>
      </c>
      <c r="AU404" s="329" t="s">
        <v>1795</v>
      </c>
      <c r="AV404" s="385">
        <v>0</v>
      </c>
      <c r="AW404" s="106" t="s">
        <v>88</v>
      </c>
      <c r="AX404" s="106"/>
      <c r="AY404" s="119"/>
      <c r="AZ404" s="120"/>
      <c r="BA404" s="100"/>
      <c r="BB404" s="100"/>
      <c r="BC404" s="100"/>
      <c r="BD404" s="100"/>
      <c r="BE404" s="100"/>
      <c r="BF404" s="100"/>
      <c r="BG404" s="100"/>
    </row>
    <row r="405" spans="1:59" ht="64.5" hidden="1" customHeight="1" x14ac:dyDescent="0.2">
      <c r="A405" s="336"/>
      <c r="B405" s="340"/>
      <c r="C405" s="340"/>
      <c r="D405" s="329"/>
      <c r="E405" s="340"/>
      <c r="F405" s="340"/>
      <c r="G405" s="106" t="s">
        <v>256</v>
      </c>
      <c r="H405" s="106" t="s">
        <v>221</v>
      </c>
      <c r="I405" s="99" t="s">
        <v>1727</v>
      </c>
      <c r="J405" s="340"/>
      <c r="K405" s="340"/>
      <c r="L405" s="340"/>
      <c r="M405" s="340"/>
      <c r="N405" s="340"/>
      <c r="O405" s="328"/>
      <c r="P405" s="340"/>
      <c r="Q405" s="328"/>
      <c r="R405" s="328"/>
      <c r="S405" s="118" t="s">
        <v>310</v>
      </c>
      <c r="T405" s="99">
        <f t="shared" si="2100"/>
        <v>1</v>
      </c>
      <c r="U405" s="328"/>
      <c r="V405" s="328"/>
      <c r="W405" s="106" t="s">
        <v>1765</v>
      </c>
      <c r="X405" s="328"/>
      <c r="Y405" s="328"/>
      <c r="Z405" s="108">
        <f t="shared" si="2102"/>
        <v>1</v>
      </c>
      <c r="AA405" s="106" t="s">
        <v>315</v>
      </c>
      <c r="AB405" s="106" t="s">
        <v>1772</v>
      </c>
      <c r="AC405" s="328"/>
      <c r="AD405" s="328"/>
      <c r="AE405" s="108">
        <f t="shared" si="2104"/>
        <v>1</v>
      </c>
      <c r="AF405" s="106" t="s">
        <v>290</v>
      </c>
      <c r="AG405" s="106" t="s">
        <v>1781</v>
      </c>
      <c r="AH405" s="328"/>
      <c r="AI405" s="328"/>
      <c r="AJ405" s="108">
        <f t="shared" si="2107"/>
        <v>1</v>
      </c>
      <c r="AK405" s="106" t="s">
        <v>287</v>
      </c>
      <c r="AL405" s="106" t="s">
        <v>301</v>
      </c>
      <c r="AM405" s="328"/>
      <c r="AN405" s="328"/>
      <c r="AO405" s="108">
        <f t="shared" si="2114"/>
        <v>1</v>
      </c>
      <c r="AP405" s="106" t="s">
        <v>631</v>
      </c>
      <c r="AQ405" s="328"/>
      <c r="AR405" s="328"/>
      <c r="AS405" s="328"/>
      <c r="AT405" s="329"/>
      <c r="AU405" s="329"/>
      <c r="AV405" s="329"/>
      <c r="AW405" s="106" t="s">
        <v>88</v>
      </c>
      <c r="AX405" s="106"/>
      <c r="AY405" s="119"/>
      <c r="AZ405" s="120"/>
      <c r="BA405" s="100"/>
      <c r="BB405" s="100"/>
      <c r="BC405" s="100"/>
      <c r="BD405" s="100"/>
      <c r="BE405" s="100"/>
      <c r="BF405" s="100"/>
      <c r="BG405" s="100"/>
    </row>
    <row r="406" spans="1:59" ht="64.5" hidden="1" customHeight="1" x14ac:dyDescent="0.2">
      <c r="A406" s="336"/>
      <c r="B406" s="340"/>
      <c r="C406" s="340"/>
      <c r="D406" s="329"/>
      <c r="E406" s="340"/>
      <c r="F406" s="340"/>
      <c r="G406" s="106" t="s">
        <v>256</v>
      </c>
      <c r="H406" s="106" t="s">
        <v>506</v>
      </c>
      <c r="I406" s="99" t="s">
        <v>1728</v>
      </c>
      <c r="J406" s="340"/>
      <c r="K406" s="340"/>
      <c r="L406" s="340"/>
      <c r="M406" s="340"/>
      <c r="N406" s="340"/>
      <c r="O406" s="328"/>
      <c r="P406" s="340"/>
      <c r="Q406" s="328"/>
      <c r="R406" s="328"/>
      <c r="S406" s="118" t="s">
        <v>310</v>
      </c>
      <c r="T406" s="99">
        <f t="shared" si="2100"/>
        <v>1</v>
      </c>
      <c r="U406" s="328"/>
      <c r="V406" s="328"/>
      <c r="W406" s="106" t="s">
        <v>1766</v>
      </c>
      <c r="X406" s="328"/>
      <c r="Y406" s="328"/>
      <c r="Z406" s="108">
        <f t="shared" si="2102"/>
        <v>4</v>
      </c>
      <c r="AA406" s="106" t="s">
        <v>313</v>
      </c>
      <c r="AB406" s="106"/>
      <c r="AC406" s="328"/>
      <c r="AD406" s="328"/>
      <c r="AE406" s="108">
        <f t="shared" si="2104"/>
        <v>1</v>
      </c>
      <c r="AF406" s="106" t="s">
        <v>290</v>
      </c>
      <c r="AG406" s="106" t="s">
        <v>1782</v>
      </c>
      <c r="AH406" s="328"/>
      <c r="AI406" s="328"/>
      <c r="AJ406" s="108">
        <f t="shared" si="2107"/>
        <v>1</v>
      </c>
      <c r="AK406" s="106" t="s">
        <v>287</v>
      </c>
      <c r="AL406" s="106" t="s">
        <v>301</v>
      </c>
      <c r="AM406" s="328"/>
      <c r="AN406" s="328"/>
      <c r="AO406" s="108">
        <f t="shared" si="2114"/>
        <v>1</v>
      </c>
      <c r="AP406" s="106" t="s">
        <v>631</v>
      </c>
      <c r="AQ406" s="328"/>
      <c r="AR406" s="328"/>
      <c r="AS406" s="328"/>
      <c r="AT406" s="329"/>
      <c r="AU406" s="329"/>
      <c r="AV406" s="329"/>
      <c r="AW406" s="106" t="s">
        <v>88</v>
      </c>
      <c r="AX406" s="106"/>
      <c r="AY406" s="119"/>
      <c r="AZ406" s="120"/>
      <c r="BA406" s="100"/>
      <c r="BB406" s="100"/>
      <c r="BC406" s="100"/>
      <c r="BD406" s="100"/>
      <c r="BE406" s="100"/>
      <c r="BF406" s="100"/>
      <c r="BG406" s="100"/>
    </row>
    <row r="407" spans="1:59" ht="64.5" hidden="1" customHeight="1" x14ac:dyDescent="0.2">
      <c r="A407" s="336">
        <v>133</v>
      </c>
      <c r="B407" s="340" t="s">
        <v>519</v>
      </c>
      <c r="C407" s="340" t="str">
        <f t="shared" ref="C407" si="2157">+VLOOKUP(B407,$A$694:$B$733,2,0)</f>
        <v>FERNANDO NOREÑA JARAMILLO</v>
      </c>
      <c r="D407" s="329" t="s">
        <v>164</v>
      </c>
      <c r="E407" s="340" t="str">
        <f>IF(D407=$D$664,$E$664,IF(D407=$D$665,$E$665,IF(D407=$D$666,$E$666,IF(D407=$D$667,$E$667,IF(D407=$D$668,$E$668,IF(D407=$D$669,$E$669,IF(D407=$D$670,$E$670,IF(D407=$D$671,$E$671,IF(D407=$D$672,$E$672,IF(D407=$D$673,$E$673,IF(D407=VICERRECTORÍA_ACADÉMICA_,BE1021,IF(D407=PLANEACIÓN_,BE1023, IF(D407=IMPACTO,BE1022,IF(D407=VICERRECTORÍA_ADMINISTRATIVA_FINANCIERA_,BE1024,IF(D407=_VICERRECTORÍA_RESPONSABILIDAD_SOCIAL_Y_BIENESTAR_UNIVERSITARIO_,BE1025," ")))))))))))))))</f>
        <v>Promover y facilitar la interacción con la sociedad contribuyendo a la satisfacción de sus demandas, mediante servicios especializados, programas de educación continuada y de proyección social.</v>
      </c>
      <c r="F407" s="340" t="s">
        <v>260</v>
      </c>
      <c r="G407" s="106" t="s">
        <v>255</v>
      </c>
      <c r="H407" s="106" t="s">
        <v>38</v>
      </c>
      <c r="I407" s="99" t="s">
        <v>1729</v>
      </c>
      <c r="J407" s="340" t="s">
        <v>113</v>
      </c>
      <c r="K407" s="340" t="s">
        <v>1750</v>
      </c>
      <c r="L407" s="340" t="s">
        <v>1751</v>
      </c>
      <c r="M407" s="340" t="s">
        <v>1752</v>
      </c>
      <c r="N407" s="340" t="s">
        <v>124</v>
      </c>
      <c r="O407" s="328">
        <f t="shared" ref="O407" si="2158">IF(N407="ALTA",5,IF(N407="MEDIO ALTA",4,IF(N407="MEDIA",3,IF(N407="MEDIO BAJA",2,IF(N407="BAJA",1,0)))))</f>
        <v>1</v>
      </c>
      <c r="P407" s="340" t="s">
        <v>136</v>
      </c>
      <c r="Q407" s="328">
        <f t="shared" ref="Q407" si="2159">IF(P407="ALTO",5,IF(P407="MEDIO-ALTO",4,IF(P407="MEDIO",3,IF(P407="MEDIO-BAJO",2,IF(P407="BAJO",1,0)))))</f>
        <v>5</v>
      </c>
      <c r="R407" s="328">
        <f t="shared" ref="R407" si="2160">Q407*O407</f>
        <v>5</v>
      </c>
      <c r="S407" s="118" t="s">
        <v>310</v>
      </c>
      <c r="T407" s="99">
        <f t="shared" si="2100"/>
        <v>1</v>
      </c>
      <c r="U407" s="328">
        <f t="shared" si="1840"/>
        <v>2</v>
      </c>
      <c r="V407" s="328">
        <f t="shared" si="1841"/>
        <v>1.2</v>
      </c>
      <c r="W407" s="106" t="s">
        <v>1767</v>
      </c>
      <c r="X407" s="328">
        <f t="shared" ref="X407" si="2161">IF(S407="No_existen",5*$X$10,Y407*$X$10)</f>
        <v>0.2</v>
      </c>
      <c r="Y407" s="328">
        <f t="shared" ref="Y407" si="2162">ROUND(AVERAGEIF(Z407:Z409,"&gt;0"),0)</f>
        <v>4</v>
      </c>
      <c r="Z407" s="108">
        <f t="shared" si="2102"/>
        <v>4</v>
      </c>
      <c r="AA407" s="106" t="s">
        <v>313</v>
      </c>
      <c r="AB407" s="106"/>
      <c r="AC407" s="328">
        <f t="shared" ref="AC407" si="2163">IF(S407="No_existen",5*$AC$10,AD407*$AC$10)</f>
        <v>0.15</v>
      </c>
      <c r="AD407" s="328">
        <f t="shared" si="1845"/>
        <v>1</v>
      </c>
      <c r="AE407" s="108">
        <f t="shared" si="2104"/>
        <v>1</v>
      </c>
      <c r="AF407" s="106" t="s">
        <v>290</v>
      </c>
      <c r="AG407" s="106" t="s">
        <v>1783</v>
      </c>
      <c r="AH407" s="328">
        <f t="shared" ref="AH407" si="2164">IF(S407="No_existen",5*$AH$10,AI407*$AH$10)</f>
        <v>0.1</v>
      </c>
      <c r="AI407" s="328">
        <f t="shared" ref="AI407" si="2165">ROUND(AVERAGEIF(AJ407:AJ409,"&gt;0"),0)</f>
        <v>1</v>
      </c>
      <c r="AJ407" s="108">
        <f t="shared" si="2107"/>
        <v>1</v>
      </c>
      <c r="AK407" s="106" t="s">
        <v>287</v>
      </c>
      <c r="AL407" s="106" t="s">
        <v>298</v>
      </c>
      <c r="AM407" s="328">
        <f t="shared" ref="AM407" si="2166">IF(S407="No_existen",5*$AM$10,AN407*$AM$10)</f>
        <v>0.2</v>
      </c>
      <c r="AN407" s="328">
        <f t="shared" ref="AN407" si="2167">ROUND(AVERAGEIF(AO407:AO409,"&gt;0"),0)</f>
        <v>2</v>
      </c>
      <c r="AO407" s="108">
        <f t="shared" si="2114"/>
        <v>1</v>
      </c>
      <c r="AP407" s="106" t="s">
        <v>631</v>
      </c>
      <c r="AQ407" s="328">
        <f t="shared" ref="AQ407" si="2168">ROUND(AVERAGE(U407,Y407,AD407,AI407,AN407),0)</f>
        <v>2</v>
      </c>
      <c r="AR407" s="328" t="str">
        <f t="shared" ref="AR407" si="2169">IF(AQ407&lt;1.5,"FUERTE",IF(AND(AQ407&gt;=1.5,AQ407&lt;2.5),"ACEPTABLE",IF(AQ407&gt;=5,"INEXISTENTE","DÉBIL")))</f>
        <v>ACEPTABLE</v>
      </c>
      <c r="AS407" s="328">
        <f t="shared" ref="AS407" si="2170">IF(R407=0,0,ROUND((R407*AQ407),0))</f>
        <v>10</v>
      </c>
      <c r="AT407" s="329" t="str">
        <f t="shared" ref="AT407" si="2171">IF(AS407&gt;=36,"GRAVE", IF(AS407&lt;=10, "LEVE", "MODERADO"))</f>
        <v>LEVE</v>
      </c>
      <c r="AU407" s="329" t="s">
        <v>1796</v>
      </c>
      <c r="AV407" s="329">
        <v>0</v>
      </c>
      <c r="AW407" s="106" t="s">
        <v>88</v>
      </c>
      <c r="AX407" s="106"/>
      <c r="AY407" s="119"/>
      <c r="AZ407" s="120"/>
      <c r="BA407" s="100"/>
      <c r="BB407" s="100"/>
      <c r="BC407" s="100"/>
      <c r="BD407" s="100"/>
      <c r="BE407" s="100"/>
      <c r="BF407" s="100"/>
      <c r="BG407" s="100"/>
    </row>
    <row r="408" spans="1:59" ht="64.5" hidden="1" customHeight="1" x14ac:dyDescent="0.2">
      <c r="A408" s="336"/>
      <c r="B408" s="340"/>
      <c r="C408" s="340"/>
      <c r="D408" s="329"/>
      <c r="E408" s="340"/>
      <c r="F408" s="340"/>
      <c r="G408" s="106" t="s">
        <v>256</v>
      </c>
      <c r="H408" s="106" t="s">
        <v>39</v>
      </c>
      <c r="I408" s="99" t="s">
        <v>1730</v>
      </c>
      <c r="J408" s="340"/>
      <c r="K408" s="340"/>
      <c r="L408" s="340"/>
      <c r="M408" s="340"/>
      <c r="N408" s="340"/>
      <c r="O408" s="328"/>
      <c r="P408" s="340"/>
      <c r="Q408" s="328"/>
      <c r="R408" s="328"/>
      <c r="S408" s="118" t="s">
        <v>310</v>
      </c>
      <c r="T408" s="99">
        <f t="shared" si="2100"/>
        <v>1</v>
      </c>
      <c r="U408" s="328"/>
      <c r="V408" s="328"/>
      <c r="W408" s="106" t="s">
        <v>1768</v>
      </c>
      <c r="X408" s="328"/>
      <c r="Y408" s="328"/>
      <c r="Z408" s="108">
        <f t="shared" si="2102"/>
        <v>4</v>
      </c>
      <c r="AA408" s="106" t="s">
        <v>313</v>
      </c>
      <c r="AB408" s="106"/>
      <c r="AC408" s="328"/>
      <c r="AD408" s="328"/>
      <c r="AE408" s="108">
        <f t="shared" si="2104"/>
        <v>1</v>
      </c>
      <c r="AF408" s="106" t="s">
        <v>290</v>
      </c>
      <c r="AG408" s="106" t="s">
        <v>1784</v>
      </c>
      <c r="AH408" s="328"/>
      <c r="AI408" s="328"/>
      <c r="AJ408" s="108">
        <f t="shared" si="2107"/>
        <v>1</v>
      </c>
      <c r="AK408" s="106" t="s">
        <v>287</v>
      </c>
      <c r="AL408" s="106" t="s">
        <v>297</v>
      </c>
      <c r="AM408" s="328"/>
      <c r="AN408" s="328"/>
      <c r="AO408" s="108">
        <f t="shared" si="2114"/>
        <v>1</v>
      </c>
      <c r="AP408" s="106" t="s">
        <v>631</v>
      </c>
      <c r="AQ408" s="328"/>
      <c r="AR408" s="328"/>
      <c r="AS408" s="328"/>
      <c r="AT408" s="329"/>
      <c r="AU408" s="329"/>
      <c r="AV408" s="329"/>
      <c r="AW408" s="106" t="s">
        <v>88</v>
      </c>
      <c r="AX408" s="106"/>
      <c r="AY408" s="119"/>
      <c r="AZ408" s="120"/>
      <c r="BA408" s="100"/>
      <c r="BB408" s="100"/>
      <c r="BC408" s="100"/>
      <c r="BD408" s="100"/>
      <c r="BE408" s="100"/>
      <c r="BF408" s="100"/>
      <c r="BG408" s="100"/>
    </row>
    <row r="409" spans="1:59" ht="64.5" hidden="1" customHeight="1" x14ac:dyDescent="0.2">
      <c r="A409" s="336"/>
      <c r="B409" s="340"/>
      <c r="C409" s="340"/>
      <c r="D409" s="329"/>
      <c r="E409" s="340"/>
      <c r="F409" s="340"/>
      <c r="G409" s="106" t="s">
        <v>256</v>
      </c>
      <c r="H409" s="106" t="s">
        <v>506</v>
      </c>
      <c r="I409" s="99" t="s">
        <v>1731</v>
      </c>
      <c r="J409" s="340"/>
      <c r="K409" s="340"/>
      <c r="L409" s="340"/>
      <c r="M409" s="340"/>
      <c r="N409" s="340"/>
      <c r="O409" s="328"/>
      <c r="P409" s="340"/>
      <c r="Q409" s="328"/>
      <c r="R409" s="328"/>
      <c r="S409" s="118" t="s">
        <v>381</v>
      </c>
      <c r="T409" s="99">
        <f t="shared" si="2100"/>
        <v>4</v>
      </c>
      <c r="U409" s="328"/>
      <c r="V409" s="328"/>
      <c r="W409" s="106" t="s">
        <v>1769</v>
      </c>
      <c r="X409" s="328"/>
      <c r="Y409" s="328"/>
      <c r="Z409" s="108">
        <f t="shared" si="2102"/>
        <v>4</v>
      </c>
      <c r="AA409" s="106" t="s">
        <v>313</v>
      </c>
      <c r="AB409" s="106"/>
      <c r="AC409" s="328"/>
      <c r="AD409" s="328"/>
      <c r="AE409" s="108">
        <f t="shared" si="2104"/>
        <v>1</v>
      </c>
      <c r="AF409" s="106" t="s">
        <v>290</v>
      </c>
      <c r="AG409" s="106" t="s">
        <v>1785</v>
      </c>
      <c r="AH409" s="328"/>
      <c r="AI409" s="328"/>
      <c r="AJ409" s="108">
        <f t="shared" si="2107"/>
        <v>1</v>
      </c>
      <c r="AK409" s="106" t="s">
        <v>287</v>
      </c>
      <c r="AL409" s="106" t="s">
        <v>302</v>
      </c>
      <c r="AM409" s="328"/>
      <c r="AN409" s="328"/>
      <c r="AO409" s="108">
        <f t="shared" si="2114"/>
        <v>4</v>
      </c>
      <c r="AP409" s="106" t="s">
        <v>632</v>
      </c>
      <c r="AQ409" s="328"/>
      <c r="AR409" s="328"/>
      <c r="AS409" s="328"/>
      <c r="AT409" s="329"/>
      <c r="AU409" s="329"/>
      <c r="AV409" s="329"/>
      <c r="AW409" s="106" t="s">
        <v>88</v>
      </c>
      <c r="AX409" s="106"/>
      <c r="AY409" s="119"/>
      <c r="AZ409" s="120"/>
      <c r="BA409" s="100"/>
      <c r="BB409" s="100"/>
      <c r="BC409" s="100"/>
      <c r="BD409" s="100"/>
      <c r="BE409" s="100"/>
      <c r="BF409" s="100"/>
      <c r="BG409" s="100"/>
    </row>
    <row r="410" spans="1:59" ht="64.5" hidden="1" customHeight="1" x14ac:dyDescent="0.2">
      <c r="A410" s="336">
        <v>134</v>
      </c>
      <c r="B410" s="340" t="s">
        <v>534</v>
      </c>
      <c r="C410" s="340" t="str">
        <f t="shared" ref="C410" si="2172">+VLOOKUP(B410,$A$694:$B$733,2,0)</f>
        <v>FERNANDO NOREÑA JARAMILLO</v>
      </c>
      <c r="D410" s="329" t="s">
        <v>428</v>
      </c>
      <c r="E410" s="340" t="e">
        <f>IF(D410=$D$664,$E$664,IF(D410=$D$665,$E$665,IF(D410=$D$666,$E$666,IF(D410=$D$667,$E$667,IF(D410=$D$668,$E$668,IF(D410=$D$669,$E$669,IF(D410=$D$670,$E$670,IF(D410=$D$671,$E$671,IF(D410=$D$672,$E$672,IF(D410=$D$673,$E$673,IF(D410=VICERRECTORÍA_ACADÉMICA_,BE1024,IF(D410=PLANEACIÓN_,BE1026, IF(D410=IMPACTO,BE1025,IF(D410=VICERRECTORÍA_ADMINISTRATIVA_FINANCIERA_,BE1027,IF(D410=_VICERRECTORÍA_RESPONSABILIDAD_SOCIAL_Y_BIENESTAR_UNIVERSITARIO_,BE1028," ")))))))))))))))</f>
        <v>#VALUE!</v>
      </c>
      <c r="F410" s="340" t="s">
        <v>259</v>
      </c>
      <c r="G410" s="106" t="s">
        <v>255</v>
      </c>
      <c r="H410" s="106" t="s">
        <v>37</v>
      </c>
      <c r="I410" s="134" t="s">
        <v>1732</v>
      </c>
      <c r="J410" s="340" t="s">
        <v>106</v>
      </c>
      <c r="K410" s="339" t="s">
        <v>1753</v>
      </c>
      <c r="L410" s="339" t="s">
        <v>1754</v>
      </c>
      <c r="M410" s="339" t="s">
        <v>1755</v>
      </c>
      <c r="N410" s="340" t="s">
        <v>124</v>
      </c>
      <c r="O410" s="328">
        <f t="shared" ref="O410" si="2173">IF(N410="ALTA",5,IF(N410="MEDIO ALTA",4,IF(N410="MEDIA",3,IF(N410="MEDIO BAJA",2,IF(N410="BAJA",1,0)))))</f>
        <v>1</v>
      </c>
      <c r="P410" s="340" t="s">
        <v>137</v>
      </c>
      <c r="Q410" s="328">
        <f t="shared" ref="Q410" si="2174">IF(P410="ALTO",5,IF(P410="MEDIO-ALTO",4,IF(P410="MEDIO",3,IF(P410="MEDIO-BAJO",2,IF(P410="BAJO",1,0)))))</f>
        <v>3</v>
      </c>
      <c r="R410" s="328">
        <f t="shared" ref="R410" si="2175">Q410*O410</f>
        <v>3</v>
      </c>
      <c r="S410" s="118" t="s">
        <v>310</v>
      </c>
      <c r="T410" s="99">
        <f t="shared" si="2100"/>
        <v>1</v>
      </c>
      <c r="U410" s="328">
        <f t="shared" si="1858"/>
        <v>1</v>
      </c>
      <c r="V410" s="328">
        <f t="shared" si="1859"/>
        <v>0.6</v>
      </c>
      <c r="W410" s="121" t="s">
        <v>1770</v>
      </c>
      <c r="X410" s="328">
        <f t="shared" ref="X410" si="2176">IF(S410="No_existen",5*$X$10,Y410*$X$10)</f>
        <v>0.1</v>
      </c>
      <c r="Y410" s="328">
        <f t="shared" ref="Y410:Y446" si="2177">ROUND(AVERAGEIF(Z410:Z412,"&gt;0"),0)</f>
        <v>2</v>
      </c>
      <c r="Z410" s="108">
        <f t="shared" si="2102"/>
        <v>2</v>
      </c>
      <c r="AA410" s="106" t="s">
        <v>314</v>
      </c>
      <c r="AB410" s="106"/>
      <c r="AC410" s="328">
        <f t="shared" ref="AC410" si="2178">IF(S410="No_existen",5*$AC$10,AD410*$AC$10)</f>
        <v>0.15</v>
      </c>
      <c r="AD410" s="328">
        <f t="shared" si="1863"/>
        <v>1</v>
      </c>
      <c r="AE410" s="108">
        <f t="shared" si="2104"/>
        <v>1</v>
      </c>
      <c r="AF410" s="106" t="s">
        <v>290</v>
      </c>
      <c r="AG410" s="121" t="s">
        <v>1786</v>
      </c>
      <c r="AH410" s="328">
        <f t="shared" ref="AH410" si="2179">IF(S410="No_existen",5*$AH$10,AI410*$AH$10)</f>
        <v>0.1</v>
      </c>
      <c r="AI410" s="328">
        <f t="shared" ref="AI410" si="2180">ROUND(AVERAGEIF(AJ410:AJ412,"&gt;0"),0)</f>
        <v>1</v>
      </c>
      <c r="AJ410" s="108">
        <f t="shared" si="2107"/>
        <v>1</v>
      </c>
      <c r="AK410" s="106" t="s">
        <v>287</v>
      </c>
      <c r="AL410" s="106" t="s">
        <v>296</v>
      </c>
      <c r="AM410" s="328">
        <f t="shared" ref="AM410" si="2181">IF(S410="No_existen",5*$AM$10,AN410*$AM$10)</f>
        <v>0.4</v>
      </c>
      <c r="AN410" s="328">
        <f t="shared" ref="AN410" si="2182">ROUND(AVERAGEIF(AO410:AO412,"&gt;0"),0)</f>
        <v>4</v>
      </c>
      <c r="AO410" s="108">
        <f t="shared" si="2114"/>
        <v>4</v>
      </c>
      <c r="AP410" s="106" t="s">
        <v>632</v>
      </c>
      <c r="AQ410" s="328">
        <f t="shared" ref="AQ410" si="2183">ROUND(AVERAGE(U410,Y410,AD410,AI410,AN410),0)</f>
        <v>2</v>
      </c>
      <c r="AR410" s="328" t="str">
        <f t="shared" ref="AR410" si="2184">IF(AQ410&lt;1.5,"FUERTE",IF(AND(AQ410&gt;=1.5,AQ410&lt;2.5),"ACEPTABLE",IF(AQ410&gt;=5,"INEXISTENTE","DÉBIL")))</f>
        <v>ACEPTABLE</v>
      </c>
      <c r="AS410" s="328">
        <f t="shared" ref="AS410" si="2185">IF(R410=0,0,ROUND((R410*AQ410),0))</f>
        <v>6</v>
      </c>
      <c r="AT410" s="329" t="str">
        <f t="shared" ref="AT410" si="2186">IF(AS410&gt;=36,"GRAVE", IF(AS410&lt;=10, "LEVE", "MODERADO"))</f>
        <v>LEVE</v>
      </c>
      <c r="AU410" s="406" t="s">
        <v>1797</v>
      </c>
      <c r="AV410" s="406" t="s">
        <v>1798</v>
      </c>
      <c r="AW410" s="106" t="s">
        <v>88</v>
      </c>
      <c r="AX410" s="106"/>
      <c r="AY410" s="119"/>
      <c r="AZ410" s="120"/>
      <c r="BA410" s="100"/>
      <c r="BB410" s="100"/>
      <c r="BC410" s="100"/>
      <c r="BD410" s="100"/>
      <c r="BE410" s="100"/>
      <c r="BF410" s="100"/>
      <c r="BG410" s="100"/>
    </row>
    <row r="411" spans="1:59" ht="64.5" hidden="1" customHeight="1" x14ac:dyDescent="0.2">
      <c r="A411" s="336"/>
      <c r="B411" s="340"/>
      <c r="C411" s="340"/>
      <c r="D411" s="329"/>
      <c r="E411" s="340"/>
      <c r="F411" s="340"/>
      <c r="G411" s="106" t="s">
        <v>256</v>
      </c>
      <c r="H411" s="106" t="s">
        <v>41</v>
      </c>
      <c r="I411" s="118" t="s">
        <v>1733</v>
      </c>
      <c r="J411" s="340"/>
      <c r="K411" s="340"/>
      <c r="L411" s="340"/>
      <c r="M411" s="340"/>
      <c r="N411" s="340"/>
      <c r="O411" s="328"/>
      <c r="P411" s="340"/>
      <c r="Q411" s="328"/>
      <c r="R411" s="328"/>
      <c r="S411" s="118" t="s">
        <v>310</v>
      </c>
      <c r="T411" s="99">
        <f t="shared" si="2100"/>
        <v>1</v>
      </c>
      <c r="U411" s="328"/>
      <c r="V411" s="328"/>
      <c r="W411" s="106" t="s">
        <v>1771</v>
      </c>
      <c r="X411" s="328"/>
      <c r="Y411" s="328"/>
      <c r="Z411" s="108">
        <f t="shared" si="2102"/>
        <v>2</v>
      </c>
      <c r="AA411" s="106" t="s">
        <v>314</v>
      </c>
      <c r="AB411" s="106"/>
      <c r="AC411" s="328"/>
      <c r="AD411" s="328"/>
      <c r="AE411" s="108">
        <f t="shared" si="2104"/>
        <v>1</v>
      </c>
      <c r="AF411" s="106" t="s">
        <v>290</v>
      </c>
      <c r="AG411" s="106" t="s">
        <v>1787</v>
      </c>
      <c r="AH411" s="328"/>
      <c r="AI411" s="328"/>
      <c r="AJ411" s="108">
        <f t="shared" si="2107"/>
        <v>1</v>
      </c>
      <c r="AK411" s="106" t="s">
        <v>287</v>
      </c>
      <c r="AL411" s="106" t="s">
        <v>296</v>
      </c>
      <c r="AM411" s="328"/>
      <c r="AN411" s="328"/>
      <c r="AO411" s="108">
        <f t="shared" si="2114"/>
        <v>4</v>
      </c>
      <c r="AP411" s="106" t="s">
        <v>632</v>
      </c>
      <c r="AQ411" s="328"/>
      <c r="AR411" s="328"/>
      <c r="AS411" s="328"/>
      <c r="AT411" s="329"/>
      <c r="AU411" s="329"/>
      <c r="AV411" s="329"/>
      <c r="AW411" s="106" t="s">
        <v>88</v>
      </c>
      <c r="AX411" s="106"/>
      <c r="AY411" s="119"/>
      <c r="AZ411" s="120"/>
      <c r="BA411" s="100"/>
      <c r="BB411" s="100"/>
      <c r="BC411" s="100"/>
      <c r="BD411" s="100"/>
      <c r="BE411" s="100"/>
      <c r="BF411" s="100"/>
      <c r="BG411" s="100"/>
    </row>
    <row r="412" spans="1:59" ht="64.5" hidden="1" customHeight="1" x14ac:dyDescent="0.2">
      <c r="A412" s="336"/>
      <c r="B412" s="340"/>
      <c r="C412" s="340"/>
      <c r="D412" s="329"/>
      <c r="E412" s="340"/>
      <c r="F412" s="340"/>
      <c r="G412" s="106" t="s">
        <v>256</v>
      </c>
      <c r="H412" s="106" t="s">
        <v>257</v>
      </c>
      <c r="I412" s="118" t="s">
        <v>1734</v>
      </c>
      <c r="J412" s="340"/>
      <c r="K412" s="340"/>
      <c r="L412" s="340"/>
      <c r="M412" s="340"/>
      <c r="N412" s="340"/>
      <c r="O412" s="328"/>
      <c r="P412" s="340"/>
      <c r="Q412" s="328"/>
      <c r="R412" s="328"/>
      <c r="S412" s="118"/>
      <c r="T412" s="99">
        <f t="shared" si="2100"/>
        <v>0</v>
      </c>
      <c r="U412" s="328"/>
      <c r="V412" s="328"/>
      <c r="W412" s="106"/>
      <c r="X412" s="328"/>
      <c r="Y412" s="328"/>
      <c r="Z412" s="108">
        <f t="shared" si="2102"/>
        <v>0</v>
      </c>
      <c r="AA412" s="106"/>
      <c r="AB412" s="106"/>
      <c r="AC412" s="328"/>
      <c r="AD412" s="328"/>
      <c r="AE412" s="108">
        <f t="shared" si="2104"/>
        <v>0</v>
      </c>
      <c r="AF412" s="106"/>
      <c r="AG412" s="106"/>
      <c r="AH412" s="328"/>
      <c r="AI412" s="328"/>
      <c r="AJ412" s="108">
        <f t="shared" si="2107"/>
        <v>0</v>
      </c>
      <c r="AK412" s="106"/>
      <c r="AL412" s="106"/>
      <c r="AM412" s="328"/>
      <c r="AN412" s="328"/>
      <c r="AO412" s="108">
        <f t="shared" si="2114"/>
        <v>0</v>
      </c>
      <c r="AP412" s="106"/>
      <c r="AQ412" s="328"/>
      <c r="AR412" s="328"/>
      <c r="AS412" s="328"/>
      <c r="AT412" s="329"/>
      <c r="AU412" s="329"/>
      <c r="AV412" s="329"/>
      <c r="AW412" s="106"/>
      <c r="AX412" s="106"/>
      <c r="AY412" s="119"/>
      <c r="AZ412" s="120"/>
      <c r="BA412" s="100"/>
      <c r="BB412" s="100"/>
      <c r="BC412" s="100"/>
      <c r="BD412" s="100"/>
      <c r="BE412" s="100"/>
      <c r="BF412" s="100"/>
      <c r="BG412" s="100"/>
    </row>
    <row r="413" spans="1:59" ht="64.5" hidden="1" customHeight="1" x14ac:dyDescent="0.2">
      <c r="A413" s="336">
        <v>135</v>
      </c>
      <c r="B413" s="340" t="s">
        <v>174</v>
      </c>
      <c r="C413" s="340" t="str">
        <f t="shared" ref="C413" si="2187">+VLOOKUP(B413,$A$694:$B$733,2,0)</f>
        <v>WILSON ARENAS VALENCIA</v>
      </c>
      <c r="D413" s="329" t="s">
        <v>147</v>
      </c>
      <c r="E413" s="340" t="str">
        <f>IF(D413=$D$664,$E$664,IF(D413=$D$665,$E$665,IF(D413=$D$666,$E$666,IF(D413=$D$667,$E$667,IF(D413=$D$668,$E$668,IF(D413=$D$669,$E$669,IF(D413=$D$670,$E$670,IF(D413=$D$671,$E$671,IF(D413=$D$672,$E$672,IF(D413=$D$673,$E$673,IF(D413=VICERRECTORÍA_ACADÉMICA_,BE1027,IF(D413=PLANEACIÓN_,BE1029, IF(D413=IMPACTO,BE1028,IF(D413=VICERRECTORÍA_ADMINISTRATIVA_FINANCIERA_,BE1030,IF(D413=_VICERRECTORÍA_RESPONSABILIDAD_SOCIAL_Y_BIENESTAR_UNIVERSITARIO_,BE1031," ")))))))))))))))</f>
        <v>Promover la calidad educativa de la Institución, mediante la administración de los programas de formación que ofrece la universidad en sus diferentes niveles, con el fin de permitir al egresado desempeñarse con idoneidad, ética y compromiso social.</v>
      </c>
      <c r="F413" s="340" t="s">
        <v>260</v>
      </c>
      <c r="G413" s="106" t="s">
        <v>256</v>
      </c>
      <c r="H413" s="106" t="s">
        <v>41</v>
      </c>
      <c r="I413" s="135" t="s">
        <v>1802</v>
      </c>
      <c r="J413" s="340" t="s">
        <v>104</v>
      </c>
      <c r="K413" s="368" t="s">
        <v>1817</v>
      </c>
      <c r="L413" s="328" t="s">
        <v>1818</v>
      </c>
      <c r="M413" s="328" t="s">
        <v>1819</v>
      </c>
      <c r="N413" s="340" t="s">
        <v>124</v>
      </c>
      <c r="O413" s="328">
        <f t="shared" ref="O413" si="2188">IF(N413="ALTA",5,IF(N413="MEDIO ALTA",4,IF(N413="MEDIA",3,IF(N413="MEDIO BAJA",2,IF(N413="BAJA",1,0)))))</f>
        <v>1</v>
      </c>
      <c r="P413" s="340" t="s">
        <v>136</v>
      </c>
      <c r="Q413" s="328">
        <f t="shared" ref="Q413" si="2189">IF(P413="ALTO",5,IF(P413="MEDIO-ALTO",4,IF(P413="MEDIO",3,IF(P413="MEDIO-BAJO",2,IF(P413="BAJO",1,0)))))</f>
        <v>5</v>
      </c>
      <c r="R413" s="328">
        <f t="shared" ref="R413" si="2190">Q413*O413</f>
        <v>5</v>
      </c>
      <c r="S413" s="118" t="s">
        <v>310</v>
      </c>
      <c r="T413" s="99">
        <f t="shared" si="2100"/>
        <v>1</v>
      </c>
      <c r="U413" s="328">
        <f t="shared" si="1876"/>
        <v>1</v>
      </c>
      <c r="V413" s="328">
        <f t="shared" si="1877"/>
        <v>0.6</v>
      </c>
      <c r="W413" s="118" t="s">
        <v>1834</v>
      </c>
      <c r="X413" s="328">
        <f t="shared" ref="X413" si="2191">IF(S413="No_existen",5*$X$10,Y413*$X$10)</f>
        <v>0.15000000000000002</v>
      </c>
      <c r="Y413" s="328">
        <f t="shared" ref="Y413:Y449" si="2192">ROUND(AVERAGEIF(Z413:Z415,"&gt;0"),0)</f>
        <v>3</v>
      </c>
      <c r="Z413" s="108">
        <f t="shared" si="2102"/>
        <v>2</v>
      </c>
      <c r="AA413" s="106" t="s">
        <v>314</v>
      </c>
      <c r="AB413" s="106"/>
      <c r="AC413" s="328">
        <f t="shared" ref="AC413" si="2193">IF(S413="No_existen",5*$AC$10,AD413*$AC$10)</f>
        <v>0.15</v>
      </c>
      <c r="AD413" s="328">
        <f t="shared" si="1881"/>
        <v>1</v>
      </c>
      <c r="AE413" s="108">
        <f t="shared" si="2104"/>
        <v>1</v>
      </c>
      <c r="AF413" s="106" t="s">
        <v>290</v>
      </c>
      <c r="AG413" s="106" t="s">
        <v>1848</v>
      </c>
      <c r="AH413" s="328">
        <f t="shared" ref="AH413" si="2194">IF(S413="No_existen",5*$AH$10,AI413*$AH$10)</f>
        <v>0.1</v>
      </c>
      <c r="AI413" s="328">
        <f t="shared" ref="AI413" si="2195">ROUND(AVERAGEIF(AJ413:AJ415,"&gt;0"),0)</f>
        <v>1</v>
      </c>
      <c r="AJ413" s="108">
        <f t="shared" si="2107"/>
        <v>1</v>
      </c>
      <c r="AK413" s="106" t="s">
        <v>287</v>
      </c>
      <c r="AL413" s="106" t="s">
        <v>301</v>
      </c>
      <c r="AM413" s="328">
        <f t="shared" ref="AM413" si="2196">IF(S413="No_existen",5*$AM$10,AN413*$AM$10)</f>
        <v>0.1</v>
      </c>
      <c r="AN413" s="328">
        <f t="shared" ref="AN413" si="2197">ROUND(AVERAGEIF(AO413:AO415,"&gt;0"),0)</f>
        <v>1</v>
      </c>
      <c r="AO413" s="108">
        <f t="shared" si="2114"/>
        <v>1</v>
      </c>
      <c r="AP413" s="106" t="s">
        <v>631</v>
      </c>
      <c r="AQ413" s="328">
        <f t="shared" ref="AQ413" si="2198">ROUND(AVERAGE(U413,Y413,AD413,AI413,AN413),0)</f>
        <v>1</v>
      </c>
      <c r="AR413" s="328" t="str">
        <f t="shared" ref="AR413" si="2199">IF(AQ413&lt;1.5,"FUERTE",IF(AND(AQ413&gt;=1.5,AQ413&lt;2.5),"ACEPTABLE",IF(AQ413&gt;=5,"INEXISTENTE","DÉBIL")))</f>
        <v>FUERTE</v>
      </c>
      <c r="AS413" s="328">
        <f t="shared" ref="AS413" si="2200">IF(R413=0,0,ROUND((R413*AQ413),0))</f>
        <v>5</v>
      </c>
      <c r="AT413" s="329" t="str">
        <f t="shared" ref="AT413" si="2201">IF(AS413&gt;=36,"GRAVE", IF(AS413&lt;=10, "LEVE", "MODERADO"))</f>
        <v>LEVE</v>
      </c>
      <c r="AU413" s="408" t="s">
        <v>1856</v>
      </c>
      <c r="AV413" s="409">
        <v>0</v>
      </c>
      <c r="AW413" s="106" t="s">
        <v>88</v>
      </c>
      <c r="AX413" s="106"/>
      <c r="AY413" s="119"/>
      <c r="AZ413" s="120"/>
      <c r="BA413" s="100"/>
      <c r="BB413" s="100"/>
      <c r="BC413" s="100"/>
      <c r="BD413" s="100"/>
      <c r="BE413" s="100"/>
      <c r="BF413" s="100"/>
      <c r="BG413" s="100"/>
    </row>
    <row r="414" spans="1:59" ht="64.5" hidden="1" customHeight="1" x14ac:dyDescent="0.2">
      <c r="A414" s="336"/>
      <c r="B414" s="340"/>
      <c r="C414" s="340"/>
      <c r="D414" s="329"/>
      <c r="E414" s="340"/>
      <c r="F414" s="340"/>
      <c r="G414" s="106" t="s">
        <v>255</v>
      </c>
      <c r="H414" s="106" t="s">
        <v>35</v>
      </c>
      <c r="I414" s="135" t="s">
        <v>1803</v>
      </c>
      <c r="J414" s="340"/>
      <c r="K414" s="368"/>
      <c r="L414" s="328"/>
      <c r="M414" s="328"/>
      <c r="N414" s="340"/>
      <c r="O414" s="328"/>
      <c r="P414" s="340"/>
      <c r="Q414" s="328"/>
      <c r="R414" s="328"/>
      <c r="S414" s="118" t="s">
        <v>310</v>
      </c>
      <c r="T414" s="99">
        <f t="shared" si="2100"/>
        <v>1</v>
      </c>
      <c r="U414" s="328"/>
      <c r="V414" s="328"/>
      <c r="W414" s="118" t="s">
        <v>1835</v>
      </c>
      <c r="X414" s="328"/>
      <c r="Y414" s="328"/>
      <c r="Z414" s="108">
        <f t="shared" si="2102"/>
        <v>4</v>
      </c>
      <c r="AA414" s="106" t="s">
        <v>313</v>
      </c>
      <c r="AB414" s="106"/>
      <c r="AC414" s="328"/>
      <c r="AD414" s="328"/>
      <c r="AE414" s="108">
        <f t="shared" si="2104"/>
        <v>1</v>
      </c>
      <c r="AF414" s="106" t="s">
        <v>290</v>
      </c>
      <c r="AG414" s="106" t="s">
        <v>1849</v>
      </c>
      <c r="AH414" s="328"/>
      <c r="AI414" s="328"/>
      <c r="AJ414" s="108">
        <f t="shared" si="2107"/>
        <v>1</v>
      </c>
      <c r="AK414" s="106" t="s">
        <v>287</v>
      </c>
      <c r="AL414" s="106" t="s">
        <v>294</v>
      </c>
      <c r="AM414" s="328"/>
      <c r="AN414" s="328"/>
      <c r="AO414" s="108">
        <f t="shared" si="2114"/>
        <v>1</v>
      </c>
      <c r="AP414" s="106" t="s">
        <v>631</v>
      </c>
      <c r="AQ414" s="328"/>
      <c r="AR414" s="328"/>
      <c r="AS414" s="328"/>
      <c r="AT414" s="329"/>
      <c r="AU414" s="408"/>
      <c r="AV414" s="409"/>
      <c r="AW414" s="106" t="s">
        <v>88</v>
      </c>
      <c r="AX414" s="106"/>
      <c r="AY414" s="119"/>
      <c r="AZ414" s="120"/>
      <c r="BA414" s="100"/>
      <c r="BB414" s="100"/>
      <c r="BC414" s="100"/>
      <c r="BD414" s="100"/>
      <c r="BE414" s="100"/>
      <c r="BF414" s="100"/>
      <c r="BG414" s="100"/>
    </row>
    <row r="415" spans="1:59" ht="64.5" hidden="1" customHeight="1" x14ac:dyDescent="0.2">
      <c r="A415" s="336"/>
      <c r="B415" s="340"/>
      <c r="C415" s="340"/>
      <c r="D415" s="329"/>
      <c r="E415" s="340"/>
      <c r="F415" s="340"/>
      <c r="G415" s="106" t="s">
        <v>255</v>
      </c>
      <c r="H415" s="106" t="s">
        <v>35</v>
      </c>
      <c r="I415" s="118" t="s">
        <v>1804</v>
      </c>
      <c r="J415" s="340"/>
      <c r="K415" s="368"/>
      <c r="L415" s="328"/>
      <c r="M415" s="328"/>
      <c r="N415" s="340"/>
      <c r="O415" s="328"/>
      <c r="P415" s="340"/>
      <c r="Q415" s="328"/>
      <c r="R415" s="328"/>
      <c r="S415" s="118" t="s">
        <v>310</v>
      </c>
      <c r="T415" s="99">
        <f t="shared" si="2100"/>
        <v>1</v>
      </c>
      <c r="U415" s="328"/>
      <c r="V415" s="328"/>
      <c r="W415" s="118" t="s">
        <v>1836</v>
      </c>
      <c r="X415" s="328"/>
      <c r="Y415" s="328"/>
      <c r="Z415" s="108">
        <f t="shared" si="2102"/>
        <v>4</v>
      </c>
      <c r="AA415" s="106" t="s">
        <v>313</v>
      </c>
      <c r="AB415" s="106"/>
      <c r="AC415" s="328"/>
      <c r="AD415" s="328"/>
      <c r="AE415" s="108">
        <f t="shared" si="2104"/>
        <v>1</v>
      </c>
      <c r="AF415" s="106" t="s">
        <v>290</v>
      </c>
      <c r="AG415" s="106" t="s">
        <v>1849</v>
      </c>
      <c r="AH415" s="328"/>
      <c r="AI415" s="328"/>
      <c r="AJ415" s="108">
        <f t="shared" si="2107"/>
        <v>1</v>
      </c>
      <c r="AK415" s="106" t="s">
        <v>287</v>
      </c>
      <c r="AL415" s="106" t="s">
        <v>298</v>
      </c>
      <c r="AM415" s="328"/>
      <c r="AN415" s="328"/>
      <c r="AO415" s="108">
        <f t="shared" si="2114"/>
        <v>1</v>
      </c>
      <c r="AP415" s="106" t="s">
        <v>631</v>
      </c>
      <c r="AQ415" s="328"/>
      <c r="AR415" s="328"/>
      <c r="AS415" s="328"/>
      <c r="AT415" s="329"/>
      <c r="AU415" s="408"/>
      <c r="AV415" s="409"/>
      <c r="AW415" s="106" t="s">
        <v>88</v>
      </c>
      <c r="AX415" s="106"/>
      <c r="AY415" s="119"/>
      <c r="AZ415" s="120"/>
      <c r="BA415" s="100"/>
      <c r="BB415" s="100"/>
      <c r="BC415" s="100"/>
      <c r="BD415" s="100"/>
      <c r="BE415" s="100"/>
      <c r="BF415" s="100"/>
      <c r="BG415" s="100"/>
    </row>
    <row r="416" spans="1:59" ht="64.5" hidden="1" customHeight="1" x14ac:dyDescent="0.2">
      <c r="A416" s="336">
        <v>136</v>
      </c>
      <c r="B416" s="340" t="s">
        <v>174</v>
      </c>
      <c r="C416" s="340" t="str">
        <f t="shared" ref="C416" si="2202">+VLOOKUP(B416,$A$694:$B$733,2,0)</f>
        <v>WILSON ARENAS VALENCIA</v>
      </c>
      <c r="D416" s="329" t="s">
        <v>149</v>
      </c>
      <c r="E416" s="340" t="str">
        <f>IF(D416=$D$664,$E$664,IF(D416=$D$665,$E$665,IF(D416=$D$666,$E$666,IF(D416=$D$667,$E$667,IF(D416=$D$668,$E$668,IF(D416=$D$669,$E$669,IF(D416=$D$670,$E$670,IF(D416=$D$671,$E$671,IF(D416=$D$672,$E$672,IF(D416=$D$673,$E$673,IF(D416=VICERRECTORÍA_ACADÉMICA_,BE1030,IF(D416=PLANEACIÓN_,BE1032, IF(D416=IMPACTO,BE1031,IF(D416=VICERRECTORÍA_ADMINISTRATIVA_FINANCIERA_,BE1033,IF(D416=_VICERRECTORÍA_RESPONSABILIDAD_SOCIAL_Y_BIENESTAR_UNIVERSITARIO_,BE1034,"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340" t="s">
        <v>260</v>
      </c>
      <c r="G416" s="106" t="s">
        <v>256</v>
      </c>
      <c r="H416" s="106" t="s">
        <v>39</v>
      </c>
      <c r="I416" s="118" t="s">
        <v>1805</v>
      </c>
      <c r="J416" s="340" t="s">
        <v>106</v>
      </c>
      <c r="K416" s="367" t="s">
        <v>1820</v>
      </c>
      <c r="L416" s="340" t="s">
        <v>1821</v>
      </c>
      <c r="M416" s="340" t="s">
        <v>1822</v>
      </c>
      <c r="N416" s="340" t="s">
        <v>103</v>
      </c>
      <c r="O416" s="328">
        <f t="shared" ref="O416" si="2203">IF(N416="ALTA",5,IF(N416="MEDIO ALTA",4,IF(N416="MEDIA",3,IF(N416="MEDIO BAJA",2,IF(N416="BAJA",1,0)))))</f>
        <v>3</v>
      </c>
      <c r="P416" s="340" t="s">
        <v>205</v>
      </c>
      <c r="Q416" s="328">
        <f t="shared" ref="Q416" si="2204">IF(P416="ALTO",5,IF(P416="MEDIO-ALTO",4,IF(P416="MEDIO",3,IF(P416="MEDIO-BAJO",2,IF(P416="BAJO",1,0)))))</f>
        <v>4</v>
      </c>
      <c r="R416" s="328">
        <f t="shared" ref="R416" si="2205">Q416*O416</f>
        <v>12</v>
      </c>
      <c r="S416" s="118" t="s">
        <v>310</v>
      </c>
      <c r="T416" s="99">
        <f t="shared" si="2100"/>
        <v>1</v>
      </c>
      <c r="U416" s="328">
        <f t="shared" si="1894"/>
        <v>1</v>
      </c>
      <c r="V416" s="328">
        <f t="shared" si="1895"/>
        <v>0.6</v>
      </c>
      <c r="W416" s="118" t="s">
        <v>1837</v>
      </c>
      <c r="X416" s="328">
        <f t="shared" ref="X416" si="2206">IF(S416="No_existen",5*$X$10,Y416*$X$10)</f>
        <v>0.15000000000000002</v>
      </c>
      <c r="Y416" s="328">
        <f t="shared" ref="Y416:Y452" si="2207">ROUND(AVERAGEIF(Z416:Z418,"&gt;0"),0)</f>
        <v>3</v>
      </c>
      <c r="Z416" s="108">
        <f t="shared" si="2102"/>
        <v>2</v>
      </c>
      <c r="AA416" s="106" t="s">
        <v>314</v>
      </c>
      <c r="AB416" s="106"/>
      <c r="AC416" s="328">
        <f t="shared" ref="AC416" si="2208">IF(S416="No_existen",5*$AC$10,AD416*$AC$10)</f>
        <v>0.15</v>
      </c>
      <c r="AD416" s="328">
        <f t="shared" si="1899"/>
        <v>1</v>
      </c>
      <c r="AE416" s="108">
        <f t="shared" si="2104"/>
        <v>1</v>
      </c>
      <c r="AF416" s="106" t="s">
        <v>290</v>
      </c>
      <c r="AG416" s="106" t="s">
        <v>1850</v>
      </c>
      <c r="AH416" s="328">
        <f t="shared" ref="AH416" si="2209">IF(S416="No_existen",5*$AH$10,AI416*$AH$10)</f>
        <v>0.1</v>
      </c>
      <c r="AI416" s="328">
        <f t="shared" ref="AI416" si="2210">ROUND(AVERAGEIF(AJ416:AJ418,"&gt;0"),0)</f>
        <v>1</v>
      </c>
      <c r="AJ416" s="108">
        <f t="shared" si="2107"/>
        <v>1</v>
      </c>
      <c r="AK416" s="106" t="s">
        <v>287</v>
      </c>
      <c r="AL416" s="106" t="s">
        <v>295</v>
      </c>
      <c r="AM416" s="328">
        <f t="shared" ref="AM416" si="2211">IF(S416="No_existen",5*$AM$10,AN416*$AM$10)</f>
        <v>0.30000000000000004</v>
      </c>
      <c r="AN416" s="328">
        <f t="shared" ref="AN416" si="2212">ROUND(AVERAGEIF(AO416:AO418,"&gt;0"),0)</f>
        <v>3</v>
      </c>
      <c r="AO416" s="108">
        <f t="shared" si="2114"/>
        <v>4</v>
      </c>
      <c r="AP416" s="106" t="s">
        <v>632</v>
      </c>
      <c r="AQ416" s="328">
        <f t="shared" ref="AQ416" si="2213">ROUND(AVERAGE(U416,Y416,AD416,AI416,AN416),0)</f>
        <v>2</v>
      </c>
      <c r="AR416" s="328" t="str">
        <f t="shared" ref="AR416" si="2214">IF(AQ416&lt;1.5,"FUERTE",IF(AND(AQ416&gt;=1.5,AQ416&lt;2.5),"ACEPTABLE",IF(AQ416&gt;=5,"INEXISTENTE","DÉBIL")))</f>
        <v>ACEPTABLE</v>
      </c>
      <c r="AS416" s="328">
        <f t="shared" ref="AS416" si="2215">IF(R416=0,0,ROUND((R416*AQ416),0))</f>
        <v>24</v>
      </c>
      <c r="AT416" s="329" t="str">
        <f t="shared" ref="AT416" si="2216">IF(AS416&gt;=36,"GRAVE", IF(AS416&lt;=10, "LEVE", "MODERADO"))</f>
        <v>MODERADO</v>
      </c>
      <c r="AU416" s="329" t="s">
        <v>1857</v>
      </c>
      <c r="AV416" s="410">
        <v>24</v>
      </c>
      <c r="AW416" s="106" t="s">
        <v>91</v>
      </c>
      <c r="AX416" s="108" t="s">
        <v>1868</v>
      </c>
      <c r="AY416" s="119">
        <v>46022</v>
      </c>
      <c r="AZ416" s="120" t="s">
        <v>1873</v>
      </c>
      <c r="BA416" s="100"/>
      <c r="BB416" s="100"/>
      <c r="BC416" s="100"/>
      <c r="BD416" s="100"/>
      <c r="BE416" s="100"/>
      <c r="BF416" s="100"/>
      <c r="BG416" s="100"/>
    </row>
    <row r="417" spans="1:59" ht="64.5" hidden="1" customHeight="1" x14ac:dyDescent="0.2">
      <c r="A417" s="336"/>
      <c r="B417" s="340"/>
      <c r="C417" s="340"/>
      <c r="D417" s="329"/>
      <c r="E417" s="340"/>
      <c r="F417" s="340"/>
      <c r="G417" s="106" t="s">
        <v>255</v>
      </c>
      <c r="H417" s="106" t="s">
        <v>222</v>
      </c>
      <c r="I417" s="99" t="s">
        <v>1806</v>
      </c>
      <c r="J417" s="340"/>
      <c r="K417" s="367"/>
      <c r="L417" s="340"/>
      <c r="M417" s="340"/>
      <c r="N417" s="340"/>
      <c r="O417" s="328"/>
      <c r="P417" s="340"/>
      <c r="Q417" s="328"/>
      <c r="R417" s="328"/>
      <c r="S417" s="118" t="s">
        <v>310</v>
      </c>
      <c r="T417" s="99">
        <f t="shared" si="2100"/>
        <v>1</v>
      </c>
      <c r="U417" s="328"/>
      <c r="V417" s="328"/>
      <c r="W417" s="99" t="s">
        <v>1838</v>
      </c>
      <c r="X417" s="328"/>
      <c r="Y417" s="328"/>
      <c r="Z417" s="108">
        <f t="shared" si="2102"/>
        <v>4</v>
      </c>
      <c r="AA417" s="106" t="s">
        <v>313</v>
      </c>
      <c r="AB417" s="106"/>
      <c r="AC417" s="328"/>
      <c r="AD417" s="328"/>
      <c r="AE417" s="108">
        <f t="shared" si="2104"/>
        <v>1</v>
      </c>
      <c r="AF417" s="106" t="s">
        <v>290</v>
      </c>
      <c r="AG417" s="108" t="s">
        <v>1851</v>
      </c>
      <c r="AH417" s="328"/>
      <c r="AI417" s="328"/>
      <c r="AJ417" s="108">
        <f t="shared" si="2107"/>
        <v>1</v>
      </c>
      <c r="AK417" s="106" t="s">
        <v>287</v>
      </c>
      <c r="AL417" s="106" t="s">
        <v>298</v>
      </c>
      <c r="AM417" s="328"/>
      <c r="AN417" s="328"/>
      <c r="AO417" s="108">
        <f t="shared" si="2114"/>
        <v>1</v>
      </c>
      <c r="AP417" s="106" t="s">
        <v>631</v>
      </c>
      <c r="AQ417" s="328"/>
      <c r="AR417" s="328"/>
      <c r="AS417" s="328"/>
      <c r="AT417" s="329"/>
      <c r="AU417" s="329"/>
      <c r="AV417" s="410"/>
      <c r="AW417" s="106" t="s">
        <v>89</v>
      </c>
      <c r="AX417" s="108" t="s">
        <v>1869</v>
      </c>
      <c r="AY417" s="136">
        <v>46022</v>
      </c>
      <c r="AZ417" s="120"/>
      <c r="BA417" s="100"/>
      <c r="BB417" s="100"/>
      <c r="BC417" s="100"/>
      <c r="BD417" s="100"/>
      <c r="BE417" s="100"/>
      <c r="BF417" s="100"/>
      <c r="BG417" s="100"/>
    </row>
    <row r="418" spans="1:59" ht="64.5" hidden="1" customHeight="1" x14ac:dyDescent="0.2">
      <c r="A418" s="336"/>
      <c r="B418" s="340"/>
      <c r="C418" s="340"/>
      <c r="D418" s="329"/>
      <c r="E418" s="340"/>
      <c r="F418" s="340"/>
      <c r="G418" s="106" t="s">
        <v>255</v>
      </c>
      <c r="H418" s="106" t="s">
        <v>37</v>
      </c>
      <c r="I418" s="118" t="s">
        <v>1807</v>
      </c>
      <c r="J418" s="340"/>
      <c r="K418" s="367"/>
      <c r="L418" s="340"/>
      <c r="M418" s="340"/>
      <c r="N418" s="340"/>
      <c r="O418" s="328"/>
      <c r="P418" s="340"/>
      <c r="Q418" s="328"/>
      <c r="R418" s="328"/>
      <c r="S418" s="118" t="s">
        <v>310</v>
      </c>
      <c r="T418" s="99">
        <f t="shared" si="2100"/>
        <v>1</v>
      </c>
      <c r="U418" s="328"/>
      <c r="V418" s="328"/>
      <c r="W418" s="118" t="s">
        <v>1839</v>
      </c>
      <c r="X418" s="328"/>
      <c r="Y418" s="328"/>
      <c r="Z418" s="108">
        <f t="shared" si="2102"/>
        <v>2</v>
      </c>
      <c r="AA418" s="106" t="s">
        <v>314</v>
      </c>
      <c r="AB418" s="106"/>
      <c r="AC418" s="328"/>
      <c r="AD418" s="328"/>
      <c r="AE418" s="108">
        <f t="shared" si="2104"/>
        <v>1</v>
      </c>
      <c r="AF418" s="106" t="s">
        <v>290</v>
      </c>
      <c r="AG418" s="106" t="s">
        <v>1850</v>
      </c>
      <c r="AH418" s="328"/>
      <c r="AI418" s="328"/>
      <c r="AJ418" s="108">
        <f t="shared" si="2107"/>
        <v>1</v>
      </c>
      <c r="AK418" s="106" t="s">
        <v>287</v>
      </c>
      <c r="AL418" s="106" t="s">
        <v>295</v>
      </c>
      <c r="AM418" s="328"/>
      <c r="AN418" s="328"/>
      <c r="AO418" s="108">
        <f t="shared" si="2114"/>
        <v>4</v>
      </c>
      <c r="AP418" s="106" t="s">
        <v>632</v>
      </c>
      <c r="AQ418" s="328"/>
      <c r="AR418" s="328"/>
      <c r="AS418" s="328"/>
      <c r="AT418" s="329"/>
      <c r="AU418" s="329"/>
      <c r="AV418" s="410"/>
      <c r="AW418" s="106" t="s">
        <v>89</v>
      </c>
      <c r="AX418" s="108" t="s">
        <v>1870</v>
      </c>
      <c r="AY418" s="119">
        <v>46022</v>
      </c>
      <c r="AZ418" s="120"/>
      <c r="BA418" s="100"/>
      <c r="BB418" s="100"/>
      <c r="BC418" s="100"/>
      <c r="BD418" s="100"/>
      <c r="BE418" s="100"/>
      <c r="BF418" s="100"/>
      <c r="BG418" s="100"/>
    </row>
    <row r="419" spans="1:59" ht="64.5" hidden="1" customHeight="1" x14ac:dyDescent="0.2">
      <c r="A419" s="336">
        <v>137</v>
      </c>
      <c r="B419" s="340" t="s">
        <v>174</v>
      </c>
      <c r="C419" s="340" t="str">
        <f t="shared" ref="C419" si="2217">+VLOOKUP(B419,$A$694:$B$733,2,0)</f>
        <v>WILSON ARENAS VALENCIA</v>
      </c>
      <c r="D419" s="329" t="s">
        <v>149</v>
      </c>
      <c r="E419" s="340" t="str">
        <f>IF(D419=$D$664,$E$664,IF(D419=$D$665,$E$665,IF(D419=$D$666,$E$666,IF(D419=$D$667,$E$667,IF(D419=$D$668,$E$668,IF(D419=$D$669,$E$669,IF(D419=$D$670,$E$670,IF(D419=$D$671,$E$671,IF(D419=$D$672,$E$672,IF(D419=$D$673,$E$673,IF(D419=VICERRECTORÍA_ACADÉMICA_,BE1033,IF(D419=PLANEACIÓN_,BE1035, IF(D419=IMPACTO,BE1034,IF(D419=VICERRECTORÍA_ADMINISTRATIVA_FINANCIERA_,BE1036,IF(D419=_VICERRECTORÍA_RESPONSABILIDAD_SOCIAL_Y_BIENESTAR_UNIVERSITARIO_,BE1037,"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340" t="s">
        <v>260</v>
      </c>
      <c r="G419" s="106" t="s">
        <v>255</v>
      </c>
      <c r="H419" s="106" t="s">
        <v>37</v>
      </c>
      <c r="I419" s="118" t="s">
        <v>1808</v>
      </c>
      <c r="J419" s="340" t="s">
        <v>107</v>
      </c>
      <c r="K419" s="366" t="s">
        <v>1823</v>
      </c>
      <c r="L419" s="340" t="s">
        <v>1824</v>
      </c>
      <c r="M419" s="340" t="s">
        <v>1825</v>
      </c>
      <c r="N419" s="340" t="s">
        <v>144</v>
      </c>
      <c r="O419" s="328">
        <f t="shared" ref="O419" si="2218">IF(N419="ALTA",5,IF(N419="MEDIO ALTA",4,IF(N419="MEDIA",3,IF(N419="MEDIO BAJA",2,IF(N419="BAJA",1,0)))))</f>
        <v>2</v>
      </c>
      <c r="P419" s="340" t="s">
        <v>205</v>
      </c>
      <c r="Q419" s="328">
        <f t="shared" ref="Q419" si="2219">IF(P419="ALTO",5,IF(P419="MEDIO-ALTO",4,IF(P419="MEDIO",3,IF(P419="MEDIO-BAJO",2,IF(P419="BAJO",1,0)))))</f>
        <v>4</v>
      </c>
      <c r="R419" s="328">
        <f t="shared" ref="R419" si="2220">Q419*O419</f>
        <v>8</v>
      </c>
      <c r="S419" s="118" t="s">
        <v>310</v>
      </c>
      <c r="T419" s="99">
        <f t="shared" si="2100"/>
        <v>1</v>
      </c>
      <c r="U419" s="328">
        <f t="shared" si="1912"/>
        <v>1</v>
      </c>
      <c r="V419" s="328">
        <f t="shared" si="1913"/>
        <v>0.6</v>
      </c>
      <c r="W419" s="118" t="s">
        <v>1837</v>
      </c>
      <c r="X419" s="328">
        <f t="shared" ref="X419" si="2221">IF(S419="No_existen",5*$X$10,Y419*$X$10)</f>
        <v>0.1</v>
      </c>
      <c r="Y419" s="328">
        <f t="shared" ref="Y419:Y455" si="2222">ROUND(AVERAGEIF(Z419:Z421,"&gt;0"),0)</f>
        <v>2</v>
      </c>
      <c r="Z419" s="108">
        <f t="shared" si="2102"/>
        <v>2</v>
      </c>
      <c r="AA419" s="106" t="s">
        <v>314</v>
      </c>
      <c r="AB419" s="106"/>
      <c r="AC419" s="328">
        <f t="shared" ref="AC419" si="2223">IF(S419="No_existen",5*$AC$10,AD419*$AC$10)</f>
        <v>0.15</v>
      </c>
      <c r="AD419" s="328">
        <f t="shared" si="1917"/>
        <v>1</v>
      </c>
      <c r="AE419" s="108">
        <f t="shared" si="2104"/>
        <v>1</v>
      </c>
      <c r="AF419" s="106" t="s">
        <v>290</v>
      </c>
      <c r="AG419" s="106" t="s">
        <v>1850</v>
      </c>
      <c r="AH419" s="328">
        <f t="shared" ref="AH419" si="2224">IF(S419="No_existen",5*$AH$10,AI419*$AH$10)</f>
        <v>0.1</v>
      </c>
      <c r="AI419" s="328">
        <f t="shared" ref="AI419" si="2225">ROUND(AVERAGEIF(AJ419:AJ421,"&gt;0"),0)</f>
        <v>1</v>
      </c>
      <c r="AJ419" s="108">
        <f t="shared" si="2107"/>
        <v>1</v>
      </c>
      <c r="AK419" s="106" t="s">
        <v>287</v>
      </c>
      <c r="AL419" s="106" t="s">
        <v>296</v>
      </c>
      <c r="AM419" s="328">
        <f t="shared" ref="AM419" si="2226">IF(S419="No_existen",5*$AM$10,AN419*$AM$10)</f>
        <v>0.4</v>
      </c>
      <c r="AN419" s="328">
        <f t="shared" ref="AN419" si="2227">ROUND(AVERAGEIF(AO419:AO421,"&gt;0"),0)</f>
        <v>4</v>
      </c>
      <c r="AO419" s="108">
        <f t="shared" si="2114"/>
        <v>4</v>
      </c>
      <c r="AP419" s="106" t="s">
        <v>632</v>
      </c>
      <c r="AQ419" s="328">
        <f t="shared" ref="AQ419" si="2228">ROUND(AVERAGE(U419,Y419,AD419,AI419,AN419),0)</f>
        <v>2</v>
      </c>
      <c r="AR419" s="328" t="str">
        <f t="shared" ref="AR419" si="2229">IF(AQ419&lt;1.5,"FUERTE",IF(AND(AQ419&gt;=1.5,AQ419&lt;2.5),"ACEPTABLE",IF(AQ419&gt;=5,"INEXISTENTE","DÉBIL")))</f>
        <v>ACEPTABLE</v>
      </c>
      <c r="AS419" s="328">
        <f t="shared" ref="AS419" si="2230">IF(R419=0,0,ROUND((R419*AQ419),0))</f>
        <v>16</v>
      </c>
      <c r="AT419" s="329" t="str">
        <f t="shared" ref="AT419" si="2231">IF(AS419&gt;=36,"GRAVE", IF(AS419&lt;=10, "LEVE", "MODERADO"))</f>
        <v>MODERADO</v>
      </c>
      <c r="AU419" s="329" t="s">
        <v>1858</v>
      </c>
      <c r="AV419" s="410">
        <v>16</v>
      </c>
      <c r="AW419" s="106" t="s">
        <v>89</v>
      </c>
      <c r="AX419" s="108" t="s">
        <v>1871</v>
      </c>
      <c r="AY419" s="119">
        <v>46022</v>
      </c>
      <c r="AZ419" s="120"/>
      <c r="BA419" s="100"/>
      <c r="BB419" s="100"/>
      <c r="BC419" s="100"/>
      <c r="BD419" s="100"/>
      <c r="BE419" s="100"/>
      <c r="BF419" s="100"/>
      <c r="BG419" s="100"/>
    </row>
    <row r="420" spans="1:59" ht="64.5" hidden="1" customHeight="1" x14ac:dyDescent="0.2">
      <c r="A420" s="336"/>
      <c r="B420" s="340"/>
      <c r="C420" s="340"/>
      <c r="D420" s="329"/>
      <c r="E420" s="340"/>
      <c r="F420" s="340"/>
      <c r="G420" s="106" t="s">
        <v>256</v>
      </c>
      <c r="H420" s="106" t="s">
        <v>39</v>
      </c>
      <c r="I420" s="118" t="s">
        <v>1809</v>
      </c>
      <c r="J420" s="340"/>
      <c r="K420" s="366"/>
      <c r="L420" s="340"/>
      <c r="M420" s="340"/>
      <c r="N420" s="340"/>
      <c r="O420" s="328"/>
      <c r="P420" s="340"/>
      <c r="Q420" s="328"/>
      <c r="R420" s="328"/>
      <c r="S420" s="118" t="s">
        <v>310</v>
      </c>
      <c r="T420" s="99">
        <f t="shared" si="2100"/>
        <v>1</v>
      </c>
      <c r="U420" s="328"/>
      <c r="V420" s="328"/>
      <c r="W420" s="118" t="s">
        <v>1840</v>
      </c>
      <c r="X420" s="328"/>
      <c r="Y420" s="328"/>
      <c r="Z420" s="108">
        <f t="shared" si="2102"/>
        <v>2</v>
      </c>
      <c r="AA420" s="106" t="s">
        <v>314</v>
      </c>
      <c r="AB420" s="106"/>
      <c r="AC420" s="328"/>
      <c r="AD420" s="328"/>
      <c r="AE420" s="108">
        <f t="shared" si="2104"/>
        <v>1</v>
      </c>
      <c r="AF420" s="106" t="s">
        <v>290</v>
      </c>
      <c r="AG420" s="106" t="s">
        <v>1852</v>
      </c>
      <c r="AH420" s="328"/>
      <c r="AI420" s="328"/>
      <c r="AJ420" s="108">
        <f t="shared" si="2107"/>
        <v>1</v>
      </c>
      <c r="AK420" s="106" t="s">
        <v>287</v>
      </c>
      <c r="AL420" s="106" t="s">
        <v>296</v>
      </c>
      <c r="AM420" s="328"/>
      <c r="AN420" s="328"/>
      <c r="AO420" s="108">
        <f t="shared" si="2114"/>
        <v>4</v>
      </c>
      <c r="AP420" s="106" t="s">
        <v>632</v>
      </c>
      <c r="AQ420" s="328"/>
      <c r="AR420" s="328"/>
      <c r="AS420" s="328"/>
      <c r="AT420" s="329"/>
      <c r="AU420" s="329"/>
      <c r="AV420" s="410"/>
      <c r="AW420" s="106" t="s">
        <v>92</v>
      </c>
      <c r="AX420" s="108" t="s">
        <v>1872</v>
      </c>
      <c r="AY420" s="119">
        <v>46022</v>
      </c>
      <c r="AZ420" s="120"/>
      <c r="BA420" s="100"/>
      <c r="BB420" s="100"/>
      <c r="BC420" s="100"/>
      <c r="BD420" s="100"/>
      <c r="BE420" s="100"/>
      <c r="BF420" s="100"/>
      <c r="BG420" s="100"/>
    </row>
    <row r="421" spans="1:59" ht="64.5" hidden="1" customHeight="1" x14ac:dyDescent="0.2">
      <c r="A421" s="336"/>
      <c r="B421" s="340"/>
      <c r="C421" s="340"/>
      <c r="D421" s="329"/>
      <c r="E421" s="340"/>
      <c r="F421" s="340"/>
      <c r="G421" s="106"/>
      <c r="H421" s="106"/>
      <c r="I421" s="135"/>
      <c r="J421" s="340"/>
      <c r="K421" s="366"/>
      <c r="L421" s="340"/>
      <c r="M421" s="340"/>
      <c r="N421" s="340"/>
      <c r="O421" s="328"/>
      <c r="P421" s="340"/>
      <c r="Q421" s="328"/>
      <c r="R421" s="328"/>
      <c r="S421" s="118"/>
      <c r="T421" s="99">
        <f t="shared" si="2100"/>
        <v>0</v>
      </c>
      <c r="U421" s="328"/>
      <c r="V421" s="328"/>
      <c r="W421" s="137"/>
      <c r="X421" s="328"/>
      <c r="Y421" s="328"/>
      <c r="Z421" s="108">
        <f t="shared" si="2102"/>
        <v>0</v>
      </c>
      <c r="AA421" s="106"/>
      <c r="AB421" s="106"/>
      <c r="AC421" s="328"/>
      <c r="AD421" s="328"/>
      <c r="AE421" s="108">
        <f t="shared" si="2104"/>
        <v>0</v>
      </c>
      <c r="AF421" s="106"/>
      <c r="AG421" s="138"/>
      <c r="AH421" s="328"/>
      <c r="AI421" s="328"/>
      <c r="AJ421" s="108">
        <f t="shared" si="2107"/>
        <v>0</v>
      </c>
      <c r="AK421" s="106"/>
      <c r="AL421" s="106"/>
      <c r="AM421" s="328"/>
      <c r="AN421" s="328"/>
      <c r="AO421" s="108">
        <f t="shared" si="2114"/>
        <v>0</v>
      </c>
      <c r="AP421" s="106"/>
      <c r="AQ421" s="328"/>
      <c r="AR421" s="328"/>
      <c r="AS421" s="328"/>
      <c r="AT421" s="329"/>
      <c r="AU421" s="329"/>
      <c r="AV421" s="410"/>
      <c r="AW421" s="106"/>
      <c r="AX421" s="106"/>
      <c r="AY421" s="119"/>
      <c r="AZ421" s="120"/>
      <c r="BA421" s="100"/>
      <c r="BB421" s="100"/>
      <c r="BC421" s="100"/>
      <c r="BD421" s="100"/>
      <c r="BE421" s="100"/>
      <c r="BF421" s="100"/>
      <c r="BG421" s="100"/>
    </row>
    <row r="422" spans="1:59" ht="64.5" hidden="1" customHeight="1" x14ac:dyDescent="0.2">
      <c r="A422" s="336">
        <v>138</v>
      </c>
      <c r="B422" s="340" t="s">
        <v>174</v>
      </c>
      <c r="C422" s="340" t="str">
        <f t="shared" ref="C422" si="2232">+VLOOKUP(B422,$A$694:$B$733,2,0)</f>
        <v>WILSON ARENAS VALENCIA</v>
      </c>
      <c r="D422" s="329" t="s">
        <v>160</v>
      </c>
      <c r="E422" s="340" t="str">
        <f>IF(D422=$D$664,$E$664,IF(D422=$D$665,$E$665,IF(D422=$D$666,$E$666,IF(D422=$D$667,$E$667,IF(D422=$D$668,$E$668,IF(D422=$D$669,$E$669,IF(D422=$D$670,$E$670,IF(D422=$D$671,$E$671,IF(D422=$D$672,$E$672,IF(D422=$D$673,$E$673,IF(D422=VICERRECTORÍA_ACADÉMICA_,BE1036,IF(D422=PLANEACIÓN_,BE1038, IF(D422=IMPACTO,BE1037,IF(D422=VICERRECTORÍA_ADMINISTRATIVA_FINANCIERA_,BE1039,IF(D422=_VICERRECTORÍA_RESPONSABILIDAD_SOCIAL_Y_BIENESTAR_UNIVERSITARIO_,BE1040," ")))))))))))))))</f>
        <v>Orientar el desarrollo de la Universidad mediante el direccionamiento estratégico y visión compartida de la comunidad universitaria, a fin de lograr los objetivos misionales.</v>
      </c>
      <c r="F422" s="340" t="s">
        <v>259</v>
      </c>
      <c r="G422" s="106" t="s">
        <v>255</v>
      </c>
      <c r="H422" s="106" t="s">
        <v>37</v>
      </c>
      <c r="I422" s="118" t="s">
        <v>1810</v>
      </c>
      <c r="J422" s="340" t="s">
        <v>106</v>
      </c>
      <c r="K422" s="366" t="s">
        <v>1826</v>
      </c>
      <c r="L422" s="337" t="s">
        <v>1827</v>
      </c>
      <c r="M422" s="337" t="s">
        <v>1828</v>
      </c>
      <c r="N422" s="340" t="s">
        <v>144</v>
      </c>
      <c r="O422" s="328">
        <f t="shared" ref="O422" si="2233">IF(N422="ALTA",5,IF(N422="MEDIO ALTA",4,IF(N422="MEDIA",3,IF(N422="MEDIO BAJA",2,IF(N422="BAJA",1,0)))))</f>
        <v>2</v>
      </c>
      <c r="P422" s="340" t="s">
        <v>137</v>
      </c>
      <c r="Q422" s="328">
        <f t="shared" ref="Q422" si="2234">IF(P422="ALTO",5,IF(P422="MEDIO-ALTO",4,IF(P422="MEDIO",3,IF(P422="MEDIO-BAJO",2,IF(P422="BAJO",1,0)))))</f>
        <v>3</v>
      </c>
      <c r="R422" s="328">
        <f t="shared" ref="R422" si="2235">Q422*O422</f>
        <v>6</v>
      </c>
      <c r="S422" s="118" t="s">
        <v>310</v>
      </c>
      <c r="T422" s="99">
        <f t="shared" si="2100"/>
        <v>1</v>
      </c>
      <c r="U422" s="328">
        <f t="shared" si="1930"/>
        <v>1</v>
      </c>
      <c r="V422" s="328">
        <f t="shared" si="1931"/>
        <v>0.6</v>
      </c>
      <c r="W422" s="106" t="s">
        <v>1841</v>
      </c>
      <c r="X422" s="328">
        <f t="shared" ref="X422" si="2236">IF(S422="No_existen",5*$X$10,Y422*$X$10)</f>
        <v>0.2</v>
      </c>
      <c r="Y422" s="328">
        <f t="shared" ref="Y422:Y458" si="2237">ROUND(AVERAGEIF(Z422:Z424,"&gt;0"),0)</f>
        <v>4</v>
      </c>
      <c r="Z422" s="108">
        <f t="shared" si="2102"/>
        <v>4</v>
      </c>
      <c r="AA422" s="106" t="s">
        <v>313</v>
      </c>
      <c r="AB422" s="106"/>
      <c r="AC422" s="328">
        <f t="shared" ref="AC422" si="2238">IF(S422="No_existen",5*$AC$10,AD422*$AC$10)</f>
        <v>0.15</v>
      </c>
      <c r="AD422" s="328">
        <f t="shared" si="1935"/>
        <v>1</v>
      </c>
      <c r="AE422" s="108">
        <f t="shared" si="2104"/>
        <v>1</v>
      </c>
      <c r="AF422" s="106" t="s">
        <v>290</v>
      </c>
      <c r="AG422" s="106" t="s">
        <v>1853</v>
      </c>
      <c r="AH422" s="328">
        <f t="shared" ref="AH422" si="2239">IF(S422="No_existen",5*$AH$10,AI422*$AH$10)</f>
        <v>0.1</v>
      </c>
      <c r="AI422" s="328">
        <f t="shared" ref="AI422" si="2240">ROUND(AVERAGEIF(AJ422:AJ424,"&gt;0"),0)</f>
        <v>1</v>
      </c>
      <c r="AJ422" s="108">
        <f t="shared" si="2107"/>
        <v>1</v>
      </c>
      <c r="AK422" s="106" t="s">
        <v>287</v>
      </c>
      <c r="AL422" s="106" t="s">
        <v>294</v>
      </c>
      <c r="AM422" s="328">
        <f t="shared" ref="AM422" si="2241">IF(S422="No_existen",5*$AM$10,AN422*$AM$10)</f>
        <v>0.1</v>
      </c>
      <c r="AN422" s="328">
        <f t="shared" ref="AN422" si="2242">ROUND(AVERAGEIF(AO422:AO424,"&gt;0"),0)</f>
        <v>1</v>
      </c>
      <c r="AO422" s="108">
        <f t="shared" si="2114"/>
        <v>1</v>
      </c>
      <c r="AP422" s="106" t="s">
        <v>631</v>
      </c>
      <c r="AQ422" s="328">
        <f t="shared" ref="AQ422" si="2243">ROUND(AVERAGE(U422,Y422,AD422,AI422,AN422),0)</f>
        <v>2</v>
      </c>
      <c r="AR422" s="328" t="str">
        <f t="shared" ref="AR422" si="2244">IF(AQ422&lt;1.5,"FUERTE",IF(AND(AQ422&gt;=1.5,AQ422&lt;2.5),"ACEPTABLE",IF(AQ422&gt;=5,"INEXISTENTE","DÉBIL")))</f>
        <v>ACEPTABLE</v>
      </c>
      <c r="AS422" s="328">
        <f t="shared" ref="AS422" si="2245">IF(R422=0,0,ROUND((R422*AQ422),0))</f>
        <v>12</v>
      </c>
      <c r="AT422" s="329" t="str">
        <f t="shared" ref="AT422" si="2246">IF(AS422&gt;=36,"GRAVE", IF(AS422&lt;=10, "LEVE", "MODERADO"))</f>
        <v>MODERADO</v>
      </c>
      <c r="AU422" s="329" t="s">
        <v>1859</v>
      </c>
      <c r="AV422" s="410" t="s">
        <v>1860</v>
      </c>
      <c r="AW422" s="106" t="s">
        <v>91</v>
      </c>
      <c r="AX422" s="106" t="s">
        <v>1866</v>
      </c>
      <c r="AY422" s="125">
        <v>46006</v>
      </c>
      <c r="AZ422" s="111" t="s">
        <v>1867</v>
      </c>
      <c r="BA422" s="100"/>
      <c r="BB422" s="100"/>
      <c r="BC422" s="100"/>
      <c r="BD422" s="100"/>
      <c r="BE422" s="100"/>
      <c r="BF422" s="100"/>
      <c r="BG422" s="100"/>
    </row>
    <row r="423" spans="1:59" ht="64.5" hidden="1" customHeight="1" x14ac:dyDescent="0.2">
      <c r="A423" s="336"/>
      <c r="B423" s="340"/>
      <c r="C423" s="340"/>
      <c r="D423" s="329"/>
      <c r="E423" s="340"/>
      <c r="F423" s="340"/>
      <c r="G423" s="106" t="s">
        <v>255</v>
      </c>
      <c r="H423" s="106" t="s">
        <v>34</v>
      </c>
      <c r="I423" s="118" t="s">
        <v>1811</v>
      </c>
      <c r="J423" s="340"/>
      <c r="K423" s="366"/>
      <c r="L423" s="338"/>
      <c r="M423" s="338"/>
      <c r="N423" s="340"/>
      <c r="O423" s="328"/>
      <c r="P423" s="340"/>
      <c r="Q423" s="328"/>
      <c r="R423" s="328"/>
      <c r="S423" s="118" t="s">
        <v>310</v>
      </c>
      <c r="T423" s="99">
        <f t="shared" si="2100"/>
        <v>1</v>
      </c>
      <c r="U423" s="328"/>
      <c r="V423" s="328"/>
      <c r="W423" s="106" t="s">
        <v>1842</v>
      </c>
      <c r="X423" s="328"/>
      <c r="Y423" s="328"/>
      <c r="Z423" s="108">
        <f t="shared" si="2102"/>
        <v>4</v>
      </c>
      <c r="AA423" s="106" t="s">
        <v>313</v>
      </c>
      <c r="AB423" s="106"/>
      <c r="AC423" s="328"/>
      <c r="AD423" s="328"/>
      <c r="AE423" s="108">
        <f t="shared" si="2104"/>
        <v>1</v>
      </c>
      <c r="AF423" s="106" t="s">
        <v>290</v>
      </c>
      <c r="AG423" s="106" t="s">
        <v>1853</v>
      </c>
      <c r="AH423" s="328"/>
      <c r="AI423" s="328"/>
      <c r="AJ423" s="108">
        <f t="shared" si="2107"/>
        <v>1</v>
      </c>
      <c r="AK423" s="106" t="s">
        <v>287</v>
      </c>
      <c r="AL423" s="106" t="s">
        <v>294</v>
      </c>
      <c r="AM423" s="328"/>
      <c r="AN423" s="328"/>
      <c r="AO423" s="108">
        <f t="shared" si="2114"/>
        <v>1</v>
      </c>
      <c r="AP423" s="106" t="s">
        <v>631</v>
      </c>
      <c r="AQ423" s="328"/>
      <c r="AR423" s="328"/>
      <c r="AS423" s="328"/>
      <c r="AT423" s="329"/>
      <c r="AU423" s="329"/>
      <c r="AV423" s="410"/>
      <c r="AW423" s="106" t="s">
        <v>91</v>
      </c>
      <c r="AX423" s="106" t="s">
        <v>1866</v>
      </c>
      <c r="AY423" s="125">
        <v>46006</v>
      </c>
      <c r="AZ423" s="111" t="s">
        <v>1867</v>
      </c>
      <c r="BA423" s="100"/>
      <c r="BB423" s="100"/>
      <c r="BC423" s="100"/>
      <c r="BD423" s="100"/>
      <c r="BE423" s="100"/>
      <c r="BF423" s="100"/>
      <c r="BG423" s="100"/>
    </row>
    <row r="424" spans="1:59" ht="64.5" hidden="1" customHeight="1" x14ac:dyDescent="0.2">
      <c r="A424" s="336"/>
      <c r="B424" s="340"/>
      <c r="C424" s="340"/>
      <c r="D424" s="329"/>
      <c r="E424" s="340"/>
      <c r="F424" s="340"/>
      <c r="G424" s="106"/>
      <c r="H424" s="106"/>
      <c r="I424" s="118"/>
      <c r="J424" s="340"/>
      <c r="K424" s="366"/>
      <c r="L424" s="339"/>
      <c r="M424" s="339"/>
      <c r="N424" s="340"/>
      <c r="O424" s="328"/>
      <c r="P424" s="340"/>
      <c r="Q424" s="328"/>
      <c r="R424" s="328"/>
      <c r="S424" s="118"/>
      <c r="T424" s="99">
        <f t="shared" si="2100"/>
        <v>0</v>
      </c>
      <c r="U424" s="328"/>
      <c r="V424" s="328"/>
      <c r="W424" s="137"/>
      <c r="X424" s="328"/>
      <c r="Y424" s="328"/>
      <c r="Z424" s="108">
        <f t="shared" si="2102"/>
        <v>0</v>
      </c>
      <c r="AA424" s="106"/>
      <c r="AB424" s="106"/>
      <c r="AC424" s="328"/>
      <c r="AD424" s="328"/>
      <c r="AE424" s="108">
        <f t="shared" si="2104"/>
        <v>0</v>
      </c>
      <c r="AF424" s="106"/>
      <c r="AG424" s="138"/>
      <c r="AH424" s="328"/>
      <c r="AI424" s="328"/>
      <c r="AJ424" s="108">
        <f t="shared" si="2107"/>
        <v>0</v>
      </c>
      <c r="AK424" s="106"/>
      <c r="AL424" s="106"/>
      <c r="AM424" s="328"/>
      <c r="AN424" s="328"/>
      <c r="AO424" s="108">
        <f t="shared" si="2114"/>
        <v>0</v>
      </c>
      <c r="AP424" s="106"/>
      <c r="AQ424" s="328"/>
      <c r="AR424" s="328"/>
      <c r="AS424" s="328"/>
      <c r="AT424" s="329"/>
      <c r="AU424" s="329"/>
      <c r="AV424" s="410"/>
      <c r="AW424" s="106"/>
      <c r="AX424" s="106"/>
      <c r="AY424" s="119"/>
      <c r="AZ424" s="120"/>
      <c r="BA424" s="100"/>
      <c r="BB424" s="100"/>
      <c r="BC424" s="100"/>
      <c r="BD424" s="100"/>
      <c r="BE424" s="100"/>
      <c r="BF424" s="100"/>
      <c r="BG424" s="100"/>
    </row>
    <row r="425" spans="1:59" ht="64.5" hidden="1" customHeight="1" x14ac:dyDescent="0.2">
      <c r="A425" s="336">
        <v>139</v>
      </c>
      <c r="B425" s="340" t="s">
        <v>174</v>
      </c>
      <c r="C425" s="340" t="str">
        <f t="shared" ref="C425" si="2247">+VLOOKUP(B425,$A$694:$B$733,2,0)</f>
        <v>WILSON ARENAS VALENCIA</v>
      </c>
      <c r="D425" s="329" t="s">
        <v>147</v>
      </c>
      <c r="E425" s="340" t="str">
        <f>IF(D425=$D$664,$E$664,IF(D425=$D$665,$E$665,IF(D425=$D$666,$E$666,IF(D425=$D$667,$E$667,IF(D425=$D$668,$E$668,IF(D425=$D$669,$E$669,IF(D425=$D$670,$E$670,IF(D425=$D$671,$E$671,IF(D425=$D$672,$E$672,IF(D425=$D$673,$E$673,IF(D425=VICERRECTORÍA_ACADÉMICA_,BE1039,IF(D425=PLANEACIÓN_,BE1041, IF(D425=IMPACTO,BE1040,IF(D425=VICERRECTORÍA_ADMINISTRATIVA_FINANCIERA_,BE1042,IF(D425=_VICERRECTORÍA_RESPONSABILIDAD_SOCIAL_Y_BIENESTAR_UNIVERSITARIO_,BE1043,"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5" s="340" t="s">
        <v>260</v>
      </c>
      <c r="G425" s="106" t="s">
        <v>255</v>
      </c>
      <c r="H425" s="106" t="s">
        <v>34</v>
      </c>
      <c r="I425" s="108" t="s">
        <v>1812</v>
      </c>
      <c r="J425" s="340" t="s">
        <v>106</v>
      </c>
      <c r="K425" s="328" t="s">
        <v>1829</v>
      </c>
      <c r="L425" s="328" t="s">
        <v>673</v>
      </c>
      <c r="M425" s="328" t="s">
        <v>1830</v>
      </c>
      <c r="N425" s="340" t="s">
        <v>124</v>
      </c>
      <c r="O425" s="328">
        <f t="shared" ref="O425" si="2248">IF(N425="ALTA",5,IF(N425="MEDIO ALTA",4,IF(N425="MEDIA",3,IF(N425="MEDIO BAJA",2,IF(N425="BAJA",1,0)))))</f>
        <v>1</v>
      </c>
      <c r="P425" s="340" t="s">
        <v>205</v>
      </c>
      <c r="Q425" s="328">
        <f t="shared" ref="Q425" si="2249">IF(P425="ALTO",5,IF(P425="MEDIO-ALTO",4,IF(P425="MEDIO",3,IF(P425="MEDIO-BAJO",2,IF(P425="BAJO",1,0)))))</f>
        <v>4</v>
      </c>
      <c r="R425" s="328">
        <f t="shared" ref="R425" si="2250">Q425*O425</f>
        <v>4</v>
      </c>
      <c r="S425" s="118" t="s">
        <v>310</v>
      </c>
      <c r="T425" s="99">
        <f t="shared" si="2100"/>
        <v>1</v>
      </c>
      <c r="U425" s="328">
        <f t="shared" si="1948"/>
        <v>1</v>
      </c>
      <c r="V425" s="328">
        <f t="shared" si="1949"/>
        <v>0.6</v>
      </c>
      <c r="W425" s="106" t="s">
        <v>1843</v>
      </c>
      <c r="X425" s="328">
        <f t="shared" ref="X425" si="2251">IF(S425="No_existen",5*$X$10,Y425*$X$10)</f>
        <v>0.2</v>
      </c>
      <c r="Y425" s="328">
        <f t="shared" ref="Y425:Y461" si="2252">ROUND(AVERAGEIF(Z425:Z427,"&gt;0"),0)</f>
        <v>4</v>
      </c>
      <c r="Z425" s="108">
        <f t="shared" si="2102"/>
        <v>4</v>
      </c>
      <c r="AA425" s="106" t="s">
        <v>313</v>
      </c>
      <c r="AB425" s="106"/>
      <c r="AC425" s="328">
        <f t="shared" ref="AC425" si="2253">IF(S425="No_existen",5*$AC$10,AD425*$AC$10)</f>
        <v>0.15</v>
      </c>
      <c r="AD425" s="328">
        <f t="shared" si="1953"/>
        <v>1</v>
      </c>
      <c r="AE425" s="108">
        <f t="shared" si="2104"/>
        <v>1</v>
      </c>
      <c r="AF425" s="106" t="s">
        <v>290</v>
      </c>
      <c r="AG425" s="106" t="s">
        <v>1854</v>
      </c>
      <c r="AH425" s="328">
        <f t="shared" ref="AH425" si="2254">IF(S425="No_existen",5*$AH$10,AI425*$AH$10)</f>
        <v>0.1</v>
      </c>
      <c r="AI425" s="328">
        <f t="shared" ref="AI425" si="2255">ROUND(AVERAGEIF(AJ425:AJ427,"&gt;0"),0)</f>
        <v>1</v>
      </c>
      <c r="AJ425" s="108">
        <f t="shared" si="2107"/>
        <v>1</v>
      </c>
      <c r="AK425" s="106" t="s">
        <v>287</v>
      </c>
      <c r="AL425" s="106" t="s">
        <v>298</v>
      </c>
      <c r="AM425" s="328">
        <f t="shared" ref="AM425" si="2256">IF(S425="No_existen",5*$AM$10,AN425*$AM$10)</f>
        <v>0.1</v>
      </c>
      <c r="AN425" s="328">
        <f t="shared" ref="AN425" si="2257">ROUND(AVERAGEIF(AO425:AO427,"&gt;0"),0)</f>
        <v>1</v>
      </c>
      <c r="AO425" s="108">
        <f t="shared" si="2114"/>
        <v>1</v>
      </c>
      <c r="AP425" s="106" t="s">
        <v>631</v>
      </c>
      <c r="AQ425" s="328">
        <f t="shared" ref="AQ425" si="2258">ROUND(AVERAGE(U425,Y425,AD425,AI425,AN425),0)</f>
        <v>2</v>
      </c>
      <c r="AR425" s="328" t="str">
        <f t="shared" ref="AR425" si="2259">IF(AQ425&lt;1.5,"FUERTE",IF(AND(AQ425&gt;=1.5,AQ425&lt;2.5),"ACEPTABLE",IF(AQ425&gt;=5,"INEXISTENTE","DÉBIL")))</f>
        <v>ACEPTABLE</v>
      </c>
      <c r="AS425" s="328">
        <f t="shared" ref="AS425" si="2260">IF(R425=0,0,ROUND((R425*AQ425),0))</f>
        <v>8</v>
      </c>
      <c r="AT425" s="329" t="str">
        <f t="shared" ref="AT425" si="2261">IF(AS425&gt;=36,"GRAVE", IF(AS425&lt;=10, "LEVE", "MODERADO"))</f>
        <v>LEVE</v>
      </c>
      <c r="AU425" s="329" t="s">
        <v>1861</v>
      </c>
      <c r="AV425" s="411">
        <v>0</v>
      </c>
      <c r="AW425" s="106" t="s">
        <v>88</v>
      </c>
      <c r="AX425" s="106"/>
      <c r="AY425" s="119"/>
      <c r="AZ425" s="120"/>
      <c r="BA425" s="100"/>
      <c r="BB425" s="100"/>
      <c r="BC425" s="100"/>
      <c r="BD425" s="100"/>
      <c r="BE425" s="100"/>
      <c r="BF425" s="100"/>
      <c r="BG425" s="100"/>
    </row>
    <row r="426" spans="1:59" ht="64.5" hidden="1" customHeight="1" x14ac:dyDescent="0.2">
      <c r="A426" s="336"/>
      <c r="B426" s="340"/>
      <c r="C426" s="340"/>
      <c r="D426" s="329"/>
      <c r="E426" s="340"/>
      <c r="F426" s="340"/>
      <c r="G426" s="106" t="s">
        <v>255</v>
      </c>
      <c r="H426" s="106" t="s">
        <v>37</v>
      </c>
      <c r="I426" s="108" t="s">
        <v>1813</v>
      </c>
      <c r="J426" s="340"/>
      <c r="K426" s="328"/>
      <c r="L426" s="328"/>
      <c r="M426" s="328"/>
      <c r="N426" s="340"/>
      <c r="O426" s="328"/>
      <c r="P426" s="340"/>
      <c r="Q426" s="328"/>
      <c r="R426" s="328"/>
      <c r="S426" s="118" t="s">
        <v>310</v>
      </c>
      <c r="T426" s="99">
        <f t="shared" si="2100"/>
        <v>1</v>
      </c>
      <c r="U426" s="328"/>
      <c r="V426" s="328"/>
      <c r="W426" s="106" t="s">
        <v>1844</v>
      </c>
      <c r="X426" s="328"/>
      <c r="Y426" s="328"/>
      <c r="Z426" s="108">
        <f t="shared" si="2102"/>
        <v>4</v>
      </c>
      <c r="AA426" s="106" t="s">
        <v>313</v>
      </c>
      <c r="AB426" s="106"/>
      <c r="AC426" s="328"/>
      <c r="AD426" s="328"/>
      <c r="AE426" s="108">
        <f t="shared" si="2104"/>
        <v>1</v>
      </c>
      <c r="AF426" s="106" t="s">
        <v>290</v>
      </c>
      <c r="AG426" s="106" t="s">
        <v>1854</v>
      </c>
      <c r="AH426" s="328"/>
      <c r="AI426" s="328"/>
      <c r="AJ426" s="108">
        <f t="shared" si="2107"/>
        <v>1</v>
      </c>
      <c r="AK426" s="106" t="s">
        <v>287</v>
      </c>
      <c r="AL426" s="106" t="s">
        <v>302</v>
      </c>
      <c r="AM426" s="328"/>
      <c r="AN426" s="328"/>
      <c r="AO426" s="108">
        <f t="shared" si="2114"/>
        <v>1</v>
      </c>
      <c r="AP426" s="106" t="s">
        <v>631</v>
      </c>
      <c r="AQ426" s="328"/>
      <c r="AR426" s="328"/>
      <c r="AS426" s="328"/>
      <c r="AT426" s="329"/>
      <c r="AU426" s="329"/>
      <c r="AV426" s="411"/>
      <c r="AW426" s="106" t="s">
        <v>88</v>
      </c>
      <c r="AX426" s="106"/>
      <c r="AY426" s="119"/>
      <c r="AZ426" s="120"/>
      <c r="BA426" s="100"/>
      <c r="BB426" s="100"/>
      <c r="BC426" s="100"/>
      <c r="BD426" s="100"/>
      <c r="BE426" s="100"/>
      <c r="BF426" s="100"/>
      <c r="BG426" s="100"/>
    </row>
    <row r="427" spans="1:59" ht="64.5" hidden="1" customHeight="1" x14ac:dyDescent="0.2">
      <c r="A427" s="336"/>
      <c r="B427" s="340"/>
      <c r="C427" s="340"/>
      <c r="D427" s="329"/>
      <c r="E427" s="340"/>
      <c r="F427" s="340"/>
      <c r="G427" s="106"/>
      <c r="H427" s="106"/>
      <c r="I427" s="106"/>
      <c r="J427" s="340"/>
      <c r="K427" s="328"/>
      <c r="L427" s="328"/>
      <c r="M427" s="328"/>
      <c r="N427" s="340"/>
      <c r="O427" s="328"/>
      <c r="P427" s="340"/>
      <c r="Q427" s="328"/>
      <c r="R427" s="328"/>
      <c r="S427" s="118" t="s">
        <v>310</v>
      </c>
      <c r="T427" s="99">
        <f t="shared" si="2100"/>
        <v>1</v>
      </c>
      <c r="U427" s="328"/>
      <c r="V427" s="328"/>
      <c r="W427" s="106" t="s">
        <v>1845</v>
      </c>
      <c r="X427" s="328"/>
      <c r="Y427" s="328"/>
      <c r="Z427" s="108">
        <f t="shared" si="2102"/>
        <v>4</v>
      </c>
      <c r="AA427" s="106" t="s">
        <v>313</v>
      </c>
      <c r="AB427" s="106"/>
      <c r="AC427" s="328"/>
      <c r="AD427" s="328"/>
      <c r="AE427" s="108">
        <f t="shared" si="2104"/>
        <v>1</v>
      </c>
      <c r="AF427" s="106" t="s">
        <v>290</v>
      </c>
      <c r="AG427" s="106" t="s">
        <v>1854</v>
      </c>
      <c r="AH427" s="328"/>
      <c r="AI427" s="328"/>
      <c r="AJ427" s="108">
        <f t="shared" si="2107"/>
        <v>1</v>
      </c>
      <c r="AK427" s="106" t="s">
        <v>287</v>
      </c>
      <c r="AL427" s="106" t="s">
        <v>302</v>
      </c>
      <c r="AM427" s="328"/>
      <c r="AN427" s="328"/>
      <c r="AO427" s="108">
        <f t="shared" si="2114"/>
        <v>1</v>
      </c>
      <c r="AP427" s="106" t="s">
        <v>631</v>
      </c>
      <c r="AQ427" s="328"/>
      <c r="AR427" s="328"/>
      <c r="AS427" s="328"/>
      <c r="AT427" s="329"/>
      <c r="AU427" s="329"/>
      <c r="AV427" s="411"/>
      <c r="AW427" s="106" t="s">
        <v>88</v>
      </c>
      <c r="AX427" s="106"/>
      <c r="AY427" s="119"/>
      <c r="AZ427" s="120"/>
      <c r="BA427" s="100"/>
      <c r="BB427" s="100"/>
      <c r="BC427" s="100"/>
      <c r="BD427" s="100"/>
      <c r="BE427" s="100"/>
      <c r="BF427" s="100"/>
      <c r="BG427" s="100"/>
    </row>
    <row r="428" spans="1:59" ht="64.5" hidden="1" customHeight="1" x14ac:dyDescent="0.2">
      <c r="A428" s="336">
        <v>140</v>
      </c>
      <c r="B428" s="340" t="s">
        <v>174</v>
      </c>
      <c r="C428" s="340" t="str">
        <f t="shared" ref="C428" si="2262">+VLOOKUP(B428,$A$694:$B$733,2,0)</f>
        <v>WILSON ARENAS VALENCIA</v>
      </c>
      <c r="D428" s="329" t="s">
        <v>147</v>
      </c>
      <c r="E428" s="340" t="str">
        <f>IF(D428=$D$664,$E$664,IF(D428=$D$665,$E$665,IF(D428=$D$666,$E$666,IF(D428=$D$667,$E$667,IF(D428=$D$668,$E$668,IF(D428=$D$669,$E$669,IF(D428=$D$670,$E$670,IF(D428=$D$671,$E$671,IF(D428=$D$672,$E$672,IF(D428=$D$673,$E$673,IF(D428=VICERRECTORÍA_ACADÉMICA_,BE1042,IF(D428=PLANEACIÓN_,BE1044, IF(D428=IMPACTO,BE1043,IF(D428=VICERRECTORÍA_ADMINISTRATIVA_FINANCIERA_,BE1045,IF(D428=_VICERRECTORÍA_RESPONSABILIDAD_SOCIAL_Y_BIENESTAR_UNIVERSITARIO_,BE1046," ")))))))))))))))</f>
        <v>Promover la calidad educativa de la Institución, mediante la administración de los programas de formación que ofrece la universidad en sus diferentes niveles, con el fin de permitir al egresado desempeñarse con idoneidad, ética y compromiso social.</v>
      </c>
      <c r="F428" s="340" t="s">
        <v>260</v>
      </c>
      <c r="G428" s="106" t="s">
        <v>255</v>
      </c>
      <c r="H428" s="106" t="s">
        <v>37</v>
      </c>
      <c r="I428" s="106" t="s">
        <v>1814</v>
      </c>
      <c r="J428" s="340" t="s">
        <v>106</v>
      </c>
      <c r="K428" s="340" t="s">
        <v>1831</v>
      </c>
      <c r="L428" s="340" t="s">
        <v>1832</v>
      </c>
      <c r="M428" s="340" t="s">
        <v>1833</v>
      </c>
      <c r="N428" s="340" t="s">
        <v>144</v>
      </c>
      <c r="O428" s="328">
        <f t="shared" ref="O428" si="2263">IF(N428="ALTA",5,IF(N428="MEDIO ALTA",4,IF(N428="MEDIA",3,IF(N428="MEDIO BAJA",2,IF(N428="BAJA",1,0)))))</f>
        <v>2</v>
      </c>
      <c r="P428" s="340" t="s">
        <v>136</v>
      </c>
      <c r="Q428" s="328">
        <f t="shared" ref="Q428" si="2264">IF(P428="ALTO",5,IF(P428="MEDIO-ALTO",4,IF(P428="MEDIO",3,IF(P428="MEDIO-BAJO",2,IF(P428="BAJO",1,0)))))</f>
        <v>5</v>
      </c>
      <c r="R428" s="328">
        <f t="shared" ref="R428" si="2265">Q428*O428</f>
        <v>10</v>
      </c>
      <c r="S428" s="118" t="s">
        <v>310</v>
      </c>
      <c r="T428" s="99">
        <f t="shared" si="2100"/>
        <v>1</v>
      </c>
      <c r="U428" s="328">
        <f t="shared" si="1966"/>
        <v>2</v>
      </c>
      <c r="V428" s="328">
        <f t="shared" si="1967"/>
        <v>1.2</v>
      </c>
      <c r="W428" s="106" t="s">
        <v>1846</v>
      </c>
      <c r="X428" s="328">
        <f t="shared" ref="X428" si="2266">IF(S428="No_existen",5*$X$10,Y428*$X$10)</f>
        <v>0.2</v>
      </c>
      <c r="Y428" s="328">
        <f t="shared" ref="Y428:Y464" si="2267">ROUND(AVERAGEIF(Z428:Z430,"&gt;0"),0)</f>
        <v>4</v>
      </c>
      <c r="Z428" s="108">
        <f t="shared" si="2102"/>
        <v>4</v>
      </c>
      <c r="AA428" s="106" t="s">
        <v>313</v>
      </c>
      <c r="AB428" s="106"/>
      <c r="AC428" s="328">
        <f t="shared" ref="AC428" si="2268">IF(S428="No_existen",5*$AC$10,AD428*$AC$10)</f>
        <v>0.3</v>
      </c>
      <c r="AD428" s="328">
        <f t="shared" si="1971"/>
        <v>2</v>
      </c>
      <c r="AE428" s="108">
        <f t="shared" si="2104"/>
        <v>1</v>
      </c>
      <c r="AF428" s="106" t="s">
        <v>290</v>
      </c>
      <c r="AG428" s="106" t="s">
        <v>1855</v>
      </c>
      <c r="AH428" s="328">
        <f t="shared" ref="AH428" si="2269">IF(S428="No_existen",5*$AH$10,AI428*$AH$10)</f>
        <v>0.2</v>
      </c>
      <c r="AI428" s="328">
        <f t="shared" ref="AI428" si="2270">ROUND(AVERAGEIF(AJ428:AJ430,"&gt;0"),0)</f>
        <v>2</v>
      </c>
      <c r="AJ428" s="108">
        <f t="shared" si="2107"/>
        <v>1</v>
      </c>
      <c r="AK428" s="106" t="s">
        <v>287</v>
      </c>
      <c r="AL428" s="106" t="s">
        <v>300</v>
      </c>
      <c r="AM428" s="328">
        <f t="shared" ref="AM428" si="2271">IF(S428="No_existen",5*$AM$10,AN428*$AM$10)</f>
        <v>0.30000000000000004</v>
      </c>
      <c r="AN428" s="328">
        <f t="shared" ref="AN428" si="2272">ROUND(AVERAGEIF(AO428:AO430,"&gt;0"),0)</f>
        <v>3</v>
      </c>
      <c r="AO428" s="108">
        <f t="shared" si="2114"/>
        <v>1</v>
      </c>
      <c r="AP428" s="106" t="s">
        <v>631</v>
      </c>
      <c r="AQ428" s="328">
        <f t="shared" ref="AQ428" si="2273">ROUND(AVERAGE(U428,Y428,AD428,AI428,AN428),0)</f>
        <v>3</v>
      </c>
      <c r="AR428" s="328" t="str">
        <f t="shared" ref="AR428" si="2274">IF(AQ428&lt;1.5,"FUERTE",IF(AND(AQ428&gt;=1.5,AQ428&lt;2.5),"ACEPTABLE",IF(AQ428&gt;=5,"INEXISTENTE","DÉBIL")))</f>
        <v>DÉBIL</v>
      </c>
      <c r="AS428" s="328">
        <f t="shared" ref="AS428" si="2275">IF(R428=0,0,ROUND((R428*AQ428),0))</f>
        <v>30</v>
      </c>
      <c r="AT428" s="329" t="str">
        <f t="shared" ref="AT428" si="2276">IF(AS428&gt;=36,"GRAVE", IF(AS428&lt;=10, "LEVE", "MODERADO"))</f>
        <v>MODERADO</v>
      </c>
      <c r="AU428" s="329" t="s">
        <v>1862</v>
      </c>
      <c r="AV428" s="411" t="s">
        <v>1863</v>
      </c>
      <c r="AW428" s="106" t="s">
        <v>89</v>
      </c>
      <c r="AX428" s="106" t="s">
        <v>1864</v>
      </c>
      <c r="AY428" s="125">
        <v>45984</v>
      </c>
      <c r="AZ428" s="120"/>
      <c r="BA428" s="100"/>
      <c r="BB428" s="100"/>
      <c r="BC428" s="100"/>
      <c r="BD428" s="100"/>
      <c r="BE428" s="100"/>
      <c r="BF428" s="100"/>
      <c r="BG428" s="100"/>
    </row>
    <row r="429" spans="1:59" ht="64.5" hidden="1" customHeight="1" x14ac:dyDescent="0.2">
      <c r="A429" s="336"/>
      <c r="B429" s="340"/>
      <c r="C429" s="340"/>
      <c r="D429" s="329"/>
      <c r="E429" s="340"/>
      <c r="F429" s="340"/>
      <c r="G429" s="106" t="s">
        <v>255</v>
      </c>
      <c r="H429" s="106" t="s">
        <v>37</v>
      </c>
      <c r="I429" s="106" t="s">
        <v>1815</v>
      </c>
      <c r="J429" s="340"/>
      <c r="K429" s="340"/>
      <c r="L429" s="340"/>
      <c r="M429" s="340"/>
      <c r="N429" s="340"/>
      <c r="O429" s="328"/>
      <c r="P429" s="340"/>
      <c r="Q429" s="328"/>
      <c r="R429" s="328"/>
      <c r="S429" s="118" t="s">
        <v>310</v>
      </c>
      <c r="T429" s="99">
        <f t="shared" si="2100"/>
        <v>1</v>
      </c>
      <c r="U429" s="328"/>
      <c r="V429" s="328"/>
      <c r="W429" s="106" t="s">
        <v>1847</v>
      </c>
      <c r="X429" s="328"/>
      <c r="Y429" s="328"/>
      <c r="Z429" s="108">
        <f t="shared" si="2102"/>
        <v>4</v>
      </c>
      <c r="AA429" s="106" t="s">
        <v>313</v>
      </c>
      <c r="AB429" s="106"/>
      <c r="AC429" s="328"/>
      <c r="AD429" s="328"/>
      <c r="AE429" s="108">
        <f t="shared" si="2104"/>
        <v>1</v>
      </c>
      <c r="AF429" s="106" t="s">
        <v>290</v>
      </c>
      <c r="AG429" s="106" t="s">
        <v>1855</v>
      </c>
      <c r="AH429" s="328"/>
      <c r="AI429" s="328"/>
      <c r="AJ429" s="108">
        <f t="shared" si="2107"/>
        <v>1</v>
      </c>
      <c r="AK429" s="106" t="s">
        <v>287</v>
      </c>
      <c r="AL429" s="106" t="s">
        <v>300</v>
      </c>
      <c r="AM429" s="328"/>
      <c r="AN429" s="328"/>
      <c r="AO429" s="108">
        <f t="shared" si="2114"/>
        <v>4</v>
      </c>
      <c r="AP429" s="106" t="s">
        <v>632</v>
      </c>
      <c r="AQ429" s="328"/>
      <c r="AR429" s="328"/>
      <c r="AS429" s="328"/>
      <c r="AT429" s="329"/>
      <c r="AU429" s="329"/>
      <c r="AV429" s="411"/>
      <c r="AW429" s="106" t="s">
        <v>89</v>
      </c>
      <c r="AX429" s="106" t="s">
        <v>1865</v>
      </c>
      <c r="AY429" s="125">
        <v>45984</v>
      </c>
      <c r="AZ429" s="120"/>
      <c r="BA429" s="100"/>
      <c r="BB429" s="100"/>
      <c r="BC429" s="100"/>
      <c r="BD429" s="100"/>
      <c r="BE429" s="100"/>
      <c r="BF429" s="100"/>
      <c r="BG429" s="100"/>
    </row>
    <row r="430" spans="1:59" ht="64.5" hidden="1" customHeight="1" x14ac:dyDescent="0.2">
      <c r="A430" s="336"/>
      <c r="B430" s="340"/>
      <c r="C430" s="340"/>
      <c r="D430" s="329"/>
      <c r="E430" s="340"/>
      <c r="F430" s="340"/>
      <c r="G430" s="106" t="s">
        <v>255</v>
      </c>
      <c r="H430" s="106" t="s">
        <v>37</v>
      </c>
      <c r="I430" s="106" t="s">
        <v>1816</v>
      </c>
      <c r="J430" s="340"/>
      <c r="K430" s="340"/>
      <c r="L430" s="340"/>
      <c r="M430" s="340"/>
      <c r="N430" s="340"/>
      <c r="O430" s="328"/>
      <c r="P430" s="340"/>
      <c r="Q430" s="328"/>
      <c r="R430" s="328"/>
      <c r="S430" s="118" t="s">
        <v>272</v>
      </c>
      <c r="T430" s="99">
        <f t="shared" si="2100"/>
        <v>5</v>
      </c>
      <c r="U430" s="328"/>
      <c r="V430" s="328"/>
      <c r="W430" s="106"/>
      <c r="X430" s="328"/>
      <c r="Y430" s="328"/>
      <c r="Z430" s="108">
        <f t="shared" si="2102"/>
        <v>5</v>
      </c>
      <c r="AA430" s="106"/>
      <c r="AB430" s="106"/>
      <c r="AC430" s="328"/>
      <c r="AD430" s="328"/>
      <c r="AE430" s="108">
        <f t="shared" si="2104"/>
        <v>5</v>
      </c>
      <c r="AF430" s="106"/>
      <c r="AG430" s="106"/>
      <c r="AH430" s="328"/>
      <c r="AI430" s="328"/>
      <c r="AJ430" s="108">
        <f t="shared" si="2107"/>
        <v>5</v>
      </c>
      <c r="AK430" s="106"/>
      <c r="AL430" s="106"/>
      <c r="AM430" s="328"/>
      <c r="AN430" s="328"/>
      <c r="AO430" s="108">
        <f t="shared" si="2114"/>
        <v>5</v>
      </c>
      <c r="AP430" s="106"/>
      <c r="AQ430" s="328"/>
      <c r="AR430" s="328"/>
      <c r="AS430" s="328"/>
      <c r="AT430" s="329"/>
      <c r="AU430" s="329"/>
      <c r="AV430" s="411"/>
      <c r="AW430" s="106"/>
      <c r="AX430" s="106"/>
      <c r="AY430" s="119"/>
      <c r="AZ430" s="120"/>
      <c r="BA430" s="100"/>
      <c r="BB430" s="100"/>
      <c r="BC430" s="100"/>
      <c r="BD430" s="100"/>
      <c r="BE430" s="100"/>
      <c r="BF430" s="100"/>
      <c r="BG430" s="100"/>
    </row>
    <row r="431" spans="1:59" ht="139.5" customHeight="1" x14ac:dyDescent="0.2">
      <c r="A431" s="336">
        <v>141</v>
      </c>
      <c r="B431" s="340" t="s">
        <v>523</v>
      </c>
      <c r="C431" s="340" t="str">
        <f t="shared" ref="C431" si="2277">+VLOOKUP(B431,$A$694:$B$733,2,0)</f>
        <v>MAURICIO HOLGUÍN LONDOÑO</v>
      </c>
      <c r="D431" s="329" t="s">
        <v>161</v>
      </c>
      <c r="E431" s="340" t="str">
        <f>IF(D431=$D$664,$E$664,IF(D431=$D$665,$E$665,IF(D431=$D$666,$E$666,IF(D431=$D$667,$E$667,IF(D431=$D$668,$E$668,IF(D431=$D$669,$E$669,IF(D431=$D$670,$E$670,IF(D431=$D$671,$E$671,IF(D431=$D$672,$E$672,IF(D431=$D$673,$E$673,IF(D431=VICERRECTORÍA_ACADÉMICA_,BE1045,IF(D431=PLANEACIÓN_,BE1047, IF(D431=IMPACTO,BE1046,IF(D431=VICERRECTORÍA_ADMINISTRATIVA_FINANCIERA_,BE1048,IF(D431=_VICERRECTORÍA_RESPONSABILIDAD_SOCIAL_Y_BIENESTAR_UNIVERSITARIO_,BE1049,"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340" t="s">
        <v>259</v>
      </c>
      <c r="G431" s="106" t="s">
        <v>256</v>
      </c>
      <c r="H431" s="106" t="s">
        <v>257</v>
      </c>
      <c r="I431" s="106" t="s">
        <v>1874</v>
      </c>
      <c r="J431" s="340" t="s">
        <v>106</v>
      </c>
      <c r="K431" s="328" t="s">
        <v>1882</v>
      </c>
      <c r="L431" s="328" t="s">
        <v>1883</v>
      </c>
      <c r="M431" s="328" t="s">
        <v>1884</v>
      </c>
      <c r="N431" s="340" t="s">
        <v>124</v>
      </c>
      <c r="O431" s="328">
        <f t="shared" ref="O431" si="2278">IF(N431="ALTA",5,IF(N431="MEDIO ALTA",4,IF(N431="MEDIA",3,IF(N431="MEDIO BAJA",2,IF(N431="BAJA",1,0)))))</f>
        <v>1</v>
      </c>
      <c r="P431" s="340" t="s">
        <v>137</v>
      </c>
      <c r="Q431" s="328">
        <f t="shared" ref="Q431" si="2279">IF(P431="ALTO",5,IF(P431="MEDIO-ALTO",4,IF(P431="MEDIO",3,IF(P431="MEDIO-BAJO",2,IF(P431="BAJO",1,0)))))</f>
        <v>3</v>
      </c>
      <c r="R431" s="328">
        <f t="shared" ref="R431" si="2280">Q431*O431</f>
        <v>3</v>
      </c>
      <c r="S431" s="118" t="s">
        <v>310</v>
      </c>
      <c r="T431" s="99">
        <f t="shared" si="2100"/>
        <v>1</v>
      </c>
      <c r="U431" s="328">
        <f t="shared" ref="U431" si="2281">ROUND(AVERAGEIF(T431:T433,"&gt;0"),0)</f>
        <v>1</v>
      </c>
      <c r="V431" s="328">
        <f t="shared" ref="V431" si="2282">U431*0.6</f>
        <v>0.6</v>
      </c>
      <c r="W431" s="106" t="s">
        <v>1893</v>
      </c>
      <c r="X431" s="328">
        <f t="shared" ref="X431" si="2283">IF(S431="No_existen",5*$X$10,Y431*$X$10)</f>
        <v>0.2</v>
      </c>
      <c r="Y431" s="328">
        <f t="shared" ref="Y431:Y467" si="2284">ROUND(AVERAGEIF(Z431:Z433,"&gt;0"),0)</f>
        <v>4</v>
      </c>
      <c r="Z431" s="108">
        <f t="shared" si="2102"/>
        <v>4</v>
      </c>
      <c r="AA431" s="106" t="s">
        <v>313</v>
      </c>
      <c r="AB431" s="106"/>
      <c r="AC431" s="328">
        <f t="shared" ref="AC431" si="2285">IF(S431="No_existen",5*$AC$10,AD431*$AC$10)</f>
        <v>0.15</v>
      </c>
      <c r="AD431" s="328">
        <f t="shared" ref="AD431" si="2286">ROUND(AVERAGEIF(AE431:AE433,"&gt;0"),0)</f>
        <v>1</v>
      </c>
      <c r="AE431" s="108">
        <f t="shared" si="2104"/>
        <v>1</v>
      </c>
      <c r="AF431" s="106" t="s">
        <v>290</v>
      </c>
      <c r="AG431" s="106" t="s">
        <v>1903</v>
      </c>
      <c r="AH431" s="328">
        <f t="shared" ref="AH431" si="2287">IF(S431="No_existen",5*$AH$10,AI431*$AH$10)</f>
        <v>0.1</v>
      </c>
      <c r="AI431" s="328">
        <f t="shared" ref="AI431" si="2288">ROUND(AVERAGEIF(AJ431:AJ433,"&gt;0"),0)</f>
        <v>1</v>
      </c>
      <c r="AJ431" s="108">
        <f t="shared" si="2107"/>
        <v>1</v>
      </c>
      <c r="AK431" s="106" t="s">
        <v>287</v>
      </c>
      <c r="AL431" s="106" t="s">
        <v>298</v>
      </c>
      <c r="AM431" s="328">
        <f t="shared" ref="AM431" si="2289">IF(S431="No_existen",5*$AM$10,AN431*$AM$10)</f>
        <v>0.1</v>
      </c>
      <c r="AN431" s="328">
        <f t="shared" ref="AN431" si="2290">ROUND(AVERAGEIF(AO431:AO433,"&gt;0"),0)</f>
        <v>1</v>
      </c>
      <c r="AO431" s="108">
        <f t="shared" si="2114"/>
        <v>1</v>
      </c>
      <c r="AP431" s="106" t="s">
        <v>631</v>
      </c>
      <c r="AQ431" s="328">
        <f t="shared" ref="AQ431" si="2291">ROUND(AVERAGE(U431,Y431,AD431,AI431,AN431),0)</f>
        <v>2</v>
      </c>
      <c r="AR431" s="328" t="str">
        <f t="shared" ref="AR431" si="2292">IF(AQ431&lt;1.5,"FUERTE",IF(AND(AQ431&gt;=1.5,AQ431&lt;2.5),"ACEPTABLE",IF(AQ431&gt;=5,"INEXISTENTE","DÉBIL")))</f>
        <v>ACEPTABLE</v>
      </c>
      <c r="AS431" s="328">
        <f t="shared" ref="AS431" si="2293">IF(R431=0,0,ROUND((R431*AQ431),0))</f>
        <v>6</v>
      </c>
      <c r="AT431" s="329" t="str">
        <f t="shared" ref="AT431" si="2294">IF(AS431&gt;=36,"GRAVE", IF(AS431&lt;=10, "LEVE", "MODERADO"))</f>
        <v>LEVE</v>
      </c>
      <c r="AU431" s="328" t="s">
        <v>1909</v>
      </c>
      <c r="AV431" s="384">
        <v>0.01</v>
      </c>
      <c r="AW431" s="106" t="s">
        <v>88</v>
      </c>
      <c r="AX431" s="106"/>
      <c r="AY431" s="119"/>
      <c r="AZ431" s="120"/>
      <c r="BA431" s="100"/>
      <c r="BB431" s="100"/>
      <c r="BC431" s="100"/>
      <c r="BD431" s="100"/>
      <c r="BE431" s="100"/>
      <c r="BF431" s="100"/>
      <c r="BG431" s="100"/>
    </row>
    <row r="432" spans="1:59" ht="64.5" hidden="1" customHeight="1" x14ac:dyDescent="0.2">
      <c r="A432" s="336"/>
      <c r="B432" s="340"/>
      <c r="C432" s="340"/>
      <c r="D432" s="329"/>
      <c r="E432" s="340"/>
      <c r="F432" s="340"/>
      <c r="G432" s="106" t="s">
        <v>256</v>
      </c>
      <c r="H432" s="106" t="s">
        <v>41</v>
      </c>
      <c r="I432" s="106" t="s">
        <v>1875</v>
      </c>
      <c r="J432" s="340"/>
      <c r="K432" s="328"/>
      <c r="L432" s="328"/>
      <c r="M432" s="328"/>
      <c r="N432" s="340"/>
      <c r="O432" s="328"/>
      <c r="P432" s="340"/>
      <c r="Q432" s="328"/>
      <c r="R432" s="328"/>
      <c r="S432" s="118" t="s">
        <v>310</v>
      </c>
      <c r="T432" s="99">
        <f t="shared" si="2100"/>
        <v>1</v>
      </c>
      <c r="U432" s="328"/>
      <c r="V432" s="328"/>
      <c r="W432" s="106" t="s">
        <v>1894</v>
      </c>
      <c r="X432" s="328"/>
      <c r="Y432" s="328"/>
      <c r="Z432" s="108">
        <f t="shared" si="2102"/>
        <v>4</v>
      </c>
      <c r="AA432" s="106" t="s">
        <v>313</v>
      </c>
      <c r="AB432" s="106"/>
      <c r="AC432" s="328"/>
      <c r="AD432" s="328"/>
      <c r="AE432" s="108">
        <f t="shared" si="2104"/>
        <v>1</v>
      </c>
      <c r="AF432" s="106" t="s">
        <v>290</v>
      </c>
      <c r="AG432" s="106" t="s">
        <v>1903</v>
      </c>
      <c r="AH432" s="328"/>
      <c r="AI432" s="328"/>
      <c r="AJ432" s="108">
        <f t="shared" si="2107"/>
        <v>1</v>
      </c>
      <c r="AK432" s="106" t="s">
        <v>287</v>
      </c>
      <c r="AL432" s="106" t="s">
        <v>298</v>
      </c>
      <c r="AM432" s="328"/>
      <c r="AN432" s="328"/>
      <c r="AO432" s="108">
        <f t="shared" si="2114"/>
        <v>1</v>
      </c>
      <c r="AP432" s="106" t="s">
        <v>631</v>
      </c>
      <c r="AQ432" s="328"/>
      <c r="AR432" s="328"/>
      <c r="AS432" s="328"/>
      <c r="AT432" s="329"/>
      <c r="AU432" s="328"/>
      <c r="AV432" s="328"/>
      <c r="AW432" s="106" t="s">
        <v>88</v>
      </c>
      <c r="AX432" s="106"/>
      <c r="AY432" s="119"/>
      <c r="AZ432" s="120"/>
      <c r="BA432" s="100"/>
      <c r="BB432" s="100"/>
      <c r="BC432" s="100"/>
      <c r="BD432" s="100"/>
      <c r="BE432" s="100"/>
      <c r="BF432" s="100"/>
      <c r="BG432" s="100"/>
    </row>
    <row r="433" spans="1:59" ht="64.5" hidden="1" customHeight="1" x14ac:dyDescent="0.2">
      <c r="A433" s="336"/>
      <c r="B433" s="340"/>
      <c r="C433" s="340"/>
      <c r="D433" s="329"/>
      <c r="E433" s="340"/>
      <c r="F433" s="340"/>
      <c r="G433" s="106" t="s">
        <v>255</v>
      </c>
      <c r="H433" s="106" t="s">
        <v>36</v>
      </c>
      <c r="I433" s="106" t="s">
        <v>1876</v>
      </c>
      <c r="J433" s="340"/>
      <c r="K433" s="328"/>
      <c r="L433" s="328"/>
      <c r="M433" s="328"/>
      <c r="N433" s="340"/>
      <c r="O433" s="328"/>
      <c r="P433" s="340"/>
      <c r="Q433" s="328"/>
      <c r="R433" s="328"/>
      <c r="S433" s="118" t="s">
        <v>310</v>
      </c>
      <c r="T433" s="99">
        <f t="shared" si="2100"/>
        <v>1</v>
      </c>
      <c r="U433" s="328"/>
      <c r="V433" s="328"/>
      <c r="W433" s="106" t="s">
        <v>1895</v>
      </c>
      <c r="X433" s="328"/>
      <c r="Y433" s="328"/>
      <c r="Z433" s="108">
        <f t="shared" si="2102"/>
        <v>4</v>
      </c>
      <c r="AA433" s="106" t="s">
        <v>313</v>
      </c>
      <c r="AB433" s="106"/>
      <c r="AC433" s="328"/>
      <c r="AD433" s="328"/>
      <c r="AE433" s="108">
        <f t="shared" si="2104"/>
        <v>1</v>
      </c>
      <c r="AF433" s="106" t="s">
        <v>290</v>
      </c>
      <c r="AG433" s="106" t="s">
        <v>1903</v>
      </c>
      <c r="AH433" s="328"/>
      <c r="AI433" s="328"/>
      <c r="AJ433" s="108">
        <f t="shared" si="2107"/>
        <v>1</v>
      </c>
      <c r="AK433" s="106" t="s">
        <v>287</v>
      </c>
      <c r="AL433" s="106" t="s">
        <v>294</v>
      </c>
      <c r="AM433" s="328"/>
      <c r="AN433" s="328"/>
      <c r="AO433" s="108">
        <f t="shared" si="2114"/>
        <v>1</v>
      </c>
      <c r="AP433" s="106" t="s">
        <v>631</v>
      </c>
      <c r="AQ433" s="328"/>
      <c r="AR433" s="328"/>
      <c r="AS433" s="328"/>
      <c r="AT433" s="329"/>
      <c r="AU433" s="328"/>
      <c r="AV433" s="328"/>
      <c r="AW433" s="106" t="s">
        <v>88</v>
      </c>
      <c r="AX433" s="106"/>
      <c r="AY433" s="119"/>
      <c r="AZ433" s="120"/>
      <c r="BA433" s="100"/>
      <c r="BB433" s="100"/>
      <c r="BC433" s="100"/>
      <c r="BD433" s="100"/>
      <c r="BE433" s="100"/>
      <c r="BF433" s="100"/>
      <c r="BG433" s="100"/>
    </row>
    <row r="434" spans="1:59" ht="64.5" hidden="1" customHeight="1" x14ac:dyDescent="0.2">
      <c r="A434" s="336">
        <v>142</v>
      </c>
      <c r="B434" s="340" t="s">
        <v>523</v>
      </c>
      <c r="C434" s="340" t="str">
        <f t="shared" ref="C434" si="2295">+VLOOKUP(B434,$A$694:$B$733,2,0)</f>
        <v>MAURICIO HOLGUÍN LONDOÑO</v>
      </c>
      <c r="D434" s="329" t="s">
        <v>164</v>
      </c>
      <c r="E434" s="340" t="str">
        <f>IF(D434=$D$664,$E$664,IF(D434=$D$665,$E$665,IF(D434=$D$666,$E$666,IF(D434=$D$667,$E$667,IF(D434=$D$668,$E$668,IF(D434=$D$669,$E$669,IF(D434=$D$670,$E$670,IF(D434=$D$671,$E$671,IF(D434=$D$672,$E$672,IF(D434=$D$673,$E$673,IF(D434=VICERRECTORÍA_ACADÉMICA_,BE1048,IF(D434=PLANEACIÓN_,BE1050, IF(D434=IMPACTO,BE1049,IF(D434=VICERRECTORÍA_ADMINISTRATIVA_FINANCIERA_,BE1051,IF(D434=_VICERRECTORÍA_RESPONSABILIDAD_SOCIAL_Y_BIENESTAR_UNIVERSITARIO_,BE1052," ")))))))))))))))</f>
        <v>Promover y facilitar la interacción con la sociedad contribuyendo a la satisfacción de sus demandas, mediante servicios especializados, programas de educación continuada y de proyección social.</v>
      </c>
      <c r="F434" s="340" t="s">
        <v>260</v>
      </c>
      <c r="G434" s="106" t="s">
        <v>255</v>
      </c>
      <c r="H434" s="106" t="s">
        <v>36</v>
      </c>
      <c r="I434" s="99" t="s">
        <v>1877</v>
      </c>
      <c r="J434" s="340" t="s">
        <v>108</v>
      </c>
      <c r="K434" s="337" t="s">
        <v>1885</v>
      </c>
      <c r="L434" s="337" t="s">
        <v>1885</v>
      </c>
      <c r="M434" s="337" t="s">
        <v>1886</v>
      </c>
      <c r="N434" s="340" t="s">
        <v>124</v>
      </c>
      <c r="O434" s="328">
        <f t="shared" ref="O434" si="2296">IF(N434="ALTA",5,IF(N434="MEDIO ALTA",4,IF(N434="MEDIA",3,IF(N434="MEDIO BAJA",2,IF(N434="BAJA",1,0)))))</f>
        <v>1</v>
      </c>
      <c r="P434" s="340" t="s">
        <v>138</v>
      </c>
      <c r="Q434" s="328">
        <f t="shared" ref="Q434" si="2297">IF(P434="ALTO",5,IF(P434="MEDIO-ALTO",4,IF(P434="MEDIO",3,IF(P434="MEDIO-BAJO",2,IF(P434="BAJO",1,0)))))</f>
        <v>1</v>
      </c>
      <c r="R434" s="328">
        <f t="shared" ref="R434" si="2298">Q434*O434</f>
        <v>1</v>
      </c>
      <c r="S434" s="118" t="s">
        <v>309</v>
      </c>
      <c r="T434" s="99">
        <f t="shared" si="2100"/>
        <v>2</v>
      </c>
      <c r="U434" s="328">
        <f t="shared" ref="U434:U497" si="2299">ROUND(AVERAGEIF(T434:T436,"&gt;0"),0)</f>
        <v>2</v>
      </c>
      <c r="V434" s="328">
        <f t="shared" ref="V434:V497" si="2300">U434*0.6</f>
        <v>1.2</v>
      </c>
      <c r="W434" s="106" t="s">
        <v>1896</v>
      </c>
      <c r="X434" s="328">
        <f t="shared" ref="X434" si="2301">IF(S434="No_existen",5*$X$10,Y434*$X$10)</f>
        <v>0.2</v>
      </c>
      <c r="Y434" s="328">
        <f t="shared" ref="Y434:Y470" si="2302">ROUND(AVERAGEIF(Z434:Z436,"&gt;0"),0)</f>
        <v>4</v>
      </c>
      <c r="Z434" s="108">
        <f t="shared" si="2102"/>
        <v>4</v>
      </c>
      <c r="AA434" s="106" t="s">
        <v>313</v>
      </c>
      <c r="AB434" s="106"/>
      <c r="AC434" s="328">
        <f t="shared" ref="AC434" si="2303">IF(S434="No_existen",5*$AC$10,AD434*$AC$10)</f>
        <v>0.15</v>
      </c>
      <c r="AD434" s="328">
        <f t="shared" ref="AD434:AD497" si="2304">ROUND(AVERAGEIF(AE434:AE436,"&gt;0"),0)</f>
        <v>1</v>
      </c>
      <c r="AE434" s="108">
        <f t="shared" si="2104"/>
        <v>1</v>
      </c>
      <c r="AF434" s="106" t="s">
        <v>290</v>
      </c>
      <c r="AG434" s="106" t="s">
        <v>1904</v>
      </c>
      <c r="AH434" s="328">
        <f t="shared" ref="AH434" si="2305">IF(S434="No_existen",5*$AH$10,AI434*$AH$10)</f>
        <v>0.1</v>
      </c>
      <c r="AI434" s="328">
        <f t="shared" ref="AI434" si="2306">ROUND(AVERAGEIF(AJ434:AJ436,"&gt;0"),0)</f>
        <v>1</v>
      </c>
      <c r="AJ434" s="108">
        <f t="shared" si="2107"/>
        <v>1</v>
      </c>
      <c r="AK434" s="106" t="s">
        <v>287</v>
      </c>
      <c r="AL434" s="106" t="s">
        <v>294</v>
      </c>
      <c r="AM434" s="328">
        <f t="shared" ref="AM434" si="2307">IF(S434="No_existen",5*$AM$10,AN434*$AM$10)</f>
        <v>0.1</v>
      </c>
      <c r="AN434" s="328">
        <f t="shared" ref="AN434" si="2308">ROUND(AVERAGEIF(AO434:AO436,"&gt;0"),0)</f>
        <v>1</v>
      </c>
      <c r="AO434" s="108">
        <f t="shared" si="2114"/>
        <v>1</v>
      </c>
      <c r="AP434" s="106" t="s">
        <v>631</v>
      </c>
      <c r="AQ434" s="328">
        <f t="shared" ref="AQ434" si="2309">ROUND(AVERAGE(U434,Y434,AD434,AI434,AN434),0)</f>
        <v>2</v>
      </c>
      <c r="AR434" s="328" t="str">
        <f t="shared" ref="AR434" si="2310">IF(AQ434&lt;1.5,"FUERTE",IF(AND(AQ434&gt;=1.5,AQ434&lt;2.5),"ACEPTABLE",IF(AQ434&gt;=5,"INEXISTENTE","DÉBIL")))</f>
        <v>ACEPTABLE</v>
      </c>
      <c r="AS434" s="328">
        <f t="shared" ref="AS434" si="2311">IF(R434=0,0,ROUND((R434*AQ434),0))</f>
        <v>2</v>
      </c>
      <c r="AT434" s="329" t="str">
        <f t="shared" ref="AT434" si="2312">IF(AS434&gt;=36,"GRAVE", IF(AS434&lt;=10, "LEVE", "MODERADO"))</f>
        <v>LEVE</v>
      </c>
      <c r="AU434" s="363" t="s">
        <v>1910</v>
      </c>
      <c r="AV434" s="329">
        <v>1</v>
      </c>
      <c r="AW434" s="106" t="s">
        <v>88</v>
      </c>
      <c r="AX434" s="106"/>
      <c r="AY434" s="119"/>
      <c r="AZ434" s="120"/>
      <c r="BA434" s="100"/>
      <c r="BB434" s="100"/>
      <c r="BC434" s="100"/>
      <c r="BD434" s="100"/>
      <c r="BE434" s="100"/>
      <c r="BF434" s="100"/>
      <c r="BG434" s="100"/>
    </row>
    <row r="435" spans="1:59" ht="64.5" hidden="1" customHeight="1" x14ac:dyDescent="0.2">
      <c r="A435" s="336"/>
      <c r="B435" s="340"/>
      <c r="C435" s="340"/>
      <c r="D435" s="329"/>
      <c r="E435" s="340"/>
      <c r="F435" s="340"/>
      <c r="G435" s="106"/>
      <c r="H435" s="106"/>
      <c r="I435" s="99"/>
      <c r="J435" s="340"/>
      <c r="K435" s="338"/>
      <c r="L435" s="338"/>
      <c r="M435" s="338"/>
      <c r="N435" s="340"/>
      <c r="O435" s="328"/>
      <c r="P435" s="340"/>
      <c r="Q435" s="328"/>
      <c r="R435" s="328"/>
      <c r="S435" s="118"/>
      <c r="T435" s="99">
        <f t="shared" si="2100"/>
        <v>0</v>
      </c>
      <c r="U435" s="328"/>
      <c r="V435" s="328"/>
      <c r="W435" s="106"/>
      <c r="X435" s="328"/>
      <c r="Y435" s="328"/>
      <c r="Z435" s="108">
        <f t="shared" si="2102"/>
        <v>0</v>
      </c>
      <c r="AA435" s="106"/>
      <c r="AB435" s="106"/>
      <c r="AC435" s="328"/>
      <c r="AD435" s="328"/>
      <c r="AE435" s="108">
        <f t="shared" si="2104"/>
        <v>0</v>
      </c>
      <c r="AF435" s="106"/>
      <c r="AG435" s="106"/>
      <c r="AH435" s="328"/>
      <c r="AI435" s="328"/>
      <c r="AJ435" s="108">
        <f t="shared" si="2107"/>
        <v>0</v>
      </c>
      <c r="AK435" s="106"/>
      <c r="AL435" s="106"/>
      <c r="AM435" s="328"/>
      <c r="AN435" s="328"/>
      <c r="AO435" s="108">
        <f t="shared" si="2114"/>
        <v>0</v>
      </c>
      <c r="AP435" s="106"/>
      <c r="AQ435" s="328"/>
      <c r="AR435" s="328"/>
      <c r="AS435" s="328"/>
      <c r="AT435" s="329"/>
      <c r="AU435" s="364"/>
      <c r="AV435" s="329"/>
      <c r="AW435" s="106"/>
      <c r="AX435" s="106"/>
      <c r="AY435" s="119"/>
      <c r="AZ435" s="120"/>
      <c r="BA435" s="100"/>
      <c r="BB435" s="100"/>
      <c r="BC435" s="100"/>
      <c r="BD435" s="100"/>
      <c r="BE435" s="100"/>
      <c r="BF435" s="100"/>
      <c r="BG435" s="100"/>
    </row>
    <row r="436" spans="1:59" ht="64.5" hidden="1" customHeight="1" x14ac:dyDescent="0.2">
      <c r="A436" s="336"/>
      <c r="B436" s="340"/>
      <c r="C436" s="340"/>
      <c r="D436" s="329"/>
      <c r="E436" s="340"/>
      <c r="F436" s="340"/>
      <c r="G436" s="106"/>
      <c r="H436" s="106"/>
      <c r="I436" s="99"/>
      <c r="J436" s="340"/>
      <c r="K436" s="339"/>
      <c r="L436" s="339"/>
      <c r="M436" s="339"/>
      <c r="N436" s="340"/>
      <c r="O436" s="328"/>
      <c r="P436" s="340"/>
      <c r="Q436" s="328"/>
      <c r="R436" s="328"/>
      <c r="S436" s="118"/>
      <c r="T436" s="99">
        <f t="shared" si="2100"/>
        <v>0</v>
      </c>
      <c r="U436" s="328"/>
      <c r="V436" s="328"/>
      <c r="W436" s="106"/>
      <c r="X436" s="328"/>
      <c r="Y436" s="328"/>
      <c r="Z436" s="108">
        <f t="shared" si="2102"/>
        <v>0</v>
      </c>
      <c r="AA436" s="106"/>
      <c r="AB436" s="106"/>
      <c r="AC436" s="328"/>
      <c r="AD436" s="328"/>
      <c r="AE436" s="108">
        <f t="shared" si="2104"/>
        <v>0</v>
      </c>
      <c r="AF436" s="106"/>
      <c r="AG436" s="106"/>
      <c r="AH436" s="328"/>
      <c r="AI436" s="328"/>
      <c r="AJ436" s="108">
        <f t="shared" si="2107"/>
        <v>0</v>
      </c>
      <c r="AK436" s="106"/>
      <c r="AL436" s="106"/>
      <c r="AM436" s="328"/>
      <c r="AN436" s="328"/>
      <c r="AO436" s="108">
        <f t="shared" si="2114"/>
        <v>0</v>
      </c>
      <c r="AP436" s="106"/>
      <c r="AQ436" s="328"/>
      <c r="AR436" s="328"/>
      <c r="AS436" s="328"/>
      <c r="AT436" s="329"/>
      <c r="AU436" s="365"/>
      <c r="AV436" s="329"/>
      <c r="AW436" s="106"/>
      <c r="AX436" s="106"/>
      <c r="AY436" s="119"/>
      <c r="AZ436" s="120"/>
      <c r="BA436" s="100"/>
      <c r="BB436" s="100"/>
      <c r="BC436" s="100"/>
      <c r="BD436" s="100"/>
      <c r="BE436" s="100"/>
      <c r="BF436" s="100"/>
      <c r="BG436" s="100"/>
    </row>
    <row r="437" spans="1:59" ht="64.5" hidden="1" customHeight="1" x14ac:dyDescent="0.2">
      <c r="A437" s="336">
        <v>143</v>
      </c>
      <c r="B437" s="340" t="s">
        <v>523</v>
      </c>
      <c r="C437" s="340" t="str">
        <f t="shared" ref="C437" si="2313">+VLOOKUP(B437,$A$694:$B$733,2,0)</f>
        <v>MAURICIO HOLGUÍN LONDOÑO</v>
      </c>
      <c r="D437" s="329" t="s">
        <v>164</v>
      </c>
      <c r="E437" s="340" t="str">
        <f>IF(D437=$D$664,$E$664,IF(D437=$D$665,$E$665,IF(D437=$D$666,$E$666,IF(D437=$D$667,$E$667,IF(D437=$D$668,$E$668,IF(D437=$D$669,$E$669,IF(D437=$D$670,$E$670,IF(D437=$D$671,$E$671,IF(D437=$D$672,$E$672,IF(D437=$D$673,$E$673,IF(D437=VICERRECTORÍA_ACADÉMICA_,BE1051,IF(D437=PLANEACIÓN_,BE1053, IF(D437=IMPACTO,BE1052,IF(D437=VICERRECTORÍA_ADMINISTRATIVA_FINANCIERA_,BE1054,IF(D437=_VICERRECTORÍA_RESPONSABILIDAD_SOCIAL_Y_BIENESTAR_UNIVERSITARIO_,BE1055," ")))))))))))))))</f>
        <v>Promover y facilitar la interacción con la sociedad contribuyendo a la satisfacción de sus demandas, mediante servicios especializados, programas de educación continuada y de proyección social.</v>
      </c>
      <c r="F437" s="340" t="s">
        <v>259</v>
      </c>
      <c r="G437" s="106" t="s">
        <v>255</v>
      </c>
      <c r="H437" s="106" t="s">
        <v>222</v>
      </c>
      <c r="I437" s="118" t="s">
        <v>1878</v>
      </c>
      <c r="J437" s="340" t="s">
        <v>106</v>
      </c>
      <c r="K437" s="337" t="s">
        <v>1887</v>
      </c>
      <c r="L437" s="337" t="s">
        <v>1888</v>
      </c>
      <c r="M437" s="337" t="s">
        <v>1889</v>
      </c>
      <c r="N437" s="340" t="s">
        <v>124</v>
      </c>
      <c r="O437" s="328">
        <f t="shared" ref="O437" si="2314">IF(N437="ALTA",5,IF(N437="MEDIO ALTA",4,IF(N437="MEDIA",3,IF(N437="MEDIO BAJA",2,IF(N437="BAJA",1,0)))))</f>
        <v>1</v>
      </c>
      <c r="P437" s="340" t="s">
        <v>137</v>
      </c>
      <c r="Q437" s="328">
        <f t="shared" ref="Q437" si="2315">IF(P437="ALTO",5,IF(P437="MEDIO-ALTO",4,IF(P437="MEDIO",3,IF(P437="MEDIO-BAJO",2,IF(P437="BAJO",1,0)))))</f>
        <v>3</v>
      </c>
      <c r="R437" s="328">
        <f t="shared" ref="R437" si="2316">Q437*O437</f>
        <v>3</v>
      </c>
      <c r="S437" s="118" t="s">
        <v>381</v>
      </c>
      <c r="T437" s="99">
        <f t="shared" si="2100"/>
        <v>4</v>
      </c>
      <c r="U437" s="328">
        <f t="shared" ref="U437:U500" si="2317">ROUND(AVERAGEIF(T437:T439,"&gt;0"),0)</f>
        <v>2</v>
      </c>
      <c r="V437" s="328">
        <f t="shared" ref="V437:V500" si="2318">U437*0.6</f>
        <v>1.2</v>
      </c>
      <c r="W437" s="106" t="s">
        <v>1897</v>
      </c>
      <c r="X437" s="328">
        <f t="shared" ref="X437" si="2319">IF(S437="No_existen",5*$X$10,Y437*$X$10)</f>
        <v>0.15000000000000002</v>
      </c>
      <c r="Y437" s="328">
        <f t="shared" ref="Y437:Y473" si="2320">ROUND(AVERAGEIF(Z437:Z439,"&gt;0"),0)</f>
        <v>3</v>
      </c>
      <c r="Z437" s="108">
        <f t="shared" si="2102"/>
        <v>4</v>
      </c>
      <c r="AA437" s="106" t="s">
        <v>313</v>
      </c>
      <c r="AB437" s="106"/>
      <c r="AC437" s="328">
        <f t="shared" ref="AC437" si="2321">IF(S437="No_existen",5*$AC$10,AD437*$AC$10)</f>
        <v>0.15</v>
      </c>
      <c r="AD437" s="328">
        <f t="shared" ref="AD437:AD500" si="2322">ROUND(AVERAGEIF(AE437:AE439,"&gt;0"),0)</f>
        <v>1</v>
      </c>
      <c r="AE437" s="108">
        <f t="shared" si="2104"/>
        <v>1</v>
      </c>
      <c r="AF437" s="106" t="s">
        <v>290</v>
      </c>
      <c r="AG437" s="106" t="s">
        <v>1905</v>
      </c>
      <c r="AH437" s="328">
        <f t="shared" ref="AH437" si="2323">IF(S437="No_existen",5*$AH$10,AI437*$AH$10)</f>
        <v>0.1</v>
      </c>
      <c r="AI437" s="328">
        <f t="shared" ref="AI437" si="2324">ROUND(AVERAGEIF(AJ437:AJ439,"&gt;0"),0)</f>
        <v>1</v>
      </c>
      <c r="AJ437" s="108">
        <f t="shared" si="2107"/>
        <v>1</v>
      </c>
      <c r="AK437" s="106" t="s">
        <v>287</v>
      </c>
      <c r="AL437" s="106" t="s">
        <v>299</v>
      </c>
      <c r="AM437" s="328">
        <f t="shared" ref="AM437" si="2325">IF(S437="No_existen",5*$AM$10,AN437*$AM$10)</f>
        <v>0.1</v>
      </c>
      <c r="AN437" s="328">
        <f t="shared" ref="AN437" si="2326">ROUND(AVERAGEIF(AO437:AO439,"&gt;0"),0)</f>
        <v>1</v>
      </c>
      <c r="AO437" s="108">
        <f t="shared" si="2114"/>
        <v>1</v>
      </c>
      <c r="AP437" s="106" t="s">
        <v>631</v>
      </c>
      <c r="AQ437" s="328">
        <f t="shared" ref="AQ437" si="2327">ROUND(AVERAGE(U437,Y437,AD437,AI437,AN437),0)</f>
        <v>2</v>
      </c>
      <c r="AR437" s="328" t="str">
        <f t="shared" ref="AR437" si="2328">IF(AQ437&lt;1.5,"FUERTE",IF(AND(AQ437&gt;=1.5,AQ437&lt;2.5),"ACEPTABLE",IF(AQ437&gt;=5,"INEXISTENTE","DÉBIL")))</f>
        <v>ACEPTABLE</v>
      </c>
      <c r="AS437" s="328">
        <f t="shared" ref="AS437" si="2329">IF(R437=0,0,ROUND((R437*AQ437),0))</f>
        <v>6</v>
      </c>
      <c r="AT437" s="329" t="str">
        <f t="shared" ref="AT437" si="2330">IF(AS437&gt;=36,"GRAVE", IF(AS437&lt;=10, "LEVE", "MODERADO"))</f>
        <v>LEVE</v>
      </c>
      <c r="AU437" s="329" t="s">
        <v>1911</v>
      </c>
      <c r="AV437" s="329">
        <v>1</v>
      </c>
      <c r="AW437" s="106" t="s">
        <v>88</v>
      </c>
      <c r="AX437" s="106"/>
      <c r="AY437" s="119"/>
      <c r="AZ437" s="120"/>
      <c r="BA437" s="100"/>
      <c r="BB437" s="100"/>
      <c r="BC437" s="100"/>
      <c r="BD437" s="100"/>
      <c r="BE437" s="100"/>
      <c r="BF437" s="100"/>
      <c r="BG437" s="100"/>
    </row>
    <row r="438" spans="1:59" ht="64.5" hidden="1" customHeight="1" x14ac:dyDescent="0.2">
      <c r="A438" s="336"/>
      <c r="B438" s="340"/>
      <c r="C438" s="340"/>
      <c r="D438" s="329"/>
      <c r="E438" s="340"/>
      <c r="F438" s="340"/>
      <c r="G438" s="106"/>
      <c r="H438" s="106"/>
      <c r="I438" s="99"/>
      <c r="J438" s="340"/>
      <c r="K438" s="338"/>
      <c r="L438" s="338"/>
      <c r="M438" s="338"/>
      <c r="N438" s="340"/>
      <c r="O438" s="328"/>
      <c r="P438" s="340"/>
      <c r="Q438" s="328"/>
      <c r="R438" s="328"/>
      <c r="S438" s="118" t="s">
        <v>310</v>
      </c>
      <c r="T438" s="99">
        <f t="shared" si="2100"/>
        <v>1</v>
      </c>
      <c r="U438" s="328"/>
      <c r="V438" s="328"/>
      <c r="W438" s="106" t="s">
        <v>1898</v>
      </c>
      <c r="X438" s="328"/>
      <c r="Y438" s="328"/>
      <c r="Z438" s="108">
        <f t="shared" si="2102"/>
        <v>4</v>
      </c>
      <c r="AA438" s="106" t="s">
        <v>313</v>
      </c>
      <c r="AB438" s="106"/>
      <c r="AC438" s="328"/>
      <c r="AD438" s="328"/>
      <c r="AE438" s="108">
        <f t="shared" si="2104"/>
        <v>1</v>
      </c>
      <c r="AF438" s="106" t="s">
        <v>290</v>
      </c>
      <c r="AG438" s="106" t="s">
        <v>1906</v>
      </c>
      <c r="AH438" s="328"/>
      <c r="AI438" s="328"/>
      <c r="AJ438" s="108">
        <f t="shared" si="2107"/>
        <v>1</v>
      </c>
      <c r="AK438" s="106" t="s">
        <v>287</v>
      </c>
      <c r="AL438" s="106" t="s">
        <v>294</v>
      </c>
      <c r="AM438" s="328"/>
      <c r="AN438" s="328"/>
      <c r="AO438" s="108">
        <f t="shared" si="2114"/>
        <v>1</v>
      </c>
      <c r="AP438" s="106" t="s">
        <v>631</v>
      </c>
      <c r="AQ438" s="328"/>
      <c r="AR438" s="328"/>
      <c r="AS438" s="328"/>
      <c r="AT438" s="329"/>
      <c r="AU438" s="329"/>
      <c r="AV438" s="329"/>
      <c r="AW438" s="106" t="s">
        <v>88</v>
      </c>
      <c r="AX438" s="106"/>
      <c r="AY438" s="119"/>
      <c r="AZ438" s="120"/>
      <c r="BA438" s="100"/>
      <c r="BB438" s="100"/>
      <c r="BC438" s="100"/>
      <c r="BD438" s="100"/>
      <c r="BE438" s="100"/>
      <c r="BF438" s="100"/>
      <c r="BG438" s="100"/>
    </row>
    <row r="439" spans="1:59" ht="64.5" hidden="1" customHeight="1" x14ac:dyDescent="0.2">
      <c r="A439" s="336"/>
      <c r="B439" s="340"/>
      <c r="C439" s="340"/>
      <c r="D439" s="329"/>
      <c r="E439" s="340"/>
      <c r="F439" s="340"/>
      <c r="G439" s="106"/>
      <c r="H439" s="106"/>
      <c r="I439" s="99"/>
      <c r="J439" s="340"/>
      <c r="K439" s="339"/>
      <c r="L439" s="339"/>
      <c r="M439" s="339"/>
      <c r="N439" s="340"/>
      <c r="O439" s="328"/>
      <c r="P439" s="340"/>
      <c r="Q439" s="328"/>
      <c r="R439" s="328"/>
      <c r="S439" s="118" t="s">
        <v>310</v>
      </c>
      <c r="T439" s="99">
        <f t="shared" si="2100"/>
        <v>1</v>
      </c>
      <c r="U439" s="328"/>
      <c r="V439" s="328"/>
      <c r="W439" s="106" t="s">
        <v>1899</v>
      </c>
      <c r="X439" s="328"/>
      <c r="Y439" s="328"/>
      <c r="Z439" s="108">
        <f t="shared" si="2102"/>
        <v>2</v>
      </c>
      <c r="AA439" s="106" t="s">
        <v>314</v>
      </c>
      <c r="AB439" s="106"/>
      <c r="AC439" s="328"/>
      <c r="AD439" s="328"/>
      <c r="AE439" s="108">
        <f t="shared" si="2104"/>
        <v>1</v>
      </c>
      <c r="AF439" s="106" t="s">
        <v>290</v>
      </c>
      <c r="AG439" s="106" t="s">
        <v>1907</v>
      </c>
      <c r="AH439" s="328"/>
      <c r="AI439" s="328"/>
      <c r="AJ439" s="108">
        <f t="shared" si="2107"/>
        <v>1</v>
      </c>
      <c r="AK439" s="106" t="s">
        <v>287</v>
      </c>
      <c r="AL439" s="106" t="s">
        <v>301</v>
      </c>
      <c r="AM439" s="328"/>
      <c r="AN439" s="328"/>
      <c r="AO439" s="108">
        <f t="shared" si="2114"/>
        <v>1</v>
      </c>
      <c r="AP439" s="106" t="s">
        <v>631</v>
      </c>
      <c r="AQ439" s="328"/>
      <c r="AR439" s="328"/>
      <c r="AS439" s="328"/>
      <c r="AT439" s="329"/>
      <c r="AU439" s="329"/>
      <c r="AV439" s="329"/>
      <c r="AW439" s="106" t="s">
        <v>88</v>
      </c>
      <c r="AX439" s="106"/>
      <c r="AY439" s="119"/>
      <c r="AZ439" s="120"/>
      <c r="BA439" s="100"/>
      <c r="BB439" s="100"/>
      <c r="BC439" s="100"/>
      <c r="BD439" s="100"/>
      <c r="BE439" s="100"/>
      <c r="BF439" s="100"/>
      <c r="BG439" s="100"/>
    </row>
    <row r="440" spans="1:59" ht="64.5" hidden="1" customHeight="1" x14ac:dyDescent="0.2">
      <c r="A440" s="336">
        <v>144</v>
      </c>
      <c r="B440" s="340" t="s">
        <v>530</v>
      </c>
      <c r="C440" s="340" t="str">
        <f t="shared" ref="C440" si="2331">+VLOOKUP(B440,$A$694:$B$733,2,0)</f>
        <v>MAURICIO HOLGUÍN LONDOÑO</v>
      </c>
      <c r="D440" s="329" t="s">
        <v>425</v>
      </c>
      <c r="E440" s="340" t="e">
        <f>IF(D440=$D$664,$E$664,IF(D440=$D$665,$E$665,IF(D440=$D$666,$E$666,IF(D440=$D$667,$E$667,IF(D440=$D$668,$E$668,IF(D440=$D$669,$E$669,IF(D440=$D$670,$E$670,IF(D440=$D$671,$E$671,IF(D440=$D$672,$E$672,IF(D440=$D$673,$E$673,IF(D440=VICERRECTORÍA_ACADÉMICA_,BE1054,IF(D440=PLANEACIÓN_,BE1056, IF(D440=IMPACTO,BE1055,IF(D440=VICERRECTORÍA_ADMINISTRATIVA_FINANCIERA_,BE1057,IF(D440=_VICERRECTORÍA_RESPONSABILIDAD_SOCIAL_Y_BIENESTAR_UNIVERSITARIO_,BE1058," ")))))))))))))))</f>
        <v>#VALUE!</v>
      </c>
      <c r="F440" s="340" t="s">
        <v>259</v>
      </c>
      <c r="G440" s="106" t="s">
        <v>256</v>
      </c>
      <c r="H440" s="106" t="s">
        <v>41</v>
      </c>
      <c r="I440" s="106" t="s">
        <v>1879</v>
      </c>
      <c r="J440" s="340" t="s">
        <v>106</v>
      </c>
      <c r="K440" s="328" t="s">
        <v>1890</v>
      </c>
      <c r="L440" s="328" t="s">
        <v>1891</v>
      </c>
      <c r="M440" s="328" t="s">
        <v>1892</v>
      </c>
      <c r="N440" s="340" t="s">
        <v>103</v>
      </c>
      <c r="O440" s="328">
        <f t="shared" ref="O440" si="2332">IF(N440="ALTA",5,IF(N440="MEDIO ALTA",4,IF(N440="MEDIA",3,IF(N440="MEDIO BAJA",2,IF(N440="BAJA",1,0)))))</f>
        <v>3</v>
      </c>
      <c r="P440" s="340" t="s">
        <v>136</v>
      </c>
      <c r="Q440" s="328">
        <f t="shared" ref="Q440" si="2333">IF(P440="ALTO",5,IF(P440="MEDIO-ALTO",4,IF(P440="MEDIO",3,IF(P440="MEDIO-BAJO",2,IF(P440="BAJO",1,0)))))</f>
        <v>5</v>
      </c>
      <c r="R440" s="328">
        <f t="shared" ref="R440" si="2334">Q440*O440</f>
        <v>15</v>
      </c>
      <c r="S440" s="118" t="s">
        <v>310</v>
      </c>
      <c r="T440" s="99">
        <f t="shared" si="2100"/>
        <v>1</v>
      </c>
      <c r="U440" s="328">
        <f t="shared" ref="U440:U503" si="2335">ROUND(AVERAGEIF(T440:T442,"&gt;0"),0)</f>
        <v>1</v>
      </c>
      <c r="V440" s="328">
        <f t="shared" ref="V440:V503" si="2336">U440*0.6</f>
        <v>0.6</v>
      </c>
      <c r="W440" s="106" t="s">
        <v>1900</v>
      </c>
      <c r="X440" s="328">
        <f t="shared" ref="X440" si="2337">IF(S440="No_existen",5*$X$10,Y440*$X$10)</f>
        <v>0.2</v>
      </c>
      <c r="Y440" s="328">
        <f t="shared" ref="Y440:Y476" si="2338">ROUND(AVERAGEIF(Z440:Z442,"&gt;0"),0)</f>
        <v>4</v>
      </c>
      <c r="Z440" s="108">
        <f t="shared" si="2102"/>
        <v>4</v>
      </c>
      <c r="AA440" s="106" t="s">
        <v>313</v>
      </c>
      <c r="AB440" s="106"/>
      <c r="AC440" s="328">
        <f t="shared" ref="AC440" si="2339">IF(S440="No_existen",5*$AC$10,AD440*$AC$10)</f>
        <v>0.15</v>
      </c>
      <c r="AD440" s="328">
        <f t="shared" ref="AD440:AD503" si="2340">ROUND(AVERAGEIF(AE440:AE442,"&gt;0"),0)</f>
        <v>1</v>
      </c>
      <c r="AE440" s="108">
        <f t="shared" si="2104"/>
        <v>1</v>
      </c>
      <c r="AF440" s="106" t="s">
        <v>290</v>
      </c>
      <c r="AG440" s="106" t="s">
        <v>1908</v>
      </c>
      <c r="AH440" s="328">
        <f t="shared" ref="AH440" si="2341">IF(S440="No_existen",5*$AH$10,AI440*$AH$10)</f>
        <v>0.1</v>
      </c>
      <c r="AI440" s="328">
        <f t="shared" ref="AI440" si="2342">ROUND(AVERAGEIF(AJ440:AJ442,"&gt;0"),0)</f>
        <v>1</v>
      </c>
      <c r="AJ440" s="108">
        <f t="shared" si="2107"/>
        <v>1</v>
      </c>
      <c r="AK440" s="106" t="s">
        <v>287</v>
      </c>
      <c r="AL440" s="106" t="s">
        <v>294</v>
      </c>
      <c r="AM440" s="328">
        <f t="shared" ref="AM440" si="2343">IF(S440="No_existen",5*$AM$10,AN440*$AM$10)</f>
        <v>0.1</v>
      </c>
      <c r="AN440" s="328">
        <f t="shared" ref="AN440" si="2344">ROUND(AVERAGEIF(AO440:AO442,"&gt;0"),0)</f>
        <v>1</v>
      </c>
      <c r="AO440" s="108">
        <f t="shared" si="2114"/>
        <v>1</v>
      </c>
      <c r="AP440" s="106" t="s">
        <v>631</v>
      </c>
      <c r="AQ440" s="328">
        <f t="shared" ref="AQ440" si="2345">ROUND(AVERAGE(U440,Y440,AD440,AI440,AN440),0)</f>
        <v>2</v>
      </c>
      <c r="AR440" s="328" t="str">
        <f t="shared" ref="AR440" si="2346">IF(AQ440&lt;1.5,"FUERTE",IF(AND(AQ440&gt;=1.5,AQ440&lt;2.5),"ACEPTABLE",IF(AQ440&gt;=5,"INEXISTENTE","DÉBIL")))</f>
        <v>ACEPTABLE</v>
      </c>
      <c r="AS440" s="328">
        <f t="shared" ref="AS440" si="2347">IF(R440=0,0,ROUND((R440*AQ440),0))</f>
        <v>30</v>
      </c>
      <c r="AT440" s="329" t="str">
        <f t="shared" ref="AT440" si="2348">IF(AS440&gt;=36,"GRAVE", IF(AS440&lt;=10, "LEVE", "MODERADO"))</f>
        <v>MODERADO</v>
      </c>
      <c r="AU440" s="329" t="s">
        <v>1912</v>
      </c>
      <c r="AV440" s="385">
        <v>0.1</v>
      </c>
      <c r="AW440" s="106" t="s">
        <v>89</v>
      </c>
      <c r="AX440" s="106" t="s">
        <v>1913</v>
      </c>
      <c r="AY440" s="119">
        <v>46022</v>
      </c>
      <c r="AZ440" s="120"/>
      <c r="BA440" s="100"/>
      <c r="BB440" s="100"/>
      <c r="BC440" s="100"/>
      <c r="BD440" s="100"/>
      <c r="BE440" s="100"/>
      <c r="BF440" s="100"/>
      <c r="BG440" s="100"/>
    </row>
    <row r="441" spans="1:59" ht="64.5" hidden="1" customHeight="1" x14ac:dyDescent="0.2">
      <c r="A441" s="336"/>
      <c r="B441" s="340"/>
      <c r="C441" s="340"/>
      <c r="D441" s="329"/>
      <c r="E441" s="340"/>
      <c r="F441" s="340"/>
      <c r="G441" s="106" t="s">
        <v>256</v>
      </c>
      <c r="H441" s="106" t="s">
        <v>257</v>
      </c>
      <c r="I441" s="106" t="s">
        <v>1880</v>
      </c>
      <c r="J441" s="340"/>
      <c r="K441" s="328"/>
      <c r="L441" s="328"/>
      <c r="M441" s="328"/>
      <c r="N441" s="340"/>
      <c r="O441" s="328"/>
      <c r="P441" s="340"/>
      <c r="Q441" s="328"/>
      <c r="R441" s="328"/>
      <c r="S441" s="118" t="s">
        <v>310</v>
      </c>
      <c r="T441" s="99">
        <f t="shared" si="2100"/>
        <v>1</v>
      </c>
      <c r="U441" s="328"/>
      <c r="V441" s="328"/>
      <c r="W441" s="106" t="s">
        <v>1901</v>
      </c>
      <c r="X441" s="328"/>
      <c r="Y441" s="328"/>
      <c r="Z441" s="108">
        <f t="shared" si="2102"/>
        <v>4</v>
      </c>
      <c r="AA441" s="106" t="s">
        <v>313</v>
      </c>
      <c r="AB441" s="106"/>
      <c r="AC441" s="328"/>
      <c r="AD441" s="328"/>
      <c r="AE441" s="108">
        <f t="shared" si="2104"/>
        <v>1</v>
      </c>
      <c r="AF441" s="106" t="s">
        <v>290</v>
      </c>
      <c r="AG441" s="106" t="s">
        <v>1908</v>
      </c>
      <c r="AH441" s="328"/>
      <c r="AI441" s="328"/>
      <c r="AJ441" s="108">
        <f t="shared" si="2107"/>
        <v>1</v>
      </c>
      <c r="AK441" s="106" t="s">
        <v>287</v>
      </c>
      <c r="AL441" s="106" t="s">
        <v>294</v>
      </c>
      <c r="AM441" s="328"/>
      <c r="AN441" s="328"/>
      <c r="AO441" s="108">
        <f t="shared" si="2114"/>
        <v>1</v>
      </c>
      <c r="AP441" s="106" t="s">
        <v>631</v>
      </c>
      <c r="AQ441" s="328"/>
      <c r="AR441" s="328"/>
      <c r="AS441" s="328"/>
      <c r="AT441" s="329"/>
      <c r="AU441" s="329"/>
      <c r="AV441" s="329"/>
      <c r="AW441" s="106"/>
      <c r="AX441" s="106"/>
      <c r="AY441" s="119"/>
      <c r="AZ441" s="120"/>
      <c r="BA441" s="100"/>
      <c r="BB441" s="100"/>
      <c r="BC441" s="100"/>
      <c r="BD441" s="100"/>
      <c r="BE441" s="100"/>
      <c r="BF441" s="100"/>
      <c r="BG441" s="100"/>
    </row>
    <row r="442" spans="1:59" ht="64.5" hidden="1" customHeight="1" x14ac:dyDescent="0.2">
      <c r="A442" s="336"/>
      <c r="B442" s="340"/>
      <c r="C442" s="340"/>
      <c r="D442" s="329"/>
      <c r="E442" s="340"/>
      <c r="F442" s="340"/>
      <c r="G442" s="106" t="s">
        <v>255</v>
      </c>
      <c r="H442" s="106" t="s">
        <v>37</v>
      </c>
      <c r="I442" s="106" t="s">
        <v>1881</v>
      </c>
      <c r="J442" s="340"/>
      <c r="K442" s="328"/>
      <c r="L442" s="328"/>
      <c r="M442" s="328"/>
      <c r="N442" s="340"/>
      <c r="O442" s="328"/>
      <c r="P442" s="340"/>
      <c r="Q442" s="328"/>
      <c r="R442" s="328"/>
      <c r="S442" s="118" t="s">
        <v>310</v>
      </c>
      <c r="T442" s="99">
        <f t="shared" si="2100"/>
        <v>1</v>
      </c>
      <c r="U442" s="328"/>
      <c r="V442" s="328"/>
      <c r="W442" s="106" t="s">
        <v>1902</v>
      </c>
      <c r="X442" s="328"/>
      <c r="Y442" s="328"/>
      <c r="Z442" s="108">
        <f t="shared" si="2102"/>
        <v>4</v>
      </c>
      <c r="AA442" s="106" t="s">
        <v>313</v>
      </c>
      <c r="AB442" s="106"/>
      <c r="AC442" s="328"/>
      <c r="AD442" s="328"/>
      <c r="AE442" s="108">
        <f t="shared" si="2104"/>
        <v>1</v>
      </c>
      <c r="AF442" s="106" t="s">
        <v>290</v>
      </c>
      <c r="AG442" s="106" t="s">
        <v>1908</v>
      </c>
      <c r="AH442" s="328"/>
      <c r="AI442" s="328"/>
      <c r="AJ442" s="108">
        <f t="shared" si="2107"/>
        <v>1</v>
      </c>
      <c r="AK442" s="106" t="s">
        <v>287</v>
      </c>
      <c r="AL442" s="106" t="s">
        <v>294</v>
      </c>
      <c r="AM442" s="328"/>
      <c r="AN442" s="328"/>
      <c r="AO442" s="108">
        <f t="shared" si="2114"/>
        <v>1</v>
      </c>
      <c r="AP442" s="106" t="s">
        <v>631</v>
      </c>
      <c r="AQ442" s="328"/>
      <c r="AR442" s="328"/>
      <c r="AS442" s="328"/>
      <c r="AT442" s="329"/>
      <c r="AU442" s="329"/>
      <c r="AV442" s="329"/>
      <c r="AW442" s="106"/>
      <c r="AX442" s="106"/>
      <c r="AY442" s="119"/>
      <c r="AZ442" s="120"/>
      <c r="BA442" s="100"/>
      <c r="BB442" s="100"/>
      <c r="BC442" s="100"/>
      <c r="BD442" s="100"/>
      <c r="BE442" s="100"/>
      <c r="BF442" s="100"/>
      <c r="BG442" s="100"/>
    </row>
    <row r="443" spans="1:59" ht="64.5" hidden="1" customHeight="1" x14ac:dyDescent="0.2">
      <c r="A443" s="336">
        <v>145</v>
      </c>
      <c r="B443" s="340" t="s">
        <v>172</v>
      </c>
      <c r="C443" s="340" t="str">
        <f t="shared" ref="C443" si="2349">+VLOOKUP(B443,$A$694:$B$733,2,0)</f>
        <v>CAROLINA CUARTAS</v>
      </c>
      <c r="D443" s="329" t="s">
        <v>148</v>
      </c>
      <c r="E443" s="340" t="str">
        <f>IF(D443=$D$664,$E$664,IF(D443=$D$665,$E$665,IF(D443=$D$666,$E$666,IF(D443=$D$667,$E$667,IF(D443=$D$668,$E$668,IF(D443=$D$669,$E$669,IF(D443=$D$670,$E$670,IF(D443=$D$671,$E$671,IF(D443=$D$672,$E$672,IF(D443=$D$673,$E$673,IF(D443=VICERRECTORÍA_ACADÉMICA_,BE1057,IF(D443=PLANEACIÓN_,BE1059, IF(D443=IMPACTO,BE1058,IF(D443=VICERRECTORÍA_ADMINISTRATIVA_FINANCIERA_,BE1060,IF(D443=_VICERRECTORÍA_RESPONSABILIDAD_SOCIAL_Y_BIENESTAR_UNIVERSITARIO_,BE1061," ")))))))))))))))</f>
        <v>Transformar y fortalecer las funciones de investigación, docencia, extensión y proyección social para su articulación en un ambiente multicultural y globalizado, con excelencia académica.</v>
      </c>
      <c r="F443" s="340" t="s">
        <v>259</v>
      </c>
      <c r="G443" s="106" t="s">
        <v>255</v>
      </c>
      <c r="H443" s="106" t="s">
        <v>34</v>
      </c>
      <c r="I443" s="139" t="s">
        <v>1914</v>
      </c>
      <c r="J443" s="340" t="s">
        <v>110</v>
      </c>
      <c r="K443" s="340" t="s">
        <v>1916</v>
      </c>
      <c r="L443" s="340" t="s">
        <v>1917</v>
      </c>
      <c r="M443" s="340" t="s">
        <v>1918</v>
      </c>
      <c r="N443" s="340" t="s">
        <v>144</v>
      </c>
      <c r="O443" s="328">
        <f t="shared" ref="O443" si="2350">IF(N443="ALTA",5,IF(N443="MEDIO ALTA",4,IF(N443="MEDIA",3,IF(N443="MEDIO BAJA",2,IF(N443="BAJA",1,0)))))</f>
        <v>2</v>
      </c>
      <c r="P443" s="340" t="s">
        <v>204</v>
      </c>
      <c r="Q443" s="328">
        <f t="shared" ref="Q443" si="2351">IF(P443="ALTO",5,IF(P443="MEDIO-ALTO",4,IF(P443="MEDIO",3,IF(P443="MEDIO-BAJO",2,IF(P443="BAJO",1,0)))))</f>
        <v>2</v>
      </c>
      <c r="R443" s="328">
        <f t="shared" ref="R443" si="2352">Q443*O443</f>
        <v>4</v>
      </c>
      <c r="S443" s="118" t="s">
        <v>309</v>
      </c>
      <c r="T443" s="99">
        <f t="shared" si="2100"/>
        <v>2</v>
      </c>
      <c r="U443" s="328">
        <f t="shared" ref="U443:U506" si="2353">ROUND(AVERAGEIF(T443:T445,"&gt;0"),0)</f>
        <v>4</v>
      </c>
      <c r="V443" s="328">
        <f t="shared" ref="V443:V506" si="2354">U443*0.6</f>
        <v>2.4</v>
      </c>
      <c r="W443" s="106" t="s">
        <v>1919</v>
      </c>
      <c r="X443" s="328">
        <f t="shared" ref="X443" si="2355">IF(S443="No_existen",5*$X$10,Y443*$X$10)</f>
        <v>0.25</v>
      </c>
      <c r="Y443" s="328">
        <f t="shared" ref="Y443" si="2356">ROUND(AVERAGEIF(Z443:Z445,"&gt;0"),0)</f>
        <v>5</v>
      </c>
      <c r="Z443" s="108">
        <f t="shared" si="2102"/>
        <v>4</v>
      </c>
      <c r="AA443" s="106" t="s">
        <v>313</v>
      </c>
      <c r="AB443" s="106"/>
      <c r="AC443" s="328">
        <f t="shared" ref="AC443" si="2357">IF(S443="No_existen",5*$AC$10,AD443*$AC$10)</f>
        <v>0.44999999999999996</v>
      </c>
      <c r="AD443" s="328">
        <f t="shared" ref="AD443:AD506" si="2358">ROUND(AVERAGEIF(AE443:AE445,"&gt;0"),0)</f>
        <v>3</v>
      </c>
      <c r="AE443" s="108">
        <f t="shared" si="2104"/>
        <v>1</v>
      </c>
      <c r="AF443" s="106" t="s">
        <v>290</v>
      </c>
      <c r="AG443" s="106" t="s">
        <v>1920</v>
      </c>
      <c r="AH443" s="328">
        <f t="shared" ref="AH443" si="2359">IF(S443="No_existen",5*$AH$10,AI443*$AH$10)</f>
        <v>0.30000000000000004</v>
      </c>
      <c r="AI443" s="328">
        <f t="shared" ref="AI443" si="2360">ROUND(AVERAGEIF(AJ443:AJ445,"&gt;0"),0)</f>
        <v>3</v>
      </c>
      <c r="AJ443" s="108">
        <f t="shared" si="2107"/>
        <v>1</v>
      </c>
      <c r="AK443" s="106" t="s">
        <v>287</v>
      </c>
      <c r="AL443" s="106" t="s">
        <v>294</v>
      </c>
      <c r="AM443" s="328">
        <f t="shared" ref="AM443" si="2361">IF(S443="No_existen",5*$AM$10,AN443*$AM$10)</f>
        <v>0.30000000000000004</v>
      </c>
      <c r="AN443" s="328">
        <f t="shared" ref="AN443" si="2362">ROUND(AVERAGEIF(AO443:AO445,"&gt;0"),0)</f>
        <v>3</v>
      </c>
      <c r="AO443" s="108">
        <f t="shared" si="2114"/>
        <v>1</v>
      </c>
      <c r="AP443" s="106" t="s">
        <v>631</v>
      </c>
      <c r="AQ443" s="328">
        <f t="shared" ref="AQ443" si="2363">ROUND(AVERAGE(U443,Y443,AD443,AI443,AN443),0)</f>
        <v>4</v>
      </c>
      <c r="AR443" s="328" t="str">
        <f t="shared" ref="AR443" si="2364">IF(AQ443&lt;1.5,"FUERTE",IF(AND(AQ443&gt;=1.5,AQ443&lt;2.5),"ACEPTABLE",IF(AQ443&gt;=5,"INEXISTENTE","DÉBIL")))</f>
        <v>DÉBIL</v>
      </c>
      <c r="AS443" s="328">
        <f t="shared" ref="AS443" si="2365">IF(R443=0,0,ROUND((R443*AQ443),0))</f>
        <v>16</v>
      </c>
      <c r="AT443" s="329" t="str">
        <f t="shared" ref="AT443" si="2366">IF(AS443&gt;=36,"GRAVE", IF(AS443&lt;=10, "LEVE", "MODERADO"))</f>
        <v>MODERADO</v>
      </c>
      <c r="AU443" s="329"/>
      <c r="AV443" s="329"/>
      <c r="AW443" s="106"/>
      <c r="AX443" s="106"/>
      <c r="AY443" s="119"/>
      <c r="AZ443" s="120"/>
      <c r="BA443" s="100"/>
      <c r="BB443" s="100"/>
      <c r="BC443" s="100"/>
      <c r="BD443" s="100"/>
      <c r="BE443" s="100"/>
      <c r="BF443" s="100"/>
      <c r="BG443" s="100"/>
    </row>
    <row r="444" spans="1:59" ht="64.5" hidden="1" customHeight="1" x14ac:dyDescent="0.2">
      <c r="A444" s="336"/>
      <c r="B444" s="340"/>
      <c r="C444" s="340"/>
      <c r="D444" s="329"/>
      <c r="E444" s="340"/>
      <c r="F444" s="340"/>
      <c r="G444" s="106" t="s">
        <v>256</v>
      </c>
      <c r="H444" s="106" t="s">
        <v>41</v>
      </c>
      <c r="I444" s="139" t="s">
        <v>1915</v>
      </c>
      <c r="J444" s="340"/>
      <c r="K444" s="340"/>
      <c r="L444" s="340"/>
      <c r="M444" s="340"/>
      <c r="N444" s="340"/>
      <c r="O444" s="328"/>
      <c r="P444" s="340"/>
      <c r="Q444" s="328"/>
      <c r="R444" s="328"/>
      <c r="S444" s="118" t="s">
        <v>272</v>
      </c>
      <c r="T444" s="99">
        <f t="shared" si="2100"/>
        <v>5</v>
      </c>
      <c r="U444" s="328"/>
      <c r="V444" s="328"/>
      <c r="W444" s="106"/>
      <c r="X444" s="328"/>
      <c r="Y444" s="328"/>
      <c r="Z444" s="108">
        <f t="shared" si="2102"/>
        <v>5</v>
      </c>
      <c r="AA444" s="106"/>
      <c r="AB444" s="106"/>
      <c r="AC444" s="328"/>
      <c r="AD444" s="328"/>
      <c r="AE444" s="108">
        <f t="shared" si="2104"/>
        <v>5</v>
      </c>
      <c r="AF444" s="106"/>
      <c r="AG444" s="106"/>
      <c r="AH444" s="328"/>
      <c r="AI444" s="328"/>
      <c r="AJ444" s="108">
        <f t="shared" si="2107"/>
        <v>5</v>
      </c>
      <c r="AK444" s="106"/>
      <c r="AL444" s="106"/>
      <c r="AM444" s="328"/>
      <c r="AN444" s="328"/>
      <c r="AO444" s="108">
        <f t="shared" si="2114"/>
        <v>5</v>
      </c>
      <c r="AP444" s="106"/>
      <c r="AQ444" s="328"/>
      <c r="AR444" s="328"/>
      <c r="AS444" s="328"/>
      <c r="AT444" s="329"/>
      <c r="AU444" s="329"/>
      <c r="AV444" s="329"/>
      <c r="AW444" s="106"/>
      <c r="AX444" s="106"/>
      <c r="AY444" s="119"/>
      <c r="AZ444" s="120"/>
      <c r="BA444" s="100"/>
      <c r="BB444" s="100"/>
      <c r="BC444" s="100"/>
      <c r="BD444" s="100"/>
      <c r="BE444" s="100"/>
      <c r="BF444" s="100"/>
      <c r="BG444" s="100"/>
    </row>
    <row r="445" spans="1:59" ht="64.5" hidden="1" customHeight="1" x14ac:dyDescent="0.2">
      <c r="A445" s="336"/>
      <c r="B445" s="340"/>
      <c r="C445" s="340"/>
      <c r="D445" s="329"/>
      <c r="E445" s="340"/>
      <c r="F445" s="340"/>
      <c r="G445" s="106"/>
      <c r="H445" s="106"/>
      <c r="I445" s="99"/>
      <c r="J445" s="340"/>
      <c r="K445" s="340"/>
      <c r="L445" s="340"/>
      <c r="M445" s="340"/>
      <c r="N445" s="340"/>
      <c r="O445" s="328"/>
      <c r="P445" s="340"/>
      <c r="Q445" s="328"/>
      <c r="R445" s="328"/>
      <c r="S445" s="118"/>
      <c r="T445" s="99">
        <f t="shared" si="2100"/>
        <v>0</v>
      </c>
      <c r="U445" s="328"/>
      <c r="V445" s="328"/>
      <c r="W445" s="106"/>
      <c r="X445" s="328"/>
      <c r="Y445" s="328"/>
      <c r="Z445" s="108">
        <f t="shared" si="2102"/>
        <v>0</v>
      </c>
      <c r="AA445" s="106"/>
      <c r="AB445" s="106"/>
      <c r="AC445" s="328"/>
      <c r="AD445" s="328"/>
      <c r="AE445" s="108">
        <f t="shared" si="2104"/>
        <v>0</v>
      </c>
      <c r="AF445" s="106"/>
      <c r="AG445" s="106"/>
      <c r="AH445" s="328"/>
      <c r="AI445" s="328"/>
      <c r="AJ445" s="108">
        <f t="shared" si="2107"/>
        <v>0</v>
      </c>
      <c r="AK445" s="106"/>
      <c r="AL445" s="106"/>
      <c r="AM445" s="328"/>
      <c r="AN445" s="328"/>
      <c r="AO445" s="108">
        <f t="shared" si="2114"/>
        <v>0</v>
      </c>
      <c r="AP445" s="106"/>
      <c r="AQ445" s="328"/>
      <c r="AR445" s="328"/>
      <c r="AS445" s="328"/>
      <c r="AT445" s="329"/>
      <c r="AU445" s="329"/>
      <c r="AV445" s="329"/>
      <c r="AW445" s="106"/>
      <c r="AX445" s="106"/>
      <c r="AY445" s="119"/>
      <c r="AZ445" s="120"/>
      <c r="BA445" s="100"/>
      <c r="BB445" s="100"/>
      <c r="BC445" s="100"/>
      <c r="BD445" s="100"/>
      <c r="BE445" s="100"/>
      <c r="BF445" s="100"/>
      <c r="BG445" s="100"/>
    </row>
    <row r="446" spans="1:59" ht="64.5" hidden="1" customHeight="1" x14ac:dyDescent="0.2">
      <c r="A446" s="336">
        <v>146</v>
      </c>
      <c r="B446" s="340" t="s">
        <v>186</v>
      </c>
      <c r="C446" s="340" t="str">
        <f t="shared" ref="C446" si="2367">+VLOOKUP(B446,$A$694:$B$733,2,0)</f>
        <v>ENRIQUE DEMESIO CASTAÑO ARIAS</v>
      </c>
      <c r="D446" s="329" t="s">
        <v>147</v>
      </c>
      <c r="E446" s="340" t="str">
        <f>IF(D446=$D$664,$E$664,IF(D446=$D$665,$E$665,IF(D446=$D$666,$E$666,IF(D446=$D$667,$E$667,IF(D446=$D$668,$E$668,IF(D446=$D$669,$E$669,IF(D446=$D$670,$E$670,IF(D446=$D$671,$E$671,IF(D446=$D$672,$E$672,IF(D446=$D$673,$E$673,IF(D446=VICERRECTORÍA_ACADÉMICA_,BE1060,IF(D446=PLANEACIÓN_,BE1062, IF(D446=IMPACTO,BE1061,IF(D446=VICERRECTORÍA_ADMINISTRATIVA_FINANCIERA_,BE1063,IF(D446=_VICERRECTORÍA_RESPONSABILIDAD_SOCIAL_Y_BIENESTAR_UNIVERSITARIO_,BE1064," ")))))))))))))))</f>
        <v>Promover la calidad educativa de la Institución, mediante la administración de los programas de formación que ofrece la universidad en sus diferentes niveles, con el fin de permitir al egresado desempeñarse con idoneidad, ética y compromiso social.</v>
      </c>
      <c r="F446" s="340" t="s">
        <v>260</v>
      </c>
      <c r="G446" s="106" t="s">
        <v>255</v>
      </c>
      <c r="H446" s="106" t="s">
        <v>37</v>
      </c>
      <c r="I446" s="99" t="s">
        <v>1966</v>
      </c>
      <c r="J446" s="340" t="s">
        <v>106</v>
      </c>
      <c r="K446" s="328" t="s">
        <v>1970</v>
      </c>
      <c r="L446" s="328" t="s">
        <v>1971</v>
      </c>
      <c r="M446" s="328" t="s">
        <v>1972</v>
      </c>
      <c r="N446" s="340" t="s">
        <v>103</v>
      </c>
      <c r="O446" s="328">
        <f t="shared" ref="O446" si="2368">IF(N446="ALTA",5,IF(N446="MEDIO ALTA",4,IF(N446="MEDIA",3,IF(N446="MEDIO BAJA",2,IF(N446="BAJA",1,0)))))</f>
        <v>3</v>
      </c>
      <c r="P446" s="340" t="s">
        <v>137</v>
      </c>
      <c r="Q446" s="328">
        <f t="shared" ref="Q446" si="2369">IF(P446="ALTO",5,IF(P446="MEDIO-ALTO",4,IF(P446="MEDIO",3,IF(P446="MEDIO-BAJO",2,IF(P446="BAJO",1,0)))))</f>
        <v>3</v>
      </c>
      <c r="R446" s="328">
        <f t="shared" ref="R446" si="2370">Q446*O446</f>
        <v>9</v>
      </c>
      <c r="S446" s="118" t="s">
        <v>381</v>
      </c>
      <c r="T446" s="99">
        <f t="shared" si="2100"/>
        <v>4</v>
      </c>
      <c r="U446" s="328">
        <f t="shared" ref="U446:U509" si="2371">ROUND(AVERAGEIF(T446:T448,"&gt;0"),0)</f>
        <v>4</v>
      </c>
      <c r="V446" s="328">
        <f t="shared" ref="V446:V509" si="2372">U446*0.6</f>
        <v>2.4</v>
      </c>
      <c r="W446" s="106" t="s">
        <v>1979</v>
      </c>
      <c r="X446" s="328">
        <f t="shared" ref="X446" si="2373">IF(S446="No_existen",5*$X$10,Y446*$X$10)</f>
        <v>0.2</v>
      </c>
      <c r="Y446" s="328">
        <f t="shared" si="2177"/>
        <v>4</v>
      </c>
      <c r="Z446" s="108">
        <f t="shared" si="2102"/>
        <v>4</v>
      </c>
      <c r="AA446" s="106" t="s">
        <v>313</v>
      </c>
      <c r="AB446" s="106"/>
      <c r="AC446" s="328">
        <f t="shared" ref="AC446" si="2374">IF(S446="No_existen",5*$AC$10,AD446*$AC$10)</f>
        <v>0.15</v>
      </c>
      <c r="AD446" s="328">
        <f t="shared" ref="AD446:AD509" si="2375">ROUND(AVERAGEIF(AE446:AE448,"&gt;0"),0)</f>
        <v>1</v>
      </c>
      <c r="AE446" s="108">
        <f t="shared" si="2104"/>
        <v>1</v>
      </c>
      <c r="AF446" s="106" t="s">
        <v>290</v>
      </c>
      <c r="AG446" s="106" t="s">
        <v>1984</v>
      </c>
      <c r="AH446" s="328">
        <f t="shared" ref="AH446" si="2376">IF(S446="No_existen",5*$AH$10,AI446*$AH$10)</f>
        <v>0.1</v>
      </c>
      <c r="AI446" s="328">
        <f t="shared" ref="AI446" si="2377">ROUND(AVERAGEIF(AJ446:AJ448,"&gt;0"),0)</f>
        <v>1</v>
      </c>
      <c r="AJ446" s="108">
        <f t="shared" si="2107"/>
        <v>1</v>
      </c>
      <c r="AK446" s="106" t="s">
        <v>287</v>
      </c>
      <c r="AL446" s="106" t="s">
        <v>295</v>
      </c>
      <c r="AM446" s="328">
        <f t="shared" ref="AM446" si="2378">IF(S446="No_existen",5*$AM$10,AN446*$AM$10)</f>
        <v>0.1</v>
      </c>
      <c r="AN446" s="328">
        <f t="shared" ref="AN446" si="2379">ROUND(AVERAGEIF(AO446:AO448,"&gt;0"),0)</f>
        <v>1</v>
      </c>
      <c r="AO446" s="108">
        <f t="shared" si="2114"/>
        <v>1</v>
      </c>
      <c r="AP446" s="106" t="s">
        <v>631</v>
      </c>
      <c r="AQ446" s="328">
        <f t="shared" ref="AQ446" si="2380">ROUND(AVERAGE(U446,Y446,AD446,AI446,AN446),0)</f>
        <v>2</v>
      </c>
      <c r="AR446" s="328" t="str">
        <f t="shared" ref="AR446" si="2381">IF(AQ446&lt;1.5,"FUERTE",IF(AND(AQ446&gt;=1.5,AQ446&lt;2.5),"ACEPTABLE",IF(AQ446&gt;=5,"INEXISTENTE","DÉBIL")))</f>
        <v>ACEPTABLE</v>
      </c>
      <c r="AS446" s="328">
        <f t="shared" ref="AS446" si="2382">IF(R446=0,0,ROUND((R446*AQ446),0))</f>
        <v>18</v>
      </c>
      <c r="AT446" s="329" t="str">
        <f t="shared" ref="AT446" si="2383">IF(AS446&gt;=36,"GRAVE", IF(AS446&lt;=10, "LEVE", "MODERADO"))</f>
        <v>MODERADO</v>
      </c>
      <c r="AU446" s="328" t="s">
        <v>1987</v>
      </c>
      <c r="AV446" s="384" t="s">
        <v>1988</v>
      </c>
      <c r="AW446" s="106" t="s">
        <v>89</v>
      </c>
      <c r="AX446" s="106" t="s">
        <v>1993</v>
      </c>
      <c r="AY446" s="119">
        <v>46022</v>
      </c>
      <c r="AZ446" s="120"/>
      <c r="BA446" s="100"/>
      <c r="BB446" s="100"/>
      <c r="BC446" s="100"/>
      <c r="BD446" s="100"/>
      <c r="BE446" s="100"/>
      <c r="BF446" s="100"/>
      <c r="BG446" s="100"/>
    </row>
    <row r="447" spans="1:59" ht="64.5" hidden="1" customHeight="1" x14ac:dyDescent="0.2">
      <c r="A447" s="336"/>
      <c r="B447" s="340"/>
      <c r="C447" s="340"/>
      <c r="D447" s="329"/>
      <c r="E447" s="340"/>
      <c r="F447" s="340"/>
      <c r="G447" s="106"/>
      <c r="H447" s="106"/>
      <c r="I447" s="99"/>
      <c r="J447" s="340"/>
      <c r="K447" s="328"/>
      <c r="L447" s="328"/>
      <c r="M447" s="328"/>
      <c r="N447" s="340"/>
      <c r="O447" s="328"/>
      <c r="P447" s="340"/>
      <c r="Q447" s="328"/>
      <c r="R447" s="328"/>
      <c r="S447" s="118" t="s">
        <v>381</v>
      </c>
      <c r="T447" s="99">
        <f t="shared" si="2100"/>
        <v>4</v>
      </c>
      <c r="U447" s="328"/>
      <c r="V447" s="328"/>
      <c r="W447" s="106" t="s">
        <v>1980</v>
      </c>
      <c r="X447" s="328"/>
      <c r="Y447" s="328"/>
      <c r="Z447" s="108">
        <f t="shared" si="2102"/>
        <v>4</v>
      </c>
      <c r="AA447" s="106" t="s">
        <v>313</v>
      </c>
      <c r="AB447" s="106"/>
      <c r="AC447" s="328"/>
      <c r="AD447" s="328"/>
      <c r="AE447" s="108">
        <f t="shared" si="2104"/>
        <v>1</v>
      </c>
      <c r="AF447" s="106" t="s">
        <v>290</v>
      </c>
      <c r="AG447" s="106" t="s">
        <v>1984</v>
      </c>
      <c r="AH447" s="328"/>
      <c r="AI447" s="328"/>
      <c r="AJ447" s="108">
        <f t="shared" si="2107"/>
        <v>1</v>
      </c>
      <c r="AK447" s="106" t="s">
        <v>287</v>
      </c>
      <c r="AL447" s="106" t="s">
        <v>295</v>
      </c>
      <c r="AM447" s="328"/>
      <c r="AN447" s="328"/>
      <c r="AO447" s="108">
        <f t="shared" si="2114"/>
        <v>1</v>
      </c>
      <c r="AP447" s="106" t="s">
        <v>631</v>
      </c>
      <c r="AQ447" s="328"/>
      <c r="AR447" s="328"/>
      <c r="AS447" s="328"/>
      <c r="AT447" s="329"/>
      <c r="AU447" s="328"/>
      <c r="AV447" s="328"/>
      <c r="AW447" s="106"/>
      <c r="AX447" s="106"/>
      <c r="AY447" s="119"/>
      <c r="AZ447" s="120"/>
      <c r="BA447" s="100"/>
      <c r="BB447" s="100"/>
      <c r="BC447" s="100"/>
      <c r="BD447" s="100"/>
      <c r="BE447" s="100"/>
      <c r="BF447" s="100"/>
      <c r="BG447" s="100"/>
    </row>
    <row r="448" spans="1:59" ht="64.5" hidden="1" customHeight="1" x14ac:dyDescent="0.2">
      <c r="A448" s="336"/>
      <c r="B448" s="340"/>
      <c r="C448" s="340"/>
      <c r="D448" s="329"/>
      <c r="E448" s="340"/>
      <c r="F448" s="340"/>
      <c r="G448" s="106"/>
      <c r="H448" s="106"/>
      <c r="I448" s="99"/>
      <c r="J448" s="340"/>
      <c r="K448" s="328"/>
      <c r="L448" s="328"/>
      <c r="M448" s="328"/>
      <c r="N448" s="340"/>
      <c r="O448" s="328"/>
      <c r="P448" s="340"/>
      <c r="Q448" s="328"/>
      <c r="R448" s="328"/>
      <c r="S448" s="118"/>
      <c r="T448" s="99">
        <f t="shared" si="2100"/>
        <v>0</v>
      </c>
      <c r="U448" s="328"/>
      <c r="V448" s="328"/>
      <c r="W448" s="106"/>
      <c r="X448" s="328"/>
      <c r="Y448" s="328"/>
      <c r="Z448" s="108">
        <f t="shared" si="2102"/>
        <v>0</v>
      </c>
      <c r="AA448" s="106"/>
      <c r="AB448" s="106"/>
      <c r="AC448" s="328"/>
      <c r="AD448" s="328"/>
      <c r="AE448" s="108">
        <f t="shared" si="2104"/>
        <v>0</v>
      </c>
      <c r="AF448" s="106"/>
      <c r="AG448" s="106"/>
      <c r="AH448" s="328"/>
      <c r="AI448" s="328"/>
      <c r="AJ448" s="108">
        <f t="shared" si="2107"/>
        <v>0</v>
      </c>
      <c r="AK448" s="106"/>
      <c r="AL448" s="106"/>
      <c r="AM448" s="328"/>
      <c r="AN448" s="328"/>
      <c r="AO448" s="108">
        <f t="shared" si="2114"/>
        <v>0</v>
      </c>
      <c r="AP448" s="106"/>
      <c r="AQ448" s="328"/>
      <c r="AR448" s="328"/>
      <c r="AS448" s="328"/>
      <c r="AT448" s="329"/>
      <c r="AU448" s="328"/>
      <c r="AV448" s="328"/>
      <c r="AW448" s="106"/>
      <c r="AX448" s="106"/>
      <c r="AY448" s="119"/>
      <c r="AZ448" s="120"/>
      <c r="BA448" s="100"/>
      <c r="BB448" s="100"/>
      <c r="BC448" s="100"/>
      <c r="BD448" s="100"/>
      <c r="BE448" s="100"/>
      <c r="BF448" s="100"/>
      <c r="BG448" s="100"/>
    </row>
    <row r="449" spans="1:59" ht="139.5" customHeight="1" x14ac:dyDescent="0.2">
      <c r="A449" s="336">
        <v>147</v>
      </c>
      <c r="B449" s="340" t="s">
        <v>186</v>
      </c>
      <c r="C449" s="340" t="str">
        <f t="shared" ref="C449" si="2384">+VLOOKUP(B449,$A$694:$B$733,2,0)</f>
        <v>ENRIQUE DEMESIO CASTAÑO ARIAS</v>
      </c>
      <c r="D449" s="329" t="s">
        <v>161</v>
      </c>
      <c r="E449" s="340" t="str">
        <f>IF(D449=$D$664,$E$664,IF(D449=$D$665,$E$665,IF(D449=$D$666,$E$666,IF(D449=$D$667,$E$667,IF(D449=$D$668,$E$668,IF(D449=$D$669,$E$669,IF(D449=$D$670,$E$670,IF(D449=$D$671,$E$671,IF(D449=$D$672,$E$672,IF(D449=$D$673,$E$673,IF(D449=VICERRECTORÍA_ACADÉMICA_,BE1063,IF(D449=PLANEACIÓN_,BE1065, IF(D449=IMPACTO,BE1064,IF(D449=VICERRECTORÍA_ADMINISTRATIVA_FINANCIERA_,BE1066,IF(D449=_VICERRECTORÍA_RESPONSABILIDAD_SOCIAL_Y_BIENESTAR_UNIVERSITARIO_,BE1067,"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340" t="s">
        <v>260</v>
      </c>
      <c r="G449" s="106" t="s">
        <v>256</v>
      </c>
      <c r="H449" s="106" t="s">
        <v>41</v>
      </c>
      <c r="I449" s="99" t="s">
        <v>1967</v>
      </c>
      <c r="J449" s="340" t="s">
        <v>106</v>
      </c>
      <c r="K449" s="340" t="s">
        <v>1973</v>
      </c>
      <c r="L449" s="340" t="s">
        <v>1974</v>
      </c>
      <c r="M449" s="340" t="s">
        <v>1975</v>
      </c>
      <c r="N449" s="340" t="s">
        <v>103</v>
      </c>
      <c r="O449" s="328">
        <f t="shared" ref="O449" si="2385">IF(N449="ALTA",5,IF(N449="MEDIO ALTA",4,IF(N449="MEDIA",3,IF(N449="MEDIO BAJA",2,IF(N449="BAJA",1,0)))))</f>
        <v>3</v>
      </c>
      <c r="P449" s="340" t="s">
        <v>137</v>
      </c>
      <c r="Q449" s="328">
        <f t="shared" ref="Q449" si="2386">IF(P449="ALTO",5,IF(P449="MEDIO-ALTO",4,IF(P449="MEDIO",3,IF(P449="MEDIO-BAJO",2,IF(P449="BAJO",1,0)))))</f>
        <v>3</v>
      </c>
      <c r="R449" s="328">
        <f t="shared" ref="R449" si="2387">Q449*O449</f>
        <v>9</v>
      </c>
      <c r="S449" s="118" t="s">
        <v>381</v>
      </c>
      <c r="T449" s="99">
        <f t="shared" si="2100"/>
        <v>4</v>
      </c>
      <c r="U449" s="328">
        <f t="shared" ref="U449:U512" si="2388">ROUND(AVERAGEIF(T449:T451,"&gt;0"),0)</f>
        <v>4</v>
      </c>
      <c r="V449" s="328">
        <f t="shared" ref="V449:V512" si="2389">U449*0.6</f>
        <v>2.4</v>
      </c>
      <c r="W449" s="106" t="s">
        <v>1981</v>
      </c>
      <c r="X449" s="328">
        <f t="shared" ref="X449" si="2390">IF(S449="No_existen",5*$X$10,Y449*$X$10)</f>
        <v>0.2</v>
      </c>
      <c r="Y449" s="328">
        <f t="shared" si="2192"/>
        <v>4</v>
      </c>
      <c r="Z449" s="108">
        <f t="shared" si="2102"/>
        <v>4</v>
      </c>
      <c r="AA449" s="106" t="s">
        <v>313</v>
      </c>
      <c r="AB449" s="106"/>
      <c r="AC449" s="328">
        <f t="shared" ref="AC449" si="2391">IF(S449="No_existen",5*$AC$10,AD449*$AC$10)</f>
        <v>0.15</v>
      </c>
      <c r="AD449" s="328">
        <f t="shared" ref="AD449:AD512" si="2392">ROUND(AVERAGEIF(AE449:AE451,"&gt;0"),0)</f>
        <v>1</v>
      </c>
      <c r="AE449" s="108">
        <f t="shared" si="2104"/>
        <v>1</v>
      </c>
      <c r="AF449" s="106" t="s">
        <v>290</v>
      </c>
      <c r="AG449" s="106" t="s">
        <v>1985</v>
      </c>
      <c r="AH449" s="328">
        <f t="shared" ref="AH449" si="2393">IF(S449="No_existen",5*$AH$10,AI449*$AH$10)</f>
        <v>0.1</v>
      </c>
      <c r="AI449" s="328">
        <f t="shared" ref="AI449" si="2394">ROUND(AVERAGEIF(AJ449:AJ451,"&gt;0"),0)</f>
        <v>1</v>
      </c>
      <c r="AJ449" s="108">
        <f t="shared" si="2107"/>
        <v>1</v>
      </c>
      <c r="AK449" s="106" t="s">
        <v>287</v>
      </c>
      <c r="AL449" s="106" t="s">
        <v>295</v>
      </c>
      <c r="AM449" s="328">
        <f t="shared" ref="AM449" si="2395">IF(S449="No_existen",5*$AM$10,AN449*$AM$10)</f>
        <v>0.1</v>
      </c>
      <c r="AN449" s="328">
        <f t="shared" ref="AN449" si="2396">ROUND(AVERAGEIF(AO449:AO451,"&gt;0"),0)</f>
        <v>1</v>
      </c>
      <c r="AO449" s="108">
        <f t="shared" si="2114"/>
        <v>1</v>
      </c>
      <c r="AP449" s="106" t="s">
        <v>631</v>
      </c>
      <c r="AQ449" s="328">
        <f t="shared" ref="AQ449" si="2397">ROUND(AVERAGE(U449,Y449,AD449,AI449,AN449),0)</f>
        <v>2</v>
      </c>
      <c r="AR449" s="328" t="str">
        <f t="shared" ref="AR449" si="2398">IF(AQ449&lt;1.5,"FUERTE",IF(AND(AQ449&gt;=1.5,AQ449&lt;2.5),"ACEPTABLE",IF(AQ449&gt;=5,"INEXISTENTE","DÉBIL")))</f>
        <v>ACEPTABLE</v>
      </c>
      <c r="AS449" s="328">
        <f t="shared" ref="AS449" si="2399">IF(R449=0,0,ROUND((R449*AQ449),0))</f>
        <v>18</v>
      </c>
      <c r="AT449" s="329" t="str">
        <f t="shared" ref="AT449" si="2400">IF(AS449&gt;=36,"GRAVE", IF(AS449&lt;=10, "LEVE", "MODERADO"))</f>
        <v>MODERADO</v>
      </c>
      <c r="AU449" s="329" t="s">
        <v>1989</v>
      </c>
      <c r="AV449" s="385" t="s">
        <v>1990</v>
      </c>
      <c r="AW449" s="106" t="s">
        <v>89</v>
      </c>
      <c r="AX449" s="106" t="s">
        <v>1994</v>
      </c>
      <c r="AY449" s="119">
        <v>46022</v>
      </c>
      <c r="AZ449" s="120"/>
      <c r="BA449" s="100"/>
      <c r="BB449" s="100"/>
      <c r="BC449" s="100"/>
      <c r="BD449" s="100"/>
      <c r="BE449" s="100"/>
      <c r="BF449" s="100"/>
      <c r="BG449" s="100"/>
    </row>
    <row r="450" spans="1:59" ht="64.5" hidden="1" customHeight="1" x14ac:dyDescent="0.2">
      <c r="A450" s="336"/>
      <c r="B450" s="340"/>
      <c r="C450" s="340"/>
      <c r="D450" s="329"/>
      <c r="E450" s="340"/>
      <c r="F450" s="340"/>
      <c r="G450" s="106"/>
      <c r="H450" s="106"/>
      <c r="I450" s="99"/>
      <c r="J450" s="340"/>
      <c r="K450" s="340"/>
      <c r="L450" s="340"/>
      <c r="M450" s="340"/>
      <c r="N450" s="340"/>
      <c r="O450" s="328"/>
      <c r="P450" s="340"/>
      <c r="Q450" s="328"/>
      <c r="R450" s="328"/>
      <c r="S450" s="118" t="s">
        <v>381</v>
      </c>
      <c r="T450" s="99">
        <f t="shared" si="2100"/>
        <v>4</v>
      </c>
      <c r="U450" s="328"/>
      <c r="V450" s="328"/>
      <c r="W450" s="106" t="s">
        <v>1982</v>
      </c>
      <c r="X450" s="328"/>
      <c r="Y450" s="328"/>
      <c r="Z450" s="108">
        <f t="shared" si="2102"/>
        <v>4</v>
      </c>
      <c r="AA450" s="106" t="s">
        <v>313</v>
      </c>
      <c r="AB450" s="106"/>
      <c r="AC450" s="328"/>
      <c r="AD450" s="328"/>
      <c r="AE450" s="108">
        <f t="shared" si="2104"/>
        <v>1</v>
      </c>
      <c r="AF450" s="106" t="s">
        <v>290</v>
      </c>
      <c r="AG450" s="106" t="s">
        <v>1985</v>
      </c>
      <c r="AH450" s="328"/>
      <c r="AI450" s="328"/>
      <c r="AJ450" s="108">
        <f t="shared" si="2107"/>
        <v>1</v>
      </c>
      <c r="AK450" s="106" t="s">
        <v>287</v>
      </c>
      <c r="AL450" s="106" t="s">
        <v>296</v>
      </c>
      <c r="AM450" s="328"/>
      <c r="AN450" s="328"/>
      <c r="AO450" s="108">
        <f t="shared" si="2114"/>
        <v>1</v>
      </c>
      <c r="AP450" s="106" t="s">
        <v>631</v>
      </c>
      <c r="AQ450" s="328"/>
      <c r="AR450" s="328"/>
      <c r="AS450" s="328"/>
      <c r="AT450" s="329"/>
      <c r="AU450" s="329"/>
      <c r="AV450" s="329"/>
      <c r="AW450" s="106"/>
      <c r="AX450" s="106"/>
      <c r="AY450" s="119"/>
      <c r="AZ450" s="120"/>
      <c r="BA450" s="100"/>
      <c r="BB450" s="100"/>
      <c r="BC450" s="100"/>
      <c r="BD450" s="100"/>
      <c r="BE450" s="100"/>
      <c r="BF450" s="100"/>
      <c r="BG450" s="100"/>
    </row>
    <row r="451" spans="1:59" ht="64.5" hidden="1" customHeight="1" x14ac:dyDescent="0.2">
      <c r="A451" s="336"/>
      <c r="B451" s="340"/>
      <c r="C451" s="340"/>
      <c r="D451" s="329"/>
      <c r="E451" s="340"/>
      <c r="F451" s="340"/>
      <c r="G451" s="106"/>
      <c r="H451" s="106"/>
      <c r="I451" s="99"/>
      <c r="J451" s="340"/>
      <c r="K451" s="340"/>
      <c r="L451" s="340"/>
      <c r="M451" s="340"/>
      <c r="N451" s="340"/>
      <c r="O451" s="328"/>
      <c r="P451" s="340"/>
      <c r="Q451" s="328"/>
      <c r="R451" s="328"/>
      <c r="S451" s="118"/>
      <c r="T451" s="99">
        <f t="shared" si="2100"/>
        <v>0</v>
      </c>
      <c r="U451" s="328"/>
      <c r="V451" s="328"/>
      <c r="W451" s="106"/>
      <c r="X451" s="328"/>
      <c r="Y451" s="328"/>
      <c r="Z451" s="108">
        <f t="shared" si="2102"/>
        <v>0</v>
      </c>
      <c r="AA451" s="106"/>
      <c r="AB451" s="106"/>
      <c r="AC451" s="328"/>
      <c r="AD451" s="328"/>
      <c r="AE451" s="108">
        <f t="shared" si="2104"/>
        <v>0</v>
      </c>
      <c r="AF451" s="106"/>
      <c r="AG451" s="106"/>
      <c r="AH451" s="328"/>
      <c r="AI451" s="328"/>
      <c r="AJ451" s="108">
        <f t="shared" si="2107"/>
        <v>0</v>
      </c>
      <c r="AK451" s="106"/>
      <c r="AL451" s="106"/>
      <c r="AM451" s="328"/>
      <c r="AN451" s="328"/>
      <c r="AO451" s="108">
        <f t="shared" si="2114"/>
        <v>0</v>
      </c>
      <c r="AP451" s="106"/>
      <c r="AQ451" s="328"/>
      <c r="AR451" s="328"/>
      <c r="AS451" s="328"/>
      <c r="AT451" s="329"/>
      <c r="AU451" s="329"/>
      <c r="AV451" s="329"/>
      <c r="AW451" s="106"/>
      <c r="AX451" s="106"/>
      <c r="AY451" s="119"/>
      <c r="AZ451" s="120"/>
      <c r="BA451" s="100"/>
      <c r="BB451" s="100"/>
      <c r="BC451" s="100"/>
      <c r="BD451" s="100"/>
      <c r="BE451" s="100"/>
      <c r="BF451" s="100"/>
      <c r="BG451" s="100"/>
    </row>
    <row r="452" spans="1:59" ht="64.5" hidden="1" customHeight="1" x14ac:dyDescent="0.2">
      <c r="A452" s="336">
        <v>148</v>
      </c>
      <c r="B452" s="340" t="s">
        <v>186</v>
      </c>
      <c r="C452" s="340" t="str">
        <f t="shared" ref="C452" si="2401">+VLOOKUP(B452,$A$694:$B$733,2,0)</f>
        <v>ENRIQUE DEMESIO CASTAÑO ARIAS</v>
      </c>
      <c r="D452" s="329" t="s">
        <v>159</v>
      </c>
      <c r="E452" s="340" t="str">
        <f>IF(D452=$D$664,$E$664,IF(D452=$D$665,$E$665,IF(D452=$D$666,$E$666,IF(D452=$D$667,$E$667,IF(D452=$D$668,$E$668,IF(D452=$D$669,$E$669,IF(D452=$D$670,$E$670,IF(D452=$D$671,$E$671,IF(D452=$D$672,$E$672,IF(D452=$D$673,$E$673,IF(D452=VICERRECTORÍA_ACADÉMICA_,BE1066,IF(D452=PLANEACIÓN_,BE1068, IF(D452=IMPACTO,BE1067,IF(D452=VICERRECTORÍA_ADMINISTRATIVA_FINANCIERA_,BE1069,IF(D452=_VICERRECTORÍA_RESPONSABILIDAD_SOCIAL_Y_BIENESTAR_UNIVERSITARIO_,BE1070,"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2" s="340" t="s">
        <v>260</v>
      </c>
      <c r="G452" s="106" t="s">
        <v>255</v>
      </c>
      <c r="H452" s="106" t="s">
        <v>38</v>
      </c>
      <c r="I452" s="99" t="s">
        <v>1968</v>
      </c>
      <c r="J452" s="340" t="s">
        <v>104</v>
      </c>
      <c r="K452" s="340" t="s">
        <v>1976</v>
      </c>
      <c r="L452" s="340" t="s">
        <v>1977</v>
      </c>
      <c r="M452" s="340" t="s">
        <v>1978</v>
      </c>
      <c r="N452" s="340" t="s">
        <v>144</v>
      </c>
      <c r="O452" s="328">
        <f t="shared" ref="O452" si="2402">IF(N452="ALTA",5,IF(N452="MEDIO ALTA",4,IF(N452="MEDIA",3,IF(N452="MEDIO BAJA",2,IF(N452="BAJA",1,0)))))</f>
        <v>2</v>
      </c>
      <c r="P452" s="340" t="s">
        <v>137</v>
      </c>
      <c r="Q452" s="328">
        <f t="shared" ref="Q452" si="2403">IF(P452="ALTO",5,IF(P452="MEDIO-ALTO",4,IF(P452="MEDIO",3,IF(P452="MEDIO-BAJO",2,IF(P452="BAJO",1,0)))))</f>
        <v>3</v>
      </c>
      <c r="R452" s="328">
        <f t="shared" ref="R452" si="2404">Q452*O452</f>
        <v>6</v>
      </c>
      <c r="S452" s="118" t="s">
        <v>310</v>
      </c>
      <c r="T452" s="99">
        <f t="shared" si="2100"/>
        <v>1</v>
      </c>
      <c r="U452" s="328">
        <f t="shared" ref="U452:U515" si="2405">ROUND(AVERAGEIF(T452:T454,"&gt;0"),0)</f>
        <v>1</v>
      </c>
      <c r="V452" s="328">
        <f t="shared" ref="V452:V515" si="2406">U452*0.6</f>
        <v>0.6</v>
      </c>
      <c r="W452" s="106" t="s">
        <v>1983</v>
      </c>
      <c r="X452" s="328">
        <f t="shared" ref="X452" si="2407">IF(S452="No_existen",5*$X$10,Y452*$X$10)</f>
        <v>0.2</v>
      </c>
      <c r="Y452" s="328">
        <f t="shared" si="2207"/>
        <v>4</v>
      </c>
      <c r="Z452" s="108">
        <f t="shared" si="2102"/>
        <v>4</v>
      </c>
      <c r="AA452" s="106" t="s">
        <v>313</v>
      </c>
      <c r="AB452" s="106"/>
      <c r="AC452" s="328">
        <f t="shared" ref="AC452" si="2408">IF(S452="No_existen",5*$AC$10,AD452*$AC$10)</f>
        <v>0.15</v>
      </c>
      <c r="AD452" s="328">
        <f t="shared" ref="AD452:AD515" si="2409">ROUND(AVERAGEIF(AE452:AE454,"&gt;0"),0)</f>
        <v>1</v>
      </c>
      <c r="AE452" s="108">
        <f t="shared" si="2104"/>
        <v>1</v>
      </c>
      <c r="AF452" s="106" t="s">
        <v>290</v>
      </c>
      <c r="AG452" s="106" t="s">
        <v>1986</v>
      </c>
      <c r="AH452" s="328">
        <f t="shared" ref="AH452" si="2410">IF(S452="No_existen",5*$AH$10,AI452*$AH$10)</f>
        <v>0.4</v>
      </c>
      <c r="AI452" s="328">
        <f t="shared" ref="AI452" si="2411">ROUND(AVERAGEIF(AJ452:AJ454,"&gt;0"),0)</f>
        <v>4</v>
      </c>
      <c r="AJ452" s="108">
        <f t="shared" si="2107"/>
        <v>4</v>
      </c>
      <c r="AK452" s="106" t="s">
        <v>291</v>
      </c>
      <c r="AL452" s="106" t="s">
        <v>295</v>
      </c>
      <c r="AM452" s="328">
        <f t="shared" ref="AM452" si="2412">IF(S452="No_existen",5*$AM$10,AN452*$AM$10)</f>
        <v>0.4</v>
      </c>
      <c r="AN452" s="328">
        <f t="shared" ref="AN452" si="2413">ROUND(AVERAGEIF(AO452:AO454,"&gt;0"),0)</f>
        <v>4</v>
      </c>
      <c r="AO452" s="108">
        <f t="shared" si="2114"/>
        <v>4</v>
      </c>
      <c r="AP452" s="106" t="s">
        <v>632</v>
      </c>
      <c r="AQ452" s="328">
        <f t="shared" ref="AQ452" si="2414">ROUND(AVERAGE(U452,Y452,AD452,AI452,AN452),0)</f>
        <v>3</v>
      </c>
      <c r="AR452" s="328" t="str">
        <f t="shared" ref="AR452" si="2415">IF(AQ452&lt;1.5,"FUERTE",IF(AND(AQ452&gt;=1.5,AQ452&lt;2.5),"ACEPTABLE",IF(AQ452&gt;=5,"INEXISTENTE","DÉBIL")))</f>
        <v>DÉBIL</v>
      </c>
      <c r="AS452" s="328">
        <f t="shared" ref="AS452" si="2416">IF(R452=0,0,ROUND((R452*AQ452),0))</f>
        <v>18</v>
      </c>
      <c r="AT452" s="329" t="str">
        <f t="shared" ref="AT452" si="2417">IF(AS452&gt;=36,"GRAVE", IF(AS452&lt;=10, "LEVE", "MODERADO"))</f>
        <v>MODERADO</v>
      </c>
      <c r="AU452" s="329" t="s">
        <v>1991</v>
      </c>
      <c r="AV452" s="329" t="s">
        <v>1992</v>
      </c>
      <c r="AW452" s="106" t="s">
        <v>91</v>
      </c>
      <c r="AX452" s="106" t="s">
        <v>1995</v>
      </c>
      <c r="AY452" s="119">
        <v>46022</v>
      </c>
      <c r="AZ452" s="120" t="s">
        <v>1998</v>
      </c>
      <c r="BA452" s="100"/>
      <c r="BB452" s="100"/>
      <c r="BC452" s="100"/>
      <c r="BD452" s="100"/>
      <c r="BE452" s="100"/>
      <c r="BF452" s="100"/>
      <c r="BG452" s="100"/>
    </row>
    <row r="453" spans="1:59" ht="64.5" hidden="1" customHeight="1" x14ac:dyDescent="0.2">
      <c r="A453" s="336"/>
      <c r="B453" s="340"/>
      <c r="C453" s="340"/>
      <c r="D453" s="329"/>
      <c r="E453" s="340"/>
      <c r="F453" s="340"/>
      <c r="G453" s="106" t="s">
        <v>255</v>
      </c>
      <c r="H453" s="106" t="s">
        <v>38</v>
      </c>
      <c r="I453" s="99" t="s">
        <v>1969</v>
      </c>
      <c r="J453" s="340"/>
      <c r="K453" s="340"/>
      <c r="L453" s="340"/>
      <c r="M453" s="340"/>
      <c r="N453" s="340"/>
      <c r="O453" s="328"/>
      <c r="P453" s="340"/>
      <c r="Q453" s="328"/>
      <c r="R453" s="328"/>
      <c r="S453" s="118"/>
      <c r="T453" s="99">
        <f t="shared" si="2100"/>
        <v>0</v>
      </c>
      <c r="U453" s="328"/>
      <c r="V453" s="328"/>
      <c r="W453" s="106"/>
      <c r="X453" s="328"/>
      <c r="Y453" s="328"/>
      <c r="Z453" s="108">
        <f t="shared" si="2102"/>
        <v>0</v>
      </c>
      <c r="AA453" s="106"/>
      <c r="AB453" s="106"/>
      <c r="AC453" s="328"/>
      <c r="AD453" s="328"/>
      <c r="AE453" s="108">
        <f t="shared" si="2104"/>
        <v>0</v>
      </c>
      <c r="AF453" s="106"/>
      <c r="AG453" s="106"/>
      <c r="AH453" s="328"/>
      <c r="AI453" s="328"/>
      <c r="AJ453" s="108">
        <f t="shared" si="2107"/>
        <v>0</v>
      </c>
      <c r="AK453" s="106"/>
      <c r="AL453" s="106"/>
      <c r="AM453" s="328"/>
      <c r="AN453" s="328"/>
      <c r="AO453" s="108">
        <f t="shared" si="2114"/>
        <v>0</v>
      </c>
      <c r="AP453" s="106"/>
      <c r="AQ453" s="328"/>
      <c r="AR453" s="328"/>
      <c r="AS453" s="328"/>
      <c r="AT453" s="329"/>
      <c r="AU453" s="329"/>
      <c r="AV453" s="329"/>
      <c r="AW453" s="106" t="s">
        <v>91</v>
      </c>
      <c r="AX453" s="106" t="s">
        <v>1996</v>
      </c>
      <c r="AY453" s="119">
        <v>46022</v>
      </c>
      <c r="AZ453" s="120" t="s">
        <v>1998</v>
      </c>
      <c r="BA453" s="100"/>
      <c r="BB453" s="100"/>
      <c r="BC453" s="100"/>
      <c r="BD453" s="100"/>
      <c r="BE453" s="100"/>
      <c r="BF453" s="100"/>
      <c r="BG453" s="100"/>
    </row>
    <row r="454" spans="1:59" ht="64.5" hidden="1" customHeight="1" x14ac:dyDescent="0.2">
      <c r="A454" s="336"/>
      <c r="B454" s="340"/>
      <c r="C454" s="340"/>
      <c r="D454" s="329"/>
      <c r="E454" s="340"/>
      <c r="F454" s="340"/>
      <c r="G454" s="106"/>
      <c r="H454" s="106"/>
      <c r="I454" s="99"/>
      <c r="J454" s="340"/>
      <c r="K454" s="340"/>
      <c r="L454" s="340"/>
      <c r="M454" s="340"/>
      <c r="N454" s="340"/>
      <c r="O454" s="328"/>
      <c r="P454" s="340"/>
      <c r="Q454" s="328"/>
      <c r="R454" s="328"/>
      <c r="S454" s="118"/>
      <c r="T454" s="99">
        <f t="shared" si="2100"/>
        <v>0</v>
      </c>
      <c r="U454" s="328"/>
      <c r="V454" s="328"/>
      <c r="W454" s="106"/>
      <c r="X454" s="328"/>
      <c r="Y454" s="328"/>
      <c r="Z454" s="108">
        <f t="shared" si="2102"/>
        <v>0</v>
      </c>
      <c r="AA454" s="106"/>
      <c r="AB454" s="106"/>
      <c r="AC454" s="328"/>
      <c r="AD454" s="328"/>
      <c r="AE454" s="108">
        <f t="shared" si="2104"/>
        <v>0</v>
      </c>
      <c r="AF454" s="106"/>
      <c r="AG454" s="106"/>
      <c r="AH454" s="328"/>
      <c r="AI454" s="328"/>
      <c r="AJ454" s="108">
        <f t="shared" si="2107"/>
        <v>0</v>
      </c>
      <c r="AK454" s="106"/>
      <c r="AL454" s="106"/>
      <c r="AM454" s="328"/>
      <c r="AN454" s="328"/>
      <c r="AO454" s="108">
        <f t="shared" si="2114"/>
        <v>0</v>
      </c>
      <c r="AP454" s="106"/>
      <c r="AQ454" s="328"/>
      <c r="AR454" s="328"/>
      <c r="AS454" s="328"/>
      <c r="AT454" s="329"/>
      <c r="AU454" s="329"/>
      <c r="AV454" s="329"/>
      <c r="AW454" s="106" t="s">
        <v>91</v>
      </c>
      <c r="AX454" s="106" t="s">
        <v>1997</v>
      </c>
      <c r="AY454" s="119">
        <v>46022</v>
      </c>
      <c r="AZ454" s="120" t="s">
        <v>1998</v>
      </c>
      <c r="BA454" s="100"/>
      <c r="BB454" s="100"/>
      <c r="BC454" s="100"/>
      <c r="BD454" s="100"/>
      <c r="BE454" s="100"/>
      <c r="BF454" s="100"/>
      <c r="BG454" s="100"/>
    </row>
    <row r="455" spans="1:59" ht="64.5" hidden="1" customHeight="1" x14ac:dyDescent="0.2">
      <c r="A455" s="336">
        <v>149</v>
      </c>
      <c r="B455" s="340" t="s">
        <v>186</v>
      </c>
      <c r="C455" s="340" t="str">
        <f t="shared" ref="C455" si="2418">+VLOOKUP(B455,$A$694:$B$733,2,0)</f>
        <v>ENRIQUE DEMESIO CASTAÑO ARIAS</v>
      </c>
      <c r="D455" s="329" t="s">
        <v>159</v>
      </c>
      <c r="E455" s="340" t="str">
        <f>IF(D455=$D$664,$E$664,IF(D455=$D$665,$E$665,IF(D455=$D$666,$E$666,IF(D455=$D$667,$E$667,IF(D455=$D$668,$E$668,IF(D455=$D$669,$E$669,IF(D455=$D$670,$E$670,IF(D455=$D$671,$E$671,IF(D455=$D$672,$E$672,IF(D455=$D$673,$E$673,IF(D455=VICERRECTORÍA_ACADÉMICA_,BE1069,IF(D455=PLANEACIÓN_,BE1071, IF(D455=IMPACTO,BE1070,IF(D455=VICERRECTORÍA_ADMINISTRATIVA_FINANCIERA_,BE1072,IF(D455=_VICERRECTORÍA_RESPONSABILIDAD_SOCIAL_Y_BIENESTAR_UNIVERSITARIO_,BE1073,"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5" s="340" t="s">
        <v>260</v>
      </c>
      <c r="G455" s="106" t="s">
        <v>255</v>
      </c>
      <c r="H455" s="106" t="s">
        <v>34</v>
      </c>
      <c r="I455" s="99" t="s">
        <v>1999</v>
      </c>
      <c r="J455" s="340" t="s">
        <v>140</v>
      </c>
      <c r="K455" s="328" t="s">
        <v>2002</v>
      </c>
      <c r="L455" s="328" t="s">
        <v>2003</v>
      </c>
      <c r="M455" s="363" t="s">
        <v>2004</v>
      </c>
      <c r="N455" s="340" t="s">
        <v>143</v>
      </c>
      <c r="O455" s="328">
        <f t="shared" ref="O455" si="2419">IF(N455="ALTA",5,IF(N455="MEDIO ALTA",4,IF(N455="MEDIA",3,IF(N455="MEDIO BAJA",2,IF(N455="BAJA",1,0)))))</f>
        <v>4</v>
      </c>
      <c r="P455" s="340" t="s">
        <v>137</v>
      </c>
      <c r="Q455" s="328">
        <f t="shared" ref="Q455" si="2420">IF(P455="ALTO",5,IF(P455="MEDIO-ALTO",4,IF(P455="MEDIO",3,IF(P455="MEDIO-BAJO",2,IF(P455="BAJO",1,0)))))</f>
        <v>3</v>
      </c>
      <c r="R455" s="328">
        <f t="shared" ref="R455" si="2421">Q455*O455</f>
        <v>12</v>
      </c>
      <c r="S455" s="118" t="s">
        <v>272</v>
      </c>
      <c r="T455" s="99">
        <f t="shared" si="2100"/>
        <v>5</v>
      </c>
      <c r="U455" s="328">
        <f t="shared" ref="U455:U518" si="2422">ROUND(AVERAGEIF(T455:T457,"&gt;0"),0)</f>
        <v>5</v>
      </c>
      <c r="V455" s="328">
        <f t="shared" ref="V455:V518" si="2423">U455*0.6</f>
        <v>3</v>
      </c>
      <c r="W455" s="106"/>
      <c r="X455" s="328">
        <f t="shared" ref="X455" si="2424">IF(S455="No_existen",5*$X$10,Y455*$X$10)</f>
        <v>0.25</v>
      </c>
      <c r="Y455" s="328">
        <f t="shared" si="2222"/>
        <v>5</v>
      </c>
      <c r="Z455" s="108">
        <f t="shared" si="2102"/>
        <v>5</v>
      </c>
      <c r="AA455" s="106"/>
      <c r="AB455" s="106"/>
      <c r="AC455" s="328">
        <f t="shared" ref="AC455" si="2425">IF(S455="No_existen",5*$AC$10,AD455*$AC$10)</f>
        <v>0.75</v>
      </c>
      <c r="AD455" s="328">
        <f t="shared" ref="AD455:AD518" si="2426">ROUND(AVERAGEIF(AE455:AE457,"&gt;0"),0)</f>
        <v>5</v>
      </c>
      <c r="AE455" s="108">
        <f t="shared" si="2104"/>
        <v>5</v>
      </c>
      <c r="AF455" s="106"/>
      <c r="AG455" s="106"/>
      <c r="AH455" s="328">
        <f t="shared" ref="AH455" si="2427">IF(S455="No_existen",5*$AH$10,AI455*$AH$10)</f>
        <v>0.5</v>
      </c>
      <c r="AI455" s="328">
        <f t="shared" ref="AI455" si="2428">ROUND(AVERAGEIF(AJ455:AJ457,"&gt;0"),0)</f>
        <v>5</v>
      </c>
      <c r="AJ455" s="108">
        <f t="shared" si="2107"/>
        <v>5</v>
      </c>
      <c r="AK455" s="106"/>
      <c r="AL455" s="106"/>
      <c r="AM455" s="328">
        <f t="shared" ref="AM455" si="2429">IF(S455="No_existen",5*$AM$10,AN455*$AM$10)</f>
        <v>0.5</v>
      </c>
      <c r="AN455" s="328">
        <f t="shared" ref="AN455" si="2430">ROUND(AVERAGEIF(AO455:AO457,"&gt;0"),0)</f>
        <v>5</v>
      </c>
      <c r="AO455" s="108">
        <f t="shared" si="2114"/>
        <v>5</v>
      </c>
      <c r="AP455" s="106"/>
      <c r="AQ455" s="328">
        <f t="shared" ref="AQ455" si="2431">ROUND(AVERAGE(U455,Y455,AD455,AI455,AN455),0)</f>
        <v>5</v>
      </c>
      <c r="AR455" s="328" t="str">
        <f t="shared" ref="AR455" si="2432">IF(AQ455&lt;1.5,"FUERTE",IF(AND(AQ455&gt;=1.5,AQ455&lt;2.5),"ACEPTABLE",IF(AQ455&gt;=5,"INEXISTENTE","DÉBIL")))</f>
        <v>INEXISTENTE</v>
      </c>
      <c r="AS455" s="328">
        <f t="shared" ref="AS455" si="2433">IF(R455=0,0,ROUND((R455*AQ455),0))</f>
        <v>60</v>
      </c>
      <c r="AT455" s="329" t="str">
        <f t="shared" ref="AT455" si="2434">IF(AS455&gt;=36,"GRAVE", IF(AS455&lt;=10, "LEVE", "MODERADO"))</f>
        <v>GRAVE</v>
      </c>
      <c r="AU455" s="329" t="s">
        <v>2005</v>
      </c>
      <c r="AV455" s="329" t="s">
        <v>2006</v>
      </c>
      <c r="AW455" s="106" t="s">
        <v>90</v>
      </c>
      <c r="AX455" s="106"/>
      <c r="AY455" s="119"/>
      <c r="AZ455" s="120"/>
      <c r="BA455" s="100"/>
      <c r="BB455" s="100"/>
      <c r="BC455" s="100"/>
      <c r="BD455" s="100"/>
      <c r="BE455" s="100"/>
      <c r="BF455" s="100"/>
      <c r="BG455" s="100"/>
    </row>
    <row r="456" spans="1:59" ht="64.5" hidden="1" customHeight="1" x14ac:dyDescent="0.2">
      <c r="A456" s="336"/>
      <c r="B456" s="340"/>
      <c r="C456" s="340"/>
      <c r="D456" s="329"/>
      <c r="E456" s="340"/>
      <c r="F456" s="340"/>
      <c r="G456" s="106" t="s">
        <v>255</v>
      </c>
      <c r="H456" s="106" t="s">
        <v>34</v>
      </c>
      <c r="I456" s="99" t="s">
        <v>2000</v>
      </c>
      <c r="J456" s="340"/>
      <c r="K456" s="328"/>
      <c r="L456" s="328"/>
      <c r="M456" s="364"/>
      <c r="N456" s="340"/>
      <c r="O456" s="328"/>
      <c r="P456" s="340"/>
      <c r="Q456" s="328"/>
      <c r="R456" s="328"/>
      <c r="S456" s="118"/>
      <c r="T456" s="99">
        <f t="shared" si="2100"/>
        <v>0</v>
      </c>
      <c r="U456" s="328"/>
      <c r="V456" s="328"/>
      <c r="W456" s="106"/>
      <c r="X456" s="328"/>
      <c r="Y456" s="328"/>
      <c r="Z456" s="108">
        <f t="shared" si="2102"/>
        <v>0</v>
      </c>
      <c r="AA456" s="106"/>
      <c r="AB456" s="106"/>
      <c r="AC456" s="328"/>
      <c r="AD456" s="328"/>
      <c r="AE456" s="108">
        <f t="shared" si="2104"/>
        <v>0</v>
      </c>
      <c r="AF456" s="106"/>
      <c r="AG456" s="106"/>
      <c r="AH456" s="328"/>
      <c r="AI456" s="328"/>
      <c r="AJ456" s="108">
        <f t="shared" si="2107"/>
        <v>0</v>
      </c>
      <c r="AK456" s="106"/>
      <c r="AL456" s="106"/>
      <c r="AM456" s="328"/>
      <c r="AN456" s="328"/>
      <c r="AO456" s="108">
        <f t="shared" si="2114"/>
        <v>0</v>
      </c>
      <c r="AP456" s="106"/>
      <c r="AQ456" s="328"/>
      <c r="AR456" s="328"/>
      <c r="AS456" s="328"/>
      <c r="AT456" s="329"/>
      <c r="AU456" s="329"/>
      <c r="AV456" s="329"/>
      <c r="AW456" s="106"/>
      <c r="AX456" s="106"/>
      <c r="AY456" s="119"/>
      <c r="AZ456" s="120"/>
      <c r="BA456" s="100"/>
      <c r="BB456" s="100"/>
      <c r="BC456" s="100"/>
      <c r="BD456" s="100"/>
      <c r="BE456" s="100"/>
      <c r="BF456" s="100"/>
      <c r="BG456" s="100"/>
    </row>
    <row r="457" spans="1:59" ht="64.5" hidden="1" customHeight="1" x14ac:dyDescent="0.2">
      <c r="A457" s="336"/>
      <c r="B457" s="340"/>
      <c r="C457" s="340"/>
      <c r="D457" s="329"/>
      <c r="E457" s="340"/>
      <c r="F457" s="340"/>
      <c r="G457" s="106" t="s">
        <v>255</v>
      </c>
      <c r="H457" s="106" t="s">
        <v>34</v>
      </c>
      <c r="I457" s="99" t="s">
        <v>2001</v>
      </c>
      <c r="J457" s="340"/>
      <c r="K457" s="328"/>
      <c r="L457" s="328"/>
      <c r="M457" s="365"/>
      <c r="N457" s="340"/>
      <c r="O457" s="328"/>
      <c r="P457" s="340"/>
      <c r="Q457" s="328"/>
      <c r="R457" s="328"/>
      <c r="S457" s="118"/>
      <c r="T457" s="99">
        <f t="shared" si="2100"/>
        <v>0</v>
      </c>
      <c r="U457" s="328"/>
      <c r="V457" s="328"/>
      <c r="W457" s="106"/>
      <c r="X457" s="328"/>
      <c r="Y457" s="328"/>
      <c r="Z457" s="108">
        <f t="shared" si="2102"/>
        <v>0</v>
      </c>
      <c r="AA457" s="106"/>
      <c r="AB457" s="106"/>
      <c r="AC457" s="328"/>
      <c r="AD457" s="328"/>
      <c r="AE457" s="108">
        <f t="shared" si="2104"/>
        <v>0</v>
      </c>
      <c r="AF457" s="106"/>
      <c r="AG457" s="106"/>
      <c r="AH457" s="328"/>
      <c r="AI457" s="328"/>
      <c r="AJ457" s="108">
        <f t="shared" si="2107"/>
        <v>0</v>
      </c>
      <c r="AK457" s="106"/>
      <c r="AL457" s="106"/>
      <c r="AM457" s="328"/>
      <c r="AN457" s="328"/>
      <c r="AO457" s="108">
        <f t="shared" si="2114"/>
        <v>0</v>
      </c>
      <c r="AP457" s="106"/>
      <c r="AQ457" s="328"/>
      <c r="AR457" s="328"/>
      <c r="AS457" s="328"/>
      <c r="AT457" s="329"/>
      <c r="AU457" s="329"/>
      <c r="AV457" s="329"/>
      <c r="AW457" s="106"/>
      <c r="AX457" s="106"/>
      <c r="AY457" s="119"/>
      <c r="AZ457" s="120"/>
      <c r="BA457" s="100"/>
      <c r="BB457" s="100"/>
      <c r="BC457" s="100"/>
      <c r="BD457" s="100"/>
      <c r="BE457" s="100"/>
      <c r="BF457" s="100"/>
      <c r="BG457" s="100"/>
    </row>
    <row r="458" spans="1:59" ht="64.5" hidden="1" customHeight="1" x14ac:dyDescent="0.2">
      <c r="A458" s="336">
        <v>150</v>
      </c>
      <c r="B458" s="340" t="s">
        <v>175</v>
      </c>
      <c r="C458" s="340" t="str">
        <f t="shared" ref="C458" si="2435">+VLOOKUP(B458,$A$694:$B$733,2,0)</f>
        <v>CARLOS FERNANDO CASTAÑO MONTOYA</v>
      </c>
      <c r="D458" s="329" t="s">
        <v>159</v>
      </c>
      <c r="E458" s="340" t="str">
        <f>IF(D458=$D$664,$E$664,IF(D458=$D$665,$E$665,IF(D458=$D$666,$E$666,IF(D458=$D$667,$E$667,IF(D458=$D$668,$E$668,IF(D458=$D$669,$E$669,IF(D458=$D$670,$E$670,IF(D458=$D$671,$E$671,IF(D458=$D$672,$E$672,IF(D458=$D$673,$E$673,IF(D458=VICERRECTORÍA_ACADÉMICA_,BE1072,IF(D458=PLANEACIÓN_,BE1074, IF(D458=IMPACTO,BE1073,IF(D458=VICERRECTORÍA_ADMINISTRATIVA_FINANCIERA_,BE1075,IF(D458=_VICERRECTORÍA_RESPONSABILIDAD_SOCIAL_Y_BIENESTAR_UNIVERSITARIO_,BE1076,"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58" s="340" t="s">
        <v>260</v>
      </c>
      <c r="G458" s="106" t="s">
        <v>255</v>
      </c>
      <c r="H458" s="140" t="s">
        <v>37</v>
      </c>
      <c r="I458" s="139" t="s">
        <v>2008</v>
      </c>
      <c r="J458" s="340" t="s">
        <v>110</v>
      </c>
      <c r="K458" s="330" t="s">
        <v>2029</v>
      </c>
      <c r="L458" s="357" t="s">
        <v>2031</v>
      </c>
      <c r="M458" s="360" t="s">
        <v>2032</v>
      </c>
      <c r="N458" s="340" t="s">
        <v>144</v>
      </c>
      <c r="O458" s="328">
        <f t="shared" ref="O458" si="2436">IF(N458="ALTA",5,IF(N458="MEDIO ALTA",4,IF(N458="MEDIA",3,IF(N458="MEDIO BAJA",2,IF(N458="BAJA",1,0)))))</f>
        <v>2</v>
      </c>
      <c r="P458" s="340" t="s">
        <v>138</v>
      </c>
      <c r="Q458" s="328">
        <f t="shared" ref="Q458" si="2437">IF(P458="ALTO",5,IF(P458="MEDIO-ALTO",4,IF(P458="MEDIO",3,IF(P458="MEDIO-BAJO",2,IF(P458="BAJO",1,0)))))</f>
        <v>1</v>
      </c>
      <c r="R458" s="328">
        <f t="shared" ref="R458" si="2438">Q458*O458</f>
        <v>2</v>
      </c>
      <c r="S458" s="141" t="s">
        <v>310</v>
      </c>
      <c r="T458" s="99">
        <f t="shared" si="2100"/>
        <v>1</v>
      </c>
      <c r="U458" s="328">
        <f t="shared" ref="U458:U521" si="2439">ROUND(AVERAGEIF(T458:T460,"&gt;0"),0)</f>
        <v>1</v>
      </c>
      <c r="V458" s="328">
        <f t="shared" ref="V458:V521" si="2440">U458*0.6</f>
        <v>0.6</v>
      </c>
      <c r="W458" s="140" t="s">
        <v>2060</v>
      </c>
      <c r="X458" s="363">
        <f t="shared" ref="X458" si="2441">IF(S458="No_existen",5*$X$10,Y458*$X$10)</f>
        <v>0.1</v>
      </c>
      <c r="Y458" s="363">
        <f t="shared" si="2237"/>
        <v>2</v>
      </c>
      <c r="Z458" s="108">
        <f t="shared" si="2102"/>
        <v>2</v>
      </c>
      <c r="AA458" s="140" t="s">
        <v>314</v>
      </c>
      <c r="AB458" s="106"/>
      <c r="AC458" s="328">
        <f t="shared" ref="AC458" si="2442">IF(S458="No_existen",5*$AC$10,AD458*$AC$10)</f>
        <v>0.15</v>
      </c>
      <c r="AD458" s="328">
        <f t="shared" ref="AD458:AD521" si="2443">ROUND(AVERAGEIF(AE458:AE460,"&gt;0"),0)</f>
        <v>1</v>
      </c>
      <c r="AE458" s="108">
        <f t="shared" si="2104"/>
        <v>1</v>
      </c>
      <c r="AF458" s="106" t="s">
        <v>290</v>
      </c>
      <c r="AG458" s="140" t="s">
        <v>2070</v>
      </c>
      <c r="AH458" s="328">
        <f t="shared" ref="AH458" si="2444">IF(S458="No_existen",5*$AH$10,AI458*$AH$10)</f>
        <v>0.1</v>
      </c>
      <c r="AI458" s="328">
        <f t="shared" ref="AI458" si="2445">ROUND(AVERAGEIF(AJ458:AJ460,"&gt;0"),0)</f>
        <v>1</v>
      </c>
      <c r="AJ458" s="108">
        <f t="shared" si="2107"/>
        <v>1</v>
      </c>
      <c r="AK458" s="140" t="s">
        <v>287</v>
      </c>
      <c r="AL458" s="140" t="s">
        <v>301</v>
      </c>
      <c r="AM458" s="328">
        <f t="shared" ref="AM458" si="2446">IF(S458="No_existen",5*$AM$10,AN458*$AM$10)</f>
        <v>0.4</v>
      </c>
      <c r="AN458" s="328">
        <f t="shared" ref="AN458" si="2447">ROUND(AVERAGEIF(AO458:AO460,"&gt;0"),0)</f>
        <v>4</v>
      </c>
      <c r="AO458" s="108">
        <f t="shared" si="2114"/>
        <v>4</v>
      </c>
      <c r="AP458" s="140" t="s">
        <v>632</v>
      </c>
      <c r="AQ458" s="328">
        <f t="shared" ref="AQ458" si="2448">ROUND(AVERAGE(U458,Y458,AD458,AI458,AN458),0)</f>
        <v>2</v>
      </c>
      <c r="AR458" s="328" t="str">
        <f t="shared" ref="AR458" si="2449">IF(AQ458&lt;1.5,"FUERTE",IF(AND(AQ458&gt;=1.5,AQ458&lt;2.5),"ACEPTABLE",IF(AQ458&gt;=5,"INEXISTENTE","DÉBIL")))</f>
        <v>ACEPTABLE</v>
      </c>
      <c r="AS458" s="328">
        <f t="shared" ref="AS458" si="2450">IF(R458=0,0,ROUND((R458*AQ458),0))</f>
        <v>4</v>
      </c>
      <c r="AT458" s="329" t="str">
        <f t="shared" ref="AT458" si="2451">IF(AS458&gt;=36,"GRAVE", IF(AS458&lt;=10, "LEVE", "MODERADO"))</f>
        <v>LEVE</v>
      </c>
      <c r="AU458" s="412" t="s">
        <v>2076</v>
      </c>
      <c r="AV458" s="412">
        <v>0</v>
      </c>
      <c r="AW458" s="106" t="s">
        <v>88</v>
      </c>
      <c r="AX458" s="106"/>
      <c r="AY458" s="119"/>
      <c r="AZ458" s="120"/>
      <c r="BA458" s="100"/>
      <c r="BB458" s="100"/>
      <c r="BC458" s="100"/>
      <c r="BD458" s="100"/>
      <c r="BE458" s="100"/>
      <c r="BF458" s="100"/>
      <c r="BG458" s="100"/>
    </row>
    <row r="459" spans="1:59" ht="64.5" hidden="1" customHeight="1" x14ac:dyDescent="0.2">
      <c r="A459" s="336"/>
      <c r="B459" s="340"/>
      <c r="C459" s="340"/>
      <c r="D459" s="329"/>
      <c r="E459" s="340"/>
      <c r="F459" s="340"/>
      <c r="G459" s="106"/>
      <c r="H459" s="140"/>
      <c r="I459" s="139"/>
      <c r="J459" s="340"/>
      <c r="K459" s="331"/>
      <c r="L459" s="358"/>
      <c r="M459" s="361"/>
      <c r="N459" s="340"/>
      <c r="O459" s="328"/>
      <c r="P459" s="340"/>
      <c r="Q459" s="328"/>
      <c r="R459" s="328"/>
      <c r="S459" s="141"/>
      <c r="T459" s="99">
        <f t="shared" ref="T459:T522" si="2452">IF(S459=$S$668,1,IF(S459=$S$664,5,IF(S459=$S$665,4,IF(S459=$S$666,3,IF(S459=$S$667,2,0)))))</f>
        <v>0</v>
      </c>
      <c r="U459" s="328"/>
      <c r="V459" s="328"/>
      <c r="W459" s="140"/>
      <c r="X459" s="364"/>
      <c r="Y459" s="364"/>
      <c r="Z459" s="108">
        <f t="shared" ref="Z459:Z522" si="2453">IF(AA459=$AA$666,1,IF(AA459=$AA$665,2,IF(AA459=$AA$664,4,IF(S459="No_existen",5,0))))</f>
        <v>0</v>
      </c>
      <c r="AA459" s="140"/>
      <c r="AB459" s="106"/>
      <c r="AC459" s="328"/>
      <c r="AD459" s="328"/>
      <c r="AE459" s="108">
        <f t="shared" ref="AE459:AE522" si="2454">IF(AF459=$AK$665,1,IF(AF459=$AK$664,4,IF(S459="No_existen",5,0)))</f>
        <v>0</v>
      </c>
      <c r="AF459" s="106"/>
      <c r="AG459" s="140"/>
      <c r="AH459" s="328"/>
      <c r="AI459" s="328"/>
      <c r="AJ459" s="108">
        <f t="shared" ref="AJ459:AJ522" si="2455">IF(AK459=$AP$664,1,IF(AK459=$AP$665,4,IF(S459="No_existen",5,0)))</f>
        <v>0</v>
      </c>
      <c r="AK459" s="140"/>
      <c r="AL459" s="140"/>
      <c r="AM459" s="328"/>
      <c r="AN459" s="328"/>
      <c r="AO459" s="108">
        <f t="shared" si="2114"/>
        <v>0</v>
      </c>
      <c r="AP459" s="140"/>
      <c r="AQ459" s="328"/>
      <c r="AR459" s="328"/>
      <c r="AS459" s="328"/>
      <c r="AT459" s="329"/>
      <c r="AU459" s="413"/>
      <c r="AV459" s="413">
        <v>0</v>
      </c>
      <c r="AW459" s="106" t="s">
        <v>88</v>
      </c>
      <c r="AX459" s="106"/>
      <c r="AY459" s="119"/>
      <c r="AZ459" s="120"/>
      <c r="BA459" s="100"/>
      <c r="BB459" s="100"/>
      <c r="BC459" s="100"/>
      <c r="BD459" s="100"/>
      <c r="BE459" s="100"/>
      <c r="BF459" s="100"/>
      <c r="BG459" s="100"/>
    </row>
    <row r="460" spans="1:59" ht="64.5" hidden="1" customHeight="1" x14ac:dyDescent="0.2">
      <c r="A460" s="336"/>
      <c r="B460" s="340"/>
      <c r="C460" s="340"/>
      <c r="D460" s="329"/>
      <c r="E460" s="340"/>
      <c r="F460" s="340"/>
      <c r="G460" s="106"/>
      <c r="H460" s="140"/>
      <c r="I460" s="139"/>
      <c r="J460" s="340"/>
      <c r="K460" s="332"/>
      <c r="L460" s="359"/>
      <c r="M460" s="362"/>
      <c r="N460" s="340"/>
      <c r="O460" s="328"/>
      <c r="P460" s="340"/>
      <c r="Q460" s="328"/>
      <c r="R460" s="328"/>
      <c r="S460" s="141"/>
      <c r="T460" s="99">
        <f t="shared" si="2452"/>
        <v>0</v>
      </c>
      <c r="U460" s="328"/>
      <c r="V460" s="328"/>
      <c r="W460" s="140"/>
      <c r="X460" s="365"/>
      <c r="Y460" s="365"/>
      <c r="Z460" s="108">
        <f t="shared" si="2453"/>
        <v>0</v>
      </c>
      <c r="AA460" s="140"/>
      <c r="AB460" s="106"/>
      <c r="AC460" s="328"/>
      <c r="AD460" s="328"/>
      <c r="AE460" s="108">
        <f t="shared" si="2454"/>
        <v>0</v>
      </c>
      <c r="AF460" s="106"/>
      <c r="AG460" s="140"/>
      <c r="AH460" s="328"/>
      <c r="AI460" s="328"/>
      <c r="AJ460" s="108">
        <f t="shared" si="2455"/>
        <v>0</v>
      </c>
      <c r="AK460" s="140"/>
      <c r="AL460" s="140"/>
      <c r="AM460" s="328"/>
      <c r="AN460" s="328"/>
      <c r="AO460" s="108">
        <f t="shared" ref="AO460:AO526" si="2456">IF(AP460="Preventivo",1,IF(AP460="Detectivo",4, IF(S460="No_existen",5,0)))</f>
        <v>0</v>
      </c>
      <c r="AP460" s="140"/>
      <c r="AQ460" s="328"/>
      <c r="AR460" s="328"/>
      <c r="AS460" s="328"/>
      <c r="AT460" s="329"/>
      <c r="AU460" s="414"/>
      <c r="AV460" s="414">
        <v>0</v>
      </c>
      <c r="AW460" s="106" t="s">
        <v>88</v>
      </c>
      <c r="AX460" s="106"/>
      <c r="AY460" s="119"/>
      <c r="AZ460" s="120"/>
      <c r="BA460" s="100"/>
      <c r="BB460" s="100"/>
      <c r="BC460" s="100"/>
      <c r="BD460" s="100"/>
      <c r="BE460" s="100"/>
      <c r="BF460" s="100"/>
      <c r="BG460" s="100"/>
    </row>
    <row r="461" spans="1:59" ht="64.5" hidden="1" customHeight="1" x14ac:dyDescent="0.2">
      <c r="A461" s="336">
        <v>151</v>
      </c>
      <c r="B461" s="340" t="s">
        <v>175</v>
      </c>
      <c r="C461" s="340" t="str">
        <f t="shared" ref="C461" si="2457">+VLOOKUP(B461,$A$694:$B$733,2,0)</f>
        <v>CARLOS FERNANDO CASTAÑO MONTOYA</v>
      </c>
      <c r="D461" s="329" t="s">
        <v>159</v>
      </c>
      <c r="E461" s="340" t="str">
        <f>IF(D461=$D$664,$E$664,IF(D461=$D$665,$E$665,IF(D461=$D$666,$E$666,IF(D461=$D$667,$E$667,IF(D461=$D$668,$E$668,IF(D461=$D$669,$E$669,IF(D461=$D$670,$E$670,IF(D461=$D$671,$E$671,IF(D461=$D$672,$E$672,IF(D461=$D$673,$E$673,IF(D461=VICERRECTORÍA_ACADÉMICA_,BE1075,IF(D461=PLANEACIÓN_,BE1077, IF(D461=IMPACTO,BE1076,IF(D461=VICERRECTORÍA_ADMINISTRATIVA_FINANCIERA_,BE1078,IF(D461=_VICERRECTORÍA_RESPONSABILIDAD_SOCIAL_Y_BIENESTAR_UNIVERSITARIO_,BE1079,"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1" s="340" t="s">
        <v>259</v>
      </c>
      <c r="G461" s="106" t="s">
        <v>255</v>
      </c>
      <c r="H461" s="140" t="s">
        <v>37</v>
      </c>
      <c r="I461" s="139" t="s">
        <v>2009</v>
      </c>
      <c r="J461" s="340" t="s">
        <v>108</v>
      </c>
      <c r="K461" s="353" t="s">
        <v>2033</v>
      </c>
      <c r="L461" s="353" t="s">
        <v>2034</v>
      </c>
      <c r="M461" s="353" t="s">
        <v>2035</v>
      </c>
      <c r="N461" s="340" t="s">
        <v>124</v>
      </c>
      <c r="O461" s="328">
        <f t="shared" ref="O461" si="2458">IF(N461="ALTA",5,IF(N461="MEDIO ALTA",4,IF(N461="MEDIA",3,IF(N461="MEDIO BAJA",2,IF(N461="BAJA",1,0)))))</f>
        <v>1</v>
      </c>
      <c r="P461" s="340" t="s">
        <v>136</v>
      </c>
      <c r="Q461" s="328">
        <f t="shared" ref="Q461" si="2459">IF(P461="ALTO",5,IF(P461="MEDIO-ALTO",4,IF(P461="MEDIO",3,IF(P461="MEDIO-BAJO",2,IF(P461="BAJO",1,0)))))</f>
        <v>5</v>
      </c>
      <c r="R461" s="328">
        <f t="shared" ref="R461" si="2460">Q461*O461</f>
        <v>5</v>
      </c>
      <c r="S461" s="141" t="s">
        <v>310</v>
      </c>
      <c r="T461" s="99">
        <f t="shared" si="2452"/>
        <v>1</v>
      </c>
      <c r="U461" s="328">
        <f t="shared" ref="U461:U524" si="2461">ROUND(AVERAGEIF(T461:T463,"&gt;0"),0)</f>
        <v>1</v>
      </c>
      <c r="V461" s="328">
        <f t="shared" ref="V461:V524" si="2462">U461*0.6</f>
        <v>0.6</v>
      </c>
      <c r="W461" s="140" t="s">
        <v>2061</v>
      </c>
      <c r="X461" s="363">
        <f t="shared" ref="X461" si="2463">IF(S461="No_existen",5*$X$10,Y461*$X$10)</f>
        <v>0.05</v>
      </c>
      <c r="Y461" s="363">
        <f t="shared" si="2252"/>
        <v>1</v>
      </c>
      <c r="Z461" s="108">
        <f t="shared" si="2453"/>
        <v>2</v>
      </c>
      <c r="AA461" s="140" t="s">
        <v>314</v>
      </c>
      <c r="AB461" s="106"/>
      <c r="AC461" s="328">
        <f t="shared" ref="AC461" si="2464">IF(S461="No_existen",5*$AC$10,AD461*$AC$10)</f>
        <v>0.15</v>
      </c>
      <c r="AD461" s="328">
        <f t="shared" ref="AD461:AD524" si="2465">ROUND(AVERAGEIF(AE461:AE463,"&gt;0"),0)</f>
        <v>1</v>
      </c>
      <c r="AE461" s="108">
        <f t="shared" si="2454"/>
        <v>1</v>
      </c>
      <c r="AF461" s="106" t="s">
        <v>290</v>
      </c>
      <c r="AG461" s="140" t="s">
        <v>2071</v>
      </c>
      <c r="AH461" s="328">
        <f t="shared" ref="AH461" si="2466">IF(S461="No_existen",5*$AH$10,AI461*$AH$10)</f>
        <v>0.1</v>
      </c>
      <c r="AI461" s="328">
        <f t="shared" ref="AI461" si="2467">ROUND(AVERAGEIF(AJ461:AJ463,"&gt;0"),0)</f>
        <v>1</v>
      </c>
      <c r="AJ461" s="108">
        <f t="shared" si="2455"/>
        <v>1</v>
      </c>
      <c r="AK461" s="140" t="s">
        <v>287</v>
      </c>
      <c r="AL461" s="140" t="s">
        <v>294</v>
      </c>
      <c r="AM461" s="328">
        <f t="shared" ref="AM461" si="2468">IF(S461="No_existen",5*$AM$10,AN461*$AM$10)</f>
        <v>0.1</v>
      </c>
      <c r="AN461" s="328">
        <f t="shared" ref="AN461" si="2469">ROUND(AVERAGEIF(AO461:AO463,"&gt;0"),0)</f>
        <v>1</v>
      </c>
      <c r="AO461" s="108">
        <f t="shared" si="2456"/>
        <v>1</v>
      </c>
      <c r="AP461" s="140" t="s">
        <v>631</v>
      </c>
      <c r="AQ461" s="328">
        <f t="shared" ref="AQ461" si="2470">ROUND(AVERAGE(U461,Y461,AD461,AI461,AN461),0)</f>
        <v>1</v>
      </c>
      <c r="AR461" s="328" t="str">
        <f t="shared" ref="AR461" si="2471">IF(AQ461&lt;1.5,"FUERTE",IF(AND(AQ461&gt;=1.5,AQ461&lt;2.5),"ACEPTABLE",IF(AQ461&gt;=5,"INEXISTENTE","DÉBIL")))</f>
        <v>FUERTE</v>
      </c>
      <c r="AS461" s="328">
        <f t="shared" ref="AS461" si="2472">IF(R461=0,0,ROUND((R461*AQ461),0))</f>
        <v>5</v>
      </c>
      <c r="AT461" s="329" t="str">
        <f t="shared" ref="AT461" si="2473">IF(AS461&gt;=36,"GRAVE", IF(AS461&lt;=10, "LEVE", "MODERADO"))</f>
        <v>LEVE</v>
      </c>
      <c r="AU461" s="415" t="s">
        <v>2077</v>
      </c>
      <c r="AV461" s="415">
        <v>0</v>
      </c>
      <c r="AW461" s="106" t="s">
        <v>88</v>
      </c>
      <c r="AX461" s="106"/>
      <c r="AY461" s="119"/>
      <c r="AZ461" s="120"/>
      <c r="BA461" s="100"/>
      <c r="BB461" s="100"/>
      <c r="BC461" s="100"/>
      <c r="BD461" s="100"/>
      <c r="BE461" s="100"/>
      <c r="BF461" s="100"/>
      <c r="BG461" s="100"/>
    </row>
    <row r="462" spans="1:59" ht="64.5" hidden="1" customHeight="1" x14ac:dyDescent="0.2">
      <c r="A462" s="336"/>
      <c r="B462" s="340"/>
      <c r="C462" s="340"/>
      <c r="D462" s="329"/>
      <c r="E462" s="340"/>
      <c r="F462" s="340"/>
      <c r="G462" s="106" t="s">
        <v>255</v>
      </c>
      <c r="H462" s="140" t="s">
        <v>34</v>
      </c>
      <c r="I462" s="139" t="s">
        <v>2010</v>
      </c>
      <c r="J462" s="340"/>
      <c r="K462" s="354"/>
      <c r="L462" s="354" t="s">
        <v>2034</v>
      </c>
      <c r="M462" s="354" t="s">
        <v>2035</v>
      </c>
      <c r="N462" s="340"/>
      <c r="O462" s="328"/>
      <c r="P462" s="340"/>
      <c r="Q462" s="328"/>
      <c r="R462" s="328"/>
      <c r="S462" s="141" t="s">
        <v>310</v>
      </c>
      <c r="T462" s="99">
        <f t="shared" si="2452"/>
        <v>1</v>
      </c>
      <c r="U462" s="328"/>
      <c r="V462" s="328"/>
      <c r="W462" s="140" t="s">
        <v>2062</v>
      </c>
      <c r="X462" s="364"/>
      <c r="Y462" s="364"/>
      <c r="Z462" s="108">
        <f t="shared" si="2453"/>
        <v>1</v>
      </c>
      <c r="AA462" s="140" t="s">
        <v>315</v>
      </c>
      <c r="AB462" s="106"/>
      <c r="AC462" s="328"/>
      <c r="AD462" s="328"/>
      <c r="AE462" s="108">
        <f t="shared" si="2454"/>
        <v>1</v>
      </c>
      <c r="AF462" s="106" t="s">
        <v>290</v>
      </c>
      <c r="AG462" s="140" t="s">
        <v>2072</v>
      </c>
      <c r="AH462" s="328"/>
      <c r="AI462" s="328"/>
      <c r="AJ462" s="108">
        <f t="shared" si="2455"/>
        <v>1</v>
      </c>
      <c r="AK462" s="140" t="s">
        <v>287</v>
      </c>
      <c r="AL462" s="140" t="s">
        <v>298</v>
      </c>
      <c r="AM462" s="328"/>
      <c r="AN462" s="328"/>
      <c r="AO462" s="108">
        <f t="shared" si="2456"/>
        <v>1</v>
      </c>
      <c r="AP462" s="140" t="s">
        <v>631</v>
      </c>
      <c r="AQ462" s="328"/>
      <c r="AR462" s="328"/>
      <c r="AS462" s="328"/>
      <c r="AT462" s="329"/>
      <c r="AU462" s="416"/>
      <c r="AV462" s="416">
        <v>0</v>
      </c>
      <c r="AW462" s="106" t="s">
        <v>88</v>
      </c>
      <c r="AX462" s="106"/>
      <c r="AY462" s="119"/>
      <c r="AZ462" s="120"/>
      <c r="BA462" s="100"/>
      <c r="BB462" s="100"/>
      <c r="BC462" s="100"/>
      <c r="BD462" s="100"/>
      <c r="BE462" s="100"/>
      <c r="BF462" s="100"/>
      <c r="BG462" s="100"/>
    </row>
    <row r="463" spans="1:59" ht="64.5" hidden="1" customHeight="1" x14ac:dyDescent="0.2">
      <c r="A463" s="336"/>
      <c r="B463" s="340"/>
      <c r="C463" s="340"/>
      <c r="D463" s="329"/>
      <c r="E463" s="340"/>
      <c r="F463" s="340"/>
      <c r="G463" s="106" t="s">
        <v>256</v>
      </c>
      <c r="H463" s="140" t="s">
        <v>221</v>
      </c>
      <c r="I463" s="139" t="s">
        <v>2011</v>
      </c>
      <c r="J463" s="340"/>
      <c r="K463" s="355"/>
      <c r="L463" s="355" t="s">
        <v>2034</v>
      </c>
      <c r="M463" s="355" t="s">
        <v>2035</v>
      </c>
      <c r="N463" s="340"/>
      <c r="O463" s="328"/>
      <c r="P463" s="340"/>
      <c r="Q463" s="328"/>
      <c r="R463" s="328"/>
      <c r="S463" s="141" t="s">
        <v>310</v>
      </c>
      <c r="T463" s="99">
        <f t="shared" si="2452"/>
        <v>1</v>
      </c>
      <c r="U463" s="328"/>
      <c r="V463" s="328"/>
      <c r="W463" s="140" t="s">
        <v>2063</v>
      </c>
      <c r="X463" s="365"/>
      <c r="Y463" s="365"/>
      <c r="Z463" s="108">
        <f t="shared" si="2453"/>
        <v>1</v>
      </c>
      <c r="AA463" s="140" t="s">
        <v>315</v>
      </c>
      <c r="AB463" s="106"/>
      <c r="AC463" s="328"/>
      <c r="AD463" s="328"/>
      <c r="AE463" s="108">
        <f t="shared" si="2454"/>
        <v>1</v>
      </c>
      <c r="AF463" s="106" t="s">
        <v>290</v>
      </c>
      <c r="AG463" s="140" t="s">
        <v>2072</v>
      </c>
      <c r="AH463" s="328"/>
      <c r="AI463" s="328"/>
      <c r="AJ463" s="108">
        <f t="shared" si="2455"/>
        <v>1</v>
      </c>
      <c r="AK463" s="140" t="s">
        <v>287</v>
      </c>
      <c r="AL463" s="140" t="s">
        <v>302</v>
      </c>
      <c r="AM463" s="328"/>
      <c r="AN463" s="328"/>
      <c r="AO463" s="108">
        <f t="shared" si="2456"/>
        <v>1</v>
      </c>
      <c r="AP463" s="140" t="s">
        <v>631</v>
      </c>
      <c r="AQ463" s="328"/>
      <c r="AR463" s="328"/>
      <c r="AS463" s="328"/>
      <c r="AT463" s="329"/>
      <c r="AU463" s="417"/>
      <c r="AV463" s="417">
        <v>0</v>
      </c>
      <c r="AW463" s="106" t="s">
        <v>88</v>
      </c>
      <c r="AX463" s="106"/>
      <c r="AY463" s="119"/>
      <c r="AZ463" s="120"/>
      <c r="BA463" s="100"/>
      <c r="BB463" s="100"/>
      <c r="BC463" s="100"/>
      <c r="BD463" s="100"/>
      <c r="BE463" s="100"/>
      <c r="BF463" s="100"/>
      <c r="BG463" s="100"/>
    </row>
    <row r="464" spans="1:59" ht="64.5" hidden="1" customHeight="1" x14ac:dyDescent="0.2">
      <c r="A464" s="336">
        <v>152</v>
      </c>
      <c r="B464" s="340" t="s">
        <v>175</v>
      </c>
      <c r="C464" s="340" t="str">
        <f t="shared" ref="C464" si="2474">+VLOOKUP(B464,$A$694:$B$733,2,0)</f>
        <v>CARLOS FERNANDO CASTAÑO MONTOYA</v>
      </c>
      <c r="D464" s="329" t="s">
        <v>159</v>
      </c>
      <c r="E464" s="340" t="str">
        <f>IF(D464=$D$664,$E$664,IF(D464=$D$665,$E$665,IF(D464=$D$666,$E$666,IF(D464=$D$667,$E$667,IF(D464=$D$668,$E$668,IF(D464=$D$669,$E$669,IF(D464=$D$670,$E$670,IF(D464=$D$671,$E$671,IF(D464=$D$672,$E$672,IF(D464=$D$673,$E$673,IF(D464=VICERRECTORÍA_ACADÉMICA_,BE1078,IF(D464=PLANEACIÓN_,BE1080, IF(D464=IMPACTO,BE1079,IF(D464=VICERRECTORÍA_ADMINISTRATIVA_FINANCIERA_,BE1081,IF(D464=_VICERRECTORÍA_RESPONSABILIDAD_SOCIAL_Y_BIENESTAR_UNIVERSITARIO_,BE1082,"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4" s="340" t="s">
        <v>260</v>
      </c>
      <c r="G464" s="106" t="s">
        <v>255</v>
      </c>
      <c r="H464" s="140" t="s">
        <v>222</v>
      </c>
      <c r="I464" s="139" t="s">
        <v>2012</v>
      </c>
      <c r="J464" s="340" t="s">
        <v>109</v>
      </c>
      <c r="K464" s="353" t="s">
        <v>2030</v>
      </c>
      <c r="L464" s="353" t="s">
        <v>2036</v>
      </c>
      <c r="M464" s="353" t="s">
        <v>2037</v>
      </c>
      <c r="N464" s="340" t="s">
        <v>124</v>
      </c>
      <c r="O464" s="328">
        <f t="shared" ref="O464" si="2475">IF(N464="ALTA",5,IF(N464="MEDIO ALTA",4,IF(N464="MEDIA",3,IF(N464="MEDIO BAJA",2,IF(N464="BAJA",1,0)))))</f>
        <v>1</v>
      </c>
      <c r="P464" s="340" t="s">
        <v>136</v>
      </c>
      <c r="Q464" s="328">
        <f t="shared" ref="Q464" si="2476">IF(P464="ALTO",5,IF(P464="MEDIO-ALTO",4,IF(P464="MEDIO",3,IF(P464="MEDIO-BAJO",2,IF(P464="BAJO",1,0)))))</f>
        <v>5</v>
      </c>
      <c r="R464" s="328">
        <f t="shared" ref="R464" si="2477">Q464*O464</f>
        <v>5</v>
      </c>
      <c r="S464" s="141" t="s">
        <v>310</v>
      </c>
      <c r="T464" s="99">
        <f t="shared" si="2452"/>
        <v>1</v>
      </c>
      <c r="U464" s="328">
        <f t="shared" ref="U464:U527" si="2478">ROUND(AVERAGEIF(T464:T466,"&gt;0"),0)</f>
        <v>1</v>
      </c>
      <c r="V464" s="328">
        <f t="shared" ref="V464:V527" si="2479">U464*0.6</f>
        <v>0.6</v>
      </c>
      <c r="W464" s="140" t="s">
        <v>2064</v>
      </c>
      <c r="X464" s="363">
        <f t="shared" ref="X464" si="2480">IF(S464="No_existen",5*$X$10,Y464*$X$10)</f>
        <v>0.2</v>
      </c>
      <c r="Y464" s="363">
        <f t="shared" si="2267"/>
        <v>4</v>
      </c>
      <c r="Z464" s="108">
        <f t="shared" si="2453"/>
        <v>4</v>
      </c>
      <c r="AA464" s="140" t="s">
        <v>313</v>
      </c>
      <c r="AB464" s="106"/>
      <c r="AC464" s="328">
        <f t="shared" ref="AC464" si="2481">IF(S464="No_existen",5*$AC$10,AD464*$AC$10)</f>
        <v>0.15</v>
      </c>
      <c r="AD464" s="328">
        <f t="shared" ref="AD464:AD527" si="2482">ROUND(AVERAGEIF(AE464:AE466,"&gt;0"),0)</f>
        <v>1</v>
      </c>
      <c r="AE464" s="108">
        <f t="shared" si="2454"/>
        <v>1</v>
      </c>
      <c r="AF464" s="106" t="s">
        <v>290</v>
      </c>
      <c r="AG464" s="140" t="s">
        <v>2073</v>
      </c>
      <c r="AH464" s="328">
        <f t="shared" ref="AH464" si="2483">IF(S464="No_existen",5*$AH$10,AI464*$AH$10)</f>
        <v>0.1</v>
      </c>
      <c r="AI464" s="328">
        <f t="shared" ref="AI464" si="2484">ROUND(AVERAGEIF(AJ464:AJ466,"&gt;0"),0)</f>
        <v>1</v>
      </c>
      <c r="AJ464" s="108">
        <f t="shared" si="2455"/>
        <v>1</v>
      </c>
      <c r="AK464" s="140" t="s">
        <v>287</v>
      </c>
      <c r="AL464" s="140" t="s">
        <v>302</v>
      </c>
      <c r="AM464" s="328">
        <f t="shared" ref="AM464" si="2485">IF(S464="No_existen",5*$AM$10,AN464*$AM$10)</f>
        <v>0.1</v>
      </c>
      <c r="AN464" s="328">
        <f t="shared" ref="AN464" si="2486">ROUND(AVERAGEIF(AO464:AO466,"&gt;0"),0)</f>
        <v>1</v>
      </c>
      <c r="AO464" s="108">
        <f t="shared" si="2456"/>
        <v>1</v>
      </c>
      <c r="AP464" s="140" t="s">
        <v>631</v>
      </c>
      <c r="AQ464" s="328">
        <f t="shared" ref="AQ464" si="2487">ROUND(AVERAGE(U464,Y464,AD464,AI464,AN464),0)</f>
        <v>2</v>
      </c>
      <c r="AR464" s="328" t="str">
        <f t="shared" ref="AR464" si="2488">IF(AQ464&lt;1.5,"FUERTE",IF(AND(AQ464&gt;=1.5,AQ464&lt;2.5),"ACEPTABLE",IF(AQ464&gt;=5,"INEXISTENTE","DÉBIL")))</f>
        <v>ACEPTABLE</v>
      </c>
      <c r="AS464" s="328">
        <f t="shared" ref="AS464" si="2489">IF(R464=0,0,ROUND((R464*AQ464),0))</f>
        <v>10</v>
      </c>
      <c r="AT464" s="329" t="str">
        <f t="shared" ref="AT464" si="2490">IF(AS464&gt;=36,"GRAVE", IF(AS464&lt;=10, "LEVE", "MODERADO"))</f>
        <v>LEVE</v>
      </c>
      <c r="AU464" s="415" t="s">
        <v>2078</v>
      </c>
      <c r="AV464" s="415" t="s">
        <v>2079</v>
      </c>
      <c r="AW464" s="106" t="s">
        <v>88</v>
      </c>
      <c r="AX464" s="106"/>
      <c r="AY464" s="119"/>
      <c r="AZ464" s="120"/>
      <c r="BA464" s="100"/>
      <c r="BB464" s="100"/>
      <c r="BC464" s="100"/>
      <c r="BD464" s="100"/>
      <c r="BE464" s="100"/>
      <c r="BF464" s="100"/>
      <c r="BG464" s="100"/>
    </row>
    <row r="465" spans="1:59" ht="64.5" hidden="1" customHeight="1" x14ac:dyDescent="0.2">
      <c r="A465" s="336"/>
      <c r="B465" s="340"/>
      <c r="C465" s="340"/>
      <c r="D465" s="329"/>
      <c r="E465" s="340"/>
      <c r="F465" s="340"/>
      <c r="G465" s="106" t="s">
        <v>255</v>
      </c>
      <c r="H465" s="140" t="s">
        <v>34</v>
      </c>
      <c r="I465" s="139"/>
      <c r="J465" s="340"/>
      <c r="K465" s="354"/>
      <c r="L465" s="354" t="s">
        <v>2036</v>
      </c>
      <c r="M465" s="354" t="s">
        <v>2037</v>
      </c>
      <c r="N465" s="340"/>
      <c r="O465" s="328"/>
      <c r="P465" s="340"/>
      <c r="Q465" s="328"/>
      <c r="R465" s="328"/>
      <c r="S465" s="141" t="s">
        <v>310</v>
      </c>
      <c r="T465" s="99">
        <f t="shared" si="2452"/>
        <v>1</v>
      </c>
      <c r="U465" s="328"/>
      <c r="V465" s="328"/>
      <c r="W465" s="140" t="s">
        <v>2065</v>
      </c>
      <c r="X465" s="364"/>
      <c r="Y465" s="364"/>
      <c r="Z465" s="108">
        <f t="shared" si="2453"/>
        <v>4</v>
      </c>
      <c r="AA465" s="140" t="s">
        <v>313</v>
      </c>
      <c r="AB465" s="106"/>
      <c r="AC465" s="328"/>
      <c r="AD465" s="328"/>
      <c r="AE465" s="108">
        <f t="shared" si="2454"/>
        <v>1</v>
      </c>
      <c r="AF465" s="106" t="s">
        <v>290</v>
      </c>
      <c r="AG465" s="140" t="s">
        <v>2073</v>
      </c>
      <c r="AH465" s="328"/>
      <c r="AI465" s="328"/>
      <c r="AJ465" s="108">
        <f t="shared" si="2455"/>
        <v>1</v>
      </c>
      <c r="AK465" s="140" t="s">
        <v>287</v>
      </c>
      <c r="AL465" s="140" t="s">
        <v>294</v>
      </c>
      <c r="AM465" s="328"/>
      <c r="AN465" s="328"/>
      <c r="AO465" s="108">
        <f t="shared" si="2456"/>
        <v>1</v>
      </c>
      <c r="AP465" s="140" t="s">
        <v>631</v>
      </c>
      <c r="AQ465" s="328"/>
      <c r="AR465" s="328"/>
      <c r="AS465" s="328"/>
      <c r="AT465" s="329"/>
      <c r="AU465" s="416"/>
      <c r="AV465" s="416" t="s">
        <v>2079</v>
      </c>
      <c r="AW465" s="106" t="s">
        <v>88</v>
      </c>
      <c r="AX465" s="106"/>
      <c r="AY465" s="119"/>
      <c r="AZ465" s="120"/>
      <c r="BA465" s="100"/>
      <c r="BB465" s="100"/>
      <c r="BC465" s="100"/>
      <c r="BD465" s="100"/>
      <c r="BE465" s="100"/>
      <c r="BF465" s="100"/>
      <c r="BG465" s="100"/>
    </row>
    <row r="466" spans="1:59" ht="64.5" hidden="1" customHeight="1" x14ac:dyDescent="0.2">
      <c r="A466" s="336"/>
      <c r="B466" s="340"/>
      <c r="C466" s="340"/>
      <c r="D466" s="329"/>
      <c r="E466" s="340"/>
      <c r="F466" s="340"/>
      <c r="G466" s="106"/>
      <c r="H466" s="140"/>
      <c r="I466" s="139"/>
      <c r="J466" s="340"/>
      <c r="K466" s="355"/>
      <c r="L466" s="355" t="s">
        <v>2036</v>
      </c>
      <c r="M466" s="355" t="s">
        <v>2037</v>
      </c>
      <c r="N466" s="340"/>
      <c r="O466" s="328"/>
      <c r="P466" s="340"/>
      <c r="Q466" s="328"/>
      <c r="R466" s="328"/>
      <c r="S466" s="141" t="s">
        <v>310</v>
      </c>
      <c r="T466" s="99">
        <f t="shared" si="2452"/>
        <v>1</v>
      </c>
      <c r="U466" s="328"/>
      <c r="V466" s="328"/>
      <c r="W466" s="140" t="s">
        <v>2066</v>
      </c>
      <c r="X466" s="365"/>
      <c r="Y466" s="365"/>
      <c r="Z466" s="108">
        <f t="shared" si="2453"/>
        <v>4</v>
      </c>
      <c r="AA466" s="140" t="s">
        <v>313</v>
      </c>
      <c r="AB466" s="106"/>
      <c r="AC466" s="328"/>
      <c r="AD466" s="328"/>
      <c r="AE466" s="108">
        <f t="shared" si="2454"/>
        <v>1</v>
      </c>
      <c r="AF466" s="106" t="s">
        <v>290</v>
      </c>
      <c r="AG466" s="140" t="s">
        <v>2073</v>
      </c>
      <c r="AH466" s="328"/>
      <c r="AI466" s="328"/>
      <c r="AJ466" s="108">
        <f t="shared" si="2455"/>
        <v>1</v>
      </c>
      <c r="AK466" s="140" t="s">
        <v>287</v>
      </c>
      <c r="AL466" s="140" t="s">
        <v>294</v>
      </c>
      <c r="AM466" s="328"/>
      <c r="AN466" s="328"/>
      <c r="AO466" s="108">
        <f t="shared" si="2456"/>
        <v>1</v>
      </c>
      <c r="AP466" s="140" t="s">
        <v>631</v>
      </c>
      <c r="AQ466" s="328"/>
      <c r="AR466" s="328"/>
      <c r="AS466" s="328"/>
      <c r="AT466" s="329"/>
      <c r="AU466" s="417"/>
      <c r="AV466" s="417" t="s">
        <v>2079</v>
      </c>
      <c r="AW466" s="106" t="s">
        <v>88</v>
      </c>
      <c r="AX466" s="106"/>
      <c r="AY466" s="119"/>
      <c r="AZ466" s="120"/>
      <c r="BA466" s="100"/>
      <c r="BB466" s="100"/>
      <c r="BC466" s="100"/>
      <c r="BD466" s="100"/>
      <c r="BE466" s="100"/>
      <c r="BF466" s="100"/>
      <c r="BG466" s="100"/>
    </row>
    <row r="467" spans="1:59" ht="64.5" hidden="1" customHeight="1" x14ac:dyDescent="0.2">
      <c r="A467" s="336">
        <v>153</v>
      </c>
      <c r="B467" s="340" t="s">
        <v>175</v>
      </c>
      <c r="C467" s="340" t="str">
        <f t="shared" ref="C467" si="2491">+VLOOKUP(B467,$A$694:$B$733,2,0)</f>
        <v>CARLOS FERNANDO CASTAÑO MONTOYA</v>
      </c>
      <c r="D467" s="329" t="s">
        <v>159</v>
      </c>
      <c r="E467" s="340" t="str">
        <f>IF(D467=$D$664,$E$664,IF(D467=$D$665,$E$665,IF(D467=$D$666,$E$666,IF(D467=$D$667,$E$667,IF(D467=$D$668,$E$668,IF(D467=$D$669,$E$669,IF(D467=$D$670,$E$670,IF(D467=$D$671,$E$671,IF(D467=$D$672,$E$672,IF(D467=$D$673,$E$673,IF(D467=VICERRECTORÍA_ACADÉMICA_,BE1081,IF(D467=PLANEACIÓN_,BE1083, IF(D467=IMPACTO,BE1082,IF(D467=VICERRECTORÍA_ADMINISTRATIVA_FINANCIERA_,BE1084,IF(D467=_VICERRECTORÍA_RESPONSABILIDAD_SOCIAL_Y_BIENESTAR_UNIVERSITARIO_,BE1085,"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67" s="340" t="s">
        <v>260</v>
      </c>
      <c r="G467" s="106" t="s">
        <v>255</v>
      </c>
      <c r="H467" s="140" t="s">
        <v>37</v>
      </c>
      <c r="I467" s="139" t="s">
        <v>2013</v>
      </c>
      <c r="J467" s="340" t="s">
        <v>109</v>
      </c>
      <c r="K467" s="330" t="s">
        <v>2038</v>
      </c>
      <c r="L467" s="330" t="s">
        <v>2039</v>
      </c>
      <c r="M467" s="330" t="s">
        <v>2040</v>
      </c>
      <c r="N467" s="340" t="s">
        <v>103</v>
      </c>
      <c r="O467" s="328">
        <f t="shared" ref="O467" si="2492">IF(N467="ALTA",5,IF(N467="MEDIO ALTA",4,IF(N467="MEDIA",3,IF(N467="MEDIO BAJA",2,IF(N467="BAJA",1,0)))))</f>
        <v>3</v>
      </c>
      <c r="P467" s="340" t="s">
        <v>205</v>
      </c>
      <c r="Q467" s="328">
        <f t="shared" ref="Q467" si="2493">IF(P467="ALTO",5,IF(P467="MEDIO-ALTO",4,IF(P467="MEDIO",3,IF(P467="MEDIO-BAJO",2,IF(P467="BAJO",1,0)))))</f>
        <v>4</v>
      </c>
      <c r="R467" s="328">
        <f t="shared" ref="R467" si="2494">Q467*O467</f>
        <v>12</v>
      </c>
      <c r="S467" s="141" t="s">
        <v>310</v>
      </c>
      <c r="T467" s="99">
        <f t="shared" si="2452"/>
        <v>1</v>
      </c>
      <c r="U467" s="328">
        <f t="shared" ref="U467:U530" si="2495">ROUND(AVERAGEIF(T467:T469,"&gt;0"),0)</f>
        <v>1</v>
      </c>
      <c r="V467" s="328">
        <f t="shared" ref="V467:V530" si="2496">U467*0.6</f>
        <v>0.6</v>
      </c>
      <c r="W467" s="140" t="s">
        <v>2067</v>
      </c>
      <c r="X467" s="363">
        <f t="shared" ref="X467" si="2497">IF(S467="No_existen",5*$X$10,Y467*$X$10)</f>
        <v>0.2</v>
      </c>
      <c r="Y467" s="363">
        <f t="shared" si="2284"/>
        <v>4</v>
      </c>
      <c r="Z467" s="108">
        <f t="shared" si="2453"/>
        <v>4</v>
      </c>
      <c r="AA467" s="140" t="s">
        <v>313</v>
      </c>
      <c r="AB467" s="106"/>
      <c r="AC467" s="328">
        <f t="shared" ref="AC467" si="2498">IF(S467="No_existen",5*$AC$10,AD467*$AC$10)</f>
        <v>0.15</v>
      </c>
      <c r="AD467" s="328">
        <f t="shared" ref="AD467:AD530" si="2499">ROUND(AVERAGEIF(AE467:AE469,"&gt;0"),0)</f>
        <v>1</v>
      </c>
      <c r="AE467" s="108">
        <f t="shared" si="2454"/>
        <v>1</v>
      </c>
      <c r="AF467" s="106" t="s">
        <v>290</v>
      </c>
      <c r="AG467" s="140" t="s">
        <v>2074</v>
      </c>
      <c r="AH467" s="328">
        <f t="shared" ref="AH467" si="2500">IF(S467="No_existen",5*$AH$10,AI467*$AH$10)</f>
        <v>0.1</v>
      </c>
      <c r="AI467" s="328">
        <f t="shared" ref="AI467" si="2501">ROUND(AVERAGEIF(AJ467:AJ469,"&gt;0"),0)</f>
        <v>1</v>
      </c>
      <c r="AJ467" s="108">
        <f t="shared" si="2455"/>
        <v>1</v>
      </c>
      <c r="AK467" s="140" t="s">
        <v>287</v>
      </c>
      <c r="AL467" s="140" t="s">
        <v>302</v>
      </c>
      <c r="AM467" s="328">
        <f t="shared" ref="AM467" si="2502">IF(S467="No_existen",5*$AM$10,AN467*$AM$10)</f>
        <v>0.1</v>
      </c>
      <c r="AN467" s="328">
        <f t="shared" ref="AN467" si="2503">ROUND(AVERAGEIF(AO467:AO469,"&gt;0"),0)</f>
        <v>1</v>
      </c>
      <c r="AO467" s="108">
        <f t="shared" si="2456"/>
        <v>1</v>
      </c>
      <c r="AP467" s="140" t="s">
        <v>631</v>
      </c>
      <c r="AQ467" s="328">
        <f t="shared" ref="AQ467" si="2504">ROUND(AVERAGE(U467,Y467,AD467,AI467,AN467),0)</f>
        <v>2</v>
      </c>
      <c r="AR467" s="328" t="str">
        <f t="shared" ref="AR467" si="2505">IF(AQ467&lt;1.5,"FUERTE",IF(AND(AQ467&gt;=1.5,AQ467&lt;2.5),"ACEPTABLE",IF(AQ467&gt;=5,"INEXISTENTE","DÉBIL")))</f>
        <v>ACEPTABLE</v>
      </c>
      <c r="AS467" s="328">
        <f t="shared" ref="AS467" si="2506">IF(R467=0,0,ROUND((R467*AQ467),0))</f>
        <v>24</v>
      </c>
      <c r="AT467" s="329" t="str">
        <f t="shared" ref="AT467" si="2507">IF(AS467&gt;=36,"GRAVE", IF(AS467&lt;=10, "LEVE", "MODERADO"))</f>
        <v>MODERADO</v>
      </c>
      <c r="AU467" s="415" t="s">
        <v>2080</v>
      </c>
      <c r="AV467" s="415">
        <v>0</v>
      </c>
      <c r="AW467" s="106" t="s">
        <v>89</v>
      </c>
      <c r="AX467" s="140" t="s">
        <v>2082</v>
      </c>
      <c r="AY467" s="142">
        <v>45657</v>
      </c>
      <c r="AZ467" s="120"/>
      <c r="BA467" s="100"/>
      <c r="BB467" s="100"/>
      <c r="BC467" s="100"/>
      <c r="BD467" s="100"/>
      <c r="BE467" s="100"/>
      <c r="BF467" s="100"/>
      <c r="BG467" s="100"/>
    </row>
    <row r="468" spans="1:59" ht="64.5" hidden="1" customHeight="1" x14ac:dyDescent="0.2">
      <c r="A468" s="336"/>
      <c r="B468" s="340"/>
      <c r="C468" s="340"/>
      <c r="D468" s="329"/>
      <c r="E468" s="340"/>
      <c r="F468" s="340"/>
      <c r="G468" s="106"/>
      <c r="H468" s="140"/>
      <c r="I468" s="139"/>
      <c r="J468" s="340"/>
      <c r="K468" s="331"/>
      <c r="L468" s="331" t="s">
        <v>2039</v>
      </c>
      <c r="M468" s="331" t="s">
        <v>2040</v>
      </c>
      <c r="N468" s="340"/>
      <c r="O468" s="328"/>
      <c r="P468" s="340"/>
      <c r="Q468" s="328"/>
      <c r="R468" s="328"/>
      <c r="S468" s="141" t="s">
        <v>310</v>
      </c>
      <c r="T468" s="99">
        <f t="shared" si="2452"/>
        <v>1</v>
      </c>
      <c r="U468" s="328"/>
      <c r="V468" s="328"/>
      <c r="W468" s="140" t="s">
        <v>2068</v>
      </c>
      <c r="X468" s="364"/>
      <c r="Y468" s="364"/>
      <c r="Z468" s="108">
        <f t="shared" si="2453"/>
        <v>4</v>
      </c>
      <c r="AA468" s="140" t="s">
        <v>313</v>
      </c>
      <c r="AB468" s="106"/>
      <c r="AC468" s="328"/>
      <c r="AD468" s="328"/>
      <c r="AE468" s="108">
        <f t="shared" si="2454"/>
        <v>1</v>
      </c>
      <c r="AF468" s="106" t="s">
        <v>290</v>
      </c>
      <c r="AG468" s="140" t="s">
        <v>2074</v>
      </c>
      <c r="AH468" s="328"/>
      <c r="AI468" s="328"/>
      <c r="AJ468" s="108">
        <f t="shared" si="2455"/>
        <v>1</v>
      </c>
      <c r="AK468" s="140" t="s">
        <v>287</v>
      </c>
      <c r="AL468" s="140" t="s">
        <v>302</v>
      </c>
      <c r="AM468" s="328"/>
      <c r="AN468" s="328"/>
      <c r="AO468" s="108">
        <f t="shared" si="2456"/>
        <v>1</v>
      </c>
      <c r="AP468" s="140" t="s">
        <v>631</v>
      </c>
      <c r="AQ468" s="328"/>
      <c r="AR468" s="328"/>
      <c r="AS468" s="328"/>
      <c r="AT468" s="329"/>
      <c r="AU468" s="416"/>
      <c r="AV468" s="416">
        <v>0</v>
      </c>
      <c r="AW468" s="106"/>
      <c r="AX468" s="106"/>
      <c r="AY468" s="119"/>
      <c r="AZ468" s="120"/>
      <c r="BA468" s="100"/>
      <c r="BB468" s="100"/>
      <c r="BC468" s="100"/>
      <c r="BD468" s="100"/>
      <c r="BE468" s="100"/>
      <c r="BF468" s="100"/>
      <c r="BG468" s="100"/>
    </row>
    <row r="469" spans="1:59" ht="64.5" hidden="1" customHeight="1" x14ac:dyDescent="0.2">
      <c r="A469" s="336"/>
      <c r="B469" s="340"/>
      <c r="C469" s="340"/>
      <c r="D469" s="329"/>
      <c r="E469" s="340"/>
      <c r="F469" s="340"/>
      <c r="G469" s="106"/>
      <c r="H469" s="140"/>
      <c r="I469" s="139"/>
      <c r="J469" s="340"/>
      <c r="K469" s="332"/>
      <c r="L469" s="332" t="s">
        <v>2039</v>
      </c>
      <c r="M469" s="332" t="s">
        <v>2040</v>
      </c>
      <c r="N469" s="340"/>
      <c r="O469" s="328"/>
      <c r="P469" s="340"/>
      <c r="Q469" s="328"/>
      <c r="R469" s="328"/>
      <c r="S469" s="141"/>
      <c r="T469" s="99">
        <f t="shared" si="2452"/>
        <v>0</v>
      </c>
      <c r="U469" s="328"/>
      <c r="V469" s="328"/>
      <c r="W469" s="140"/>
      <c r="X469" s="365"/>
      <c r="Y469" s="365"/>
      <c r="Z469" s="108">
        <f t="shared" si="2453"/>
        <v>0</v>
      </c>
      <c r="AA469" s="140"/>
      <c r="AB469" s="106"/>
      <c r="AC469" s="328"/>
      <c r="AD469" s="328"/>
      <c r="AE469" s="108">
        <f t="shared" si="2454"/>
        <v>0</v>
      </c>
      <c r="AF469" s="106"/>
      <c r="AG469" s="140"/>
      <c r="AH469" s="328"/>
      <c r="AI469" s="328"/>
      <c r="AJ469" s="108">
        <f t="shared" si="2455"/>
        <v>0</v>
      </c>
      <c r="AK469" s="140"/>
      <c r="AL469" s="140"/>
      <c r="AM469" s="328"/>
      <c r="AN469" s="328"/>
      <c r="AO469" s="108">
        <f t="shared" si="2456"/>
        <v>0</v>
      </c>
      <c r="AP469" s="140"/>
      <c r="AQ469" s="328"/>
      <c r="AR469" s="328"/>
      <c r="AS469" s="328"/>
      <c r="AT469" s="329"/>
      <c r="AU469" s="417"/>
      <c r="AV469" s="417">
        <v>0</v>
      </c>
      <c r="AW469" s="106"/>
      <c r="AX469" s="106"/>
      <c r="AY469" s="119"/>
      <c r="AZ469" s="120"/>
      <c r="BA469" s="100"/>
      <c r="BB469" s="100"/>
      <c r="BC469" s="100"/>
      <c r="BD469" s="100"/>
      <c r="BE469" s="100"/>
      <c r="BF469" s="100"/>
      <c r="BG469" s="100"/>
    </row>
    <row r="470" spans="1:59" ht="64.5" hidden="1" customHeight="1" x14ac:dyDescent="0.2">
      <c r="A470" s="336">
        <v>154</v>
      </c>
      <c r="B470" s="340" t="s">
        <v>175</v>
      </c>
      <c r="C470" s="340" t="str">
        <f t="shared" ref="C470" si="2508">+VLOOKUP(B470,$A$694:$B$733,2,0)</f>
        <v>CARLOS FERNANDO CASTAÑO MONTOYA</v>
      </c>
      <c r="D470" s="329" t="s">
        <v>159</v>
      </c>
      <c r="E470" s="340" t="str">
        <f>IF(D470=$D$664,$E$664,IF(D470=$D$665,$E$665,IF(D470=$D$666,$E$666,IF(D470=$D$667,$E$667,IF(D470=$D$668,$E$668,IF(D470=$D$669,$E$669,IF(D470=$D$670,$E$670,IF(D470=$D$671,$E$671,IF(D470=$D$672,$E$672,IF(D470=$D$673,$E$673,IF(D470=VICERRECTORÍA_ACADÉMICA_,BE1084,IF(D470=PLANEACIÓN_,BE1086, IF(D470=IMPACTO,BE1085,IF(D470=VICERRECTORÍA_ADMINISTRATIVA_FINANCIERA_,BE1087,IF(D470=_VICERRECTORÍA_RESPONSABILIDAD_SOCIAL_Y_BIENESTAR_UNIVERSITARIO_,BE1088," ")))))))))))))))</f>
        <v>Administrar y ejecutar los recursos de la institución generando en los procesos mayor eficiencia y eficacia para dar una respuesta oportuna a los servicios demandados en el cumplimiento de las funciones misionales.</v>
      </c>
      <c r="F470" s="340" t="s">
        <v>260</v>
      </c>
      <c r="G470" s="106" t="s">
        <v>256</v>
      </c>
      <c r="H470" s="140" t="s">
        <v>41</v>
      </c>
      <c r="I470" s="139" t="s">
        <v>2014</v>
      </c>
      <c r="J470" s="340" t="s">
        <v>110</v>
      </c>
      <c r="K470" s="353" t="s">
        <v>2041</v>
      </c>
      <c r="L470" s="353" t="s">
        <v>2042</v>
      </c>
      <c r="M470" s="353" t="s">
        <v>2043</v>
      </c>
      <c r="N470" s="340" t="s">
        <v>103</v>
      </c>
      <c r="O470" s="328">
        <f t="shared" ref="O470" si="2509">IF(N470="ALTA",5,IF(N470="MEDIO ALTA",4,IF(N470="MEDIA",3,IF(N470="MEDIO BAJA",2,IF(N470="BAJA",1,0)))))</f>
        <v>3</v>
      </c>
      <c r="P470" s="340" t="s">
        <v>205</v>
      </c>
      <c r="Q470" s="328">
        <f t="shared" ref="Q470" si="2510">IF(P470="ALTO",5,IF(P470="MEDIO-ALTO",4,IF(P470="MEDIO",3,IF(P470="MEDIO-BAJO",2,IF(P470="BAJO",1,0)))))</f>
        <v>4</v>
      </c>
      <c r="R470" s="328">
        <f t="shared" ref="R470" si="2511">Q470*O470</f>
        <v>12</v>
      </c>
      <c r="S470" s="141" t="s">
        <v>381</v>
      </c>
      <c r="T470" s="99">
        <f t="shared" si="2452"/>
        <v>4</v>
      </c>
      <c r="U470" s="328">
        <f t="shared" ref="U470:U533" si="2512">ROUND(AVERAGEIF(T470:T472,"&gt;0"),0)</f>
        <v>4</v>
      </c>
      <c r="V470" s="328">
        <f t="shared" ref="V470:V533" si="2513">U470*0.6</f>
        <v>2.4</v>
      </c>
      <c r="W470" s="140" t="s">
        <v>2069</v>
      </c>
      <c r="X470" s="363">
        <f t="shared" ref="X470" si="2514">IF(S470="No_existen",5*$X$10,Y470*$X$10)</f>
        <v>0.2</v>
      </c>
      <c r="Y470" s="363">
        <f t="shared" si="2302"/>
        <v>4</v>
      </c>
      <c r="Z470" s="108">
        <f t="shared" si="2453"/>
        <v>4</v>
      </c>
      <c r="AA470" s="140" t="s">
        <v>313</v>
      </c>
      <c r="AB470" s="106"/>
      <c r="AC470" s="328">
        <f t="shared" ref="AC470" si="2515">IF(S470="No_existen",5*$AC$10,AD470*$AC$10)</f>
        <v>0.15</v>
      </c>
      <c r="AD470" s="328">
        <f t="shared" ref="AD470:AD533" si="2516">ROUND(AVERAGEIF(AE470:AE472,"&gt;0"),0)</f>
        <v>1</v>
      </c>
      <c r="AE470" s="108">
        <f t="shared" si="2454"/>
        <v>1</v>
      </c>
      <c r="AF470" s="106" t="s">
        <v>290</v>
      </c>
      <c r="AG470" s="140" t="s">
        <v>2075</v>
      </c>
      <c r="AH470" s="328">
        <f t="shared" ref="AH470" si="2517">IF(S470="No_existen",5*$AH$10,AI470*$AH$10)</f>
        <v>0.1</v>
      </c>
      <c r="AI470" s="328">
        <f t="shared" ref="AI470" si="2518">ROUND(AVERAGEIF(AJ470:AJ472,"&gt;0"),0)</f>
        <v>1</v>
      </c>
      <c r="AJ470" s="108">
        <f t="shared" si="2455"/>
        <v>1</v>
      </c>
      <c r="AK470" s="140" t="s">
        <v>287</v>
      </c>
      <c r="AL470" s="140" t="s">
        <v>302</v>
      </c>
      <c r="AM470" s="328">
        <f t="shared" ref="AM470" si="2519">IF(S470="No_existen",5*$AM$10,AN470*$AM$10)</f>
        <v>0.1</v>
      </c>
      <c r="AN470" s="328">
        <f t="shared" ref="AN470" si="2520">ROUND(AVERAGEIF(AO470:AO472,"&gt;0"),0)</f>
        <v>1</v>
      </c>
      <c r="AO470" s="108">
        <f t="shared" si="2456"/>
        <v>1</v>
      </c>
      <c r="AP470" s="140" t="s">
        <v>631</v>
      </c>
      <c r="AQ470" s="328">
        <f t="shared" ref="AQ470" si="2521">ROUND(AVERAGE(U470,Y470,AD470,AI470,AN470),0)</f>
        <v>2</v>
      </c>
      <c r="AR470" s="328" t="str">
        <f t="shared" ref="AR470" si="2522">IF(AQ470&lt;1.5,"FUERTE",IF(AND(AQ470&gt;=1.5,AQ470&lt;2.5),"ACEPTABLE",IF(AQ470&gt;=5,"INEXISTENTE","DÉBIL")))</f>
        <v>ACEPTABLE</v>
      </c>
      <c r="AS470" s="328">
        <f t="shared" ref="AS470" si="2523">IF(R470=0,0,ROUND((R470*AQ470),0))</f>
        <v>24</v>
      </c>
      <c r="AT470" s="329" t="str">
        <f t="shared" ref="AT470" si="2524">IF(AS470&gt;=36,"GRAVE", IF(AS470&lt;=10, "LEVE", "MODERADO"))</f>
        <v>MODERADO</v>
      </c>
      <c r="AU470" s="415" t="s">
        <v>2081</v>
      </c>
      <c r="AV470" s="418">
        <v>1</v>
      </c>
      <c r="AW470" s="106" t="s">
        <v>89</v>
      </c>
      <c r="AX470" s="140" t="s">
        <v>2083</v>
      </c>
      <c r="AY470" s="142">
        <v>45657</v>
      </c>
      <c r="AZ470" s="120"/>
      <c r="BA470" s="100"/>
      <c r="BB470" s="100"/>
      <c r="BC470" s="100"/>
      <c r="BD470" s="100"/>
      <c r="BE470" s="100"/>
      <c r="BF470" s="100"/>
      <c r="BG470" s="100"/>
    </row>
    <row r="471" spans="1:59" ht="64.5" hidden="1" customHeight="1" x14ac:dyDescent="0.2">
      <c r="A471" s="336"/>
      <c r="B471" s="340"/>
      <c r="C471" s="340"/>
      <c r="D471" s="329"/>
      <c r="E471" s="340"/>
      <c r="F471" s="340"/>
      <c r="G471" s="106"/>
      <c r="H471" s="106"/>
      <c r="I471" s="139"/>
      <c r="J471" s="340"/>
      <c r="K471" s="354"/>
      <c r="L471" s="354" t="s">
        <v>2042</v>
      </c>
      <c r="M471" s="354" t="s">
        <v>2043</v>
      </c>
      <c r="N471" s="340"/>
      <c r="O471" s="328"/>
      <c r="P471" s="340"/>
      <c r="Q471" s="328"/>
      <c r="R471" s="328"/>
      <c r="S471" s="141"/>
      <c r="T471" s="99">
        <f t="shared" si="2452"/>
        <v>0</v>
      </c>
      <c r="U471" s="328"/>
      <c r="V471" s="328"/>
      <c r="W471" s="140"/>
      <c r="X471" s="364"/>
      <c r="Y471" s="364"/>
      <c r="Z471" s="108">
        <f t="shared" si="2453"/>
        <v>0</v>
      </c>
      <c r="AA471" s="140"/>
      <c r="AB471" s="106"/>
      <c r="AC471" s="328"/>
      <c r="AD471" s="328"/>
      <c r="AE471" s="108">
        <f t="shared" si="2454"/>
        <v>0</v>
      </c>
      <c r="AF471" s="106"/>
      <c r="AG471" s="106"/>
      <c r="AH471" s="328"/>
      <c r="AI471" s="328"/>
      <c r="AJ471" s="108">
        <f t="shared" si="2455"/>
        <v>0</v>
      </c>
      <c r="AK471" s="106"/>
      <c r="AL471" s="106"/>
      <c r="AM471" s="328"/>
      <c r="AN471" s="328"/>
      <c r="AO471" s="108">
        <f t="shared" si="2456"/>
        <v>0</v>
      </c>
      <c r="AP471" s="106"/>
      <c r="AQ471" s="328"/>
      <c r="AR471" s="328"/>
      <c r="AS471" s="328"/>
      <c r="AT471" s="329"/>
      <c r="AU471" s="416"/>
      <c r="AV471" s="419">
        <v>100</v>
      </c>
      <c r="AW471" s="106"/>
      <c r="AX471" s="106"/>
      <c r="AY471" s="119"/>
      <c r="AZ471" s="120"/>
      <c r="BA471" s="100"/>
      <c r="BB471" s="100"/>
      <c r="BC471" s="100"/>
      <c r="BD471" s="100"/>
      <c r="BE471" s="100"/>
      <c r="BF471" s="100"/>
      <c r="BG471" s="100"/>
    </row>
    <row r="472" spans="1:59" ht="64.5" hidden="1" customHeight="1" x14ac:dyDescent="0.2">
      <c r="A472" s="336"/>
      <c r="B472" s="340"/>
      <c r="C472" s="340"/>
      <c r="D472" s="329"/>
      <c r="E472" s="340"/>
      <c r="F472" s="340"/>
      <c r="G472" s="106"/>
      <c r="H472" s="106"/>
      <c r="I472" s="139"/>
      <c r="J472" s="340"/>
      <c r="K472" s="355"/>
      <c r="L472" s="355" t="s">
        <v>2042</v>
      </c>
      <c r="M472" s="355" t="s">
        <v>2043</v>
      </c>
      <c r="N472" s="340"/>
      <c r="O472" s="328"/>
      <c r="P472" s="340"/>
      <c r="Q472" s="328"/>
      <c r="R472" s="328"/>
      <c r="S472" s="141"/>
      <c r="T472" s="99">
        <f t="shared" si="2452"/>
        <v>0</v>
      </c>
      <c r="U472" s="328"/>
      <c r="V472" s="328"/>
      <c r="W472" s="140"/>
      <c r="X472" s="365"/>
      <c r="Y472" s="365"/>
      <c r="Z472" s="108">
        <f t="shared" si="2453"/>
        <v>0</v>
      </c>
      <c r="AA472" s="140"/>
      <c r="AB472" s="106"/>
      <c r="AC472" s="328"/>
      <c r="AD472" s="328"/>
      <c r="AE472" s="108">
        <f t="shared" si="2454"/>
        <v>0</v>
      </c>
      <c r="AF472" s="106"/>
      <c r="AG472" s="106"/>
      <c r="AH472" s="328"/>
      <c r="AI472" s="328"/>
      <c r="AJ472" s="108">
        <f t="shared" si="2455"/>
        <v>0</v>
      </c>
      <c r="AK472" s="106"/>
      <c r="AL472" s="106"/>
      <c r="AM472" s="328"/>
      <c r="AN472" s="328"/>
      <c r="AO472" s="108">
        <f t="shared" si="2456"/>
        <v>0</v>
      </c>
      <c r="AP472" s="106"/>
      <c r="AQ472" s="328"/>
      <c r="AR472" s="328"/>
      <c r="AS472" s="328"/>
      <c r="AT472" s="329"/>
      <c r="AU472" s="417"/>
      <c r="AV472" s="420">
        <v>100</v>
      </c>
      <c r="AW472" s="106"/>
      <c r="AX472" s="106"/>
      <c r="AY472" s="119"/>
      <c r="AZ472" s="120"/>
      <c r="BA472" s="100"/>
      <c r="BB472" s="100"/>
      <c r="BC472" s="100"/>
      <c r="BD472" s="100"/>
      <c r="BE472" s="100"/>
      <c r="BF472" s="100"/>
      <c r="BG472" s="100"/>
    </row>
    <row r="473" spans="1:59" ht="64.5" hidden="1" customHeight="1" x14ac:dyDescent="0.2">
      <c r="A473" s="336">
        <v>155</v>
      </c>
      <c r="B473" s="340" t="s">
        <v>175</v>
      </c>
      <c r="C473" s="340" t="str">
        <f t="shared" ref="C473" si="2525">+VLOOKUP(B473,$A$694:$B$733,2,0)</f>
        <v>CARLOS FERNANDO CASTAÑO MONTOYA</v>
      </c>
      <c r="D473" s="329" t="s">
        <v>158</v>
      </c>
      <c r="E473" s="340" t="str">
        <f>IF(D473=$D$664,$E$664,IF(D473=$D$665,$E$665,IF(D473=$D$666,$E$666,IF(D473=$D$667,$E$667,IF(D473=$D$668,$E$668,IF(D473=$D$669,$E$669,IF(D473=$D$670,$E$670,IF(D473=$D$671,$E$671,IF(D473=$D$672,$E$672,IF(D473=$D$673,$E$673,IF(D473=VICERRECTORÍA_ACADÉMICA_,BE1087,IF(D473=PLANEACIÓN_,BE1089, IF(D473=IMPACTO,BE1088,IF(D473=VICERRECTORÍA_ADMINISTRATIVA_FINANCIERA_,BE1090,IF(D473=_VICERRECTORÍA_RESPONSABILIDAD_SOCIAL_Y_BIENESTAR_UNIVERSITARIO_,BE1091," ")))))))))))))))</f>
        <v>Promover el bienestar de la comunidad universitaria, contribuyendo al desarrollo humano, social e intercultural de sus integrantes, en concordancia con la misión Institucional.</v>
      </c>
      <c r="F473" s="340" t="s">
        <v>260</v>
      </c>
      <c r="G473" s="143" t="s">
        <v>255</v>
      </c>
      <c r="H473" s="143" t="s">
        <v>37</v>
      </c>
      <c r="I473" s="144" t="s">
        <v>2123</v>
      </c>
      <c r="J473" s="340" t="s">
        <v>109</v>
      </c>
      <c r="K473" s="356" t="s">
        <v>2129</v>
      </c>
      <c r="L473" s="356" t="s">
        <v>2131</v>
      </c>
      <c r="M473" s="356" t="s">
        <v>2132</v>
      </c>
      <c r="N473" s="340" t="s">
        <v>124</v>
      </c>
      <c r="O473" s="328">
        <f t="shared" ref="O473" si="2526">IF(N473="ALTA",5,IF(N473="MEDIO ALTA",4,IF(N473="MEDIA",3,IF(N473="MEDIO BAJA",2,IF(N473="BAJA",1,0)))))</f>
        <v>1</v>
      </c>
      <c r="P473" s="340" t="s">
        <v>204</v>
      </c>
      <c r="Q473" s="328">
        <f t="shared" ref="Q473" si="2527">IF(P473="ALTO",5,IF(P473="MEDIO-ALTO",4,IF(P473="MEDIO",3,IF(P473="MEDIO-BAJO",2,IF(P473="BAJO",1,0)))))</f>
        <v>2</v>
      </c>
      <c r="R473" s="328">
        <f t="shared" ref="R473" si="2528">Q473*O473</f>
        <v>2</v>
      </c>
      <c r="S473" s="145" t="s">
        <v>310</v>
      </c>
      <c r="T473" s="99">
        <f t="shared" si="2452"/>
        <v>1</v>
      </c>
      <c r="U473" s="328">
        <f t="shared" ref="U473:U536" si="2529">ROUND(AVERAGEIF(T473:T475,"&gt;0"),0)</f>
        <v>1</v>
      </c>
      <c r="V473" s="328">
        <f t="shared" ref="V473:V536" si="2530">U473*0.6</f>
        <v>0.6</v>
      </c>
      <c r="W473" s="143" t="s">
        <v>2135</v>
      </c>
      <c r="X473" s="328">
        <f t="shared" ref="X473" si="2531">IF(S473="No_existen",5*$X$10,Y473*$X$10)</f>
        <v>0.2</v>
      </c>
      <c r="Y473" s="328">
        <f t="shared" si="2320"/>
        <v>4</v>
      </c>
      <c r="Z473" s="108">
        <f t="shared" si="2453"/>
        <v>4</v>
      </c>
      <c r="AA473" s="143" t="s">
        <v>313</v>
      </c>
      <c r="AB473" s="106"/>
      <c r="AC473" s="328">
        <f t="shared" ref="AC473" si="2532">IF(S473="No_existen",5*$AC$10,AD473*$AC$10)</f>
        <v>0.15</v>
      </c>
      <c r="AD473" s="328">
        <f t="shared" ref="AD473:AD536" si="2533">ROUND(AVERAGEIF(AE473:AE475,"&gt;0"),0)</f>
        <v>1</v>
      </c>
      <c r="AE473" s="108">
        <f t="shared" si="2454"/>
        <v>1</v>
      </c>
      <c r="AF473" s="106" t="s">
        <v>290</v>
      </c>
      <c r="AG473" s="143" t="s">
        <v>2073</v>
      </c>
      <c r="AH473" s="328">
        <f t="shared" ref="AH473" si="2534">IF(S473="No_existen",5*$AH$10,AI473*$AH$10)</f>
        <v>0.1</v>
      </c>
      <c r="AI473" s="328">
        <f t="shared" ref="AI473" si="2535">ROUND(AVERAGEIF(AJ473:AJ475,"&gt;0"),0)</f>
        <v>1</v>
      </c>
      <c r="AJ473" s="108">
        <f t="shared" si="2455"/>
        <v>1</v>
      </c>
      <c r="AK473" s="106" t="s">
        <v>287</v>
      </c>
      <c r="AL473" s="106" t="s">
        <v>298</v>
      </c>
      <c r="AM473" s="328">
        <f t="shared" ref="AM473" si="2536">IF(S473="No_existen",5*$AM$10,AN473*$AM$10)</f>
        <v>0.1</v>
      </c>
      <c r="AN473" s="328">
        <f t="shared" ref="AN473" si="2537">ROUND(AVERAGEIF(AO473:AO475,"&gt;0"),0)</f>
        <v>1</v>
      </c>
      <c r="AO473" s="108">
        <f t="shared" si="2456"/>
        <v>1</v>
      </c>
      <c r="AP473" s="106" t="s">
        <v>631</v>
      </c>
      <c r="AQ473" s="328">
        <f t="shared" ref="AQ473" si="2538">ROUND(AVERAGE(U473,Y473,AD473,AI473,AN473),0)</f>
        <v>2</v>
      </c>
      <c r="AR473" s="328" t="str">
        <f t="shared" ref="AR473" si="2539">IF(AQ473&lt;1.5,"FUERTE",IF(AND(AQ473&gt;=1.5,AQ473&lt;2.5),"ACEPTABLE",IF(AQ473&gt;=5,"INEXISTENTE","DÉBIL")))</f>
        <v>ACEPTABLE</v>
      </c>
      <c r="AS473" s="328">
        <f t="shared" ref="AS473" si="2540">IF(R473=0,0,ROUND((R473*AQ473),0))</f>
        <v>4</v>
      </c>
      <c r="AT473" s="329" t="str">
        <f t="shared" ref="AT473" si="2541">IF(AS473&gt;=36,"GRAVE", IF(AS473&lt;=10, "LEVE", "MODERADO"))</f>
        <v>LEVE</v>
      </c>
      <c r="AU473" s="329" t="s">
        <v>2136</v>
      </c>
      <c r="AV473" s="385">
        <v>0.03</v>
      </c>
      <c r="AW473" s="106" t="s">
        <v>88</v>
      </c>
      <c r="AX473" s="106"/>
      <c r="AY473" s="119"/>
      <c r="AZ473" s="120"/>
      <c r="BA473" s="100"/>
      <c r="BB473" s="100"/>
      <c r="BC473" s="100"/>
      <c r="BD473" s="100"/>
      <c r="BE473" s="100"/>
      <c r="BF473" s="100"/>
      <c r="BG473" s="100"/>
    </row>
    <row r="474" spans="1:59" ht="64.5" hidden="1" customHeight="1" x14ac:dyDescent="0.2">
      <c r="A474" s="336"/>
      <c r="B474" s="340"/>
      <c r="C474" s="340"/>
      <c r="D474" s="329"/>
      <c r="E474" s="340"/>
      <c r="F474" s="340"/>
      <c r="G474" s="143" t="s">
        <v>255</v>
      </c>
      <c r="H474" s="143" t="s">
        <v>37</v>
      </c>
      <c r="I474" s="144" t="s">
        <v>2124</v>
      </c>
      <c r="J474" s="340"/>
      <c r="K474" s="356"/>
      <c r="L474" s="356"/>
      <c r="M474" s="356"/>
      <c r="N474" s="340"/>
      <c r="O474" s="328"/>
      <c r="P474" s="340"/>
      <c r="Q474" s="328"/>
      <c r="R474" s="328"/>
      <c r="S474" s="145"/>
      <c r="T474" s="99">
        <f t="shared" si="2452"/>
        <v>0</v>
      </c>
      <c r="U474" s="328"/>
      <c r="V474" s="328"/>
      <c r="W474" s="143"/>
      <c r="X474" s="328"/>
      <c r="Y474" s="328"/>
      <c r="Z474" s="108">
        <f t="shared" si="2453"/>
        <v>0</v>
      </c>
      <c r="AA474" s="143"/>
      <c r="AB474" s="106"/>
      <c r="AC474" s="328"/>
      <c r="AD474" s="328"/>
      <c r="AE474" s="108">
        <f t="shared" si="2454"/>
        <v>0</v>
      </c>
      <c r="AF474" s="106"/>
      <c r="AG474" s="106"/>
      <c r="AH474" s="328"/>
      <c r="AI474" s="328"/>
      <c r="AJ474" s="108">
        <f t="shared" si="2455"/>
        <v>0</v>
      </c>
      <c r="AK474" s="106"/>
      <c r="AL474" s="106"/>
      <c r="AM474" s="328"/>
      <c r="AN474" s="328"/>
      <c r="AO474" s="108">
        <f t="shared" si="2456"/>
        <v>0</v>
      </c>
      <c r="AP474" s="106"/>
      <c r="AQ474" s="328"/>
      <c r="AR474" s="328"/>
      <c r="AS474" s="328"/>
      <c r="AT474" s="329"/>
      <c r="AU474" s="329"/>
      <c r="AV474" s="329"/>
      <c r="AW474" s="106" t="s">
        <v>88</v>
      </c>
      <c r="AX474" s="106"/>
      <c r="AY474" s="119"/>
      <c r="AZ474" s="120"/>
      <c r="BA474" s="100"/>
      <c r="BB474" s="100"/>
      <c r="BC474" s="100"/>
      <c r="BD474" s="100"/>
      <c r="BE474" s="100"/>
      <c r="BF474" s="100"/>
      <c r="BG474" s="100"/>
    </row>
    <row r="475" spans="1:59" ht="64.5" hidden="1" customHeight="1" x14ac:dyDescent="0.2">
      <c r="A475" s="336"/>
      <c r="B475" s="340"/>
      <c r="C475" s="340"/>
      <c r="D475" s="329"/>
      <c r="E475" s="340"/>
      <c r="F475" s="340"/>
      <c r="G475" s="143" t="s">
        <v>255</v>
      </c>
      <c r="H475" s="143" t="s">
        <v>37</v>
      </c>
      <c r="I475" s="144" t="s">
        <v>2125</v>
      </c>
      <c r="J475" s="340"/>
      <c r="K475" s="356"/>
      <c r="L475" s="356"/>
      <c r="M475" s="356"/>
      <c r="N475" s="340"/>
      <c r="O475" s="328"/>
      <c r="P475" s="340"/>
      <c r="Q475" s="328"/>
      <c r="R475" s="328"/>
      <c r="S475" s="145"/>
      <c r="T475" s="99">
        <f t="shared" si="2452"/>
        <v>0</v>
      </c>
      <c r="U475" s="328"/>
      <c r="V475" s="328"/>
      <c r="W475" s="106"/>
      <c r="X475" s="328"/>
      <c r="Y475" s="328"/>
      <c r="Z475" s="108">
        <f t="shared" si="2453"/>
        <v>0</v>
      </c>
      <c r="AA475" s="143"/>
      <c r="AB475" s="106"/>
      <c r="AC475" s="328"/>
      <c r="AD475" s="328"/>
      <c r="AE475" s="108">
        <f t="shared" si="2454"/>
        <v>0</v>
      </c>
      <c r="AF475" s="106"/>
      <c r="AG475" s="106"/>
      <c r="AH475" s="328"/>
      <c r="AI475" s="328"/>
      <c r="AJ475" s="108">
        <f t="shared" si="2455"/>
        <v>0</v>
      </c>
      <c r="AK475" s="106"/>
      <c r="AL475" s="106"/>
      <c r="AM475" s="328"/>
      <c r="AN475" s="328"/>
      <c r="AO475" s="108">
        <f t="shared" si="2456"/>
        <v>0</v>
      </c>
      <c r="AP475" s="106"/>
      <c r="AQ475" s="328"/>
      <c r="AR475" s="328"/>
      <c r="AS475" s="328"/>
      <c r="AT475" s="329"/>
      <c r="AU475" s="329"/>
      <c r="AV475" s="329"/>
      <c r="AW475" s="106" t="s">
        <v>88</v>
      </c>
      <c r="AX475" s="106"/>
      <c r="AY475" s="119"/>
      <c r="AZ475" s="120"/>
      <c r="BA475" s="100"/>
      <c r="BB475" s="100"/>
      <c r="BC475" s="100"/>
      <c r="BD475" s="100"/>
      <c r="BE475" s="100"/>
      <c r="BF475" s="100"/>
      <c r="BG475" s="100"/>
    </row>
    <row r="476" spans="1:59" ht="64.5" hidden="1" customHeight="1" x14ac:dyDescent="0.2">
      <c r="A476" s="336">
        <v>156</v>
      </c>
      <c r="B476" s="340" t="s">
        <v>175</v>
      </c>
      <c r="C476" s="340" t="str">
        <f t="shared" ref="C476" si="2542">+VLOOKUP(B476,$A$694:$B$733,2,0)</f>
        <v>CARLOS FERNANDO CASTAÑO MONTOYA</v>
      </c>
      <c r="D476" s="329" t="s">
        <v>158</v>
      </c>
      <c r="E476" s="340" t="str">
        <f>IF(D476=$D$664,$E$664,IF(D476=$D$665,$E$665,IF(D476=$D$666,$E$666,IF(D476=$D$667,$E$667,IF(D476=$D$668,$E$668,IF(D476=$D$669,$E$669,IF(D476=$D$670,$E$670,IF(D476=$D$671,$E$671,IF(D476=$D$672,$E$672,IF(D476=$D$673,$E$673,IF(D476=VICERRECTORÍA_ACADÉMICA_,BE1090,IF(D476=PLANEACIÓN_,BE1092, IF(D476=IMPACTO,BE1091,IF(D476=VICERRECTORÍA_ADMINISTRATIVA_FINANCIERA_,BE1093,IF(D476=_VICERRECTORÍA_RESPONSABILIDAD_SOCIAL_Y_BIENESTAR_UNIVERSITARIO_,BE1094," ")))))))))))))))</f>
        <v>Promover el bienestar de la comunidad universitaria, contribuyendo al desarrollo humano, social e intercultural de sus integrantes, en concordancia con la misión Institucional.</v>
      </c>
      <c r="F476" s="340" t="s">
        <v>260</v>
      </c>
      <c r="G476" s="143" t="s">
        <v>255</v>
      </c>
      <c r="H476" s="143" t="s">
        <v>37</v>
      </c>
      <c r="I476" s="144" t="s">
        <v>2126</v>
      </c>
      <c r="J476" s="340" t="s">
        <v>109</v>
      </c>
      <c r="K476" s="356" t="s">
        <v>2130</v>
      </c>
      <c r="L476" s="356" t="s">
        <v>2133</v>
      </c>
      <c r="M476" s="356" t="s">
        <v>2134</v>
      </c>
      <c r="N476" s="340" t="s">
        <v>124</v>
      </c>
      <c r="O476" s="328">
        <f t="shared" ref="O476" si="2543">IF(N476="ALTA",5,IF(N476="MEDIO ALTA",4,IF(N476="MEDIA",3,IF(N476="MEDIO BAJA",2,IF(N476="BAJA",1,0)))))</f>
        <v>1</v>
      </c>
      <c r="P476" s="340" t="s">
        <v>136</v>
      </c>
      <c r="Q476" s="328">
        <f t="shared" ref="Q476" si="2544">IF(P476="ALTO",5,IF(P476="MEDIO-ALTO",4,IF(P476="MEDIO",3,IF(P476="MEDIO-BAJO",2,IF(P476="BAJO",1,0)))))</f>
        <v>5</v>
      </c>
      <c r="R476" s="328">
        <f t="shared" ref="R476" si="2545">Q476*O476</f>
        <v>5</v>
      </c>
      <c r="S476" s="145" t="s">
        <v>310</v>
      </c>
      <c r="T476" s="99">
        <f t="shared" si="2452"/>
        <v>1</v>
      </c>
      <c r="U476" s="328">
        <f t="shared" ref="U476" si="2546">ROUND(AVERAGEIF(T476:T478,"&gt;0"),0)</f>
        <v>1</v>
      </c>
      <c r="V476" s="328">
        <f t="shared" ref="V476" si="2547">U476*0.6</f>
        <v>0.6</v>
      </c>
      <c r="W476" s="143" t="s">
        <v>2135</v>
      </c>
      <c r="X476" s="328">
        <f t="shared" ref="X476" si="2548">IF(S476="No_existen",5*$X$10,Y476*$X$10)</f>
        <v>0.2</v>
      </c>
      <c r="Y476" s="328">
        <f t="shared" si="2338"/>
        <v>4</v>
      </c>
      <c r="Z476" s="108">
        <f t="shared" si="2453"/>
        <v>4</v>
      </c>
      <c r="AA476" s="143" t="s">
        <v>313</v>
      </c>
      <c r="AB476" s="106"/>
      <c r="AC476" s="328">
        <f t="shared" ref="AC476" si="2549">IF(S476="No_existen",5*$AC$10,AD476*$AC$10)</f>
        <v>0.15</v>
      </c>
      <c r="AD476" s="328">
        <f t="shared" ref="AD476" si="2550">ROUND(AVERAGEIF(AE476:AE478,"&gt;0"),0)</f>
        <v>1</v>
      </c>
      <c r="AE476" s="108">
        <f t="shared" si="2454"/>
        <v>1</v>
      </c>
      <c r="AF476" s="106" t="s">
        <v>290</v>
      </c>
      <c r="AG476" s="143" t="s">
        <v>2073</v>
      </c>
      <c r="AH476" s="328">
        <f t="shared" ref="AH476" si="2551">IF(S476="No_existen",5*$AH$10,AI476*$AH$10)</f>
        <v>0.1</v>
      </c>
      <c r="AI476" s="328">
        <f t="shared" ref="AI476" si="2552">ROUND(AVERAGEIF(AJ476:AJ478,"&gt;0"),0)</f>
        <v>1</v>
      </c>
      <c r="AJ476" s="108">
        <f t="shared" si="2455"/>
        <v>1</v>
      </c>
      <c r="AK476" s="106" t="s">
        <v>287</v>
      </c>
      <c r="AL476" s="106" t="s">
        <v>298</v>
      </c>
      <c r="AM476" s="328">
        <f t="shared" ref="AM476" si="2553">IF(S476="No_existen",5*$AM$10,AN476*$AM$10)</f>
        <v>0.1</v>
      </c>
      <c r="AN476" s="328">
        <f t="shared" ref="AN476" si="2554">ROUND(AVERAGEIF(AO476:AO478,"&gt;0"),0)</f>
        <v>1</v>
      </c>
      <c r="AO476" s="108">
        <f t="shared" si="2456"/>
        <v>1</v>
      </c>
      <c r="AP476" s="106" t="s">
        <v>631</v>
      </c>
      <c r="AQ476" s="328">
        <f t="shared" ref="AQ476" si="2555">ROUND(AVERAGE(U476,Y476,AD476,AI476,AN476),0)</f>
        <v>2</v>
      </c>
      <c r="AR476" s="328" t="str">
        <f t="shared" ref="AR476" si="2556">IF(AQ476&lt;1.5,"FUERTE",IF(AND(AQ476&gt;=1.5,AQ476&lt;2.5),"ACEPTABLE",IF(AQ476&gt;=5,"INEXISTENTE","DÉBIL")))</f>
        <v>ACEPTABLE</v>
      </c>
      <c r="AS476" s="328">
        <f t="shared" ref="AS476" si="2557">IF(R476=0,0,ROUND((R476*AQ476),0))</f>
        <v>10</v>
      </c>
      <c r="AT476" s="329" t="str">
        <f t="shared" ref="AT476" si="2558">IF(AS476&gt;=36,"GRAVE", IF(AS476&lt;=10, "LEVE", "MODERADO"))</f>
        <v>LEVE</v>
      </c>
      <c r="AU476" s="329" t="s">
        <v>2137</v>
      </c>
      <c r="AV476" s="411">
        <v>0</v>
      </c>
      <c r="AW476" s="106" t="s">
        <v>88</v>
      </c>
      <c r="AX476" s="106"/>
      <c r="AY476" s="119"/>
      <c r="AZ476" s="120"/>
      <c r="BA476" s="100"/>
      <c r="BB476" s="100"/>
      <c r="BC476" s="100"/>
      <c r="BD476" s="100"/>
      <c r="BE476" s="100"/>
      <c r="BF476" s="100"/>
      <c r="BG476" s="100"/>
    </row>
    <row r="477" spans="1:59" ht="64.5" hidden="1" customHeight="1" x14ac:dyDescent="0.2">
      <c r="A477" s="336"/>
      <c r="B477" s="340"/>
      <c r="C477" s="340"/>
      <c r="D477" s="329"/>
      <c r="E477" s="340"/>
      <c r="F477" s="340"/>
      <c r="G477" s="143" t="s">
        <v>255</v>
      </c>
      <c r="H477" s="143" t="s">
        <v>37</v>
      </c>
      <c r="I477" s="144" t="s">
        <v>2127</v>
      </c>
      <c r="J477" s="340"/>
      <c r="K477" s="356"/>
      <c r="L477" s="356"/>
      <c r="M477" s="356"/>
      <c r="N477" s="340"/>
      <c r="O477" s="328"/>
      <c r="P477" s="340"/>
      <c r="Q477" s="328"/>
      <c r="R477" s="328"/>
      <c r="S477" s="145"/>
      <c r="T477" s="99">
        <f t="shared" si="2452"/>
        <v>0</v>
      </c>
      <c r="U477" s="328"/>
      <c r="V477" s="328"/>
      <c r="W477" s="106"/>
      <c r="X477" s="328"/>
      <c r="Y477" s="328"/>
      <c r="Z477" s="108">
        <f t="shared" si="2453"/>
        <v>0</v>
      </c>
      <c r="AA477" s="143"/>
      <c r="AB477" s="106"/>
      <c r="AC477" s="328"/>
      <c r="AD477" s="328"/>
      <c r="AE477" s="108">
        <f t="shared" si="2454"/>
        <v>0</v>
      </c>
      <c r="AF477" s="106"/>
      <c r="AG477" s="106"/>
      <c r="AH477" s="328"/>
      <c r="AI477" s="328"/>
      <c r="AJ477" s="108">
        <f t="shared" si="2455"/>
        <v>0</v>
      </c>
      <c r="AK477" s="106"/>
      <c r="AL477" s="106"/>
      <c r="AM477" s="328"/>
      <c r="AN477" s="328"/>
      <c r="AO477" s="108">
        <f t="shared" si="2456"/>
        <v>0</v>
      </c>
      <c r="AP477" s="106"/>
      <c r="AQ477" s="328"/>
      <c r="AR477" s="328"/>
      <c r="AS477" s="328"/>
      <c r="AT477" s="329"/>
      <c r="AU477" s="329"/>
      <c r="AV477" s="411"/>
      <c r="AW477" s="106" t="s">
        <v>88</v>
      </c>
      <c r="AX477" s="106"/>
      <c r="AY477" s="119"/>
      <c r="AZ477" s="120"/>
      <c r="BA477" s="100"/>
      <c r="BB477" s="100"/>
      <c r="BC477" s="100"/>
      <c r="BD477" s="100"/>
      <c r="BE477" s="100"/>
      <c r="BF477" s="100"/>
      <c r="BG477" s="100"/>
    </row>
    <row r="478" spans="1:59" ht="64.5" hidden="1" customHeight="1" x14ac:dyDescent="0.2">
      <c r="A478" s="336"/>
      <c r="B478" s="340"/>
      <c r="C478" s="340"/>
      <c r="D478" s="329"/>
      <c r="E478" s="340"/>
      <c r="F478" s="340"/>
      <c r="G478" s="143" t="s">
        <v>255</v>
      </c>
      <c r="H478" s="143" t="s">
        <v>37</v>
      </c>
      <c r="I478" s="144" t="s">
        <v>2128</v>
      </c>
      <c r="J478" s="340"/>
      <c r="K478" s="356"/>
      <c r="L478" s="356"/>
      <c r="M478" s="356"/>
      <c r="N478" s="340"/>
      <c r="O478" s="328"/>
      <c r="P478" s="340"/>
      <c r="Q478" s="328"/>
      <c r="R478" s="328"/>
      <c r="S478" s="145"/>
      <c r="T478" s="99">
        <f t="shared" si="2452"/>
        <v>0</v>
      </c>
      <c r="U478" s="328"/>
      <c r="V478" s="328"/>
      <c r="W478" s="106"/>
      <c r="X478" s="328"/>
      <c r="Y478" s="328"/>
      <c r="Z478" s="108">
        <f t="shared" si="2453"/>
        <v>0</v>
      </c>
      <c r="AA478" s="143"/>
      <c r="AB478" s="106"/>
      <c r="AC478" s="328"/>
      <c r="AD478" s="328"/>
      <c r="AE478" s="108">
        <f t="shared" si="2454"/>
        <v>0</v>
      </c>
      <c r="AF478" s="106"/>
      <c r="AG478" s="106"/>
      <c r="AH478" s="328"/>
      <c r="AI478" s="328"/>
      <c r="AJ478" s="108">
        <f t="shared" si="2455"/>
        <v>0</v>
      </c>
      <c r="AK478" s="106"/>
      <c r="AL478" s="106"/>
      <c r="AM478" s="328"/>
      <c r="AN478" s="328"/>
      <c r="AO478" s="108">
        <f t="shared" si="2456"/>
        <v>0</v>
      </c>
      <c r="AP478" s="106"/>
      <c r="AQ478" s="328"/>
      <c r="AR478" s="328"/>
      <c r="AS478" s="328"/>
      <c r="AT478" s="329"/>
      <c r="AU478" s="329"/>
      <c r="AV478" s="411"/>
      <c r="AW478" s="106" t="s">
        <v>88</v>
      </c>
      <c r="AX478" s="106"/>
      <c r="AY478" s="119"/>
      <c r="AZ478" s="120"/>
      <c r="BA478" s="100"/>
      <c r="BB478" s="100"/>
      <c r="BC478" s="100"/>
      <c r="BD478" s="100"/>
      <c r="BE478" s="100"/>
      <c r="BF478" s="100"/>
      <c r="BG478" s="100"/>
    </row>
    <row r="479" spans="1:59" ht="64.5" hidden="1" customHeight="1" x14ac:dyDescent="0.2">
      <c r="A479" s="336">
        <v>157</v>
      </c>
      <c r="B479" s="337" t="s">
        <v>522</v>
      </c>
      <c r="C479" s="340" t="str">
        <f t="shared" ref="C479" si="2559">+VLOOKUP(B479,$A$694:$B$733,2,0)</f>
        <v>YETSIKA NATALIA VILLA MONTES</v>
      </c>
      <c r="D479" s="329" t="s">
        <v>159</v>
      </c>
      <c r="E479" s="340" t="str">
        <f>IF(D479=$D$664,$E$664,IF(D479=$D$665,$E$665,IF(D479=$D$666,$E$666,IF(D479=$D$667,$E$667,IF(D479=$D$668,$E$668,IF(D479=$D$669,$E$669,IF(D479=$D$670,$E$670,IF(D479=$D$671,$E$671,IF(D479=$D$672,$E$672,IF(D479=$D$673,$E$673,IF(D479=VICERRECTORÍA_ACADÉMICA_,BE1093,IF(D479=PLANEACIÓN_,BE1095, IF(D479=IMPACTO,BE1094,IF(D479=VICERRECTORÍA_ADMINISTRATIVA_FINANCIERA_,BE1096,IF(D479=_VICERRECTORÍA_RESPONSABILIDAD_SOCIAL_Y_BIENESTAR_UNIVERSITARIO_,BE1097,"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79" s="340" t="s">
        <v>260</v>
      </c>
      <c r="G479" s="106" t="s">
        <v>255</v>
      </c>
      <c r="H479" s="140" t="s">
        <v>37</v>
      </c>
      <c r="I479" s="139" t="s">
        <v>2015</v>
      </c>
      <c r="J479" s="340" t="s">
        <v>106</v>
      </c>
      <c r="K479" s="330" t="s">
        <v>2044</v>
      </c>
      <c r="L479" s="330" t="s">
        <v>2045</v>
      </c>
      <c r="M479" s="330" t="s">
        <v>2046</v>
      </c>
      <c r="N479" s="340" t="s">
        <v>103</v>
      </c>
      <c r="O479" s="328">
        <f t="shared" ref="O479" si="2560">IF(N479="ALTA",5,IF(N479="MEDIO ALTA",4,IF(N479="MEDIA",3,IF(N479="MEDIO BAJA",2,IF(N479="BAJA",1,0)))))</f>
        <v>3</v>
      </c>
      <c r="P479" s="340" t="s">
        <v>205</v>
      </c>
      <c r="Q479" s="328">
        <f t="shared" ref="Q479" si="2561">IF(P479="ALTO",5,IF(P479="MEDIO-ALTO",4,IF(P479="MEDIO",3,IF(P479="MEDIO-BAJO",2,IF(P479="BAJO",1,0)))))</f>
        <v>4</v>
      </c>
      <c r="R479" s="328">
        <f t="shared" ref="R479" si="2562">Q479*O479</f>
        <v>12</v>
      </c>
      <c r="S479" s="141" t="s">
        <v>310</v>
      </c>
      <c r="T479" s="99">
        <f t="shared" si="2452"/>
        <v>1</v>
      </c>
      <c r="U479" s="328">
        <f t="shared" ref="U479" si="2563">ROUND(AVERAGEIF(T479:T481,"&gt;0"),0)</f>
        <v>3</v>
      </c>
      <c r="V479" s="328">
        <f t="shared" ref="V479" si="2564">U479*0.6</f>
        <v>1.7999999999999998</v>
      </c>
      <c r="W479" s="140" t="s">
        <v>2085</v>
      </c>
      <c r="X479" s="328">
        <f t="shared" ref="X479" si="2565">IF(S479="No_existen",5*$X$10,Y479*$X$10)</f>
        <v>0.15000000000000002</v>
      </c>
      <c r="Y479" s="328">
        <f t="shared" ref="Y479" si="2566">ROUND(AVERAGEIF(Z479:Z481,"&gt;0"),0)</f>
        <v>3</v>
      </c>
      <c r="Z479" s="108">
        <f t="shared" si="2453"/>
        <v>4</v>
      </c>
      <c r="AA479" s="140" t="s">
        <v>313</v>
      </c>
      <c r="AB479" s="106"/>
      <c r="AC479" s="328">
        <f t="shared" ref="AC479" si="2567">IF(S479="No_existen",5*$AC$10,AD479*$AC$10)</f>
        <v>0.15</v>
      </c>
      <c r="AD479" s="328">
        <f t="shared" ref="AD479" si="2568">ROUND(AVERAGEIF(AE479:AE481,"&gt;0"),0)</f>
        <v>1</v>
      </c>
      <c r="AE479" s="108">
        <f t="shared" si="2454"/>
        <v>1</v>
      </c>
      <c r="AF479" s="140" t="s">
        <v>290</v>
      </c>
      <c r="AG479" s="140" t="s">
        <v>2099</v>
      </c>
      <c r="AH479" s="328">
        <f t="shared" ref="AH479" si="2569">IF(S479="No_existen",5*$AH$10,AI479*$AH$10)</f>
        <v>0.1</v>
      </c>
      <c r="AI479" s="328">
        <f t="shared" ref="AI479" si="2570">ROUND(AVERAGEIF(AJ479:AJ481,"&gt;0"),0)</f>
        <v>1</v>
      </c>
      <c r="AJ479" s="108">
        <f t="shared" si="2455"/>
        <v>1</v>
      </c>
      <c r="AK479" s="140" t="s">
        <v>287</v>
      </c>
      <c r="AL479" s="140" t="s">
        <v>294</v>
      </c>
      <c r="AM479" s="328">
        <f t="shared" ref="AM479" si="2571">IF(S479="No_existen",5*$AM$10,AN479*$AM$10)</f>
        <v>0.30000000000000004</v>
      </c>
      <c r="AN479" s="328">
        <f t="shared" ref="AN479" si="2572">ROUND(AVERAGEIF(AO479:AO481,"&gt;0"),0)</f>
        <v>3</v>
      </c>
      <c r="AO479" s="108">
        <f t="shared" si="2456"/>
        <v>1</v>
      </c>
      <c r="AP479" s="140" t="s">
        <v>631</v>
      </c>
      <c r="AQ479" s="328">
        <f t="shared" ref="AQ479" si="2573">ROUND(AVERAGE(U479,Y479,AD479,AI479,AN479),0)</f>
        <v>2</v>
      </c>
      <c r="AR479" s="328" t="str">
        <f t="shared" ref="AR479" si="2574">IF(AQ479&lt;1.5,"FUERTE",IF(AND(AQ479&gt;=1.5,AQ479&lt;2.5),"ACEPTABLE",IF(AQ479&gt;=5,"INEXISTENTE","DÉBIL")))</f>
        <v>ACEPTABLE</v>
      </c>
      <c r="AS479" s="328">
        <f t="shared" ref="AS479" si="2575">IF(R479=0,0,ROUND((R479*AQ479),0))</f>
        <v>24</v>
      </c>
      <c r="AT479" s="329" t="str">
        <f t="shared" ref="AT479" si="2576">IF(AS479&gt;=36,"GRAVE", IF(AS479&lt;=10, "LEVE", "MODERADO"))</f>
        <v>MODERADO</v>
      </c>
      <c r="AU479" s="330" t="s">
        <v>2084</v>
      </c>
      <c r="AV479" s="333">
        <v>0.78</v>
      </c>
      <c r="AW479" s="106" t="s">
        <v>89</v>
      </c>
      <c r="AX479" s="140" t="s">
        <v>2106</v>
      </c>
      <c r="AY479" s="142">
        <v>46006</v>
      </c>
      <c r="AZ479" s="120"/>
      <c r="BA479" s="100"/>
      <c r="BB479" s="100"/>
      <c r="BC479" s="100"/>
      <c r="BD479" s="100"/>
      <c r="BE479" s="100"/>
      <c r="BF479" s="100"/>
      <c r="BG479" s="100"/>
    </row>
    <row r="480" spans="1:59" ht="64.5" hidden="1" customHeight="1" x14ac:dyDescent="0.2">
      <c r="A480" s="336"/>
      <c r="B480" s="338"/>
      <c r="C480" s="340"/>
      <c r="D480" s="329"/>
      <c r="E480" s="340"/>
      <c r="F480" s="340"/>
      <c r="G480" s="106" t="s">
        <v>255</v>
      </c>
      <c r="H480" s="140" t="s">
        <v>36</v>
      </c>
      <c r="I480" s="139" t="s">
        <v>2016</v>
      </c>
      <c r="J480" s="340"/>
      <c r="K480" s="331"/>
      <c r="L480" s="331" t="s">
        <v>2045</v>
      </c>
      <c r="M480" s="331" t="s">
        <v>2046</v>
      </c>
      <c r="N480" s="340"/>
      <c r="O480" s="328"/>
      <c r="P480" s="340"/>
      <c r="Q480" s="328"/>
      <c r="R480" s="328"/>
      <c r="S480" s="141" t="s">
        <v>381</v>
      </c>
      <c r="T480" s="99">
        <f t="shared" si="2452"/>
        <v>4</v>
      </c>
      <c r="U480" s="328"/>
      <c r="V480" s="328"/>
      <c r="W480" s="140" t="s">
        <v>2086</v>
      </c>
      <c r="X480" s="328"/>
      <c r="Y480" s="328"/>
      <c r="Z480" s="108">
        <f t="shared" si="2453"/>
        <v>2</v>
      </c>
      <c r="AA480" s="140" t="s">
        <v>314</v>
      </c>
      <c r="AB480" s="106"/>
      <c r="AC480" s="328"/>
      <c r="AD480" s="328"/>
      <c r="AE480" s="108">
        <f t="shared" si="2454"/>
        <v>1</v>
      </c>
      <c r="AF480" s="140" t="s">
        <v>290</v>
      </c>
      <c r="AG480" s="140" t="s">
        <v>2099</v>
      </c>
      <c r="AH480" s="328"/>
      <c r="AI480" s="328"/>
      <c r="AJ480" s="108">
        <f t="shared" si="2455"/>
        <v>1</v>
      </c>
      <c r="AK480" s="140" t="s">
        <v>287</v>
      </c>
      <c r="AL480" s="140" t="s">
        <v>295</v>
      </c>
      <c r="AM480" s="328"/>
      <c r="AN480" s="328"/>
      <c r="AO480" s="108">
        <f t="shared" si="2456"/>
        <v>4</v>
      </c>
      <c r="AP480" s="140" t="s">
        <v>632</v>
      </c>
      <c r="AQ480" s="328"/>
      <c r="AR480" s="328"/>
      <c r="AS480" s="328"/>
      <c r="AT480" s="329"/>
      <c r="AU480" s="331"/>
      <c r="AV480" s="334">
        <v>0.78</v>
      </c>
      <c r="AW480" s="106" t="s">
        <v>89</v>
      </c>
      <c r="AX480" s="140" t="s">
        <v>2107</v>
      </c>
      <c r="AY480" s="142">
        <v>46006</v>
      </c>
      <c r="AZ480" s="120"/>
      <c r="BA480" s="100"/>
      <c r="BB480" s="100"/>
      <c r="BC480" s="100"/>
      <c r="BD480" s="100"/>
      <c r="BE480" s="100"/>
      <c r="BF480" s="100"/>
      <c r="BG480" s="100"/>
    </row>
    <row r="481" spans="1:59" ht="64.5" hidden="1" customHeight="1" x14ac:dyDescent="0.2">
      <c r="A481" s="336"/>
      <c r="B481" s="339"/>
      <c r="C481" s="340"/>
      <c r="D481" s="329"/>
      <c r="E481" s="340"/>
      <c r="F481" s="340"/>
      <c r="G481" s="106"/>
      <c r="H481" s="140"/>
      <c r="I481" s="139"/>
      <c r="J481" s="340"/>
      <c r="K481" s="332"/>
      <c r="L481" s="332" t="s">
        <v>2045</v>
      </c>
      <c r="M481" s="332" t="s">
        <v>2046</v>
      </c>
      <c r="N481" s="340"/>
      <c r="O481" s="328"/>
      <c r="P481" s="340"/>
      <c r="Q481" s="328"/>
      <c r="R481" s="328"/>
      <c r="S481" s="141"/>
      <c r="T481" s="99">
        <f t="shared" si="2452"/>
        <v>0</v>
      </c>
      <c r="U481" s="328"/>
      <c r="V481" s="328"/>
      <c r="W481" s="140"/>
      <c r="X481" s="328"/>
      <c r="Y481" s="328"/>
      <c r="Z481" s="108">
        <f t="shared" si="2453"/>
        <v>0</v>
      </c>
      <c r="AA481" s="140"/>
      <c r="AB481" s="106"/>
      <c r="AC481" s="328"/>
      <c r="AD481" s="328"/>
      <c r="AE481" s="108">
        <f t="shared" si="2454"/>
        <v>0</v>
      </c>
      <c r="AF481" s="140"/>
      <c r="AG481" s="140"/>
      <c r="AH481" s="328"/>
      <c r="AI481" s="328"/>
      <c r="AJ481" s="108">
        <f t="shared" si="2455"/>
        <v>0</v>
      </c>
      <c r="AK481" s="140"/>
      <c r="AL481" s="140"/>
      <c r="AM481" s="328"/>
      <c r="AN481" s="328"/>
      <c r="AO481" s="108">
        <f t="shared" si="2456"/>
        <v>0</v>
      </c>
      <c r="AP481" s="140"/>
      <c r="AQ481" s="328"/>
      <c r="AR481" s="328"/>
      <c r="AS481" s="328"/>
      <c r="AT481" s="329"/>
      <c r="AU481" s="332"/>
      <c r="AV481" s="335">
        <v>0.78</v>
      </c>
      <c r="AW481" s="106"/>
      <c r="AX481" s="106"/>
      <c r="AY481" s="119"/>
      <c r="AZ481" s="120"/>
      <c r="BA481" s="100"/>
      <c r="BB481" s="100"/>
      <c r="BC481" s="100"/>
      <c r="BD481" s="100"/>
      <c r="BE481" s="100"/>
      <c r="BF481" s="100"/>
      <c r="BG481" s="100"/>
    </row>
    <row r="482" spans="1:59" ht="64.5" hidden="1" customHeight="1" x14ac:dyDescent="0.2">
      <c r="A482" s="336">
        <v>158</v>
      </c>
      <c r="B482" s="337" t="s">
        <v>522</v>
      </c>
      <c r="C482" s="340" t="str">
        <f t="shared" ref="C482" si="2577">+VLOOKUP(B482,$A$694:$B$733,2,0)</f>
        <v>YETSIKA NATALIA VILLA MONTES</v>
      </c>
      <c r="D482" s="329" t="s">
        <v>159</v>
      </c>
      <c r="E482" s="340" t="str">
        <f>IF(D482=$D$664,$E$664,IF(D482=$D$665,$E$665,IF(D482=$D$666,$E$666,IF(D482=$D$667,$E$667,IF(D482=$D$668,$E$668,IF(D482=$D$669,$E$669,IF(D482=$D$670,$E$670,IF(D482=$D$671,$E$671,IF(D482=$D$672,$E$672,IF(D482=$D$673,$E$673,IF(D482=VICERRECTORÍA_ACADÉMICA_,BE1096,IF(D482=PLANEACIÓN_,BE1098, IF(D482=IMPACTO,BE1097,IF(D482=VICERRECTORÍA_ADMINISTRATIVA_FINANCIERA_,BE1099,IF(D482=_VICERRECTORÍA_RESPONSABILIDAD_SOCIAL_Y_BIENESTAR_UNIVERSITARIO_,BE1100,"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2" s="340" t="s">
        <v>260</v>
      </c>
      <c r="G482" s="106" t="s">
        <v>256</v>
      </c>
      <c r="H482" s="140" t="s">
        <v>41</v>
      </c>
      <c r="I482" s="139" t="s">
        <v>2017</v>
      </c>
      <c r="J482" s="340" t="s">
        <v>110</v>
      </c>
      <c r="K482" s="330" t="s">
        <v>2047</v>
      </c>
      <c r="L482" s="330" t="s">
        <v>2050</v>
      </c>
      <c r="M482" s="330" t="s">
        <v>2049</v>
      </c>
      <c r="N482" s="340" t="s">
        <v>142</v>
      </c>
      <c r="O482" s="328">
        <f t="shared" ref="O482" si="2578">IF(N482="ALTA",5,IF(N482="MEDIO ALTA",4,IF(N482="MEDIA",3,IF(N482="MEDIO BAJA",2,IF(N482="BAJA",1,0)))))</f>
        <v>5</v>
      </c>
      <c r="P482" s="340" t="s">
        <v>136</v>
      </c>
      <c r="Q482" s="328">
        <f t="shared" ref="Q482" si="2579">IF(P482="ALTO",5,IF(P482="MEDIO-ALTO",4,IF(P482="MEDIO",3,IF(P482="MEDIO-BAJO",2,IF(P482="BAJO",1,0)))))</f>
        <v>5</v>
      </c>
      <c r="R482" s="328">
        <f t="shared" ref="R482" si="2580">Q482*O482</f>
        <v>25</v>
      </c>
      <c r="S482" s="141" t="s">
        <v>310</v>
      </c>
      <c r="T482" s="99">
        <f t="shared" si="2452"/>
        <v>1</v>
      </c>
      <c r="U482" s="328">
        <f t="shared" ref="U482" si="2581">ROUND(AVERAGEIF(T482:T484,"&gt;0"),0)</f>
        <v>1</v>
      </c>
      <c r="V482" s="328">
        <f t="shared" ref="V482" si="2582">U482*0.6</f>
        <v>0.6</v>
      </c>
      <c r="W482" s="146" t="s">
        <v>2087</v>
      </c>
      <c r="X482" s="328">
        <f t="shared" ref="X482" si="2583">IF(S482="No_existen",5*$X$10,Y482*$X$10)</f>
        <v>0.2</v>
      </c>
      <c r="Y482" s="328">
        <f t="shared" ref="Y482:Y521" si="2584">ROUND(AVERAGEIF(Z482:Z484,"&gt;0"),0)</f>
        <v>4</v>
      </c>
      <c r="Z482" s="108">
        <f t="shared" si="2453"/>
        <v>4</v>
      </c>
      <c r="AA482" s="140" t="s">
        <v>313</v>
      </c>
      <c r="AB482" s="106"/>
      <c r="AC482" s="328">
        <f t="shared" ref="AC482" si="2585">IF(S482="No_existen",5*$AC$10,AD482*$AC$10)</f>
        <v>0.15</v>
      </c>
      <c r="AD482" s="328">
        <f t="shared" ref="AD482" si="2586">ROUND(AVERAGEIF(AE482:AE484,"&gt;0"),0)</f>
        <v>1</v>
      </c>
      <c r="AE482" s="108">
        <f t="shared" si="2454"/>
        <v>1</v>
      </c>
      <c r="AF482" s="140" t="s">
        <v>290</v>
      </c>
      <c r="AG482" s="146" t="s">
        <v>2100</v>
      </c>
      <c r="AH482" s="328">
        <f t="shared" ref="AH482" si="2587">IF(S482="No_existen",5*$AH$10,AI482*$AH$10)</f>
        <v>0.2</v>
      </c>
      <c r="AI482" s="328">
        <f t="shared" ref="AI482" si="2588">ROUND(AVERAGEIF(AJ482:AJ484,"&gt;0"),0)</f>
        <v>2</v>
      </c>
      <c r="AJ482" s="108">
        <f t="shared" si="2455"/>
        <v>4</v>
      </c>
      <c r="AK482" s="140" t="s">
        <v>291</v>
      </c>
      <c r="AL482" s="140" t="s">
        <v>296</v>
      </c>
      <c r="AM482" s="328">
        <f t="shared" ref="AM482" si="2589">IF(S482="No_existen",5*$AM$10,AN482*$AM$10)</f>
        <v>0.1</v>
      </c>
      <c r="AN482" s="328">
        <f t="shared" ref="AN482" si="2590">ROUND(AVERAGEIF(AO482:AO484,"&gt;0"),0)</f>
        <v>1</v>
      </c>
      <c r="AO482" s="108">
        <f t="shared" si="2456"/>
        <v>1</v>
      </c>
      <c r="AP482" s="140" t="s">
        <v>631</v>
      </c>
      <c r="AQ482" s="328">
        <f t="shared" ref="AQ482" si="2591">ROUND(AVERAGE(U482,Y482,AD482,AI482,AN482),0)</f>
        <v>2</v>
      </c>
      <c r="AR482" s="328" t="str">
        <f t="shared" ref="AR482" si="2592">IF(AQ482&lt;1.5,"FUERTE",IF(AND(AQ482&gt;=1.5,AQ482&lt;2.5),"ACEPTABLE",IF(AQ482&gt;=5,"INEXISTENTE","DÉBIL")))</f>
        <v>ACEPTABLE</v>
      </c>
      <c r="AS482" s="328">
        <f t="shared" ref="AS482" si="2593">IF(R482=0,0,ROUND((R482*AQ482),0))</f>
        <v>50</v>
      </c>
      <c r="AT482" s="329" t="str">
        <f t="shared" ref="AT482" si="2594">IF(AS482&gt;=36,"GRAVE", IF(AS482&lt;=10, "LEVE", "MODERADO"))</f>
        <v>GRAVE</v>
      </c>
      <c r="AU482" s="330" t="s">
        <v>2108</v>
      </c>
      <c r="AV482" s="333">
        <v>1</v>
      </c>
      <c r="AW482" s="106" t="s">
        <v>89</v>
      </c>
      <c r="AX482" s="146" t="s">
        <v>2109</v>
      </c>
      <c r="AY482" s="142">
        <v>46006</v>
      </c>
      <c r="AZ482" s="147"/>
      <c r="BA482" s="100"/>
      <c r="BB482" s="100"/>
      <c r="BC482" s="100"/>
      <c r="BD482" s="100"/>
      <c r="BE482" s="100"/>
      <c r="BF482" s="100"/>
      <c r="BG482" s="100"/>
    </row>
    <row r="483" spans="1:59" ht="64.5" hidden="1" customHeight="1" x14ac:dyDescent="0.2">
      <c r="A483" s="336"/>
      <c r="B483" s="338"/>
      <c r="C483" s="340"/>
      <c r="D483" s="329"/>
      <c r="E483" s="340"/>
      <c r="F483" s="340"/>
      <c r="G483" s="106" t="s">
        <v>255</v>
      </c>
      <c r="H483" s="140" t="s">
        <v>36</v>
      </c>
      <c r="I483" s="139" t="s">
        <v>2018</v>
      </c>
      <c r="J483" s="340"/>
      <c r="K483" s="331"/>
      <c r="L483" s="331" t="s">
        <v>2048</v>
      </c>
      <c r="M483" s="331" t="s">
        <v>2049</v>
      </c>
      <c r="N483" s="340"/>
      <c r="O483" s="328"/>
      <c r="P483" s="340"/>
      <c r="Q483" s="328"/>
      <c r="R483" s="328"/>
      <c r="S483" s="141" t="s">
        <v>310</v>
      </c>
      <c r="T483" s="99">
        <f t="shared" si="2452"/>
        <v>1</v>
      </c>
      <c r="U483" s="328"/>
      <c r="V483" s="328"/>
      <c r="W483" s="140" t="s">
        <v>2088</v>
      </c>
      <c r="X483" s="328"/>
      <c r="Y483" s="328"/>
      <c r="Z483" s="108">
        <f t="shared" si="2453"/>
        <v>4</v>
      </c>
      <c r="AA483" s="140" t="s">
        <v>313</v>
      </c>
      <c r="AB483" s="106"/>
      <c r="AC483" s="328"/>
      <c r="AD483" s="328"/>
      <c r="AE483" s="108">
        <f t="shared" si="2454"/>
        <v>1</v>
      </c>
      <c r="AF483" s="140" t="s">
        <v>290</v>
      </c>
      <c r="AG483" s="146" t="s">
        <v>2100</v>
      </c>
      <c r="AH483" s="328"/>
      <c r="AI483" s="328"/>
      <c r="AJ483" s="108">
        <f t="shared" si="2455"/>
        <v>1</v>
      </c>
      <c r="AK483" s="140" t="s">
        <v>287</v>
      </c>
      <c r="AL483" s="140" t="s">
        <v>294</v>
      </c>
      <c r="AM483" s="328"/>
      <c r="AN483" s="328"/>
      <c r="AO483" s="108">
        <f t="shared" si="2456"/>
        <v>1</v>
      </c>
      <c r="AP483" s="140" t="s">
        <v>631</v>
      </c>
      <c r="AQ483" s="328"/>
      <c r="AR483" s="328"/>
      <c r="AS483" s="328"/>
      <c r="AT483" s="329"/>
      <c r="AU483" s="331"/>
      <c r="AV483" s="334">
        <v>1</v>
      </c>
      <c r="AW483" s="106" t="s">
        <v>91</v>
      </c>
      <c r="AX483" s="140" t="s">
        <v>2110</v>
      </c>
      <c r="AY483" s="142">
        <v>46006</v>
      </c>
      <c r="AZ483" s="148" t="s">
        <v>2111</v>
      </c>
      <c r="BA483" s="100"/>
      <c r="BB483" s="100"/>
      <c r="BC483" s="100"/>
      <c r="BD483" s="100"/>
      <c r="BE483" s="100"/>
      <c r="BF483" s="100"/>
      <c r="BG483" s="100"/>
    </row>
    <row r="484" spans="1:59" ht="64.5" hidden="1" customHeight="1" thickBot="1" x14ac:dyDescent="0.2">
      <c r="A484" s="336"/>
      <c r="B484" s="339"/>
      <c r="C484" s="340"/>
      <c r="D484" s="329"/>
      <c r="E484" s="340"/>
      <c r="F484" s="340"/>
      <c r="G484" s="106" t="s">
        <v>255</v>
      </c>
      <c r="H484" s="140" t="s">
        <v>38</v>
      </c>
      <c r="I484" s="141" t="s">
        <v>2019</v>
      </c>
      <c r="J484" s="340"/>
      <c r="K484" s="332"/>
      <c r="L484" s="332" t="s">
        <v>2048</v>
      </c>
      <c r="M484" s="332" t="s">
        <v>2049</v>
      </c>
      <c r="N484" s="340"/>
      <c r="O484" s="328"/>
      <c r="P484" s="340"/>
      <c r="Q484" s="328"/>
      <c r="R484" s="328"/>
      <c r="S484" s="141" t="s">
        <v>310</v>
      </c>
      <c r="T484" s="99">
        <f t="shared" si="2452"/>
        <v>1</v>
      </c>
      <c r="U484" s="328"/>
      <c r="V484" s="328"/>
      <c r="W484" s="140" t="s">
        <v>2089</v>
      </c>
      <c r="X484" s="328"/>
      <c r="Y484" s="328"/>
      <c r="Z484" s="108">
        <f t="shared" si="2453"/>
        <v>4</v>
      </c>
      <c r="AA484" s="140" t="s">
        <v>313</v>
      </c>
      <c r="AB484" s="106"/>
      <c r="AC484" s="328"/>
      <c r="AD484" s="328"/>
      <c r="AE484" s="108">
        <f t="shared" si="2454"/>
        <v>1</v>
      </c>
      <c r="AF484" s="140" t="s">
        <v>290</v>
      </c>
      <c r="AG484" s="146" t="s">
        <v>2100</v>
      </c>
      <c r="AH484" s="328"/>
      <c r="AI484" s="328"/>
      <c r="AJ484" s="108">
        <f t="shared" si="2455"/>
        <v>1</v>
      </c>
      <c r="AK484" s="140" t="s">
        <v>287</v>
      </c>
      <c r="AL484" s="140" t="s">
        <v>298</v>
      </c>
      <c r="AM484" s="328"/>
      <c r="AN484" s="328"/>
      <c r="AO484" s="108">
        <f t="shared" si="2456"/>
        <v>1</v>
      </c>
      <c r="AP484" s="140" t="s">
        <v>631</v>
      </c>
      <c r="AQ484" s="328"/>
      <c r="AR484" s="328"/>
      <c r="AS484" s="328"/>
      <c r="AT484" s="329"/>
      <c r="AU484" s="332"/>
      <c r="AV484" s="335">
        <v>1</v>
      </c>
      <c r="AW484" s="106" t="s">
        <v>91</v>
      </c>
      <c r="AX484" s="140" t="s">
        <v>2112</v>
      </c>
      <c r="AY484" s="142">
        <v>46006</v>
      </c>
      <c r="AZ484" s="148" t="s">
        <v>2113</v>
      </c>
      <c r="BA484" s="100"/>
      <c r="BB484" s="100"/>
      <c r="BC484" s="100"/>
      <c r="BD484" s="100"/>
      <c r="BE484" s="100"/>
      <c r="BF484" s="100"/>
      <c r="BG484" s="100"/>
    </row>
    <row r="485" spans="1:59" ht="64.5" hidden="1" customHeight="1" x14ac:dyDescent="0.2">
      <c r="A485" s="336">
        <v>159</v>
      </c>
      <c r="B485" s="337" t="s">
        <v>522</v>
      </c>
      <c r="C485" s="340" t="str">
        <f t="shared" ref="C485" si="2595">+VLOOKUP(B485,$A$694:$B$733,2,0)</f>
        <v>YETSIKA NATALIA VILLA MONTES</v>
      </c>
      <c r="D485" s="329" t="s">
        <v>159</v>
      </c>
      <c r="E485" s="340" t="str">
        <f>IF(D485=$D$664,$E$664,IF(D485=$D$665,$E$665,IF(D485=$D$666,$E$666,IF(D485=$D$667,$E$667,IF(D485=$D$668,$E$668,IF(D485=$D$669,$E$669,IF(D485=$D$670,$E$670,IF(D485=$D$671,$E$671,IF(D485=$D$672,$E$672,IF(D485=$D$673,$E$673,IF(D485=VICERRECTORÍA_ACADÉMICA_,BE1099,IF(D485=PLANEACIÓN_,BE1101, IF(D485=IMPACTO,BE1100,IF(D485=VICERRECTORÍA_ADMINISTRATIVA_FINANCIERA_,BE1102,IF(D485=_VICERRECTORÍA_RESPONSABILIDAD_SOCIAL_Y_BIENESTAR_UNIVERSITARIO_,BE1103,"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5" s="340" t="s">
        <v>259</v>
      </c>
      <c r="G485" s="254" t="s">
        <v>255</v>
      </c>
      <c r="H485" s="255" t="s">
        <v>35</v>
      </c>
      <c r="I485" s="256" t="s">
        <v>2896</v>
      </c>
      <c r="J485" s="341" t="s">
        <v>106</v>
      </c>
      <c r="K485" s="344" t="s">
        <v>2899</v>
      </c>
      <c r="L485" s="347" t="s">
        <v>2900</v>
      </c>
      <c r="M485" s="350" t="s">
        <v>2901</v>
      </c>
      <c r="N485" s="340" t="s">
        <v>124</v>
      </c>
      <c r="O485" s="328"/>
      <c r="P485" s="340" t="s">
        <v>205</v>
      </c>
      <c r="Q485" s="328"/>
      <c r="R485" s="328"/>
      <c r="S485" s="259" t="s">
        <v>310</v>
      </c>
      <c r="T485" s="250"/>
      <c r="U485" s="328"/>
      <c r="V485" s="328"/>
      <c r="W485" s="260" t="s">
        <v>2902</v>
      </c>
      <c r="X485" s="328"/>
      <c r="Y485" s="328"/>
      <c r="Z485" s="247"/>
      <c r="AA485" s="260" t="s">
        <v>313</v>
      </c>
      <c r="AB485" s="248"/>
      <c r="AC485" s="328"/>
      <c r="AD485" s="328"/>
      <c r="AE485" s="247"/>
      <c r="AF485" s="260" t="s">
        <v>290</v>
      </c>
      <c r="AG485" s="262" t="s">
        <v>2905</v>
      </c>
      <c r="AH485" s="328"/>
      <c r="AI485" s="328"/>
      <c r="AJ485" s="247"/>
      <c r="AK485" s="260" t="s">
        <v>287</v>
      </c>
      <c r="AL485" s="260" t="s">
        <v>294</v>
      </c>
      <c r="AM485" s="328"/>
      <c r="AN485" s="328"/>
      <c r="AO485" s="247"/>
      <c r="AP485" s="260" t="s">
        <v>632</v>
      </c>
      <c r="AQ485" s="328"/>
      <c r="AR485" s="328" t="str">
        <f t="shared" ref="AR485" si="2596">IF(AQ485&lt;1.5,"FUERTE",IF(AND(AQ485&gt;=1.5,AQ485&lt;2.5),"ACEPTABLE",IF(AQ485&gt;=5,"INEXISTENTE","DÉBIL")))</f>
        <v>FUERTE</v>
      </c>
      <c r="AS485" s="328">
        <f t="shared" ref="AS485" si="2597">IF(R485=0,0,ROUND((R485*AQ485),0))</f>
        <v>0</v>
      </c>
      <c r="AT485" s="329" t="str">
        <f t="shared" ref="AT485" si="2598">IF(AS485&gt;=36,"GRAVE", IF(AS485&lt;=10, "LEVE", "MODERADO"))</f>
        <v>LEVE</v>
      </c>
      <c r="AU485" s="330" t="s">
        <v>2907</v>
      </c>
      <c r="AV485" s="333">
        <v>0.8</v>
      </c>
      <c r="AW485" s="248" t="s">
        <v>88</v>
      </c>
      <c r="AX485" s="248"/>
      <c r="AY485" s="119"/>
      <c r="AZ485" s="120"/>
      <c r="BA485" s="100"/>
      <c r="BB485" s="100"/>
      <c r="BC485" s="100"/>
      <c r="BD485" s="100"/>
      <c r="BE485" s="100"/>
      <c r="BF485" s="100"/>
      <c r="BG485" s="100"/>
    </row>
    <row r="486" spans="1:59" ht="64.5" hidden="1" customHeight="1" x14ac:dyDescent="0.2">
      <c r="A486" s="336"/>
      <c r="B486" s="338"/>
      <c r="C486" s="340"/>
      <c r="D486" s="329"/>
      <c r="E486" s="340"/>
      <c r="F486" s="340"/>
      <c r="G486" s="254" t="s">
        <v>255</v>
      </c>
      <c r="H486" s="257" t="s">
        <v>37</v>
      </c>
      <c r="I486" s="258" t="s">
        <v>2897</v>
      </c>
      <c r="J486" s="342"/>
      <c r="K486" s="345"/>
      <c r="L486" s="348"/>
      <c r="M486" s="351"/>
      <c r="N486" s="340"/>
      <c r="O486" s="328"/>
      <c r="P486" s="340"/>
      <c r="Q486" s="328"/>
      <c r="R486" s="328"/>
      <c r="S486" s="259" t="s">
        <v>381</v>
      </c>
      <c r="T486" s="250"/>
      <c r="U486" s="328"/>
      <c r="V486" s="328"/>
      <c r="W486" s="261" t="s">
        <v>2903</v>
      </c>
      <c r="X486" s="328"/>
      <c r="Y486" s="328"/>
      <c r="Z486" s="247"/>
      <c r="AA486" s="260" t="s">
        <v>313</v>
      </c>
      <c r="AB486" s="248"/>
      <c r="AC486" s="328"/>
      <c r="AD486" s="328"/>
      <c r="AE486" s="247"/>
      <c r="AF486" s="260" t="s">
        <v>290</v>
      </c>
      <c r="AG486" s="262" t="s">
        <v>2905</v>
      </c>
      <c r="AH486" s="328"/>
      <c r="AI486" s="328"/>
      <c r="AJ486" s="247"/>
      <c r="AK486" s="260" t="s">
        <v>287</v>
      </c>
      <c r="AL486" s="260" t="s">
        <v>295</v>
      </c>
      <c r="AM486" s="328"/>
      <c r="AN486" s="328"/>
      <c r="AO486" s="247"/>
      <c r="AP486" s="260" t="s">
        <v>632</v>
      </c>
      <c r="AQ486" s="328"/>
      <c r="AR486" s="328"/>
      <c r="AS486" s="328"/>
      <c r="AT486" s="329"/>
      <c r="AU486" s="331"/>
      <c r="AV486" s="334"/>
      <c r="AW486" s="248" t="s">
        <v>88</v>
      </c>
      <c r="AX486" s="248"/>
      <c r="AY486" s="119"/>
      <c r="AZ486" s="120"/>
      <c r="BA486" s="100"/>
      <c r="BB486" s="100"/>
      <c r="BC486" s="100"/>
      <c r="BD486" s="100"/>
      <c r="BE486" s="100"/>
      <c r="BF486" s="100"/>
      <c r="BG486" s="100"/>
    </row>
    <row r="487" spans="1:59" ht="64.5" hidden="1" customHeight="1" x14ac:dyDescent="0.2">
      <c r="A487" s="336"/>
      <c r="B487" s="339"/>
      <c r="C487" s="340"/>
      <c r="D487" s="329"/>
      <c r="E487" s="340"/>
      <c r="F487" s="340"/>
      <c r="G487" s="254" t="s">
        <v>255</v>
      </c>
      <c r="H487" s="257" t="s">
        <v>222</v>
      </c>
      <c r="I487" s="258" t="s">
        <v>2898</v>
      </c>
      <c r="J487" s="343"/>
      <c r="K487" s="346"/>
      <c r="L487" s="349"/>
      <c r="M487" s="352"/>
      <c r="N487" s="340"/>
      <c r="O487" s="328"/>
      <c r="P487" s="340"/>
      <c r="Q487" s="328"/>
      <c r="R487" s="328"/>
      <c r="S487" s="259" t="s">
        <v>381</v>
      </c>
      <c r="T487" s="250"/>
      <c r="U487" s="328"/>
      <c r="V487" s="328"/>
      <c r="W487" s="261" t="s">
        <v>2904</v>
      </c>
      <c r="X487" s="328"/>
      <c r="Y487" s="328"/>
      <c r="Z487" s="247"/>
      <c r="AA487" s="260" t="s">
        <v>313</v>
      </c>
      <c r="AB487" s="248"/>
      <c r="AC487" s="328"/>
      <c r="AD487" s="328"/>
      <c r="AE487" s="247"/>
      <c r="AF487" s="260" t="s">
        <v>290</v>
      </c>
      <c r="AG487" s="262" t="s">
        <v>2906</v>
      </c>
      <c r="AH487" s="328"/>
      <c r="AI487" s="328"/>
      <c r="AJ487" s="247"/>
      <c r="AK487" s="260" t="s">
        <v>287</v>
      </c>
      <c r="AL487" s="260" t="s">
        <v>297</v>
      </c>
      <c r="AM487" s="328"/>
      <c r="AN487" s="328"/>
      <c r="AO487" s="247"/>
      <c r="AP487" s="260" t="s">
        <v>632</v>
      </c>
      <c r="AQ487" s="328"/>
      <c r="AR487" s="328"/>
      <c r="AS487" s="328"/>
      <c r="AT487" s="329"/>
      <c r="AU487" s="332"/>
      <c r="AV487" s="335"/>
      <c r="AW487" s="248" t="s">
        <v>88</v>
      </c>
      <c r="AX487" s="248"/>
      <c r="AY487" s="119"/>
      <c r="AZ487" s="120"/>
      <c r="BA487" s="100"/>
      <c r="BB487" s="100"/>
      <c r="BC487" s="100"/>
      <c r="BD487" s="100"/>
      <c r="BE487" s="100"/>
      <c r="BF487" s="100"/>
      <c r="BG487" s="100"/>
    </row>
    <row r="488" spans="1:59" ht="64.5" hidden="1" customHeight="1" x14ac:dyDescent="0.2">
      <c r="A488" s="336">
        <v>160</v>
      </c>
      <c r="B488" s="337" t="s">
        <v>176</v>
      </c>
      <c r="C488" s="340" t="str">
        <f t="shared" ref="C488" si="2599">+VLOOKUP(B488,$A$694:$B$733,2,0)</f>
        <v>ORLANDO CAÑAS MORENO</v>
      </c>
      <c r="D488" s="329" t="s">
        <v>159</v>
      </c>
      <c r="E488" s="340" t="str">
        <f>IF(D488=$D$664,$E$664,IF(D488=$D$665,$E$665,IF(D488=$D$666,$E$666,IF(D488=$D$667,$E$667,IF(D488=$D$668,$E$668,IF(D488=$D$669,$E$669,IF(D488=$D$670,$E$670,IF(D488=$D$671,$E$671,IF(D488=$D$672,$E$672,IF(D488=$D$673,$E$673,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340" t="s">
        <v>260</v>
      </c>
      <c r="G488" s="106" t="s">
        <v>255</v>
      </c>
      <c r="H488" s="140" t="s">
        <v>37</v>
      </c>
      <c r="I488" s="139" t="s">
        <v>2020</v>
      </c>
      <c r="J488" s="340" t="s">
        <v>104</v>
      </c>
      <c r="K488" s="330" t="s">
        <v>2051</v>
      </c>
      <c r="L488" s="330" t="s">
        <v>2052</v>
      </c>
      <c r="M488" s="330" t="s">
        <v>2053</v>
      </c>
      <c r="N488" s="340" t="s">
        <v>103</v>
      </c>
      <c r="O488" s="328">
        <f t="shared" ref="O488" si="2600">IF(N488="ALTA",5,IF(N488="MEDIO ALTA",4,IF(N488="MEDIA",3,IF(N488="MEDIO BAJA",2,IF(N488="BAJA",1,0)))))</f>
        <v>3</v>
      </c>
      <c r="P488" s="340" t="s">
        <v>137</v>
      </c>
      <c r="Q488" s="328">
        <f t="shared" ref="Q488" si="2601">IF(P488="ALTO",5,IF(P488="MEDIO-ALTO",4,IF(P488="MEDIO",3,IF(P488="MEDIO-BAJO",2,IF(P488="BAJO",1,0)))))</f>
        <v>3</v>
      </c>
      <c r="R488" s="328">
        <f t="shared" ref="R488:R536" si="2602">Q488*O488</f>
        <v>9</v>
      </c>
      <c r="S488" s="141" t="s">
        <v>309</v>
      </c>
      <c r="T488" s="99">
        <f t="shared" ref="T488:T525" si="2603">IF(S488=$S$668,1,IF(S488=$S$664,5,IF(S488=$S$665,4,IF(S488=$S$666,3,IF(S488=$S$667,2,0)))))</f>
        <v>2</v>
      </c>
      <c r="U488" s="328">
        <f t="shared" ref="U488" si="2604">ROUND(AVERAGEIF(T488:T490,"&gt;0"),0)</f>
        <v>2</v>
      </c>
      <c r="V488" s="328">
        <f t="shared" ref="V488" si="2605">U488*0.6</f>
        <v>1.2</v>
      </c>
      <c r="W488" s="146" t="s">
        <v>2090</v>
      </c>
      <c r="X488" s="328">
        <f t="shared" ref="X488" si="2606">IF(S488="No_existen",5*$X$10,Y488*$X$10)</f>
        <v>0.2</v>
      </c>
      <c r="Y488" s="328">
        <f t="shared" ref="Y488:Y524" si="2607">ROUND(AVERAGEIF(Z488:Z490,"&gt;0"),0)</f>
        <v>4</v>
      </c>
      <c r="Z488" s="108">
        <f t="shared" ref="Z488:Z525" si="2608">IF(AA488=$AA$666,1,IF(AA488=$AA$665,2,IF(AA488=$AA$664,4,IF(S488="No_existen",5,0))))</f>
        <v>4</v>
      </c>
      <c r="AA488" s="140" t="s">
        <v>313</v>
      </c>
      <c r="AB488" s="106"/>
      <c r="AC488" s="328">
        <f t="shared" ref="AC488" si="2609">IF(S488="No_existen",5*$AC$10,AD488*$AC$10)</f>
        <v>0.15</v>
      </c>
      <c r="AD488" s="328">
        <f t="shared" ref="AD488" si="2610">ROUND(AVERAGEIF(AE488:AE490,"&gt;0"),0)</f>
        <v>1</v>
      </c>
      <c r="AE488" s="108">
        <f t="shared" ref="AE488:AE525" si="2611">IF(AF488=$AK$665,1,IF(AF488=$AK$664,4,IF(S488="No_existen",5,0)))</f>
        <v>1</v>
      </c>
      <c r="AF488" s="140" t="s">
        <v>290</v>
      </c>
      <c r="AG488" s="146" t="s">
        <v>2101</v>
      </c>
      <c r="AH488" s="328">
        <f t="shared" ref="AH488" si="2612">IF(S488="No_existen",5*$AH$10,AI488*$AH$10)</f>
        <v>0.1</v>
      </c>
      <c r="AI488" s="328">
        <f t="shared" ref="AI488" si="2613">ROUND(AVERAGEIF(AJ488:AJ490,"&gt;0"),0)</f>
        <v>1</v>
      </c>
      <c r="AJ488" s="108">
        <f t="shared" ref="AJ488:AJ525" si="2614">IF(AK488=$AP$664,1,IF(AK488=$AP$665,4,IF(S488="No_existen",5,0)))</f>
        <v>1</v>
      </c>
      <c r="AK488" s="140" t="s">
        <v>287</v>
      </c>
      <c r="AL488" s="140" t="s">
        <v>294</v>
      </c>
      <c r="AM488" s="328">
        <f t="shared" ref="AM488" si="2615">IF(S488="No_existen",5*$AM$10,AN488*$AM$10)</f>
        <v>0.2</v>
      </c>
      <c r="AN488" s="328">
        <f t="shared" ref="AN488" si="2616">ROUND(AVERAGEIF(AO488:AO490,"&gt;0"),0)</f>
        <v>2</v>
      </c>
      <c r="AO488" s="108">
        <f t="shared" si="2456"/>
        <v>1</v>
      </c>
      <c r="AP488" s="140" t="s">
        <v>631</v>
      </c>
      <c r="AQ488" s="328">
        <f t="shared" ref="AQ488" si="2617">ROUND(AVERAGE(U488,Y488,AD488,AI488,AN488),0)</f>
        <v>2</v>
      </c>
      <c r="AR488" s="328" t="str">
        <f t="shared" ref="AR488" si="2618">IF(AQ488&lt;1.5,"FUERTE",IF(AND(AQ488&gt;=1.5,AQ488&lt;2.5),"ACEPTABLE",IF(AQ488&gt;=5,"INEXISTENTE","DÉBIL")))</f>
        <v>ACEPTABLE</v>
      </c>
      <c r="AS488" s="328">
        <f t="shared" ref="AS488" si="2619">IF(R488=0,0,ROUND((R488*AQ488),0))</f>
        <v>18</v>
      </c>
      <c r="AT488" s="329" t="str">
        <f t="shared" ref="AT488" si="2620">IF(AS488&gt;=36,"GRAVE", IF(AS488&lt;=10, "LEVE", "MODERADO"))</f>
        <v>MODERADO</v>
      </c>
      <c r="AU488" s="415" t="s">
        <v>2114</v>
      </c>
      <c r="AV488" s="415" t="s">
        <v>2115</v>
      </c>
      <c r="AW488" s="106" t="s">
        <v>89</v>
      </c>
      <c r="AX488" s="146" t="s">
        <v>2120</v>
      </c>
      <c r="AY488" s="142">
        <v>46022</v>
      </c>
      <c r="AZ488" s="120"/>
      <c r="BA488" s="100"/>
      <c r="BB488" s="100"/>
      <c r="BC488" s="100"/>
      <c r="BD488" s="100"/>
      <c r="BE488" s="100"/>
      <c r="BF488" s="100"/>
      <c r="BG488" s="100"/>
    </row>
    <row r="489" spans="1:59" ht="64.5" hidden="1" customHeight="1" x14ac:dyDescent="0.2">
      <c r="A489" s="336"/>
      <c r="B489" s="338"/>
      <c r="C489" s="340"/>
      <c r="D489" s="329"/>
      <c r="E489" s="340"/>
      <c r="F489" s="340"/>
      <c r="G489" s="106" t="s">
        <v>255</v>
      </c>
      <c r="H489" s="140" t="s">
        <v>37</v>
      </c>
      <c r="I489" s="139" t="s">
        <v>2021</v>
      </c>
      <c r="J489" s="340"/>
      <c r="K489" s="331"/>
      <c r="L489" s="331" t="s">
        <v>2052</v>
      </c>
      <c r="M489" s="331" t="s">
        <v>2053</v>
      </c>
      <c r="N489" s="340"/>
      <c r="O489" s="328"/>
      <c r="P489" s="340"/>
      <c r="Q489" s="328"/>
      <c r="R489" s="328"/>
      <c r="S489" s="141" t="s">
        <v>309</v>
      </c>
      <c r="T489" s="99">
        <f t="shared" si="2603"/>
        <v>2</v>
      </c>
      <c r="U489" s="328"/>
      <c r="V489" s="328"/>
      <c r="W489" s="146" t="s">
        <v>2091</v>
      </c>
      <c r="X489" s="328"/>
      <c r="Y489" s="328"/>
      <c r="Z489" s="108">
        <f t="shared" si="2608"/>
        <v>4</v>
      </c>
      <c r="AA489" s="140" t="s">
        <v>313</v>
      </c>
      <c r="AB489" s="106"/>
      <c r="AC489" s="328"/>
      <c r="AD489" s="328"/>
      <c r="AE489" s="108">
        <f t="shared" si="2611"/>
        <v>1</v>
      </c>
      <c r="AF489" s="140" t="s">
        <v>290</v>
      </c>
      <c r="AG489" s="140" t="s">
        <v>2102</v>
      </c>
      <c r="AH489" s="328"/>
      <c r="AI489" s="328"/>
      <c r="AJ489" s="108">
        <f t="shared" si="2614"/>
        <v>1</v>
      </c>
      <c r="AK489" s="140" t="s">
        <v>287</v>
      </c>
      <c r="AL489" s="140" t="s">
        <v>298</v>
      </c>
      <c r="AM489" s="328"/>
      <c r="AN489" s="328"/>
      <c r="AO489" s="108">
        <f t="shared" si="2456"/>
        <v>4</v>
      </c>
      <c r="AP489" s="140" t="s">
        <v>632</v>
      </c>
      <c r="AQ489" s="328"/>
      <c r="AR489" s="328"/>
      <c r="AS489" s="328"/>
      <c r="AT489" s="329"/>
      <c r="AU489" s="416"/>
      <c r="AV489" s="416" t="s">
        <v>2115</v>
      </c>
      <c r="AW489" s="106" t="s">
        <v>89</v>
      </c>
      <c r="AX489" s="140" t="s">
        <v>2121</v>
      </c>
      <c r="AY489" s="142">
        <v>46022</v>
      </c>
      <c r="AZ489" s="120"/>
      <c r="BA489" s="100"/>
      <c r="BB489" s="100"/>
      <c r="BC489" s="100"/>
      <c r="BD489" s="100"/>
      <c r="BE489" s="100"/>
      <c r="BF489" s="100"/>
      <c r="BG489" s="100"/>
    </row>
    <row r="490" spans="1:59" ht="64.5" hidden="1" customHeight="1" x14ac:dyDescent="0.2">
      <c r="A490" s="336"/>
      <c r="B490" s="339"/>
      <c r="C490" s="340"/>
      <c r="D490" s="329"/>
      <c r="E490" s="340"/>
      <c r="F490" s="340"/>
      <c r="G490" s="106" t="s">
        <v>255</v>
      </c>
      <c r="H490" s="140" t="s">
        <v>37</v>
      </c>
      <c r="I490" s="141" t="s">
        <v>2022</v>
      </c>
      <c r="J490" s="340"/>
      <c r="K490" s="332"/>
      <c r="L490" s="332" t="s">
        <v>2052</v>
      </c>
      <c r="M490" s="332" t="s">
        <v>2053</v>
      </c>
      <c r="N490" s="340"/>
      <c r="O490" s="328"/>
      <c r="P490" s="340"/>
      <c r="Q490" s="328"/>
      <c r="R490" s="328"/>
      <c r="S490" s="141" t="s">
        <v>309</v>
      </c>
      <c r="T490" s="99">
        <f t="shared" si="2603"/>
        <v>2</v>
      </c>
      <c r="U490" s="328"/>
      <c r="V490" s="328"/>
      <c r="W490" s="140" t="s">
        <v>2092</v>
      </c>
      <c r="X490" s="328"/>
      <c r="Y490" s="328"/>
      <c r="Z490" s="108">
        <f t="shared" si="2608"/>
        <v>4</v>
      </c>
      <c r="AA490" s="140" t="s">
        <v>313</v>
      </c>
      <c r="AB490" s="106"/>
      <c r="AC490" s="328"/>
      <c r="AD490" s="328"/>
      <c r="AE490" s="108">
        <f t="shared" si="2611"/>
        <v>1</v>
      </c>
      <c r="AF490" s="140" t="s">
        <v>290</v>
      </c>
      <c r="AG490" s="140" t="s">
        <v>2102</v>
      </c>
      <c r="AH490" s="328"/>
      <c r="AI490" s="328"/>
      <c r="AJ490" s="108">
        <f t="shared" si="2614"/>
        <v>1</v>
      </c>
      <c r="AK490" s="140" t="s">
        <v>287</v>
      </c>
      <c r="AL490" s="140" t="s">
        <v>295</v>
      </c>
      <c r="AM490" s="328"/>
      <c r="AN490" s="328"/>
      <c r="AO490" s="108">
        <f t="shared" si="2456"/>
        <v>1</v>
      </c>
      <c r="AP490" s="140" t="s">
        <v>631</v>
      </c>
      <c r="AQ490" s="328"/>
      <c r="AR490" s="328"/>
      <c r="AS490" s="328"/>
      <c r="AT490" s="329"/>
      <c r="AU490" s="417"/>
      <c r="AV490" s="417" t="s">
        <v>2115</v>
      </c>
      <c r="AW490" s="106" t="s">
        <v>89</v>
      </c>
      <c r="AX490" s="140" t="s">
        <v>2122</v>
      </c>
      <c r="AY490" s="142">
        <v>46022</v>
      </c>
      <c r="AZ490" s="120"/>
      <c r="BA490" s="100"/>
      <c r="BB490" s="100"/>
      <c r="BC490" s="100"/>
      <c r="BD490" s="100"/>
      <c r="BE490" s="100"/>
      <c r="BF490" s="100"/>
      <c r="BG490" s="100"/>
    </row>
    <row r="491" spans="1:59" ht="64.5" hidden="1" customHeight="1" x14ac:dyDescent="0.2">
      <c r="A491" s="336">
        <v>161</v>
      </c>
      <c r="B491" s="337" t="s">
        <v>176</v>
      </c>
      <c r="C491" s="340" t="str">
        <f t="shared" ref="C491" si="2621">+VLOOKUP(B491,$A$694:$B$733,2,0)</f>
        <v>ORLANDO CAÑAS MORENO</v>
      </c>
      <c r="D491" s="329" t="s">
        <v>159</v>
      </c>
      <c r="E491" s="340" t="str">
        <f>IF(D491=$D$664,$E$664,IF(D491=$D$665,$E$665,IF(D491=$D$666,$E$666,IF(D491=$D$667,$E$667,IF(D491=$D$668,$E$668,IF(D491=$D$669,$E$669,IF(D491=$D$670,$E$670,IF(D491=$D$671,$E$671,IF(D491=$D$672,$E$672,IF(D491=$D$673,$E$673,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340" t="s">
        <v>260</v>
      </c>
      <c r="G491" s="106" t="s">
        <v>255</v>
      </c>
      <c r="H491" s="140" t="s">
        <v>37</v>
      </c>
      <c r="I491" s="141" t="s">
        <v>2023</v>
      </c>
      <c r="J491" s="340" t="s">
        <v>108</v>
      </c>
      <c r="K491" s="353" t="s">
        <v>2054</v>
      </c>
      <c r="L491" s="353" t="s">
        <v>2055</v>
      </c>
      <c r="M491" s="353" t="s">
        <v>2056</v>
      </c>
      <c r="N491" s="340" t="s">
        <v>142</v>
      </c>
      <c r="O491" s="328">
        <f t="shared" ref="O491" si="2622">IF(N491="ALTA",5,IF(N491="MEDIO ALTA",4,IF(N491="MEDIA",3,IF(N491="MEDIO BAJA",2,IF(N491="BAJA",1,0)))))</f>
        <v>5</v>
      </c>
      <c r="P491" s="340" t="s">
        <v>138</v>
      </c>
      <c r="Q491" s="328">
        <f t="shared" ref="Q491" si="2623">IF(P491="ALTO",5,IF(P491="MEDIO-ALTO",4,IF(P491="MEDIO",3,IF(P491="MEDIO-BAJO",2,IF(P491="BAJO",1,0)))))</f>
        <v>1</v>
      </c>
      <c r="R491" s="328">
        <f t="shared" si="2602"/>
        <v>5</v>
      </c>
      <c r="S491" s="141" t="s">
        <v>309</v>
      </c>
      <c r="T491" s="99">
        <f t="shared" si="2603"/>
        <v>2</v>
      </c>
      <c r="U491" s="328">
        <f t="shared" ref="U491" si="2624">ROUND(AVERAGEIF(T491:T493,"&gt;0"),0)</f>
        <v>2</v>
      </c>
      <c r="V491" s="328">
        <f t="shared" ref="V491" si="2625">U491*0.6</f>
        <v>1.2</v>
      </c>
      <c r="W491" s="140" t="s">
        <v>2093</v>
      </c>
      <c r="X491" s="328">
        <f t="shared" ref="X491" si="2626">IF(S491="No_existen",5*$X$10,Y491*$X$10)</f>
        <v>0.1</v>
      </c>
      <c r="Y491" s="328">
        <f t="shared" ref="Y491:Y527" si="2627">ROUND(AVERAGEIF(Z491:Z493,"&gt;0"),0)</f>
        <v>2</v>
      </c>
      <c r="Z491" s="108">
        <f t="shared" si="2608"/>
        <v>2</v>
      </c>
      <c r="AA491" s="140" t="s">
        <v>314</v>
      </c>
      <c r="AB491" s="106"/>
      <c r="AC491" s="328">
        <f t="shared" ref="AC491" si="2628">IF(S491="No_existen",5*$AC$10,AD491*$AC$10)</f>
        <v>0.15</v>
      </c>
      <c r="AD491" s="328">
        <f t="shared" ref="AD491" si="2629">ROUND(AVERAGEIF(AE491:AE493,"&gt;0"),0)</f>
        <v>1</v>
      </c>
      <c r="AE491" s="108">
        <f t="shared" si="2611"/>
        <v>1</v>
      </c>
      <c r="AF491" s="140" t="s">
        <v>290</v>
      </c>
      <c r="AG491" s="140" t="s">
        <v>2103</v>
      </c>
      <c r="AH491" s="328">
        <f t="shared" ref="AH491" si="2630">IF(S491="No_existen",5*$AH$10,AI491*$AH$10)</f>
        <v>0.1</v>
      </c>
      <c r="AI491" s="328">
        <f t="shared" ref="AI491" si="2631">ROUND(AVERAGEIF(AJ491:AJ493,"&gt;0"),0)</f>
        <v>1</v>
      </c>
      <c r="AJ491" s="108">
        <f t="shared" si="2614"/>
        <v>1</v>
      </c>
      <c r="AK491" s="140" t="s">
        <v>287</v>
      </c>
      <c r="AL491" s="140" t="s">
        <v>295</v>
      </c>
      <c r="AM491" s="328">
        <f t="shared" ref="AM491" si="2632">IF(S491="No_existen",5*$AM$10,AN491*$AM$10)</f>
        <v>0.1</v>
      </c>
      <c r="AN491" s="328">
        <f t="shared" ref="AN491" si="2633">ROUND(AVERAGEIF(AO491:AO493,"&gt;0"),0)</f>
        <v>1</v>
      </c>
      <c r="AO491" s="108">
        <f t="shared" si="2456"/>
        <v>1</v>
      </c>
      <c r="AP491" s="140" t="s">
        <v>631</v>
      </c>
      <c r="AQ491" s="328">
        <f t="shared" ref="AQ491" si="2634">ROUND(AVERAGE(U491,Y491,AD491,AI491,AN491),0)</f>
        <v>1</v>
      </c>
      <c r="AR491" s="328" t="str">
        <f t="shared" ref="AR491" si="2635">IF(AQ491&lt;1.5,"FUERTE",IF(AND(AQ491&gt;=1.5,AQ491&lt;2.5),"ACEPTABLE",IF(AQ491&gt;=5,"INEXISTENTE","DÉBIL")))</f>
        <v>FUERTE</v>
      </c>
      <c r="AS491" s="328">
        <f t="shared" ref="AS491" si="2636">IF(R491=0,0,ROUND((R491*AQ491),0))</f>
        <v>5</v>
      </c>
      <c r="AT491" s="329" t="str">
        <f t="shared" ref="AT491" si="2637">IF(AS491&gt;=36,"GRAVE", IF(AS491&lt;=10, "LEVE", "MODERADO"))</f>
        <v>LEVE</v>
      </c>
      <c r="AU491" s="415" t="s">
        <v>2116</v>
      </c>
      <c r="AV491" s="415" t="s">
        <v>2117</v>
      </c>
      <c r="AW491" s="106" t="s">
        <v>88</v>
      </c>
      <c r="AX491" s="106"/>
      <c r="AY491" s="119"/>
      <c r="AZ491" s="120"/>
      <c r="BA491" s="100"/>
      <c r="BB491" s="100"/>
      <c r="BC491" s="100"/>
      <c r="BD491" s="100"/>
      <c r="BE491" s="100"/>
      <c r="BF491" s="100"/>
      <c r="BG491" s="100"/>
    </row>
    <row r="492" spans="1:59" ht="64.5" hidden="1" customHeight="1" x14ac:dyDescent="0.2">
      <c r="A492" s="336"/>
      <c r="B492" s="338"/>
      <c r="C492" s="340"/>
      <c r="D492" s="329"/>
      <c r="E492" s="340"/>
      <c r="F492" s="340"/>
      <c r="G492" s="106" t="s">
        <v>255</v>
      </c>
      <c r="H492" s="140" t="s">
        <v>37</v>
      </c>
      <c r="I492" s="141" t="s">
        <v>2024</v>
      </c>
      <c r="J492" s="340"/>
      <c r="K492" s="354"/>
      <c r="L492" s="354" t="s">
        <v>2055</v>
      </c>
      <c r="M492" s="354" t="s">
        <v>2056</v>
      </c>
      <c r="N492" s="340"/>
      <c r="O492" s="328"/>
      <c r="P492" s="340"/>
      <c r="Q492" s="328"/>
      <c r="R492" s="328"/>
      <c r="S492" s="141" t="s">
        <v>309</v>
      </c>
      <c r="T492" s="99">
        <f t="shared" si="2603"/>
        <v>2</v>
      </c>
      <c r="U492" s="328"/>
      <c r="V492" s="328"/>
      <c r="W492" s="140" t="s">
        <v>2094</v>
      </c>
      <c r="X492" s="328"/>
      <c r="Y492" s="328"/>
      <c r="Z492" s="108">
        <f t="shared" si="2608"/>
        <v>2</v>
      </c>
      <c r="AA492" s="140" t="s">
        <v>314</v>
      </c>
      <c r="AB492" s="106"/>
      <c r="AC492" s="328"/>
      <c r="AD492" s="328"/>
      <c r="AE492" s="108">
        <f t="shared" si="2611"/>
        <v>1</v>
      </c>
      <c r="AF492" s="140" t="s">
        <v>290</v>
      </c>
      <c r="AG492" s="140" t="s">
        <v>2104</v>
      </c>
      <c r="AH492" s="328"/>
      <c r="AI492" s="328"/>
      <c r="AJ492" s="108">
        <f t="shared" si="2614"/>
        <v>1</v>
      </c>
      <c r="AK492" s="140" t="s">
        <v>287</v>
      </c>
      <c r="AL492" s="140" t="s">
        <v>295</v>
      </c>
      <c r="AM492" s="328"/>
      <c r="AN492" s="328"/>
      <c r="AO492" s="108">
        <f t="shared" si="2456"/>
        <v>1</v>
      </c>
      <c r="AP492" s="140" t="s">
        <v>631</v>
      </c>
      <c r="AQ492" s="328"/>
      <c r="AR492" s="328"/>
      <c r="AS492" s="328"/>
      <c r="AT492" s="329"/>
      <c r="AU492" s="416"/>
      <c r="AV492" s="416" t="s">
        <v>2117</v>
      </c>
      <c r="AW492" s="106" t="s">
        <v>88</v>
      </c>
      <c r="AX492" s="106"/>
      <c r="AY492" s="119"/>
      <c r="AZ492" s="120"/>
      <c r="BA492" s="100"/>
      <c r="BB492" s="100"/>
      <c r="BC492" s="100"/>
      <c r="BD492" s="100"/>
      <c r="BE492" s="100"/>
      <c r="BF492" s="100"/>
      <c r="BG492" s="100"/>
    </row>
    <row r="493" spans="1:59" ht="64.5" hidden="1" customHeight="1" x14ac:dyDescent="0.2">
      <c r="A493" s="336"/>
      <c r="B493" s="339"/>
      <c r="C493" s="340"/>
      <c r="D493" s="329"/>
      <c r="E493" s="340"/>
      <c r="F493" s="340"/>
      <c r="G493" s="106" t="s">
        <v>255</v>
      </c>
      <c r="H493" s="140" t="s">
        <v>37</v>
      </c>
      <c r="I493" s="141" t="s">
        <v>2025</v>
      </c>
      <c r="J493" s="340"/>
      <c r="K493" s="355"/>
      <c r="L493" s="355" t="s">
        <v>2055</v>
      </c>
      <c r="M493" s="355" t="s">
        <v>2056</v>
      </c>
      <c r="N493" s="340"/>
      <c r="O493" s="328"/>
      <c r="P493" s="340"/>
      <c r="Q493" s="328"/>
      <c r="R493" s="328"/>
      <c r="S493" s="141" t="s">
        <v>309</v>
      </c>
      <c r="T493" s="99">
        <f t="shared" si="2603"/>
        <v>2</v>
      </c>
      <c r="U493" s="328"/>
      <c r="V493" s="328"/>
      <c r="W493" s="140" t="s">
        <v>2095</v>
      </c>
      <c r="X493" s="328"/>
      <c r="Y493" s="328"/>
      <c r="Z493" s="108">
        <f t="shared" si="2608"/>
        <v>2</v>
      </c>
      <c r="AA493" s="140" t="s">
        <v>314</v>
      </c>
      <c r="AB493" s="106"/>
      <c r="AC493" s="328"/>
      <c r="AD493" s="328"/>
      <c r="AE493" s="108">
        <f t="shared" si="2611"/>
        <v>1</v>
      </c>
      <c r="AF493" s="140" t="s">
        <v>290</v>
      </c>
      <c r="AG493" s="140" t="s">
        <v>2103</v>
      </c>
      <c r="AH493" s="328"/>
      <c r="AI493" s="328"/>
      <c r="AJ493" s="108">
        <f t="shared" si="2614"/>
        <v>1</v>
      </c>
      <c r="AK493" s="140" t="s">
        <v>287</v>
      </c>
      <c r="AL493" s="140" t="s">
        <v>295</v>
      </c>
      <c r="AM493" s="328"/>
      <c r="AN493" s="328"/>
      <c r="AO493" s="108">
        <f t="shared" si="2456"/>
        <v>1</v>
      </c>
      <c r="AP493" s="140" t="s">
        <v>631</v>
      </c>
      <c r="AQ493" s="328"/>
      <c r="AR493" s="328"/>
      <c r="AS493" s="328"/>
      <c r="AT493" s="329"/>
      <c r="AU493" s="417"/>
      <c r="AV493" s="417" t="s">
        <v>2117</v>
      </c>
      <c r="AW493" s="106" t="s">
        <v>88</v>
      </c>
      <c r="AX493" s="106"/>
      <c r="AY493" s="119"/>
      <c r="AZ493" s="120"/>
      <c r="BA493" s="100"/>
      <c r="BB493" s="100"/>
      <c r="BC493" s="100"/>
      <c r="BD493" s="100"/>
      <c r="BE493" s="100"/>
      <c r="BF493" s="100"/>
      <c r="BG493" s="100"/>
    </row>
    <row r="494" spans="1:59" ht="64.5" hidden="1" customHeight="1" x14ac:dyDescent="0.2">
      <c r="A494" s="336">
        <v>162</v>
      </c>
      <c r="B494" s="337" t="s">
        <v>176</v>
      </c>
      <c r="C494" s="340" t="str">
        <f t="shared" ref="C494" si="2638">+VLOOKUP(B494,$A$694:$B$733,2,0)</f>
        <v>ORLANDO CAÑAS MORENO</v>
      </c>
      <c r="D494" s="329" t="s">
        <v>159</v>
      </c>
      <c r="E494" s="340" t="str">
        <f>IF(D494=$D$664,$E$664,IF(D494=$D$665,$E$665,IF(D494=$D$666,$E$666,IF(D494=$D$667,$E$667,IF(D494=$D$668,$E$668,IF(D494=$D$669,$E$669,IF(D494=$D$670,$E$670,IF(D494=$D$671,$E$671,IF(D494=$D$672,$E$672,IF(D494=$D$673,$E$673,IF(D494=VICERRECTORÍA_ACADÉMICA_,BE1105,IF(D494=PLANEACIÓN_,BE1107, IF(D494=IMPACTO,BE1106,IF(D494=VICERRECTORÍA_ADMINISTRATIVA_FINANCIERA_,BE1108,IF(D494=_VICERRECTORÍA_RESPONSABILIDAD_SOCIAL_Y_BIENESTAR_UNIVERSITARIO_,BE1109," ")))))))))))))))</f>
        <v>Administrar y ejecutar los recursos de la institución generando en los procesos mayor eficiencia y eficacia para dar una respuesta oportuna a los servicios demandados en el cumplimiento de las funciones misionales.</v>
      </c>
      <c r="F494" s="340" t="s">
        <v>260</v>
      </c>
      <c r="G494" s="106" t="s">
        <v>255</v>
      </c>
      <c r="H494" s="140" t="s">
        <v>38</v>
      </c>
      <c r="I494" s="141" t="s">
        <v>2026</v>
      </c>
      <c r="J494" s="340" t="s">
        <v>104</v>
      </c>
      <c r="K494" s="353" t="s">
        <v>2057</v>
      </c>
      <c r="L494" s="353" t="s">
        <v>2058</v>
      </c>
      <c r="M494" s="353" t="s">
        <v>2059</v>
      </c>
      <c r="N494" s="340" t="s">
        <v>124</v>
      </c>
      <c r="O494" s="328">
        <f t="shared" ref="O494" si="2639">IF(N494="ALTA",5,IF(N494="MEDIO ALTA",4,IF(N494="MEDIA",3,IF(N494="MEDIO BAJA",2,IF(N494="BAJA",1,0)))))</f>
        <v>1</v>
      </c>
      <c r="P494" s="340" t="s">
        <v>204</v>
      </c>
      <c r="Q494" s="328">
        <f t="shared" ref="Q494" si="2640">IF(P494="ALTO",5,IF(P494="MEDIO-ALTO",4,IF(P494="MEDIO",3,IF(P494="MEDIO-BAJO",2,IF(P494="BAJO",1,0)))))</f>
        <v>2</v>
      </c>
      <c r="R494" s="328">
        <f t="shared" si="2602"/>
        <v>2</v>
      </c>
      <c r="S494" s="141" t="s">
        <v>310</v>
      </c>
      <c r="T494" s="99">
        <f t="shared" si="2603"/>
        <v>1</v>
      </c>
      <c r="U494" s="328">
        <f t="shared" ref="U494" si="2641">ROUND(AVERAGEIF(T494:T496,"&gt;0"),0)</f>
        <v>1</v>
      </c>
      <c r="V494" s="328">
        <f t="shared" ref="V494" si="2642">U494*0.6</f>
        <v>0.6</v>
      </c>
      <c r="W494" s="140" t="s">
        <v>2096</v>
      </c>
      <c r="X494" s="328">
        <f t="shared" ref="X494" si="2643">IF(S494="No_existen",5*$X$10,Y494*$X$10)</f>
        <v>0.2</v>
      </c>
      <c r="Y494" s="328">
        <f t="shared" ref="Y494:Y530" si="2644">ROUND(AVERAGEIF(Z494:Z496,"&gt;0"),0)</f>
        <v>4</v>
      </c>
      <c r="Z494" s="108">
        <f t="shared" si="2608"/>
        <v>4</v>
      </c>
      <c r="AA494" s="140" t="s">
        <v>313</v>
      </c>
      <c r="AB494" s="106"/>
      <c r="AC494" s="328">
        <f t="shared" ref="AC494" si="2645">IF(S494="No_existen",5*$AC$10,AD494*$AC$10)</f>
        <v>0.15</v>
      </c>
      <c r="AD494" s="328">
        <f t="shared" ref="AD494" si="2646">ROUND(AVERAGEIF(AE494:AE496,"&gt;0"),0)</f>
        <v>1</v>
      </c>
      <c r="AE494" s="108">
        <f t="shared" si="2611"/>
        <v>1</v>
      </c>
      <c r="AF494" s="140" t="s">
        <v>290</v>
      </c>
      <c r="AG494" s="140" t="s">
        <v>2105</v>
      </c>
      <c r="AH494" s="328">
        <f t="shared" ref="AH494" si="2647">IF(S494="No_existen",5*$AH$10,AI494*$AH$10)</f>
        <v>0.1</v>
      </c>
      <c r="AI494" s="328">
        <f t="shared" ref="AI494" si="2648">ROUND(AVERAGEIF(AJ494:AJ496,"&gt;0"),0)</f>
        <v>1</v>
      </c>
      <c r="AJ494" s="108">
        <f t="shared" si="2614"/>
        <v>1</v>
      </c>
      <c r="AK494" s="140" t="s">
        <v>287</v>
      </c>
      <c r="AL494" s="140" t="s">
        <v>300</v>
      </c>
      <c r="AM494" s="328">
        <f t="shared" ref="AM494" si="2649">IF(S494="No_existen",5*$AM$10,AN494*$AM$10)</f>
        <v>0.30000000000000004</v>
      </c>
      <c r="AN494" s="328">
        <f t="shared" ref="AN494" si="2650">ROUND(AVERAGEIF(AO494:AO496,"&gt;0"),0)</f>
        <v>3</v>
      </c>
      <c r="AO494" s="108">
        <f t="shared" si="2456"/>
        <v>4</v>
      </c>
      <c r="AP494" s="140" t="s">
        <v>632</v>
      </c>
      <c r="AQ494" s="328">
        <f t="shared" ref="AQ494" si="2651">ROUND(AVERAGE(U494,Y494,AD494,AI494,AN494),0)</f>
        <v>2</v>
      </c>
      <c r="AR494" s="328" t="str">
        <f t="shared" ref="AR494" si="2652">IF(AQ494&lt;1.5,"FUERTE",IF(AND(AQ494&gt;=1.5,AQ494&lt;2.5),"ACEPTABLE",IF(AQ494&gt;=5,"INEXISTENTE","DÉBIL")))</f>
        <v>ACEPTABLE</v>
      </c>
      <c r="AS494" s="328">
        <f t="shared" ref="AS494" si="2653">IF(R494=0,0,ROUND((R494*AQ494),0))</f>
        <v>4</v>
      </c>
      <c r="AT494" s="329" t="str">
        <f t="shared" ref="AT494" si="2654">IF(AS494&gt;=36,"GRAVE", IF(AS494&lt;=10, "LEVE", "MODERADO"))</f>
        <v>LEVE</v>
      </c>
      <c r="AU494" s="415" t="s">
        <v>2118</v>
      </c>
      <c r="AV494" s="415" t="s">
        <v>2119</v>
      </c>
      <c r="AW494" s="106" t="s">
        <v>88</v>
      </c>
      <c r="AX494" s="106"/>
      <c r="AY494" s="119"/>
      <c r="AZ494" s="120"/>
      <c r="BA494" s="100"/>
      <c r="BB494" s="100"/>
      <c r="BC494" s="100"/>
      <c r="BD494" s="100"/>
      <c r="BE494" s="100"/>
      <c r="BF494" s="100"/>
      <c r="BG494" s="100"/>
    </row>
    <row r="495" spans="1:59" ht="64.5" hidden="1" customHeight="1" x14ac:dyDescent="0.2">
      <c r="A495" s="336"/>
      <c r="B495" s="338"/>
      <c r="C495" s="340"/>
      <c r="D495" s="329"/>
      <c r="E495" s="340"/>
      <c r="F495" s="340"/>
      <c r="G495" s="106" t="s">
        <v>255</v>
      </c>
      <c r="H495" s="140" t="s">
        <v>38</v>
      </c>
      <c r="I495" s="141" t="s">
        <v>2027</v>
      </c>
      <c r="J495" s="340"/>
      <c r="K495" s="354"/>
      <c r="L495" s="354" t="s">
        <v>2058</v>
      </c>
      <c r="M495" s="354" t="s">
        <v>2059</v>
      </c>
      <c r="N495" s="340"/>
      <c r="O495" s="328"/>
      <c r="P495" s="340"/>
      <c r="Q495" s="328"/>
      <c r="R495" s="328"/>
      <c r="S495" s="141" t="s">
        <v>310</v>
      </c>
      <c r="T495" s="99">
        <f t="shared" si="2603"/>
        <v>1</v>
      </c>
      <c r="U495" s="328"/>
      <c r="V495" s="328"/>
      <c r="W495" s="140" t="s">
        <v>2097</v>
      </c>
      <c r="X495" s="328"/>
      <c r="Y495" s="328"/>
      <c r="Z495" s="108">
        <f t="shared" si="2608"/>
        <v>4</v>
      </c>
      <c r="AA495" s="140" t="s">
        <v>313</v>
      </c>
      <c r="AB495" s="106"/>
      <c r="AC495" s="328"/>
      <c r="AD495" s="328"/>
      <c r="AE495" s="108">
        <f t="shared" si="2611"/>
        <v>1</v>
      </c>
      <c r="AF495" s="140" t="s">
        <v>290</v>
      </c>
      <c r="AG495" s="140" t="s">
        <v>2105</v>
      </c>
      <c r="AH495" s="328"/>
      <c r="AI495" s="328"/>
      <c r="AJ495" s="108">
        <f t="shared" si="2614"/>
        <v>1</v>
      </c>
      <c r="AK495" s="140" t="s">
        <v>287</v>
      </c>
      <c r="AL495" s="140" t="s">
        <v>296</v>
      </c>
      <c r="AM495" s="328"/>
      <c r="AN495" s="328"/>
      <c r="AO495" s="108">
        <f t="shared" si="2456"/>
        <v>1</v>
      </c>
      <c r="AP495" s="140" t="s">
        <v>631</v>
      </c>
      <c r="AQ495" s="328"/>
      <c r="AR495" s="328"/>
      <c r="AS495" s="328"/>
      <c r="AT495" s="329"/>
      <c r="AU495" s="416"/>
      <c r="AV495" s="416" t="s">
        <v>2119</v>
      </c>
      <c r="AW495" s="106"/>
      <c r="AX495" s="106"/>
      <c r="AY495" s="119"/>
      <c r="AZ495" s="120"/>
      <c r="BA495" s="100"/>
      <c r="BB495" s="100"/>
      <c r="BC495" s="100"/>
      <c r="BD495" s="100"/>
      <c r="BE495" s="100"/>
      <c r="BF495" s="100"/>
      <c r="BG495" s="100"/>
    </row>
    <row r="496" spans="1:59" ht="64.5" hidden="1" customHeight="1" x14ac:dyDescent="0.2">
      <c r="A496" s="336"/>
      <c r="B496" s="339"/>
      <c r="C496" s="340"/>
      <c r="D496" s="329"/>
      <c r="E496" s="340"/>
      <c r="F496" s="340"/>
      <c r="G496" s="106" t="s">
        <v>256</v>
      </c>
      <c r="H496" s="140" t="s">
        <v>221</v>
      </c>
      <c r="I496" s="141" t="s">
        <v>2028</v>
      </c>
      <c r="J496" s="340"/>
      <c r="K496" s="355"/>
      <c r="L496" s="355" t="s">
        <v>2058</v>
      </c>
      <c r="M496" s="355" t="s">
        <v>2059</v>
      </c>
      <c r="N496" s="340"/>
      <c r="O496" s="328"/>
      <c r="P496" s="340"/>
      <c r="Q496" s="328"/>
      <c r="R496" s="328"/>
      <c r="S496" s="141" t="s">
        <v>310</v>
      </c>
      <c r="T496" s="99">
        <f t="shared" si="2603"/>
        <v>1</v>
      </c>
      <c r="U496" s="328"/>
      <c r="V496" s="328"/>
      <c r="W496" s="140" t="s">
        <v>2098</v>
      </c>
      <c r="X496" s="328"/>
      <c r="Y496" s="328"/>
      <c r="Z496" s="108">
        <f t="shared" si="2608"/>
        <v>4</v>
      </c>
      <c r="AA496" s="140" t="s">
        <v>313</v>
      </c>
      <c r="AB496" s="106"/>
      <c r="AC496" s="328"/>
      <c r="AD496" s="328"/>
      <c r="AE496" s="108">
        <f t="shared" si="2611"/>
        <v>1</v>
      </c>
      <c r="AF496" s="140" t="s">
        <v>290</v>
      </c>
      <c r="AG496" s="140" t="s">
        <v>2101</v>
      </c>
      <c r="AH496" s="328"/>
      <c r="AI496" s="328"/>
      <c r="AJ496" s="108">
        <f t="shared" si="2614"/>
        <v>1</v>
      </c>
      <c r="AK496" s="140" t="s">
        <v>287</v>
      </c>
      <c r="AL496" s="140" t="s">
        <v>298</v>
      </c>
      <c r="AM496" s="328"/>
      <c r="AN496" s="328"/>
      <c r="AO496" s="108">
        <f t="shared" si="2456"/>
        <v>4</v>
      </c>
      <c r="AP496" s="140" t="s">
        <v>632</v>
      </c>
      <c r="AQ496" s="328"/>
      <c r="AR496" s="328"/>
      <c r="AS496" s="328"/>
      <c r="AT496" s="329"/>
      <c r="AU496" s="417"/>
      <c r="AV496" s="417" t="s">
        <v>2119</v>
      </c>
      <c r="AW496" s="106"/>
      <c r="AX496" s="106"/>
      <c r="AY496" s="119"/>
      <c r="AZ496" s="120"/>
      <c r="BA496" s="100"/>
      <c r="BB496" s="100"/>
      <c r="BC496" s="100"/>
      <c r="BD496" s="100"/>
      <c r="BE496" s="100"/>
      <c r="BF496" s="100"/>
      <c r="BG496" s="100"/>
    </row>
    <row r="497" spans="1:59" ht="64.5" hidden="1" customHeight="1" x14ac:dyDescent="0.2">
      <c r="A497" s="336">
        <v>163</v>
      </c>
      <c r="B497" s="340"/>
      <c r="C497" s="340" t="e">
        <f t="shared" ref="C497" si="2655">+VLOOKUP(B497,$A$694:$B$733,2,0)</f>
        <v>#N/A</v>
      </c>
      <c r="D497" s="329"/>
      <c r="E497" s="340" t="e">
        <f>IF(D497=$D$664,$E$664,IF(D497=$D$665,$E$665,IF(D497=$D$666,$E$666,IF(D497=$D$667,$E$667,IF(D497=$D$668,$E$668,IF(D497=$D$669,$E$669,IF(D497=$D$670,$E$670,IF(D497=$D$671,$E$671,IF(D497=$D$672,$E$672,IF(D497=$D$673,$E$673,IF(D497=VICERRECTORÍA_ACADÉMICA_,BE1108,IF(D497=PLANEACIÓN_,BE1110, IF(D497=IMPACTO,BE1109,IF(D497=VICERRECTORÍA_ADMINISTRATIVA_FINANCIERA_,BE1111,IF(D497=_VICERRECTORÍA_RESPONSABILIDAD_SOCIAL_Y_BIENESTAR_UNIVERSITARIO_,BE1112," ")))))))))))))))</f>
        <v>#VALUE!</v>
      </c>
      <c r="F497" s="340"/>
      <c r="G497" s="106"/>
      <c r="H497" s="106"/>
      <c r="I497" s="99"/>
      <c r="J497" s="340"/>
      <c r="K497" s="340"/>
      <c r="L497" s="340"/>
      <c r="M497" s="340"/>
      <c r="N497" s="340"/>
      <c r="O497" s="328">
        <f t="shared" ref="O497" si="2656">IF(N497="ALTA",5,IF(N497="MEDIO ALTA",4,IF(N497="MEDIA",3,IF(N497="MEDIO BAJA",2,IF(N497="BAJA",1,0)))))</f>
        <v>0</v>
      </c>
      <c r="P497" s="340"/>
      <c r="Q497" s="328">
        <f t="shared" ref="Q497" si="2657">IF(P497="ALTO",5,IF(P497="MEDIO-ALTO",4,IF(P497="MEDIO",3,IF(P497="MEDIO-BAJO",2,IF(P497="BAJO",1,0)))))</f>
        <v>0</v>
      </c>
      <c r="R497" s="328">
        <f t="shared" si="2602"/>
        <v>0</v>
      </c>
      <c r="S497" s="118"/>
      <c r="T497" s="99">
        <f t="shared" si="2603"/>
        <v>0</v>
      </c>
      <c r="U497" s="328" t="e">
        <f t="shared" si="2299"/>
        <v>#DIV/0!</v>
      </c>
      <c r="V497" s="328" t="e">
        <f t="shared" si="2300"/>
        <v>#DIV/0!</v>
      </c>
      <c r="W497" s="106"/>
      <c r="X497" s="328" t="e">
        <f t="shared" ref="X497" si="2658">IF(S497="No_existen",5*$X$10,Y497*$X$10)</f>
        <v>#DIV/0!</v>
      </c>
      <c r="Y497" s="328" t="e">
        <f t="shared" ref="Y497:Y533" si="2659">ROUND(AVERAGEIF(Z497:Z499,"&gt;0"),0)</f>
        <v>#DIV/0!</v>
      </c>
      <c r="Z497" s="108">
        <f t="shared" si="2608"/>
        <v>0</v>
      </c>
      <c r="AA497" s="106"/>
      <c r="AB497" s="106"/>
      <c r="AC497" s="328" t="e">
        <f t="shared" ref="AC497" si="2660">IF(S497="No_existen",5*$AC$10,AD497*$AC$10)</f>
        <v>#DIV/0!</v>
      </c>
      <c r="AD497" s="328" t="e">
        <f t="shared" si="2304"/>
        <v>#DIV/0!</v>
      </c>
      <c r="AE497" s="108">
        <f t="shared" si="2611"/>
        <v>0</v>
      </c>
      <c r="AF497" s="106"/>
      <c r="AG497" s="106"/>
      <c r="AH497" s="328" t="e">
        <f t="shared" ref="AH497" si="2661">IF(S497="No_existen",5*$AH$10,AI497*$AH$10)</f>
        <v>#DIV/0!</v>
      </c>
      <c r="AI497" s="328" t="e">
        <f t="shared" ref="AI497" si="2662">ROUND(AVERAGEIF(AJ497:AJ499,"&gt;0"),0)</f>
        <v>#DIV/0!</v>
      </c>
      <c r="AJ497" s="108">
        <f t="shared" si="2614"/>
        <v>0</v>
      </c>
      <c r="AK497" s="106"/>
      <c r="AL497" s="106"/>
      <c r="AM497" s="328" t="e">
        <f t="shared" ref="AM497" si="2663">IF(S497="No_existen",5*$AM$10,AN497*$AM$10)</f>
        <v>#DIV/0!</v>
      </c>
      <c r="AN497" s="328" t="e">
        <f t="shared" ref="AN497" si="2664">ROUND(AVERAGEIF(AO497:AO499,"&gt;0"),0)</f>
        <v>#DIV/0!</v>
      </c>
      <c r="AO497" s="108">
        <f t="shared" si="2456"/>
        <v>0</v>
      </c>
      <c r="AP497" s="106"/>
      <c r="AQ497" s="328" t="e">
        <f t="shared" ref="AQ497" si="2665">ROUND(AVERAGE(U497,Y497,AD497,AI497,AN497),0)</f>
        <v>#DIV/0!</v>
      </c>
      <c r="AR497" s="328" t="e">
        <f t="shared" ref="AR497" si="2666">IF(AQ497&lt;1.5,"FUERTE",IF(AND(AQ497&gt;=1.5,AQ497&lt;2.5),"ACEPTABLE",IF(AQ497&gt;=5,"INEXISTENTE","DÉBIL")))</f>
        <v>#DIV/0!</v>
      </c>
      <c r="AS497" s="328">
        <f t="shared" ref="AS497" si="2667">IF(R497=0,0,ROUND((R497*AQ497),0))</f>
        <v>0</v>
      </c>
      <c r="AT497" s="329" t="str">
        <f t="shared" ref="AT497" si="2668">IF(AS497&gt;=36,"GRAVE", IF(AS497&lt;=10, "LEVE", "MODERADO"))</f>
        <v>LEVE</v>
      </c>
      <c r="AU497" s="329"/>
      <c r="AV497" s="329"/>
      <c r="AW497" s="106"/>
      <c r="AX497" s="106"/>
      <c r="AY497" s="119"/>
      <c r="AZ497" s="120"/>
      <c r="BA497" s="100"/>
      <c r="BB497" s="100"/>
      <c r="BC497" s="100"/>
      <c r="BD497" s="100"/>
      <c r="BE497" s="100"/>
      <c r="BF497" s="100"/>
      <c r="BG497" s="100"/>
    </row>
    <row r="498" spans="1:59" ht="64.5" hidden="1" customHeight="1" x14ac:dyDescent="0.2">
      <c r="A498" s="336"/>
      <c r="B498" s="340"/>
      <c r="C498" s="340"/>
      <c r="D498" s="329"/>
      <c r="E498" s="340"/>
      <c r="F498" s="340"/>
      <c r="G498" s="106"/>
      <c r="H498" s="106"/>
      <c r="I498" s="99"/>
      <c r="J498" s="340"/>
      <c r="K498" s="340"/>
      <c r="L498" s="340"/>
      <c r="M498" s="340"/>
      <c r="N498" s="340"/>
      <c r="O498" s="328"/>
      <c r="P498" s="340"/>
      <c r="Q498" s="328"/>
      <c r="R498" s="328"/>
      <c r="S498" s="118"/>
      <c r="T498" s="99">
        <f t="shared" si="2603"/>
        <v>0</v>
      </c>
      <c r="U498" s="328"/>
      <c r="V498" s="328"/>
      <c r="W498" s="106"/>
      <c r="X498" s="328"/>
      <c r="Y498" s="328"/>
      <c r="Z498" s="108">
        <f t="shared" si="2608"/>
        <v>0</v>
      </c>
      <c r="AA498" s="106"/>
      <c r="AB498" s="106"/>
      <c r="AC498" s="328"/>
      <c r="AD498" s="328"/>
      <c r="AE498" s="108">
        <f t="shared" si="2611"/>
        <v>0</v>
      </c>
      <c r="AF498" s="106"/>
      <c r="AG498" s="106"/>
      <c r="AH498" s="328"/>
      <c r="AI498" s="328"/>
      <c r="AJ498" s="108">
        <f t="shared" si="2614"/>
        <v>0</v>
      </c>
      <c r="AK498" s="106"/>
      <c r="AL498" s="106"/>
      <c r="AM498" s="328"/>
      <c r="AN498" s="328"/>
      <c r="AO498" s="108">
        <f t="shared" si="2456"/>
        <v>0</v>
      </c>
      <c r="AP498" s="106"/>
      <c r="AQ498" s="328"/>
      <c r="AR498" s="328"/>
      <c r="AS498" s="328"/>
      <c r="AT498" s="329"/>
      <c r="AU498" s="329"/>
      <c r="AV498" s="329"/>
      <c r="AW498" s="106"/>
      <c r="AX498" s="106"/>
      <c r="AY498" s="119"/>
      <c r="AZ498" s="120"/>
      <c r="BA498" s="100"/>
      <c r="BB498" s="100"/>
      <c r="BC498" s="100"/>
      <c r="BD498" s="100"/>
      <c r="BE498" s="100"/>
      <c r="BF498" s="100"/>
      <c r="BG498" s="100"/>
    </row>
    <row r="499" spans="1:59" ht="64.5" hidden="1" customHeight="1" x14ac:dyDescent="0.2">
      <c r="A499" s="336"/>
      <c r="B499" s="340"/>
      <c r="C499" s="340"/>
      <c r="D499" s="329"/>
      <c r="E499" s="340"/>
      <c r="F499" s="340"/>
      <c r="G499" s="106"/>
      <c r="H499" s="106"/>
      <c r="I499" s="99"/>
      <c r="J499" s="340"/>
      <c r="K499" s="340"/>
      <c r="L499" s="340"/>
      <c r="M499" s="340"/>
      <c r="N499" s="340"/>
      <c r="O499" s="328"/>
      <c r="P499" s="340"/>
      <c r="Q499" s="328"/>
      <c r="R499" s="328"/>
      <c r="S499" s="118"/>
      <c r="T499" s="99">
        <f t="shared" si="2603"/>
        <v>0</v>
      </c>
      <c r="U499" s="328"/>
      <c r="V499" s="328"/>
      <c r="W499" s="106"/>
      <c r="X499" s="328"/>
      <c r="Y499" s="328"/>
      <c r="Z499" s="108">
        <f t="shared" si="2608"/>
        <v>0</v>
      </c>
      <c r="AA499" s="106"/>
      <c r="AB499" s="106"/>
      <c r="AC499" s="328"/>
      <c r="AD499" s="328"/>
      <c r="AE499" s="108">
        <f t="shared" si="2611"/>
        <v>0</v>
      </c>
      <c r="AF499" s="106"/>
      <c r="AG499" s="106"/>
      <c r="AH499" s="328"/>
      <c r="AI499" s="328"/>
      <c r="AJ499" s="108">
        <f t="shared" si="2614"/>
        <v>0</v>
      </c>
      <c r="AK499" s="106"/>
      <c r="AL499" s="106"/>
      <c r="AM499" s="328"/>
      <c r="AN499" s="328"/>
      <c r="AO499" s="108">
        <f t="shared" si="2456"/>
        <v>0</v>
      </c>
      <c r="AP499" s="106"/>
      <c r="AQ499" s="328"/>
      <c r="AR499" s="328"/>
      <c r="AS499" s="328"/>
      <c r="AT499" s="329"/>
      <c r="AU499" s="329"/>
      <c r="AV499" s="329"/>
      <c r="AW499" s="106"/>
      <c r="AX499" s="106"/>
      <c r="AY499" s="119"/>
      <c r="AZ499" s="120"/>
      <c r="BA499" s="100"/>
      <c r="BB499" s="100"/>
      <c r="BC499" s="100"/>
      <c r="BD499" s="100"/>
      <c r="BE499" s="100"/>
      <c r="BF499" s="100"/>
      <c r="BG499" s="100"/>
    </row>
    <row r="500" spans="1:59" ht="64.5" hidden="1" customHeight="1" x14ac:dyDescent="0.2">
      <c r="A500" s="336">
        <v>163</v>
      </c>
      <c r="B500" s="340"/>
      <c r="C500" s="340" t="e">
        <f t="shared" ref="C500" si="2669">+VLOOKUP(B500,$A$694:$B$733,2,0)</f>
        <v>#N/A</v>
      </c>
      <c r="D500" s="329"/>
      <c r="E500" s="340" t="e">
        <f>IF(D500=$D$664,$E$664,IF(D500=$D$665,$E$665,IF(D500=$D$666,$E$666,IF(D500=$D$667,$E$667,IF(D500=$D$668,$E$668,IF(D500=$D$669,$E$669,IF(D500=$D$670,$E$670,IF(D500=$D$671,$E$671,IF(D500=$D$672,$E$672,IF(D500=$D$673,$E$673,IF(D500=VICERRECTORÍA_ACADÉMICA_,BE1111,IF(D500=PLANEACIÓN_,BE1113, IF(D500=IMPACTO,BE1112,IF(D500=VICERRECTORÍA_ADMINISTRATIVA_FINANCIERA_,BE1114,IF(D500=_VICERRECTORÍA_RESPONSABILIDAD_SOCIAL_Y_BIENESTAR_UNIVERSITARIO_,BE1115," ")))))))))))))))</f>
        <v>#VALUE!</v>
      </c>
      <c r="F500" s="340"/>
      <c r="G500" s="106"/>
      <c r="H500" s="106"/>
      <c r="I500" s="99"/>
      <c r="J500" s="340"/>
      <c r="K500" s="340"/>
      <c r="L500" s="340"/>
      <c r="M500" s="340"/>
      <c r="N500" s="340"/>
      <c r="O500" s="328">
        <f t="shared" ref="O500" si="2670">IF(N500="ALTA",5,IF(N500="MEDIO ALTA",4,IF(N500="MEDIA",3,IF(N500="MEDIO BAJA",2,IF(N500="BAJA",1,0)))))</f>
        <v>0</v>
      </c>
      <c r="P500" s="340"/>
      <c r="Q500" s="328">
        <f t="shared" ref="Q500" si="2671">IF(P500="ALTO",5,IF(P500="MEDIO-ALTO",4,IF(P500="MEDIO",3,IF(P500="MEDIO-BAJO",2,IF(P500="BAJO",1,0)))))</f>
        <v>0</v>
      </c>
      <c r="R500" s="328">
        <f t="shared" si="2602"/>
        <v>0</v>
      </c>
      <c r="S500" s="118"/>
      <c r="T500" s="99">
        <f t="shared" si="2603"/>
        <v>0</v>
      </c>
      <c r="U500" s="328" t="e">
        <f t="shared" si="2317"/>
        <v>#DIV/0!</v>
      </c>
      <c r="V500" s="328" t="e">
        <f t="shared" si="2318"/>
        <v>#DIV/0!</v>
      </c>
      <c r="W500" s="106"/>
      <c r="X500" s="328" t="e">
        <f t="shared" ref="X500" si="2672">IF(S500="No_existen",5*$X$10,Y500*$X$10)</f>
        <v>#DIV/0!</v>
      </c>
      <c r="Y500" s="328" t="e">
        <f t="shared" ref="Y500:Y536" si="2673">ROUND(AVERAGEIF(Z500:Z502,"&gt;0"),0)</f>
        <v>#DIV/0!</v>
      </c>
      <c r="Z500" s="108">
        <f t="shared" si="2608"/>
        <v>0</v>
      </c>
      <c r="AA500" s="106"/>
      <c r="AB500" s="106"/>
      <c r="AC500" s="328" t="e">
        <f t="shared" ref="AC500" si="2674">IF(S500="No_existen",5*$AC$10,AD500*$AC$10)</f>
        <v>#DIV/0!</v>
      </c>
      <c r="AD500" s="328" t="e">
        <f t="shared" si="2322"/>
        <v>#DIV/0!</v>
      </c>
      <c r="AE500" s="108">
        <f t="shared" si="2611"/>
        <v>0</v>
      </c>
      <c r="AF500" s="106"/>
      <c r="AG500" s="106"/>
      <c r="AH500" s="328" t="e">
        <f t="shared" ref="AH500" si="2675">IF(S500="No_existen",5*$AH$10,AI500*$AH$10)</f>
        <v>#DIV/0!</v>
      </c>
      <c r="AI500" s="328" t="e">
        <f t="shared" ref="AI500" si="2676">ROUND(AVERAGEIF(AJ500:AJ502,"&gt;0"),0)</f>
        <v>#DIV/0!</v>
      </c>
      <c r="AJ500" s="108">
        <f t="shared" si="2614"/>
        <v>0</v>
      </c>
      <c r="AK500" s="106"/>
      <c r="AL500" s="106"/>
      <c r="AM500" s="328" t="e">
        <f t="shared" ref="AM500" si="2677">IF(S500="No_existen",5*$AM$10,AN500*$AM$10)</f>
        <v>#DIV/0!</v>
      </c>
      <c r="AN500" s="328" t="e">
        <f t="shared" ref="AN500" si="2678">ROUND(AVERAGEIF(AO500:AO502,"&gt;0"),0)</f>
        <v>#DIV/0!</v>
      </c>
      <c r="AO500" s="108">
        <f t="shared" si="2456"/>
        <v>0</v>
      </c>
      <c r="AP500" s="106"/>
      <c r="AQ500" s="328" t="e">
        <f t="shared" ref="AQ500" si="2679">ROUND(AVERAGE(U500,Y500,AD500,AI500,AN500),0)</f>
        <v>#DIV/0!</v>
      </c>
      <c r="AR500" s="328" t="e">
        <f t="shared" ref="AR500" si="2680">IF(AQ500&lt;1.5,"FUERTE",IF(AND(AQ500&gt;=1.5,AQ500&lt;2.5),"ACEPTABLE",IF(AQ500&gt;=5,"INEXISTENTE","DÉBIL")))</f>
        <v>#DIV/0!</v>
      </c>
      <c r="AS500" s="328">
        <f t="shared" ref="AS500" si="2681">IF(R500=0,0,ROUND((R500*AQ500),0))</f>
        <v>0</v>
      </c>
      <c r="AT500" s="329" t="str">
        <f t="shared" ref="AT500" si="2682">IF(AS500&gt;=36,"GRAVE", IF(AS500&lt;=10, "LEVE", "MODERADO"))</f>
        <v>LEVE</v>
      </c>
      <c r="AU500" s="329"/>
      <c r="AV500" s="329"/>
      <c r="AW500" s="106"/>
      <c r="AX500" s="106"/>
      <c r="AY500" s="119"/>
      <c r="AZ500" s="120"/>
      <c r="BA500" s="100"/>
      <c r="BB500" s="100"/>
      <c r="BC500" s="100"/>
      <c r="BD500" s="100"/>
      <c r="BE500" s="100"/>
      <c r="BF500" s="100"/>
      <c r="BG500" s="100"/>
    </row>
    <row r="501" spans="1:59" ht="64.5" hidden="1" customHeight="1" x14ac:dyDescent="0.2">
      <c r="A501" s="336"/>
      <c r="B501" s="340"/>
      <c r="C501" s="340"/>
      <c r="D501" s="329"/>
      <c r="E501" s="340"/>
      <c r="F501" s="340"/>
      <c r="G501" s="106"/>
      <c r="H501" s="106"/>
      <c r="I501" s="99"/>
      <c r="J501" s="340"/>
      <c r="K501" s="340"/>
      <c r="L501" s="340"/>
      <c r="M501" s="340"/>
      <c r="N501" s="340"/>
      <c r="O501" s="328"/>
      <c r="P501" s="340"/>
      <c r="Q501" s="328"/>
      <c r="R501" s="328"/>
      <c r="S501" s="118"/>
      <c r="T501" s="99">
        <f t="shared" si="2603"/>
        <v>0</v>
      </c>
      <c r="U501" s="328"/>
      <c r="V501" s="328"/>
      <c r="W501" s="106"/>
      <c r="X501" s="328"/>
      <c r="Y501" s="328"/>
      <c r="Z501" s="108">
        <f t="shared" si="2608"/>
        <v>0</v>
      </c>
      <c r="AA501" s="106"/>
      <c r="AB501" s="106"/>
      <c r="AC501" s="328"/>
      <c r="AD501" s="328"/>
      <c r="AE501" s="108">
        <f t="shared" si="2611"/>
        <v>0</v>
      </c>
      <c r="AF501" s="106"/>
      <c r="AG501" s="106"/>
      <c r="AH501" s="328"/>
      <c r="AI501" s="328"/>
      <c r="AJ501" s="108">
        <f t="shared" si="2614"/>
        <v>0</v>
      </c>
      <c r="AK501" s="106"/>
      <c r="AL501" s="106"/>
      <c r="AM501" s="328"/>
      <c r="AN501" s="328"/>
      <c r="AO501" s="108">
        <f t="shared" si="2456"/>
        <v>0</v>
      </c>
      <c r="AP501" s="106"/>
      <c r="AQ501" s="328"/>
      <c r="AR501" s="328"/>
      <c r="AS501" s="328"/>
      <c r="AT501" s="329"/>
      <c r="AU501" s="329"/>
      <c r="AV501" s="329"/>
      <c r="AW501" s="106"/>
      <c r="AX501" s="106"/>
      <c r="AY501" s="119"/>
      <c r="AZ501" s="120"/>
      <c r="BA501" s="100"/>
      <c r="BB501" s="100"/>
      <c r="BC501" s="100"/>
      <c r="BD501" s="100"/>
      <c r="BE501" s="100"/>
      <c r="BF501" s="100"/>
      <c r="BG501" s="100"/>
    </row>
    <row r="502" spans="1:59" ht="64.5" hidden="1" customHeight="1" x14ac:dyDescent="0.2">
      <c r="A502" s="336"/>
      <c r="B502" s="340"/>
      <c r="C502" s="340"/>
      <c r="D502" s="329"/>
      <c r="E502" s="340"/>
      <c r="F502" s="340"/>
      <c r="G502" s="106"/>
      <c r="H502" s="106"/>
      <c r="I502" s="99"/>
      <c r="J502" s="340"/>
      <c r="K502" s="340"/>
      <c r="L502" s="340"/>
      <c r="M502" s="340"/>
      <c r="N502" s="340"/>
      <c r="O502" s="328"/>
      <c r="P502" s="340"/>
      <c r="Q502" s="328"/>
      <c r="R502" s="328"/>
      <c r="S502" s="118"/>
      <c r="T502" s="99">
        <f t="shared" si="2603"/>
        <v>0</v>
      </c>
      <c r="U502" s="328"/>
      <c r="V502" s="328"/>
      <c r="W502" s="106"/>
      <c r="X502" s="328"/>
      <c r="Y502" s="328"/>
      <c r="Z502" s="108">
        <f t="shared" si="2608"/>
        <v>0</v>
      </c>
      <c r="AA502" s="106"/>
      <c r="AB502" s="106"/>
      <c r="AC502" s="328"/>
      <c r="AD502" s="328"/>
      <c r="AE502" s="108">
        <f t="shared" si="2611"/>
        <v>0</v>
      </c>
      <c r="AF502" s="106"/>
      <c r="AG502" s="106"/>
      <c r="AH502" s="328"/>
      <c r="AI502" s="328"/>
      <c r="AJ502" s="108">
        <f t="shared" si="2614"/>
        <v>0</v>
      </c>
      <c r="AK502" s="106"/>
      <c r="AL502" s="106"/>
      <c r="AM502" s="328"/>
      <c r="AN502" s="328"/>
      <c r="AO502" s="108">
        <f t="shared" si="2456"/>
        <v>0</v>
      </c>
      <c r="AP502" s="106"/>
      <c r="AQ502" s="328"/>
      <c r="AR502" s="328"/>
      <c r="AS502" s="328"/>
      <c r="AT502" s="329"/>
      <c r="AU502" s="329"/>
      <c r="AV502" s="329"/>
      <c r="AW502" s="106"/>
      <c r="AX502" s="106"/>
      <c r="AY502" s="119"/>
      <c r="AZ502" s="120"/>
      <c r="BA502" s="100"/>
      <c r="BB502" s="100"/>
      <c r="BC502" s="100"/>
      <c r="BD502" s="100"/>
      <c r="BE502" s="100"/>
      <c r="BF502" s="100"/>
      <c r="BG502" s="100"/>
    </row>
    <row r="503" spans="1:59" ht="64.5" hidden="1" customHeight="1" x14ac:dyDescent="0.2">
      <c r="A503" s="336">
        <v>164</v>
      </c>
      <c r="B503" s="340"/>
      <c r="C503" s="340" t="e">
        <f t="shared" ref="C503" si="2683">+VLOOKUP(B503,$A$694:$B$733,2,0)</f>
        <v>#N/A</v>
      </c>
      <c r="D503" s="329"/>
      <c r="E503" s="340" t="e">
        <f>IF(D503=$D$664,$E$664,IF(D503=$D$665,$E$665,IF(D503=$D$666,$E$666,IF(D503=$D$667,$E$667,IF(D503=$D$668,$E$668,IF(D503=$D$669,$E$669,IF(D503=$D$670,$E$670,IF(D503=$D$671,$E$671,IF(D503=$D$672,$E$672,IF(D503=$D$673,$E$673,IF(D503=VICERRECTORÍA_ACADÉMICA_,BE1114,IF(D503=PLANEACIÓN_,BE1116, IF(D503=IMPACTO,BE1115,IF(D503=VICERRECTORÍA_ADMINISTRATIVA_FINANCIERA_,BE1117,IF(D503=_VICERRECTORÍA_RESPONSABILIDAD_SOCIAL_Y_BIENESTAR_UNIVERSITARIO_,BE1118," ")))))))))))))))</f>
        <v>#VALUE!</v>
      </c>
      <c r="F503" s="340"/>
      <c r="G503" s="106"/>
      <c r="H503" s="106"/>
      <c r="I503" s="99"/>
      <c r="J503" s="340"/>
      <c r="K503" s="340"/>
      <c r="L503" s="340"/>
      <c r="M503" s="340"/>
      <c r="N503" s="340"/>
      <c r="O503" s="328">
        <f t="shared" ref="O503" si="2684">IF(N503="ALTA",5,IF(N503="MEDIO ALTA",4,IF(N503="MEDIA",3,IF(N503="MEDIO BAJA",2,IF(N503="BAJA",1,0)))))</f>
        <v>0</v>
      </c>
      <c r="P503" s="340"/>
      <c r="Q503" s="328">
        <f t="shared" ref="Q503" si="2685">IF(P503="ALTO",5,IF(P503="MEDIO-ALTO",4,IF(P503="MEDIO",3,IF(P503="MEDIO-BAJO",2,IF(P503="BAJO",1,0)))))</f>
        <v>0</v>
      </c>
      <c r="R503" s="328">
        <f t="shared" si="2602"/>
        <v>0</v>
      </c>
      <c r="S503" s="118"/>
      <c r="T503" s="99">
        <f t="shared" si="2603"/>
        <v>0</v>
      </c>
      <c r="U503" s="328" t="e">
        <f t="shared" si="2335"/>
        <v>#DIV/0!</v>
      </c>
      <c r="V503" s="328" t="e">
        <f t="shared" si="2336"/>
        <v>#DIV/0!</v>
      </c>
      <c r="W503" s="106"/>
      <c r="X503" s="328" t="e">
        <f t="shared" ref="X503" si="2686">IF(S503="No_existen",5*$X$10,Y503*$X$10)</f>
        <v>#DIV/0!</v>
      </c>
      <c r="Y503" s="328" t="e">
        <f t="shared" ref="Y503" si="2687">ROUND(AVERAGEIF(Z503:Z505,"&gt;0"),0)</f>
        <v>#DIV/0!</v>
      </c>
      <c r="Z503" s="108">
        <f t="shared" si="2608"/>
        <v>0</v>
      </c>
      <c r="AA503" s="106"/>
      <c r="AB503" s="106"/>
      <c r="AC503" s="328" t="e">
        <f t="shared" ref="AC503" si="2688">IF(S503="No_existen",5*$AC$10,AD503*$AC$10)</f>
        <v>#DIV/0!</v>
      </c>
      <c r="AD503" s="328" t="e">
        <f t="shared" si="2340"/>
        <v>#DIV/0!</v>
      </c>
      <c r="AE503" s="108">
        <f t="shared" si="2611"/>
        <v>0</v>
      </c>
      <c r="AF503" s="106"/>
      <c r="AG503" s="106"/>
      <c r="AH503" s="328" t="e">
        <f t="shared" ref="AH503" si="2689">IF(S503="No_existen",5*$AH$10,AI503*$AH$10)</f>
        <v>#DIV/0!</v>
      </c>
      <c r="AI503" s="328" t="e">
        <f t="shared" ref="AI503" si="2690">ROUND(AVERAGEIF(AJ503:AJ505,"&gt;0"),0)</f>
        <v>#DIV/0!</v>
      </c>
      <c r="AJ503" s="108">
        <f t="shared" si="2614"/>
        <v>0</v>
      </c>
      <c r="AK503" s="106"/>
      <c r="AL503" s="106"/>
      <c r="AM503" s="328" t="e">
        <f t="shared" ref="AM503" si="2691">IF(S503="No_existen",5*$AM$10,AN503*$AM$10)</f>
        <v>#DIV/0!</v>
      </c>
      <c r="AN503" s="328" t="e">
        <f t="shared" ref="AN503" si="2692">ROUND(AVERAGEIF(AO503:AO505,"&gt;0"),0)</f>
        <v>#DIV/0!</v>
      </c>
      <c r="AO503" s="108">
        <f t="shared" si="2456"/>
        <v>0</v>
      </c>
      <c r="AP503" s="106"/>
      <c r="AQ503" s="328" t="e">
        <f t="shared" ref="AQ503" si="2693">ROUND(AVERAGE(U503,Y503,AD503,AI503,AN503),0)</f>
        <v>#DIV/0!</v>
      </c>
      <c r="AR503" s="328" t="e">
        <f t="shared" ref="AR503" si="2694">IF(AQ503&lt;1.5,"FUERTE",IF(AND(AQ503&gt;=1.5,AQ503&lt;2.5),"ACEPTABLE",IF(AQ503&gt;=5,"INEXISTENTE","DÉBIL")))</f>
        <v>#DIV/0!</v>
      </c>
      <c r="AS503" s="328">
        <f t="shared" ref="AS503" si="2695">IF(R503=0,0,ROUND((R503*AQ503),0))</f>
        <v>0</v>
      </c>
      <c r="AT503" s="329" t="str">
        <f t="shared" ref="AT503" si="2696">IF(AS503&gt;=36,"GRAVE", IF(AS503&lt;=10, "LEVE", "MODERADO"))</f>
        <v>LEVE</v>
      </c>
      <c r="AU503" s="329"/>
      <c r="AV503" s="329"/>
      <c r="AW503" s="106"/>
      <c r="AX503" s="106"/>
      <c r="AY503" s="119"/>
      <c r="AZ503" s="120"/>
      <c r="BA503" s="100"/>
      <c r="BB503" s="100"/>
      <c r="BC503" s="100"/>
      <c r="BD503" s="100"/>
      <c r="BE503" s="100"/>
      <c r="BF503" s="100"/>
      <c r="BG503" s="100"/>
    </row>
    <row r="504" spans="1:59" ht="64.5" hidden="1" customHeight="1" x14ac:dyDescent="0.2">
      <c r="A504" s="336"/>
      <c r="B504" s="340"/>
      <c r="C504" s="340"/>
      <c r="D504" s="329"/>
      <c r="E504" s="340"/>
      <c r="F504" s="340"/>
      <c r="G504" s="106"/>
      <c r="H504" s="106"/>
      <c r="I504" s="99"/>
      <c r="J504" s="340"/>
      <c r="K504" s="340"/>
      <c r="L504" s="340"/>
      <c r="M504" s="340"/>
      <c r="N504" s="340"/>
      <c r="O504" s="328"/>
      <c r="P504" s="340"/>
      <c r="Q504" s="328"/>
      <c r="R504" s="328"/>
      <c r="S504" s="118"/>
      <c r="T504" s="99">
        <f t="shared" si="2603"/>
        <v>0</v>
      </c>
      <c r="U504" s="328"/>
      <c r="V504" s="328"/>
      <c r="W504" s="106"/>
      <c r="X504" s="328"/>
      <c r="Y504" s="328"/>
      <c r="Z504" s="108">
        <f t="shared" si="2608"/>
        <v>0</v>
      </c>
      <c r="AA504" s="106"/>
      <c r="AB504" s="106"/>
      <c r="AC504" s="328"/>
      <c r="AD504" s="328"/>
      <c r="AE504" s="108">
        <f t="shared" si="2611"/>
        <v>0</v>
      </c>
      <c r="AF504" s="106"/>
      <c r="AG504" s="106"/>
      <c r="AH504" s="328"/>
      <c r="AI504" s="328"/>
      <c r="AJ504" s="108">
        <f t="shared" si="2614"/>
        <v>0</v>
      </c>
      <c r="AK504" s="106"/>
      <c r="AL504" s="106"/>
      <c r="AM504" s="328"/>
      <c r="AN504" s="328"/>
      <c r="AO504" s="108">
        <f t="shared" si="2456"/>
        <v>0</v>
      </c>
      <c r="AP504" s="106"/>
      <c r="AQ504" s="328"/>
      <c r="AR504" s="328"/>
      <c r="AS504" s="328"/>
      <c r="AT504" s="329"/>
      <c r="AU504" s="329"/>
      <c r="AV504" s="329"/>
      <c r="AW504" s="106"/>
      <c r="AX504" s="106"/>
      <c r="AY504" s="119"/>
      <c r="AZ504" s="120"/>
      <c r="BA504" s="100"/>
      <c r="BB504" s="100"/>
      <c r="BC504" s="100"/>
      <c r="BD504" s="100"/>
      <c r="BE504" s="100"/>
      <c r="BF504" s="100"/>
      <c r="BG504" s="100"/>
    </row>
    <row r="505" spans="1:59" ht="64.5" hidden="1" customHeight="1" x14ac:dyDescent="0.2">
      <c r="A505" s="336"/>
      <c r="B505" s="340"/>
      <c r="C505" s="340"/>
      <c r="D505" s="329"/>
      <c r="E505" s="340"/>
      <c r="F505" s="340"/>
      <c r="G505" s="106"/>
      <c r="H505" s="106"/>
      <c r="I505" s="99"/>
      <c r="J505" s="340"/>
      <c r="K505" s="340"/>
      <c r="L505" s="340"/>
      <c r="M505" s="340"/>
      <c r="N505" s="340"/>
      <c r="O505" s="328"/>
      <c r="P505" s="340"/>
      <c r="Q505" s="328"/>
      <c r="R505" s="328"/>
      <c r="S505" s="118"/>
      <c r="T505" s="99">
        <f t="shared" si="2603"/>
        <v>0</v>
      </c>
      <c r="U505" s="328"/>
      <c r="V505" s="328"/>
      <c r="W505" s="106"/>
      <c r="X505" s="328"/>
      <c r="Y505" s="328"/>
      <c r="Z505" s="108">
        <f t="shared" si="2608"/>
        <v>0</v>
      </c>
      <c r="AA505" s="106"/>
      <c r="AB505" s="106"/>
      <c r="AC505" s="328"/>
      <c r="AD505" s="328"/>
      <c r="AE505" s="108">
        <f t="shared" si="2611"/>
        <v>0</v>
      </c>
      <c r="AF505" s="106"/>
      <c r="AG505" s="106"/>
      <c r="AH505" s="328"/>
      <c r="AI505" s="328"/>
      <c r="AJ505" s="108">
        <f t="shared" si="2614"/>
        <v>0</v>
      </c>
      <c r="AK505" s="106"/>
      <c r="AL505" s="106"/>
      <c r="AM505" s="328"/>
      <c r="AN505" s="328"/>
      <c r="AO505" s="108">
        <f t="shared" si="2456"/>
        <v>0</v>
      </c>
      <c r="AP505" s="106"/>
      <c r="AQ505" s="328"/>
      <c r="AR505" s="328"/>
      <c r="AS505" s="328"/>
      <c r="AT505" s="329"/>
      <c r="AU505" s="329"/>
      <c r="AV505" s="329"/>
      <c r="AW505" s="106"/>
      <c r="AX505" s="106"/>
      <c r="AY505" s="119"/>
      <c r="AZ505" s="120"/>
      <c r="BA505" s="100"/>
      <c r="BB505" s="100"/>
      <c r="BC505" s="100"/>
      <c r="BD505" s="100"/>
      <c r="BE505" s="100"/>
      <c r="BF505" s="100"/>
      <c r="BG505" s="100"/>
    </row>
    <row r="506" spans="1:59" ht="64.5" hidden="1" customHeight="1" x14ac:dyDescent="0.2">
      <c r="A506" s="336">
        <v>165</v>
      </c>
      <c r="B506" s="340"/>
      <c r="C506" s="340" t="e">
        <f t="shared" ref="C506" si="2697">+VLOOKUP(B506,$A$694:$B$733,2,0)</f>
        <v>#N/A</v>
      </c>
      <c r="D506" s="329"/>
      <c r="E506" s="340" t="e">
        <f>IF(D506=$D$664,$E$664,IF(D506=$D$665,$E$665,IF(D506=$D$666,$E$666,IF(D506=$D$667,$E$667,IF(D506=$D$668,$E$668,IF(D506=$D$669,$E$669,IF(D506=$D$670,$E$670,IF(D506=$D$671,$E$671,IF(D506=$D$672,$E$672,IF(D506=$D$673,$E$673,IF(D506=VICERRECTORÍA_ACADÉMICA_,BE1117,IF(D506=PLANEACIÓN_,BE1119, IF(D506=IMPACTO,BE1118,IF(D506=VICERRECTORÍA_ADMINISTRATIVA_FINANCIERA_,BE1120,IF(D506=_VICERRECTORÍA_RESPONSABILIDAD_SOCIAL_Y_BIENESTAR_UNIVERSITARIO_,BE1121," ")))))))))))))))</f>
        <v>#VALUE!</v>
      </c>
      <c r="F506" s="340"/>
      <c r="G506" s="106"/>
      <c r="H506" s="106"/>
      <c r="I506" s="99"/>
      <c r="J506" s="340"/>
      <c r="K506" s="340"/>
      <c r="L506" s="340"/>
      <c r="M506" s="340"/>
      <c r="N506" s="340"/>
      <c r="O506" s="328">
        <f t="shared" ref="O506" si="2698">IF(N506="ALTA",5,IF(N506="MEDIO ALTA",4,IF(N506="MEDIA",3,IF(N506="MEDIO BAJA",2,IF(N506="BAJA",1,0)))))</f>
        <v>0</v>
      </c>
      <c r="P506" s="340"/>
      <c r="Q506" s="328">
        <f t="shared" ref="Q506" si="2699">IF(P506="ALTO",5,IF(P506="MEDIO-ALTO",4,IF(P506="MEDIO",3,IF(P506="MEDIO-BAJO",2,IF(P506="BAJO",1,0)))))</f>
        <v>0</v>
      </c>
      <c r="R506" s="328">
        <f t="shared" si="2602"/>
        <v>0</v>
      </c>
      <c r="S506" s="118"/>
      <c r="T506" s="99">
        <f t="shared" si="2603"/>
        <v>0</v>
      </c>
      <c r="U506" s="328" t="e">
        <f t="shared" si="2353"/>
        <v>#DIV/0!</v>
      </c>
      <c r="V506" s="328" t="e">
        <f t="shared" si="2354"/>
        <v>#DIV/0!</v>
      </c>
      <c r="W506" s="106"/>
      <c r="X506" s="328" t="e">
        <f t="shared" ref="X506" si="2700">IF(S506="No_existen",5*$X$10,Y506*$X$10)</f>
        <v>#DIV/0!</v>
      </c>
      <c r="Y506" s="328" t="e">
        <f t="shared" ref="Y506" si="2701">ROUND(AVERAGEIF(Z506:Z508,"&gt;0"),0)</f>
        <v>#DIV/0!</v>
      </c>
      <c r="Z506" s="108">
        <f t="shared" si="2608"/>
        <v>0</v>
      </c>
      <c r="AA506" s="106"/>
      <c r="AB506" s="106"/>
      <c r="AC506" s="328" t="e">
        <f t="shared" ref="AC506" si="2702">IF(S506="No_existen",5*$AC$10,AD506*$AC$10)</f>
        <v>#DIV/0!</v>
      </c>
      <c r="AD506" s="328" t="e">
        <f t="shared" si="2358"/>
        <v>#DIV/0!</v>
      </c>
      <c r="AE506" s="108">
        <f t="shared" si="2611"/>
        <v>0</v>
      </c>
      <c r="AF506" s="106"/>
      <c r="AG506" s="106"/>
      <c r="AH506" s="328" t="e">
        <f t="shared" ref="AH506" si="2703">IF(S506="No_existen",5*$AH$10,AI506*$AH$10)</f>
        <v>#DIV/0!</v>
      </c>
      <c r="AI506" s="328" t="e">
        <f t="shared" ref="AI506" si="2704">ROUND(AVERAGEIF(AJ506:AJ508,"&gt;0"),0)</f>
        <v>#DIV/0!</v>
      </c>
      <c r="AJ506" s="108">
        <f t="shared" si="2614"/>
        <v>0</v>
      </c>
      <c r="AK506" s="106"/>
      <c r="AL506" s="106"/>
      <c r="AM506" s="328" t="e">
        <f t="shared" ref="AM506" si="2705">IF(S506="No_existen",5*$AM$10,AN506*$AM$10)</f>
        <v>#DIV/0!</v>
      </c>
      <c r="AN506" s="328" t="e">
        <f t="shared" ref="AN506" si="2706">ROUND(AVERAGEIF(AO506:AO508,"&gt;0"),0)</f>
        <v>#DIV/0!</v>
      </c>
      <c r="AO506" s="108">
        <f t="shared" si="2456"/>
        <v>0</v>
      </c>
      <c r="AP506" s="106"/>
      <c r="AQ506" s="328" t="e">
        <f t="shared" ref="AQ506" si="2707">ROUND(AVERAGE(U506,Y506,AD506,AI506,AN506),0)</f>
        <v>#DIV/0!</v>
      </c>
      <c r="AR506" s="328" t="e">
        <f t="shared" ref="AR506" si="2708">IF(AQ506&lt;1.5,"FUERTE",IF(AND(AQ506&gt;=1.5,AQ506&lt;2.5),"ACEPTABLE",IF(AQ506&gt;=5,"INEXISTENTE","DÉBIL")))</f>
        <v>#DIV/0!</v>
      </c>
      <c r="AS506" s="328">
        <f t="shared" ref="AS506" si="2709">IF(R506=0,0,ROUND((R506*AQ506),0))</f>
        <v>0</v>
      </c>
      <c r="AT506" s="329" t="str">
        <f t="shared" ref="AT506" si="2710">IF(AS506&gt;=36,"GRAVE", IF(AS506&lt;=10, "LEVE", "MODERADO"))</f>
        <v>LEVE</v>
      </c>
      <c r="AU506" s="329"/>
      <c r="AV506" s="329"/>
      <c r="AW506" s="106"/>
      <c r="AX506" s="106"/>
      <c r="AY506" s="119"/>
      <c r="AZ506" s="120"/>
      <c r="BA506" s="100"/>
      <c r="BB506" s="100"/>
      <c r="BC506" s="100"/>
      <c r="BD506" s="100"/>
      <c r="BE506" s="100"/>
      <c r="BF506" s="100"/>
      <c r="BG506" s="100"/>
    </row>
    <row r="507" spans="1:59" ht="64.5" hidden="1" customHeight="1" x14ac:dyDescent="0.2">
      <c r="A507" s="336"/>
      <c r="B507" s="340"/>
      <c r="C507" s="340"/>
      <c r="D507" s="329"/>
      <c r="E507" s="340"/>
      <c r="F507" s="340"/>
      <c r="G507" s="106"/>
      <c r="H507" s="106"/>
      <c r="I507" s="99"/>
      <c r="J507" s="340"/>
      <c r="K507" s="340"/>
      <c r="L507" s="340"/>
      <c r="M507" s="340"/>
      <c r="N507" s="340"/>
      <c r="O507" s="328"/>
      <c r="P507" s="340"/>
      <c r="Q507" s="328"/>
      <c r="R507" s="328"/>
      <c r="S507" s="118"/>
      <c r="T507" s="99">
        <f t="shared" si="2603"/>
        <v>0</v>
      </c>
      <c r="U507" s="328"/>
      <c r="V507" s="328"/>
      <c r="W507" s="106"/>
      <c r="X507" s="328"/>
      <c r="Y507" s="328"/>
      <c r="Z507" s="108">
        <f t="shared" si="2608"/>
        <v>0</v>
      </c>
      <c r="AA507" s="106"/>
      <c r="AB507" s="106"/>
      <c r="AC507" s="328"/>
      <c r="AD507" s="328"/>
      <c r="AE507" s="108">
        <f t="shared" si="2611"/>
        <v>0</v>
      </c>
      <c r="AF507" s="106"/>
      <c r="AG507" s="106"/>
      <c r="AH507" s="328"/>
      <c r="AI507" s="328"/>
      <c r="AJ507" s="108">
        <f t="shared" si="2614"/>
        <v>0</v>
      </c>
      <c r="AK507" s="106"/>
      <c r="AL507" s="106"/>
      <c r="AM507" s="328"/>
      <c r="AN507" s="328"/>
      <c r="AO507" s="108">
        <f t="shared" si="2456"/>
        <v>0</v>
      </c>
      <c r="AP507" s="106"/>
      <c r="AQ507" s="328"/>
      <c r="AR507" s="328"/>
      <c r="AS507" s="328"/>
      <c r="AT507" s="329"/>
      <c r="AU507" s="329"/>
      <c r="AV507" s="329"/>
      <c r="AW507" s="106"/>
      <c r="AX507" s="106"/>
      <c r="AY507" s="119"/>
      <c r="AZ507" s="120"/>
      <c r="BA507" s="100"/>
      <c r="BB507" s="100"/>
      <c r="BC507" s="100"/>
      <c r="BD507" s="100"/>
      <c r="BE507" s="100"/>
      <c r="BF507" s="100"/>
      <c r="BG507" s="100"/>
    </row>
    <row r="508" spans="1:59" ht="64.5" hidden="1" customHeight="1" x14ac:dyDescent="0.2">
      <c r="A508" s="336"/>
      <c r="B508" s="340"/>
      <c r="C508" s="340"/>
      <c r="D508" s="329"/>
      <c r="E508" s="340"/>
      <c r="F508" s="340"/>
      <c r="G508" s="106"/>
      <c r="H508" s="106"/>
      <c r="I508" s="99"/>
      <c r="J508" s="340"/>
      <c r="K508" s="340"/>
      <c r="L508" s="340"/>
      <c r="M508" s="340"/>
      <c r="N508" s="340"/>
      <c r="O508" s="328"/>
      <c r="P508" s="340"/>
      <c r="Q508" s="328"/>
      <c r="R508" s="328"/>
      <c r="S508" s="118"/>
      <c r="T508" s="99">
        <f t="shared" si="2603"/>
        <v>0</v>
      </c>
      <c r="U508" s="328"/>
      <c r="V508" s="328"/>
      <c r="W508" s="106"/>
      <c r="X508" s="328"/>
      <c r="Y508" s="328"/>
      <c r="Z508" s="108">
        <f t="shared" si="2608"/>
        <v>0</v>
      </c>
      <c r="AA508" s="106"/>
      <c r="AB508" s="106"/>
      <c r="AC508" s="328"/>
      <c r="AD508" s="328"/>
      <c r="AE508" s="108">
        <f t="shared" si="2611"/>
        <v>0</v>
      </c>
      <c r="AF508" s="106"/>
      <c r="AG508" s="106"/>
      <c r="AH508" s="328"/>
      <c r="AI508" s="328"/>
      <c r="AJ508" s="108">
        <f t="shared" si="2614"/>
        <v>0</v>
      </c>
      <c r="AK508" s="106"/>
      <c r="AL508" s="106"/>
      <c r="AM508" s="328"/>
      <c r="AN508" s="328"/>
      <c r="AO508" s="108">
        <f t="shared" si="2456"/>
        <v>0</v>
      </c>
      <c r="AP508" s="106"/>
      <c r="AQ508" s="328"/>
      <c r="AR508" s="328"/>
      <c r="AS508" s="328"/>
      <c r="AT508" s="329"/>
      <c r="AU508" s="329"/>
      <c r="AV508" s="329"/>
      <c r="AW508" s="106"/>
      <c r="AX508" s="106"/>
      <c r="AY508" s="119"/>
      <c r="AZ508" s="120"/>
      <c r="BA508" s="100"/>
      <c r="BB508" s="100"/>
      <c r="BC508" s="100"/>
      <c r="BD508" s="100"/>
      <c r="BE508" s="100"/>
      <c r="BF508" s="100"/>
      <c r="BG508" s="100"/>
    </row>
    <row r="509" spans="1:59" ht="64.5" hidden="1" customHeight="1" x14ac:dyDescent="0.2">
      <c r="A509" s="336">
        <v>166</v>
      </c>
      <c r="B509" s="340"/>
      <c r="C509" s="340" t="e">
        <f t="shared" ref="C509" si="2711">+VLOOKUP(B509,$A$694:$B$733,2,0)</f>
        <v>#N/A</v>
      </c>
      <c r="D509" s="329"/>
      <c r="E509" s="340" t="e">
        <f>IF(D509=$D$664,$E$664,IF(D509=$D$665,$E$665,IF(D509=$D$666,$E$666,IF(D509=$D$667,$E$667,IF(D509=$D$668,$E$668,IF(D509=$D$669,$E$669,IF(D509=$D$670,$E$670,IF(D509=$D$671,$E$671,IF(D509=$D$672,$E$672,IF(D509=$D$673,$E$673,IF(D509=VICERRECTORÍA_ACADÉMICA_,BE1120,IF(D509=PLANEACIÓN_,BE1122, IF(D509=IMPACTO,BE1121,IF(D509=VICERRECTORÍA_ADMINISTRATIVA_FINANCIERA_,BE1123,IF(D509=_VICERRECTORÍA_RESPONSABILIDAD_SOCIAL_Y_BIENESTAR_UNIVERSITARIO_,BE1124," ")))))))))))))))</f>
        <v>#VALUE!</v>
      </c>
      <c r="F509" s="340"/>
      <c r="G509" s="106"/>
      <c r="H509" s="106"/>
      <c r="I509" s="99"/>
      <c r="J509" s="340"/>
      <c r="K509" s="340"/>
      <c r="L509" s="340"/>
      <c r="M509" s="340"/>
      <c r="N509" s="340"/>
      <c r="O509" s="328">
        <f t="shared" ref="O509" si="2712">IF(N509="ALTA",5,IF(N509="MEDIO ALTA",4,IF(N509="MEDIA",3,IF(N509="MEDIO BAJA",2,IF(N509="BAJA",1,0)))))</f>
        <v>0</v>
      </c>
      <c r="P509" s="340"/>
      <c r="Q509" s="328">
        <f t="shared" ref="Q509" si="2713">IF(P509="ALTO",5,IF(P509="MEDIO-ALTO",4,IF(P509="MEDIO",3,IF(P509="MEDIO-BAJO",2,IF(P509="BAJO",1,0)))))</f>
        <v>0</v>
      </c>
      <c r="R509" s="328">
        <f t="shared" si="2602"/>
        <v>0</v>
      </c>
      <c r="S509" s="118"/>
      <c r="T509" s="99">
        <f t="shared" si="2603"/>
        <v>0</v>
      </c>
      <c r="U509" s="328" t="e">
        <f t="shared" si="2371"/>
        <v>#DIV/0!</v>
      </c>
      <c r="V509" s="328" t="e">
        <f t="shared" si="2372"/>
        <v>#DIV/0!</v>
      </c>
      <c r="W509" s="106"/>
      <c r="X509" s="328" t="e">
        <f t="shared" ref="X509" si="2714">IF(S509="No_existen",5*$X$10,Y509*$X$10)</f>
        <v>#DIV/0!</v>
      </c>
      <c r="Y509" s="328" t="e">
        <f t="shared" ref="Y509" si="2715">ROUND(AVERAGEIF(Z509:Z511,"&gt;0"),0)</f>
        <v>#DIV/0!</v>
      </c>
      <c r="Z509" s="108">
        <f t="shared" si="2608"/>
        <v>0</v>
      </c>
      <c r="AA509" s="106"/>
      <c r="AB509" s="106"/>
      <c r="AC509" s="328" t="e">
        <f t="shared" ref="AC509" si="2716">IF(S509="No_existen",5*$AC$10,AD509*$AC$10)</f>
        <v>#DIV/0!</v>
      </c>
      <c r="AD509" s="328" t="e">
        <f t="shared" si="2375"/>
        <v>#DIV/0!</v>
      </c>
      <c r="AE509" s="108">
        <f t="shared" si="2611"/>
        <v>0</v>
      </c>
      <c r="AF509" s="106"/>
      <c r="AG509" s="106"/>
      <c r="AH509" s="328" t="e">
        <f t="shared" ref="AH509" si="2717">IF(S509="No_existen",5*$AH$10,AI509*$AH$10)</f>
        <v>#DIV/0!</v>
      </c>
      <c r="AI509" s="328" t="e">
        <f t="shared" ref="AI509" si="2718">ROUND(AVERAGEIF(AJ509:AJ511,"&gt;0"),0)</f>
        <v>#DIV/0!</v>
      </c>
      <c r="AJ509" s="108">
        <f t="shared" si="2614"/>
        <v>0</v>
      </c>
      <c r="AK509" s="106"/>
      <c r="AL509" s="106"/>
      <c r="AM509" s="328" t="e">
        <f t="shared" ref="AM509" si="2719">IF(S509="No_existen",5*$AM$10,AN509*$AM$10)</f>
        <v>#DIV/0!</v>
      </c>
      <c r="AN509" s="328" t="e">
        <f t="shared" ref="AN509" si="2720">ROUND(AVERAGEIF(AO509:AO511,"&gt;0"),0)</f>
        <v>#DIV/0!</v>
      </c>
      <c r="AO509" s="108">
        <f t="shared" si="2456"/>
        <v>0</v>
      </c>
      <c r="AP509" s="106"/>
      <c r="AQ509" s="328" t="e">
        <f t="shared" ref="AQ509" si="2721">ROUND(AVERAGE(U509,Y509,AD509,AI509,AN509),0)</f>
        <v>#DIV/0!</v>
      </c>
      <c r="AR509" s="328" t="e">
        <f t="shared" ref="AR509" si="2722">IF(AQ509&lt;1.5,"FUERTE",IF(AND(AQ509&gt;=1.5,AQ509&lt;2.5),"ACEPTABLE",IF(AQ509&gt;=5,"INEXISTENTE","DÉBIL")))</f>
        <v>#DIV/0!</v>
      </c>
      <c r="AS509" s="328">
        <f t="shared" ref="AS509" si="2723">IF(R509=0,0,ROUND((R509*AQ509),0))</f>
        <v>0</v>
      </c>
      <c r="AT509" s="329" t="str">
        <f t="shared" ref="AT509" si="2724">IF(AS509&gt;=36,"GRAVE", IF(AS509&lt;=10, "LEVE", "MODERADO"))</f>
        <v>LEVE</v>
      </c>
      <c r="AU509" s="329"/>
      <c r="AV509" s="329"/>
      <c r="AW509" s="106"/>
      <c r="AX509" s="106"/>
      <c r="AY509" s="119"/>
      <c r="AZ509" s="120"/>
      <c r="BA509" s="100"/>
      <c r="BB509" s="100"/>
      <c r="BC509" s="100"/>
      <c r="BD509" s="100"/>
      <c r="BE509" s="100"/>
      <c r="BF509" s="100"/>
      <c r="BG509" s="100"/>
    </row>
    <row r="510" spans="1:59" ht="64.5" hidden="1" customHeight="1" x14ac:dyDescent="0.2">
      <c r="A510" s="336"/>
      <c r="B510" s="340"/>
      <c r="C510" s="340"/>
      <c r="D510" s="329"/>
      <c r="E510" s="340"/>
      <c r="F510" s="340"/>
      <c r="G510" s="106"/>
      <c r="H510" s="106"/>
      <c r="I510" s="99"/>
      <c r="J510" s="340"/>
      <c r="K510" s="340"/>
      <c r="L510" s="340"/>
      <c r="M510" s="340"/>
      <c r="N510" s="340"/>
      <c r="O510" s="328"/>
      <c r="P510" s="340"/>
      <c r="Q510" s="328"/>
      <c r="R510" s="328"/>
      <c r="S510" s="118"/>
      <c r="T510" s="99">
        <f t="shared" si="2603"/>
        <v>0</v>
      </c>
      <c r="U510" s="328"/>
      <c r="V510" s="328"/>
      <c r="W510" s="106"/>
      <c r="X510" s="328"/>
      <c r="Y510" s="328"/>
      <c r="Z510" s="108">
        <f t="shared" si="2608"/>
        <v>0</v>
      </c>
      <c r="AA510" s="106"/>
      <c r="AB510" s="106"/>
      <c r="AC510" s="328"/>
      <c r="AD510" s="328"/>
      <c r="AE510" s="108">
        <f t="shared" si="2611"/>
        <v>0</v>
      </c>
      <c r="AF510" s="106"/>
      <c r="AG510" s="106"/>
      <c r="AH510" s="328"/>
      <c r="AI510" s="328"/>
      <c r="AJ510" s="108">
        <f t="shared" si="2614"/>
        <v>0</v>
      </c>
      <c r="AK510" s="106"/>
      <c r="AL510" s="106"/>
      <c r="AM510" s="328"/>
      <c r="AN510" s="328"/>
      <c r="AO510" s="108">
        <f t="shared" si="2456"/>
        <v>0</v>
      </c>
      <c r="AP510" s="106"/>
      <c r="AQ510" s="328"/>
      <c r="AR510" s="328"/>
      <c r="AS510" s="328"/>
      <c r="AT510" s="329"/>
      <c r="AU510" s="329"/>
      <c r="AV510" s="329"/>
      <c r="AW510" s="106"/>
      <c r="AX510" s="106"/>
      <c r="AY510" s="119"/>
      <c r="AZ510" s="120"/>
      <c r="BA510" s="100"/>
      <c r="BB510" s="100"/>
      <c r="BC510" s="100"/>
      <c r="BD510" s="100"/>
      <c r="BE510" s="100"/>
      <c r="BF510" s="100"/>
      <c r="BG510" s="100"/>
    </row>
    <row r="511" spans="1:59" ht="64.5" hidden="1" customHeight="1" x14ac:dyDescent="0.2">
      <c r="A511" s="336"/>
      <c r="B511" s="340"/>
      <c r="C511" s="340"/>
      <c r="D511" s="329"/>
      <c r="E511" s="340"/>
      <c r="F511" s="340"/>
      <c r="G511" s="106"/>
      <c r="H511" s="106"/>
      <c r="I511" s="99"/>
      <c r="J511" s="340"/>
      <c r="K511" s="340"/>
      <c r="L511" s="340"/>
      <c r="M511" s="340"/>
      <c r="N511" s="340"/>
      <c r="O511" s="328"/>
      <c r="P511" s="340"/>
      <c r="Q511" s="328"/>
      <c r="R511" s="328"/>
      <c r="S511" s="118"/>
      <c r="T511" s="99">
        <f t="shared" si="2603"/>
        <v>0</v>
      </c>
      <c r="U511" s="328"/>
      <c r="V511" s="328"/>
      <c r="W511" s="106"/>
      <c r="X511" s="328"/>
      <c r="Y511" s="328"/>
      <c r="Z511" s="108">
        <f t="shared" si="2608"/>
        <v>0</v>
      </c>
      <c r="AA511" s="106"/>
      <c r="AB511" s="106"/>
      <c r="AC511" s="328"/>
      <c r="AD511" s="328"/>
      <c r="AE511" s="108">
        <f t="shared" si="2611"/>
        <v>0</v>
      </c>
      <c r="AF511" s="106"/>
      <c r="AG511" s="106"/>
      <c r="AH511" s="328"/>
      <c r="AI511" s="328"/>
      <c r="AJ511" s="108">
        <f t="shared" si="2614"/>
        <v>0</v>
      </c>
      <c r="AK511" s="106"/>
      <c r="AL511" s="106"/>
      <c r="AM511" s="328"/>
      <c r="AN511" s="328"/>
      <c r="AO511" s="108">
        <f t="shared" si="2456"/>
        <v>0</v>
      </c>
      <c r="AP511" s="106"/>
      <c r="AQ511" s="328"/>
      <c r="AR511" s="328"/>
      <c r="AS511" s="328"/>
      <c r="AT511" s="329"/>
      <c r="AU511" s="329"/>
      <c r="AV511" s="329"/>
      <c r="AW511" s="106"/>
      <c r="AX511" s="106"/>
      <c r="AY511" s="119"/>
      <c r="AZ511" s="120"/>
      <c r="BA511" s="100"/>
      <c r="BB511" s="100"/>
      <c r="BC511" s="100"/>
      <c r="BD511" s="100"/>
      <c r="BE511" s="100"/>
      <c r="BF511" s="100"/>
      <c r="BG511" s="100"/>
    </row>
    <row r="512" spans="1:59" ht="64.5" hidden="1" customHeight="1" x14ac:dyDescent="0.2">
      <c r="A512" s="336">
        <v>167</v>
      </c>
      <c r="B512" s="340"/>
      <c r="C512" s="340" t="e">
        <f t="shared" ref="C512" si="2725">+VLOOKUP(B512,$A$694:$B$733,2,0)</f>
        <v>#N/A</v>
      </c>
      <c r="D512" s="329"/>
      <c r="E512" s="340" t="e">
        <f>IF(D512=$D$664,$E$664,IF(D512=$D$665,$E$665,IF(D512=$D$666,$E$666,IF(D512=$D$667,$E$667,IF(D512=$D$668,$E$668,IF(D512=$D$669,$E$669,IF(D512=$D$670,$E$670,IF(D512=$D$671,$E$671,IF(D512=$D$672,$E$672,IF(D512=$D$673,$E$673,IF(D512=VICERRECTORÍA_ACADÉMICA_,BE1123,IF(D512=PLANEACIÓN_,BE1125, IF(D512=IMPACTO,BE1124,IF(D512=VICERRECTORÍA_ADMINISTRATIVA_FINANCIERA_,BE1126,IF(D512=_VICERRECTORÍA_RESPONSABILIDAD_SOCIAL_Y_BIENESTAR_UNIVERSITARIO_,BE1127," ")))))))))))))))</f>
        <v>#VALUE!</v>
      </c>
      <c r="F512" s="340"/>
      <c r="G512" s="106"/>
      <c r="H512" s="106"/>
      <c r="I512" s="99"/>
      <c r="J512" s="340"/>
      <c r="K512" s="340"/>
      <c r="L512" s="340"/>
      <c r="M512" s="340"/>
      <c r="N512" s="340"/>
      <c r="O512" s="328">
        <f t="shared" ref="O512" si="2726">IF(N512="ALTA",5,IF(N512="MEDIO ALTA",4,IF(N512="MEDIA",3,IF(N512="MEDIO BAJA",2,IF(N512="BAJA",1,0)))))</f>
        <v>0</v>
      </c>
      <c r="P512" s="340"/>
      <c r="Q512" s="328">
        <f t="shared" ref="Q512" si="2727">IF(P512="ALTO",5,IF(P512="MEDIO-ALTO",4,IF(P512="MEDIO",3,IF(P512="MEDIO-BAJO",2,IF(P512="BAJO",1,0)))))</f>
        <v>0</v>
      </c>
      <c r="R512" s="328">
        <f t="shared" si="2602"/>
        <v>0</v>
      </c>
      <c r="S512" s="118"/>
      <c r="T512" s="99">
        <f t="shared" si="2603"/>
        <v>0</v>
      </c>
      <c r="U512" s="328" t="e">
        <f t="shared" si="2388"/>
        <v>#DIV/0!</v>
      </c>
      <c r="V512" s="328" t="e">
        <f t="shared" si="2389"/>
        <v>#DIV/0!</v>
      </c>
      <c r="W512" s="106"/>
      <c r="X512" s="328" t="e">
        <f t="shared" ref="X512" si="2728">IF(S512="No_existen",5*$X$10,Y512*$X$10)</f>
        <v>#DIV/0!</v>
      </c>
      <c r="Y512" s="328" t="e">
        <f t="shared" ref="Y512" si="2729">ROUND(AVERAGEIF(Z512:Z514,"&gt;0"),0)</f>
        <v>#DIV/0!</v>
      </c>
      <c r="Z512" s="108">
        <f t="shared" si="2608"/>
        <v>0</v>
      </c>
      <c r="AA512" s="106"/>
      <c r="AB512" s="106"/>
      <c r="AC512" s="328" t="e">
        <f t="shared" ref="AC512" si="2730">IF(S512="No_existen",5*$AC$10,AD512*$AC$10)</f>
        <v>#DIV/0!</v>
      </c>
      <c r="AD512" s="328" t="e">
        <f t="shared" si="2392"/>
        <v>#DIV/0!</v>
      </c>
      <c r="AE512" s="108">
        <f t="shared" si="2611"/>
        <v>0</v>
      </c>
      <c r="AF512" s="106"/>
      <c r="AG512" s="106"/>
      <c r="AH512" s="328" t="e">
        <f t="shared" ref="AH512" si="2731">IF(S512="No_existen",5*$AH$10,AI512*$AH$10)</f>
        <v>#DIV/0!</v>
      </c>
      <c r="AI512" s="328" t="e">
        <f t="shared" ref="AI512" si="2732">ROUND(AVERAGEIF(AJ512:AJ514,"&gt;0"),0)</f>
        <v>#DIV/0!</v>
      </c>
      <c r="AJ512" s="108">
        <f t="shared" si="2614"/>
        <v>0</v>
      </c>
      <c r="AK512" s="106"/>
      <c r="AL512" s="106"/>
      <c r="AM512" s="328" t="e">
        <f t="shared" ref="AM512" si="2733">IF(S512="No_existen",5*$AM$10,AN512*$AM$10)</f>
        <v>#DIV/0!</v>
      </c>
      <c r="AN512" s="328" t="e">
        <f t="shared" ref="AN512" si="2734">ROUND(AVERAGEIF(AO512:AO514,"&gt;0"),0)</f>
        <v>#DIV/0!</v>
      </c>
      <c r="AO512" s="108">
        <f t="shared" si="2456"/>
        <v>0</v>
      </c>
      <c r="AP512" s="106"/>
      <c r="AQ512" s="328" t="e">
        <f t="shared" ref="AQ512" si="2735">ROUND(AVERAGE(U512,Y512,AD512,AI512,AN512),0)</f>
        <v>#DIV/0!</v>
      </c>
      <c r="AR512" s="328" t="e">
        <f t="shared" ref="AR512" si="2736">IF(AQ512&lt;1.5,"FUERTE",IF(AND(AQ512&gt;=1.5,AQ512&lt;2.5),"ACEPTABLE",IF(AQ512&gt;=5,"INEXISTENTE","DÉBIL")))</f>
        <v>#DIV/0!</v>
      </c>
      <c r="AS512" s="328">
        <f t="shared" ref="AS512" si="2737">IF(R512=0,0,ROUND((R512*AQ512),0))</f>
        <v>0</v>
      </c>
      <c r="AT512" s="329" t="str">
        <f t="shared" ref="AT512" si="2738">IF(AS512&gt;=36,"GRAVE", IF(AS512&lt;=10, "LEVE", "MODERADO"))</f>
        <v>LEVE</v>
      </c>
      <c r="AU512" s="329"/>
      <c r="AV512" s="329"/>
      <c r="AW512" s="106"/>
      <c r="AX512" s="106"/>
      <c r="AY512" s="119"/>
      <c r="AZ512" s="120"/>
      <c r="BA512" s="100"/>
      <c r="BB512" s="100"/>
      <c r="BC512" s="100"/>
      <c r="BD512" s="100"/>
      <c r="BE512" s="100"/>
      <c r="BF512" s="100"/>
      <c r="BG512" s="100"/>
    </row>
    <row r="513" spans="1:59" ht="64.5" hidden="1" customHeight="1" x14ac:dyDescent="0.2">
      <c r="A513" s="336"/>
      <c r="B513" s="340"/>
      <c r="C513" s="340"/>
      <c r="D513" s="329"/>
      <c r="E513" s="340"/>
      <c r="F513" s="340"/>
      <c r="G513" s="106"/>
      <c r="H513" s="106"/>
      <c r="I513" s="99"/>
      <c r="J513" s="340"/>
      <c r="K513" s="340"/>
      <c r="L513" s="340"/>
      <c r="M513" s="340"/>
      <c r="N513" s="340"/>
      <c r="O513" s="328"/>
      <c r="P513" s="340"/>
      <c r="Q513" s="328"/>
      <c r="R513" s="328"/>
      <c r="S513" s="118"/>
      <c r="T513" s="99">
        <f t="shared" si="2603"/>
        <v>0</v>
      </c>
      <c r="U513" s="328"/>
      <c r="V513" s="328"/>
      <c r="W513" s="106"/>
      <c r="X513" s="328"/>
      <c r="Y513" s="328"/>
      <c r="Z513" s="108">
        <f t="shared" si="2608"/>
        <v>0</v>
      </c>
      <c r="AA513" s="106"/>
      <c r="AB513" s="106"/>
      <c r="AC513" s="328"/>
      <c r="AD513" s="328"/>
      <c r="AE513" s="108">
        <f t="shared" si="2611"/>
        <v>0</v>
      </c>
      <c r="AF513" s="106"/>
      <c r="AG513" s="106"/>
      <c r="AH513" s="328"/>
      <c r="AI513" s="328"/>
      <c r="AJ513" s="108">
        <f t="shared" si="2614"/>
        <v>0</v>
      </c>
      <c r="AK513" s="106"/>
      <c r="AL513" s="106"/>
      <c r="AM513" s="328"/>
      <c r="AN513" s="328"/>
      <c r="AO513" s="108">
        <f t="shared" si="2456"/>
        <v>0</v>
      </c>
      <c r="AP513" s="106"/>
      <c r="AQ513" s="328"/>
      <c r="AR513" s="328"/>
      <c r="AS513" s="328"/>
      <c r="AT513" s="329"/>
      <c r="AU513" s="329"/>
      <c r="AV513" s="329"/>
      <c r="AW513" s="106"/>
      <c r="AX513" s="106"/>
      <c r="AY513" s="119"/>
      <c r="AZ513" s="120"/>
      <c r="BA513" s="100"/>
      <c r="BB513" s="100"/>
      <c r="BC513" s="100"/>
      <c r="BD513" s="100"/>
      <c r="BE513" s="100"/>
      <c r="BF513" s="100"/>
      <c r="BG513" s="100"/>
    </row>
    <row r="514" spans="1:59" ht="64.5" hidden="1" customHeight="1" x14ac:dyDescent="0.2">
      <c r="A514" s="336"/>
      <c r="B514" s="340"/>
      <c r="C514" s="340"/>
      <c r="D514" s="329"/>
      <c r="E514" s="340"/>
      <c r="F514" s="340"/>
      <c r="G514" s="106"/>
      <c r="H514" s="106"/>
      <c r="I514" s="99"/>
      <c r="J514" s="340"/>
      <c r="K514" s="340"/>
      <c r="L514" s="340"/>
      <c r="M514" s="340"/>
      <c r="N514" s="340"/>
      <c r="O514" s="328"/>
      <c r="P514" s="340"/>
      <c r="Q514" s="328"/>
      <c r="R514" s="328"/>
      <c r="S514" s="118"/>
      <c r="T514" s="99">
        <f t="shared" si="2603"/>
        <v>0</v>
      </c>
      <c r="U514" s="328"/>
      <c r="V514" s="328"/>
      <c r="W514" s="106"/>
      <c r="X514" s="328"/>
      <c r="Y514" s="328"/>
      <c r="Z514" s="108">
        <f t="shared" si="2608"/>
        <v>0</v>
      </c>
      <c r="AA514" s="106"/>
      <c r="AB514" s="106"/>
      <c r="AC514" s="328"/>
      <c r="AD514" s="328"/>
      <c r="AE514" s="108">
        <f t="shared" si="2611"/>
        <v>0</v>
      </c>
      <c r="AF514" s="106"/>
      <c r="AG514" s="106"/>
      <c r="AH514" s="328"/>
      <c r="AI514" s="328"/>
      <c r="AJ514" s="108">
        <f t="shared" si="2614"/>
        <v>0</v>
      </c>
      <c r="AK514" s="106"/>
      <c r="AL514" s="106"/>
      <c r="AM514" s="328"/>
      <c r="AN514" s="328"/>
      <c r="AO514" s="108">
        <f t="shared" si="2456"/>
        <v>0</v>
      </c>
      <c r="AP514" s="106"/>
      <c r="AQ514" s="328"/>
      <c r="AR514" s="328"/>
      <c r="AS514" s="328"/>
      <c r="AT514" s="329"/>
      <c r="AU514" s="329"/>
      <c r="AV514" s="329"/>
      <c r="AW514" s="106"/>
      <c r="AX514" s="106"/>
      <c r="AY514" s="119"/>
      <c r="AZ514" s="120"/>
      <c r="BA514" s="100"/>
      <c r="BB514" s="100"/>
      <c r="BC514" s="100"/>
      <c r="BD514" s="100"/>
      <c r="BE514" s="100"/>
      <c r="BF514" s="100"/>
      <c r="BG514" s="100"/>
    </row>
    <row r="515" spans="1:59" ht="64.5" hidden="1" customHeight="1" x14ac:dyDescent="0.2">
      <c r="A515" s="336">
        <v>168</v>
      </c>
      <c r="B515" s="340"/>
      <c r="C515" s="340" t="e">
        <f t="shared" ref="C515" si="2739">+VLOOKUP(B515,$A$694:$B$733,2,0)</f>
        <v>#N/A</v>
      </c>
      <c r="D515" s="329"/>
      <c r="E515" s="340" t="e">
        <f>IF(D515=$D$664,$E$664,IF(D515=$D$665,$E$665,IF(D515=$D$666,$E$666,IF(D515=$D$667,$E$667,IF(D515=$D$668,$E$668,IF(D515=$D$669,$E$669,IF(D515=$D$670,$E$670,IF(D515=$D$671,$E$671,IF(D515=$D$672,$E$672,IF(D515=$D$673,$E$673,IF(D515=VICERRECTORÍA_ACADÉMICA_,BE1126,IF(D515=PLANEACIÓN_,BE1128, IF(D515=IMPACTO,BE1127,IF(D515=VICERRECTORÍA_ADMINISTRATIVA_FINANCIERA_,BE1129,IF(D515=_VICERRECTORÍA_RESPONSABILIDAD_SOCIAL_Y_BIENESTAR_UNIVERSITARIO_,BE1130," ")))))))))))))))</f>
        <v>#VALUE!</v>
      </c>
      <c r="F515" s="340"/>
      <c r="G515" s="106"/>
      <c r="H515" s="106"/>
      <c r="I515" s="99"/>
      <c r="J515" s="340"/>
      <c r="K515" s="340"/>
      <c r="L515" s="340"/>
      <c r="M515" s="340"/>
      <c r="N515" s="340"/>
      <c r="O515" s="328">
        <f t="shared" ref="O515" si="2740">IF(N515="ALTA",5,IF(N515="MEDIO ALTA",4,IF(N515="MEDIA",3,IF(N515="MEDIO BAJA",2,IF(N515="BAJA",1,0)))))</f>
        <v>0</v>
      </c>
      <c r="P515" s="340"/>
      <c r="Q515" s="328">
        <f t="shared" ref="Q515" si="2741">IF(P515="ALTO",5,IF(P515="MEDIO-ALTO",4,IF(P515="MEDIO",3,IF(P515="MEDIO-BAJO",2,IF(P515="BAJO",1,0)))))</f>
        <v>0</v>
      </c>
      <c r="R515" s="328">
        <f t="shared" si="2602"/>
        <v>0</v>
      </c>
      <c r="S515" s="118"/>
      <c r="T515" s="99">
        <f t="shared" si="2603"/>
        <v>0</v>
      </c>
      <c r="U515" s="328" t="e">
        <f t="shared" si="2405"/>
        <v>#DIV/0!</v>
      </c>
      <c r="V515" s="328" t="e">
        <f t="shared" si="2406"/>
        <v>#DIV/0!</v>
      </c>
      <c r="W515" s="106"/>
      <c r="X515" s="328" t="e">
        <f t="shared" ref="X515" si="2742">IF(S515="No_existen",5*$X$10,Y515*$X$10)</f>
        <v>#DIV/0!</v>
      </c>
      <c r="Y515" s="328" t="e">
        <f t="shared" ref="Y515" si="2743">ROUND(AVERAGEIF(Z515:Z517,"&gt;0"),0)</f>
        <v>#DIV/0!</v>
      </c>
      <c r="Z515" s="108">
        <f t="shared" si="2608"/>
        <v>0</v>
      </c>
      <c r="AA515" s="106"/>
      <c r="AB515" s="106"/>
      <c r="AC515" s="328" t="e">
        <f t="shared" ref="AC515" si="2744">IF(S515="No_existen",5*$AC$10,AD515*$AC$10)</f>
        <v>#DIV/0!</v>
      </c>
      <c r="AD515" s="328" t="e">
        <f t="shared" si="2409"/>
        <v>#DIV/0!</v>
      </c>
      <c r="AE515" s="108">
        <f t="shared" si="2611"/>
        <v>0</v>
      </c>
      <c r="AF515" s="106"/>
      <c r="AG515" s="106"/>
      <c r="AH515" s="328" t="e">
        <f t="shared" ref="AH515" si="2745">IF(S515="No_existen",5*$AH$10,AI515*$AH$10)</f>
        <v>#DIV/0!</v>
      </c>
      <c r="AI515" s="328" t="e">
        <f t="shared" ref="AI515" si="2746">ROUND(AVERAGEIF(AJ515:AJ517,"&gt;0"),0)</f>
        <v>#DIV/0!</v>
      </c>
      <c r="AJ515" s="108">
        <f t="shared" si="2614"/>
        <v>0</v>
      </c>
      <c r="AK515" s="106"/>
      <c r="AL515" s="106"/>
      <c r="AM515" s="328" t="e">
        <f t="shared" ref="AM515" si="2747">IF(S515="No_existen",5*$AM$10,AN515*$AM$10)</f>
        <v>#DIV/0!</v>
      </c>
      <c r="AN515" s="328" t="e">
        <f t="shared" ref="AN515" si="2748">ROUND(AVERAGEIF(AO515:AO517,"&gt;0"),0)</f>
        <v>#DIV/0!</v>
      </c>
      <c r="AO515" s="108">
        <f t="shared" si="2456"/>
        <v>0</v>
      </c>
      <c r="AP515" s="106"/>
      <c r="AQ515" s="328" t="e">
        <f t="shared" ref="AQ515" si="2749">ROUND(AVERAGE(U515,Y515,AD515,AI515,AN515),0)</f>
        <v>#DIV/0!</v>
      </c>
      <c r="AR515" s="328" t="e">
        <f t="shared" ref="AR515" si="2750">IF(AQ515&lt;1.5,"FUERTE",IF(AND(AQ515&gt;=1.5,AQ515&lt;2.5),"ACEPTABLE",IF(AQ515&gt;=5,"INEXISTENTE","DÉBIL")))</f>
        <v>#DIV/0!</v>
      </c>
      <c r="AS515" s="328">
        <f t="shared" ref="AS515" si="2751">IF(R515=0,0,ROUND((R515*AQ515),0))</f>
        <v>0</v>
      </c>
      <c r="AT515" s="329" t="str">
        <f t="shared" ref="AT515" si="2752">IF(AS515&gt;=36,"GRAVE", IF(AS515&lt;=10, "LEVE", "MODERADO"))</f>
        <v>LEVE</v>
      </c>
      <c r="AU515" s="329"/>
      <c r="AV515" s="329"/>
      <c r="AW515" s="106"/>
      <c r="AX515" s="106"/>
      <c r="AY515" s="119"/>
      <c r="AZ515" s="120"/>
      <c r="BA515" s="100"/>
      <c r="BB515" s="100"/>
      <c r="BC515" s="100"/>
      <c r="BD515" s="100"/>
      <c r="BE515" s="100"/>
      <c r="BF515" s="100"/>
      <c r="BG515" s="100"/>
    </row>
    <row r="516" spans="1:59" ht="64.5" hidden="1" customHeight="1" x14ac:dyDescent="0.2">
      <c r="A516" s="336"/>
      <c r="B516" s="340"/>
      <c r="C516" s="340"/>
      <c r="D516" s="329"/>
      <c r="E516" s="340"/>
      <c r="F516" s="340"/>
      <c r="G516" s="106"/>
      <c r="H516" s="106"/>
      <c r="I516" s="99"/>
      <c r="J516" s="340"/>
      <c r="K516" s="340"/>
      <c r="L516" s="340"/>
      <c r="M516" s="340"/>
      <c r="N516" s="340"/>
      <c r="O516" s="328"/>
      <c r="P516" s="340"/>
      <c r="Q516" s="328"/>
      <c r="R516" s="328"/>
      <c r="S516" s="118"/>
      <c r="T516" s="99">
        <f t="shared" si="2603"/>
        <v>0</v>
      </c>
      <c r="U516" s="328"/>
      <c r="V516" s="328"/>
      <c r="W516" s="106"/>
      <c r="X516" s="328"/>
      <c r="Y516" s="328"/>
      <c r="Z516" s="108">
        <f t="shared" si="2608"/>
        <v>0</v>
      </c>
      <c r="AA516" s="106"/>
      <c r="AB516" s="106"/>
      <c r="AC516" s="328"/>
      <c r="AD516" s="328"/>
      <c r="AE516" s="108">
        <f t="shared" si="2611"/>
        <v>0</v>
      </c>
      <c r="AF516" s="106"/>
      <c r="AG516" s="106"/>
      <c r="AH516" s="328"/>
      <c r="AI516" s="328"/>
      <c r="AJ516" s="108">
        <f t="shared" si="2614"/>
        <v>0</v>
      </c>
      <c r="AK516" s="106"/>
      <c r="AL516" s="106"/>
      <c r="AM516" s="328"/>
      <c r="AN516" s="328"/>
      <c r="AO516" s="108">
        <f t="shared" si="2456"/>
        <v>0</v>
      </c>
      <c r="AP516" s="106"/>
      <c r="AQ516" s="328"/>
      <c r="AR516" s="328"/>
      <c r="AS516" s="328"/>
      <c r="AT516" s="329"/>
      <c r="AU516" s="329"/>
      <c r="AV516" s="329"/>
      <c r="AW516" s="106"/>
      <c r="AX516" s="106"/>
      <c r="AY516" s="119"/>
      <c r="AZ516" s="120"/>
      <c r="BA516" s="100"/>
      <c r="BB516" s="100"/>
      <c r="BC516" s="100"/>
      <c r="BD516" s="100"/>
      <c r="BE516" s="100"/>
      <c r="BF516" s="100"/>
      <c r="BG516" s="100"/>
    </row>
    <row r="517" spans="1:59" ht="64.5" hidden="1" customHeight="1" x14ac:dyDescent="0.2">
      <c r="A517" s="336"/>
      <c r="B517" s="340"/>
      <c r="C517" s="340"/>
      <c r="D517" s="329"/>
      <c r="E517" s="340"/>
      <c r="F517" s="340"/>
      <c r="G517" s="106"/>
      <c r="H517" s="106"/>
      <c r="I517" s="99"/>
      <c r="J517" s="340"/>
      <c r="K517" s="340"/>
      <c r="L517" s="340"/>
      <c r="M517" s="340"/>
      <c r="N517" s="340"/>
      <c r="O517" s="328"/>
      <c r="P517" s="340"/>
      <c r="Q517" s="328"/>
      <c r="R517" s="328"/>
      <c r="S517" s="118"/>
      <c r="T517" s="99">
        <f t="shared" si="2603"/>
        <v>0</v>
      </c>
      <c r="U517" s="328"/>
      <c r="V517" s="328"/>
      <c r="W517" s="106"/>
      <c r="X517" s="328"/>
      <c r="Y517" s="328"/>
      <c r="Z517" s="108">
        <f t="shared" si="2608"/>
        <v>0</v>
      </c>
      <c r="AA517" s="106"/>
      <c r="AB517" s="106"/>
      <c r="AC517" s="328"/>
      <c r="AD517" s="328"/>
      <c r="AE517" s="108">
        <f t="shared" si="2611"/>
        <v>0</v>
      </c>
      <c r="AF517" s="106"/>
      <c r="AG517" s="106"/>
      <c r="AH517" s="328"/>
      <c r="AI517" s="328"/>
      <c r="AJ517" s="108">
        <f t="shared" si="2614"/>
        <v>0</v>
      </c>
      <c r="AK517" s="106"/>
      <c r="AL517" s="106"/>
      <c r="AM517" s="328"/>
      <c r="AN517" s="328"/>
      <c r="AO517" s="108">
        <f t="shared" si="2456"/>
        <v>0</v>
      </c>
      <c r="AP517" s="106"/>
      <c r="AQ517" s="328"/>
      <c r="AR517" s="328"/>
      <c r="AS517" s="328"/>
      <c r="AT517" s="329"/>
      <c r="AU517" s="329"/>
      <c r="AV517" s="329"/>
      <c r="AW517" s="106"/>
      <c r="AX517" s="106"/>
      <c r="AY517" s="119"/>
      <c r="AZ517" s="120"/>
      <c r="BA517" s="100"/>
      <c r="BB517" s="100"/>
      <c r="BC517" s="100"/>
      <c r="BD517" s="100"/>
      <c r="BE517" s="100"/>
      <c r="BF517" s="100"/>
      <c r="BG517" s="100"/>
    </row>
    <row r="518" spans="1:59" ht="64.5" hidden="1" customHeight="1" x14ac:dyDescent="0.2">
      <c r="A518" s="336">
        <v>169</v>
      </c>
      <c r="B518" s="340"/>
      <c r="C518" s="340" t="e">
        <f t="shared" ref="C518" si="2753">+VLOOKUP(B518,$A$694:$B$733,2,0)</f>
        <v>#N/A</v>
      </c>
      <c r="D518" s="329"/>
      <c r="E518" s="340" t="e">
        <f>IF(D518=$D$664,$E$664,IF(D518=$D$665,$E$665,IF(D518=$D$666,$E$666,IF(D518=$D$667,$E$667,IF(D518=$D$668,$E$668,IF(D518=$D$669,$E$669,IF(D518=$D$670,$E$670,IF(D518=$D$671,$E$671,IF(D518=$D$672,$E$672,IF(D518=$D$673,$E$673,IF(D518=VICERRECTORÍA_ACADÉMICA_,BE1129,IF(D518=PLANEACIÓN_,BE1131, IF(D518=IMPACTO,BE1130,IF(D518=VICERRECTORÍA_ADMINISTRATIVA_FINANCIERA_,BE1132,IF(D518=_VICERRECTORÍA_RESPONSABILIDAD_SOCIAL_Y_BIENESTAR_UNIVERSITARIO_,BE1133," ")))))))))))))))</f>
        <v>#VALUE!</v>
      </c>
      <c r="F518" s="340"/>
      <c r="G518" s="106"/>
      <c r="H518" s="106"/>
      <c r="I518" s="99"/>
      <c r="J518" s="340"/>
      <c r="K518" s="340"/>
      <c r="L518" s="340"/>
      <c r="M518" s="340"/>
      <c r="N518" s="340"/>
      <c r="O518" s="328">
        <f t="shared" ref="O518" si="2754">IF(N518="ALTA",5,IF(N518="MEDIO ALTA",4,IF(N518="MEDIA",3,IF(N518="MEDIO BAJA",2,IF(N518="BAJA",1,0)))))</f>
        <v>0</v>
      </c>
      <c r="P518" s="340"/>
      <c r="Q518" s="328">
        <f t="shared" ref="Q518" si="2755">IF(P518="ALTO",5,IF(P518="MEDIO-ALTO",4,IF(P518="MEDIO",3,IF(P518="MEDIO-BAJO",2,IF(P518="BAJO",1,0)))))</f>
        <v>0</v>
      </c>
      <c r="R518" s="328">
        <f t="shared" si="2602"/>
        <v>0</v>
      </c>
      <c r="S518" s="118"/>
      <c r="T518" s="99">
        <f t="shared" si="2603"/>
        <v>0</v>
      </c>
      <c r="U518" s="328" t="e">
        <f t="shared" si="2422"/>
        <v>#DIV/0!</v>
      </c>
      <c r="V518" s="328" t="e">
        <f t="shared" si="2423"/>
        <v>#DIV/0!</v>
      </c>
      <c r="W518" s="106"/>
      <c r="X518" s="328" t="e">
        <f t="shared" ref="X518" si="2756">IF(S518="No_existen",5*$X$10,Y518*$X$10)</f>
        <v>#DIV/0!</v>
      </c>
      <c r="Y518" s="328" t="e">
        <f t="shared" ref="Y518" si="2757">ROUND(AVERAGEIF(Z518:Z520,"&gt;0"),0)</f>
        <v>#DIV/0!</v>
      </c>
      <c r="Z518" s="108">
        <f t="shared" si="2608"/>
        <v>0</v>
      </c>
      <c r="AA518" s="106"/>
      <c r="AB518" s="106"/>
      <c r="AC518" s="328" t="e">
        <f t="shared" ref="AC518" si="2758">IF(S518="No_existen",5*$AC$10,AD518*$AC$10)</f>
        <v>#DIV/0!</v>
      </c>
      <c r="AD518" s="328" t="e">
        <f t="shared" si="2426"/>
        <v>#DIV/0!</v>
      </c>
      <c r="AE518" s="108">
        <f t="shared" si="2611"/>
        <v>0</v>
      </c>
      <c r="AF518" s="106"/>
      <c r="AG518" s="106"/>
      <c r="AH518" s="328" t="e">
        <f t="shared" ref="AH518" si="2759">IF(S518="No_existen",5*$AH$10,AI518*$AH$10)</f>
        <v>#DIV/0!</v>
      </c>
      <c r="AI518" s="328" t="e">
        <f t="shared" ref="AI518" si="2760">ROUND(AVERAGEIF(AJ518:AJ520,"&gt;0"),0)</f>
        <v>#DIV/0!</v>
      </c>
      <c r="AJ518" s="108">
        <f t="shared" si="2614"/>
        <v>0</v>
      </c>
      <c r="AK518" s="106"/>
      <c r="AL518" s="106"/>
      <c r="AM518" s="328" t="e">
        <f t="shared" ref="AM518" si="2761">IF(S518="No_existen",5*$AM$10,AN518*$AM$10)</f>
        <v>#DIV/0!</v>
      </c>
      <c r="AN518" s="328" t="e">
        <f t="shared" ref="AN518" si="2762">ROUND(AVERAGEIF(AO518:AO520,"&gt;0"),0)</f>
        <v>#DIV/0!</v>
      </c>
      <c r="AO518" s="108">
        <f t="shared" si="2456"/>
        <v>0</v>
      </c>
      <c r="AP518" s="106"/>
      <c r="AQ518" s="328" t="e">
        <f t="shared" ref="AQ518" si="2763">ROUND(AVERAGE(U518,Y518,AD518,AI518,AN518),0)</f>
        <v>#DIV/0!</v>
      </c>
      <c r="AR518" s="328" t="e">
        <f t="shared" ref="AR518" si="2764">IF(AQ518&lt;1.5,"FUERTE",IF(AND(AQ518&gt;=1.5,AQ518&lt;2.5),"ACEPTABLE",IF(AQ518&gt;=5,"INEXISTENTE","DÉBIL")))</f>
        <v>#DIV/0!</v>
      </c>
      <c r="AS518" s="328">
        <f t="shared" ref="AS518" si="2765">IF(R518=0,0,ROUND((R518*AQ518),0))</f>
        <v>0</v>
      </c>
      <c r="AT518" s="329" t="str">
        <f t="shared" ref="AT518" si="2766">IF(AS518&gt;=36,"GRAVE", IF(AS518&lt;=10, "LEVE", "MODERADO"))</f>
        <v>LEVE</v>
      </c>
      <c r="AU518" s="329"/>
      <c r="AV518" s="329"/>
      <c r="AW518" s="106"/>
      <c r="AX518" s="106"/>
      <c r="AY518" s="119"/>
      <c r="AZ518" s="120"/>
      <c r="BA518" s="100"/>
      <c r="BB518" s="100"/>
      <c r="BC518" s="100"/>
      <c r="BD518" s="100"/>
      <c r="BE518" s="100"/>
      <c r="BF518" s="100"/>
      <c r="BG518" s="100"/>
    </row>
    <row r="519" spans="1:59" ht="64.5" hidden="1" customHeight="1" x14ac:dyDescent="0.2">
      <c r="A519" s="336"/>
      <c r="B519" s="340"/>
      <c r="C519" s="340"/>
      <c r="D519" s="329"/>
      <c r="E519" s="340"/>
      <c r="F519" s="340"/>
      <c r="G519" s="106"/>
      <c r="H519" s="106"/>
      <c r="I519" s="99"/>
      <c r="J519" s="340"/>
      <c r="K519" s="340"/>
      <c r="L519" s="340"/>
      <c r="M519" s="340"/>
      <c r="N519" s="340"/>
      <c r="O519" s="328"/>
      <c r="P519" s="340"/>
      <c r="Q519" s="328"/>
      <c r="R519" s="328"/>
      <c r="S519" s="118"/>
      <c r="T519" s="99">
        <f t="shared" si="2603"/>
        <v>0</v>
      </c>
      <c r="U519" s="328"/>
      <c r="V519" s="328"/>
      <c r="W519" s="106"/>
      <c r="X519" s="328"/>
      <c r="Y519" s="328"/>
      <c r="Z519" s="108">
        <f t="shared" si="2608"/>
        <v>0</v>
      </c>
      <c r="AA519" s="106"/>
      <c r="AB519" s="106"/>
      <c r="AC519" s="328"/>
      <c r="AD519" s="328"/>
      <c r="AE519" s="108">
        <f t="shared" si="2611"/>
        <v>0</v>
      </c>
      <c r="AF519" s="106"/>
      <c r="AG519" s="106"/>
      <c r="AH519" s="328"/>
      <c r="AI519" s="328"/>
      <c r="AJ519" s="108">
        <f t="shared" si="2614"/>
        <v>0</v>
      </c>
      <c r="AK519" s="106"/>
      <c r="AL519" s="106"/>
      <c r="AM519" s="328"/>
      <c r="AN519" s="328"/>
      <c r="AO519" s="108">
        <f t="shared" si="2456"/>
        <v>0</v>
      </c>
      <c r="AP519" s="106"/>
      <c r="AQ519" s="328"/>
      <c r="AR519" s="328"/>
      <c r="AS519" s="328"/>
      <c r="AT519" s="329"/>
      <c r="AU519" s="329"/>
      <c r="AV519" s="329"/>
      <c r="AW519" s="106"/>
      <c r="AX519" s="106"/>
      <c r="AY519" s="119"/>
      <c r="AZ519" s="120"/>
      <c r="BA519" s="100"/>
      <c r="BB519" s="100"/>
      <c r="BC519" s="100"/>
      <c r="BD519" s="100"/>
      <c r="BE519" s="100"/>
      <c r="BF519" s="100"/>
      <c r="BG519" s="100"/>
    </row>
    <row r="520" spans="1:59" ht="64.5" hidden="1" customHeight="1" x14ac:dyDescent="0.2">
      <c r="A520" s="336"/>
      <c r="B520" s="340"/>
      <c r="C520" s="340"/>
      <c r="D520" s="329"/>
      <c r="E520" s="340"/>
      <c r="F520" s="340"/>
      <c r="G520" s="106"/>
      <c r="H520" s="106"/>
      <c r="I520" s="99"/>
      <c r="J520" s="340"/>
      <c r="K520" s="340"/>
      <c r="L520" s="340"/>
      <c r="M520" s="340"/>
      <c r="N520" s="340"/>
      <c r="O520" s="328"/>
      <c r="P520" s="340"/>
      <c r="Q520" s="328"/>
      <c r="R520" s="328"/>
      <c r="S520" s="118"/>
      <c r="T520" s="99">
        <f t="shared" si="2603"/>
        <v>0</v>
      </c>
      <c r="U520" s="328"/>
      <c r="V520" s="328"/>
      <c r="W520" s="106"/>
      <c r="X520" s="328"/>
      <c r="Y520" s="328"/>
      <c r="Z520" s="108">
        <f t="shared" si="2608"/>
        <v>0</v>
      </c>
      <c r="AA520" s="106"/>
      <c r="AB520" s="106"/>
      <c r="AC520" s="328"/>
      <c r="AD520" s="328"/>
      <c r="AE520" s="108">
        <f t="shared" si="2611"/>
        <v>0</v>
      </c>
      <c r="AF520" s="106"/>
      <c r="AG520" s="106"/>
      <c r="AH520" s="328"/>
      <c r="AI520" s="328"/>
      <c r="AJ520" s="108">
        <f t="shared" si="2614"/>
        <v>0</v>
      </c>
      <c r="AK520" s="106"/>
      <c r="AL520" s="106"/>
      <c r="AM520" s="328"/>
      <c r="AN520" s="328"/>
      <c r="AO520" s="108">
        <f t="shared" si="2456"/>
        <v>0</v>
      </c>
      <c r="AP520" s="106"/>
      <c r="AQ520" s="328"/>
      <c r="AR520" s="328"/>
      <c r="AS520" s="328"/>
      <c r="AT520" s="329"/>
      <c r="AU520" s="329"/>
      <c r="AV520" s="329"/>
      <c r="AW520" s="106"/>
      <c r="AX520" s="106"/>
      <c r="AY520" s="119"/>
      <c r="AZ520" s="120"/>
      <c r="BA520" s="100"/>
      <c r="BB520" s="100"/>
      <c r="BC520" s="100"/>
      <c r="BD520" s="100"/>
      <c r="BE520" s="100"/>
      <c r="BF520" s="100"/>
      <c r="BG520" s="100"/>
    </row>
    <row r="521" spans="1:59" ht="64.5" hidden="1" customHeight="1" x14ac:dyDescent="0.2">
      <c r="A521" s="336">
        <v>170</v>
      </c>
      <c r="B521" s="340"/>
      <c r="C521" s="340" t="e">
        <f t="shared" ref="C521" si="2767">+VLOOKUP(B521,$A$694:$B$733,2,0)</f>
        <v>#N/A</v>
      </c>
      <c r="D521" s="329"/>
      <c r="E521" s="340" t="e">
        <f>IF(D521=$D$664,$E$664,IF(D521=$D$665,$E$665,IF(D521=$D$666,$E$666,IF(D521=$D$667,$E$667,IF(D521=$D$668,$E$668,IF(D521=$D$669,$E$669,IF(D521=$D$670,$E$670,IF(D521=$D$671,$E$671,IF(D521=$D$672,$E$672,IF(D521=$D$673,$E$673,IF(D521=VICERRECTORÍA_ACADÉMICA_,BE1132,IF(D521=PLANEACIÓN_,BE1134, IF(D521=IMPACTO,BE1133,IF(D521=VICERRECTORÍA_ADMINISTRATIVA_FINANCIERA_,BE1135,IF(D521=_VICERRECTORÍA_RESPONSABILIDAD_SOCIAL_Y_BIENESTAR_UNIVERSITARIO_,BE1136," ")))))))))))))))</f>
        <v>#VALUE!</v>
      </c>
      <c r="F521" s="340"/>
      <c r="G521" s="106"/>
      <c r="H521" s="106"/>
      <c r="I521" s="99"/>
      <c r="J521" s="340"/>
      <c r="K521" s="340"/>
      <c r="L521" s="340"/>
      <c r="M521" s="340"/>
      <c r="N521" s="340"/>
      <c r="O521" s="328">
        <f t="shared" ref="O521" si="2768">IF(N521="ALTA",5,IF(N521="MEDIO ALTA",4,IF(N521="MEDIA",3,IF(N521="MEDIO BAJA",2,IF(N521="BAJA",1,0)))))</f>
        <v>0</v>
      </c>
      <c r="P521" s="340"/>
      <c r="Q521" s="328">
        <f t="shared" ref="Q521" si="2769">IF(P521="ALTO",5,IF(P521="MEDIO-ALTO",4,IF(P521="MEDIO",3,IF(P521="MEDIO-BAJO",2,IF(P521="BAJO",1,0)))))</f>
        <v>0</v>
      </c>
      <c r="R521" s="328">
        <f t="shared" si="2602"/>
        <v>0</v>
      </c>
      <c r="S521" s="118"/>
      <c r="T521" s="99">
        <f t="shared" si="2603"/>
        <v>0</v>
      </c>
      <c r="U521" s="328" t="e">
        <f t="shared" si="2439"/>
        <v>#DIV/0!</v>
      </c>
      <c r="V521" s="328" t="e">
        <f t="shared" si="2440"/>
        <v>#DIV/0!</v>
      </c>
      <c r="W521" s="106"/>
      <c r="X521" s="328" t="e">
        <f t="shared" ref="X521" si="2770">IF(S521="No_existen",5*$X$10,Y521*$X$10)</f>
        <v>#DIV/0!</v>
      </c>
      <c r="Y521" s="328" t="e">
        <f t="shared" si="2584"/>
        <v>#DIV/0!</v>
      </c>
      <c r="Z521" s="108">
        <f t="shared" si="2608"/>
        <v>0</v>
      </c>
      <c r="AA521" s="106"/>
      <c r="AB521" s="106"/>
      <c r="AC521" s="328" t="e">
        <f t="shared" ref="AC521" si="2771">IF(S521="No_existen",5*$AC$10,AD521*$AC$10)</f>
        <v>#DIV/0!</v>
      </c>
      <c r="AD521" s="328" t="e">
        <f t="shared" si="2443"/>
        <v>#DIV/0!</v>
      </c>
      <c r="AE521" s="108">
        <f t="shared" si="2611"/>
        <v>0</v>
      </c>
      <c r="AF521" s="106"/>
      <c r="AG521" s="106"/>
      <c r="AH521" s="328" t="e">
        <f t="shared" ref="AH521" si="2772">IF(S521="No_existen",5*$AH$10,AI521*$AH$10)</f>
        <v>#DIV/0!</v>
      </c>
      <c r="AI521" s="328" t="e">
        <f t="shared" ref="AI521" si="2773">ROUND(AVERAGEIF(AJ521:AJ523,"&gt;0"),0)</f>
        <v>#DIV/0!</v>
      </c>
      <c r="AJ521" s="108">
        <f t="shared" si="2614"/>
        <v>0</v>
      </c>
      <c r="AK521" s="106"/>
      <c r="AL521" s="106"/>
      <c r="AM521" s="328" t="e">
        <f t="shared" ref="AM521" si="2774">IF(S521="No_existen",5*$AM$10,AN521*$AM$10)</f>
        <v>#DIV/0!</v>
      </c>
      <c r="AN521" s="328" t="e">
        <f t="shared" ref="AN521" si="2775">ROUND(AVERAGEIF(AO521:AO523,"&gt;0"),0)</f>
        <v>#DIV/0!</v>
      </c>
      <c r="AO521" s="108">
        <f t="shared" si="2456"/>
        <v>0</v>
      </c>
      <c r="AP521" s="106"/>
      <c r="AQ521" s="328" t="e">
        <f t="shared" ref="AQ521" si="2776">ROUND(AVERAGE(U521,Y521,AD521,AI521,AN521),0)</f>
        <v>#DIV/0!</v>
      </c>
      <c r="AR521" s="328" t="e">
        <f t="shared" ref="AR521" si="2777">IF(AQ521&lt;1.5,"FUERTE",IF(AND(AQ521&gt;=1.5,AQ521&lt;2.5),"ACEPTABLE",IF(AQ521&gt;=5,"INEXISTENTE","DÉBIL")))</f>
        <v>#DIV/0!</v>
      </c>
      <c r="AS521" s="328">
        <f t="shared" ref="AS521" si="2778">IF(R521=0,0,ROUND((R521*AQ521),0))</f>
        <v>0</v>
      </c>
      <c r="AT521" s="329" t="str">
        <f t="shared" ref="AT521" si="2779">IF(AS521&gt;=36,"GRAVE", IF(AS521&lt;=10, "LEVE", "MODERADO"))</f>
        <v>LEVE</v>
      </c>
      <c r="AU521" s="329"/>
      <c r="AV521" s="329"/>
      <c r="AW521" s="106"/>
      <c r="AX521" s="106"/>
      <c r="AY521" s="119"/>
      <c r="AZ521" s="120"/>
      <c r="BA521" s="100"/>
      <c r="BB521" s="100"/>
      <c r="BC521" s="100"/>
      <c r="BD521" s="100"/>
      <c r="BE521" s="100"/>
      <c r="BF521" s="100"/>
      <c r="BG521" s="100"/>
    </row>
    <row r="522" spans="1:59" ht="64.5" hidden="1" customHeight="1" x14ac:dyDescent="0.2">
      <c r="A522" s="336"/>
      <c r="B522" s="340"/>
      <c r="C522" s="340"/>
      <c r="D522" s="329"/>
      <c r="E522" s="340"/>
      <c r="F522" s="340"/>
      <c r="G522" s="106"/>
      <c r="H522" s="106"/>
      <c r="I522" s="99"/>
      <c r="J522" s="340"/>
      <c r="K522" s="340"/>
      <c r="L522" s="340"/>
      <c r="M522" s="340"/>
      <c r="N522" s="340"/>
      <c r="O522" s="328"/>
      <c r="P522" s="340"/>
      <c r="Q522" s="328"/>
      <c r="R522" s="328"/>
      <c r="S522" s="118"/>
      <c r="T522" s="99">
        <f t="shared" si="2603"/>
        <v>0</v>
      </c>
      <c r="U522" s="328"/>
      <c r="V522" s="328"/>
      <c r="W522" s="106"/>
      <c r="X522" s="328"/>
      <c r="Y522" s="328"/>
      <c r="Z522" s="108">
        <f t="shared" si="2608"/>
        <v>0</v>
      </c>
      <c r="AA522" s="106"/>
      <c r="AB522" s="106"/>
      <c r="AC522" s="328"/>
      <c r="AD522" s="328"/>
      <c r="AE522" s="108">
        <f t="shared" si="2611"/>
        <v>0</v>
      </c>
      <c r="AF522" s="106"/>
      <c r="AG522" s="106"/>
      <c r="AH522" s="328"/>
      <c r="AI522" s="328"/>
      <c r="AJ522" s="108">
        <f t="shared" si="2614"/>
        <v>0</v>
      </c>
      <c r="AK522" s="106"/>
      <c r="AL522" s="106"/>
      <c r="AM522" s="328"/>
      <c r="AN522" s="328"/>
      <c r="AO522" s="108">
        <f t="shared" si="2456"/>
        <v>0</v>
      </c>
      <c r="AP522" s="106"/>
      <c r="AQ522" s="328"/>
      <c r="AR522" s="328"/>
      <c r="AS522" s="328"/>
      <c r="AT522" s="329"/>
      <c r="AU522" s="329"/>
      <c r="AV522" s="329"/>
      <c r="AW522" s="106"/>
      <c r="AX522" s="106"/>
      <c r="AY522" s="119"/>
      <c r="AZ522" s="120"/>
      <c r="BA522" s="100"/>
      <c r="BB522" s="100"/>
      <c r="BC522" s="100"/>
      <c r="BD522" s="100"/>
      <c r="BE522" s="100"/>
      <c r="BF522" s="100"/>
      <c r="BG522" s="100"/>
    </row>
    <row r="523" spans="1:59" ht="64.5" hidden="1" customHeight="1" x14ac:dyDescent="0.2">
      <c r="A523" s="336"/>
      <c r="B523" s="340"/>
      <c r="C523" s="340"/>
      <c r="D523" s="329"/>
      <c r="E523" s="340"/>
      <c r="F523" s="340"/>
      <c r="G523" s="106"/>
      <c r="H523" s="106"/>
      <c r="I523" s="99"/>
      <c r="J523" s="340"/>
      <c r="K523" s="340"/>
      <c r="L523" s="340"/>
      <c r="M523" s="340"/>
      <c r="N523" s="340"/>
      <c r="O523" s="328"/>
      <c r="P523" s="340"/>
      <c r="Q523" s="328"/>
      <c r="R523" s="328"/>
      <c r="S523" s="118"/>
      <c r="T523" s="99">
        <f t="shared" si="2603"/>
        <v>0</v>
      </c>
      <c r="U523" s="328"/>
      <c r="V523" s="328"/>
      <c r="W523" s="106"/>
      <c r="X523" s="328"/>
      <c r="Y523" s="328"/>
      <c r="Z523" s="108">
        <f t="shared" si="2608"/>
        <v>0</v>
      </c>
      <c r="AA523" s="106"/>
      <c r="AB523" s="106"/>
      <c r="AC523" s="328"/>
      <c r="AD523" s="328"/>
      <c r="AE523" s="108">
        <f t="shared" si="2611"/>
        <v>0</v>
      </c>
      <c r="AF523" s="106"/>
      <c r="AG523" s="106"/>
      <c r="AH523" s="328"/>
      <c r="AI523" s="328"/>
      <c r="AJ523" s="108">
        <f t="shared" si="2614"/>
        <v>0</v>
      </c>
      <c r="AK523" s="106"/>
      <c r="AL523" s="106"/>
      <c r="AM523" s="328"/>
      <c r="AN523" s="328"/>
      <c r="AO523" s="108">
        <f t="shared" si="2456"/>
        <v>0</v>
      </c>
      <c r="AP523" s="106"/>
      <c r="AQ523" s="328"/>
      <c r="AR523" s="328"/>
      <c r="AS523" s="328"/>
      <c r="AT523" s="329"/>
      <c r="AU523" s="329"/>
      <c r="AV523" s="329"/>
      <c r="AW523" s="106"/>
      <c r="AX523" s="106"/>
      <c r="AY523" s="119"/>
      <c r="AZ523" s="120"/>
      <c r="BA523" s="100"/>
      <c r="BB523" s="100"/>
      <c r="BC523" s="100"/>
      <c r="BD523" s="100"/>
      <c r="BE523" s="100"/>
      <c r="BF523" s="100"/>
      <c r="BG523" s="100"/>
    </row>
    <row r="524" spans="1:59" ht="64.5" hidden="1" customHeight="1" x14ac:dyDescent="0.2">
      <c r="A524" s="336">
        <v>171</v>
      </c>
      <c r="B524" s="340"/>
      <c r="C524" s="340" t="e">
        <f t="shared" ref="C524" si="2780">+VLOOKUP(B524,$A$694:$B$733,2,0)</f>
        <v>#N/A</v>
      </c>
      <c r="D524" s="329"/>
      <c r="E524" s="340" t="e">
        <f>IF(D524=$D$664,$E$664,IF(D524=$D$665,$E$665,IF(D524=$D$666,$E$666,IF(D524=$D$667,$E$667,IF(D524=$D$668,$E$668,IF(D524=$D$669,$E$669,IF(D524=$D$670,$E$670,IF(D524=$D$671,$E$671,IF(D524=$D$672,$E$672,IF(D524=$D$673,$E$673,IF(D524=VICERRECTORÍA_ACADÉMICA_,BE1135,IF(D524=PLANEACIÓN_,BE1137, IF(D524=IMPACTO,BE1136,IF(D524=VICERRECTORÍA_ADMINISTRATIVA_FINANCIERA_,BE1138,IF(D524=_VICERRECTORÍA_RESPONSABILIDAD_SOCIAL_Y_BIENESTAR_UNIVERSITARIO_,BE1139," ")))))))))))))))</f>
        <v>#VALUE!</v>
      </c>
      <c r="F524" s="340"/>
      <c r="G524" s="106"/>
      <c r="H524" s="106"/>
      <c r="I524" s="99"/>
      <c r="J524" s="340"/>
      <c r="K524" s="340"/>
      <c r="L524" s="340"/>
      <c r="M524" s="340"/>
      <c r="N524" s="340"/>
      <c r="O524" s="328">
        <f t="shared" ref="O524" si="2781">IF(N524="ALTA",5,IF(N524="MEDIO ALTA",4,IF(N524="MEDIA",3,IF(N524="MEDIO BAJA",2,IF(N524="BAJA",1,0)))))</f>
        <v>0</v>
      </c>
      <c r="P524" s="340"/>
      <c r="Q524" s="328">
        <f t="shared" ref="Q524" si="2782">IF(P524="ALTO",5,IF(P524="MEDIO-ALTO",4,IF(P524="MEDIO",3,IF(P524="MEDIO-BAJO",2,IF(P524="BAJO",1,0)))))</f>
        <v>0</v>
      </c>
      <c r="R524" s="328">
        <f t="shared" si="2602"/>
        <v>0</v>
      </c>
      <c r="S524" s="118"/>
      <c r="T524" s="99">
        <f t="shared" si="2603"/>
        <v>0</v>
      </c>
      <c r="U524" s="328" t="e">
        <f t="shared" si="2461"/>
        <v>#DIV/0!</v>
      </c>
      <c r="V524" s="328" t="e">
        <f t="shared" si="2462"/>
        <v>#DIV/0!</v>
      </c>
      <c r="W524" s="106"/>
      <c r="X524" s="328" t="e">
        <f t="shared" ref="X524" si="2783">IF(S524="No_existen",5*$X$10,Y524*$X$10)</f>
        <v>#DIV/0!</v>
      </c>
      <c r="Y524" s="328" t="e">
        <f t="shared" si="2607"/>
        <v>#DIV/0!</v>
      </c>
      <c r="Z524" s="108">
        <f t="shared" si="2608"/>
        <v>0</v>
      </c>
      <c r="AA524" s="106"/>
      <c r="AB524" s="106"/>
      <c r="AC524" s="328" t="e">
        <f t="shared" ref="AC524" si="2784">IF(S524="No_existen",5*$AC$10,AD524*$AC$10)</f>
        <v>#DIV/0!</v>
      </c>
      <c r="AD524" s="328" t="e">
        <f t="shared" si="2465"/>
        <v>#DIV/0!</v>
      </c>
      <c r="AE524" s="108">
        <f t="shared" si="2611"/>
        <v>0</v>
      </c>
      <c r="AF524" s="106"/>
      <c r="AG524" s="106"/>
      <c r="AH524" s="328" t="e">
        <f t="shared" ref="AH524" si="2785">IF(S524="No_existen",5*$AH$10,AI524*$AH$10)</f>
        <v>#DIV/0!</v>
      </c>
      <c r="AI524" s="328" t="e">
        <f t="shared" ref="AI524" si="2786">ROUND(AVERAGEIF(AJ524:AJ526,"&gt;0"),0)</f>
        <v>#DIV/0!</v>
      </c>
      <c r="AJ524" s="108">
        <f t="shared" si="2614"/>
        <v>0</v>
      </c>
      <c r="AK524" s="106"/>
      <c r="AL524" s="106"/>
      <c r="AM524" s="328" t="e">
        <f t="shared" ref="AM524" si="2787">IF(S524="No_existen",5*$AM$10,AN524*$AM$10)</f>
        <v>#DIV/0!</v>
      </c>
      <c r="AN524" s="328" t="e">
        <f t="shared" ref="AN524" si="2788">ROUND(AVERAGEIF(AO524:AO526,"&gt;0"),0)</f>
        <v>#DIV/0!</v>
      </c>
      <c r="AO524" s="108">
        <f t="shared" si="2456"/>
        <v>0</v>
      </c>
      <c r="AP524" s="106"/>
      <c r="AQ524" s="328" t="e">
        <f t="shared" ref="AQ524" si="2789">ROUND(AVERAGE(U524,Y524,AD524,AI524,AN524),0)</f>
        <v>#DIV/0!</v>
      </c>
      <c r="AR524" s="328" t="e">
        <f t="shared" ref="AR524" si="2790">IF(AQ524&lt;1.5,"FUERTE",IF(AND(AQ524&gt;=1.5,AQ524&lt;2.5),"ACEPTABLE",IF(AQ524&gt;=5,"INEXISTENTE","DÉBIL")))</f>
        <v>#DIV/0!</v>
      </c>
      <c r="AS524" s="328">
        <f t="shared" ref="AS524" si="2791">IF(R524=0,0,ROUND((R524*AQ524),0))</f>
        <v>0</v>
      </c>
      <c r="AT524" s="329" t="str">
        <f t="shared" ref="AT524" si="2792">IF(AS524&gt;=36,"GRAVE", IF(AS524&lt;=10, "LEVE", "MODERADO"))</f>
        <v>LEVE</v>
      </c>
      <c r="AU524" s="329"/>
      <c r="AV524" s="329"/>
      <c r="AW524" s="106"/>
      <c r="AX524" s="106"/>
      <c r="AY524" s="119"/>
      <c r="AZ524" s="120"/>
      <c r="BA524" s="100"/>
      <c r="BB524" s="100"/>
      <c r="BC524" s="100"/>
      <c r="BD524" s="100"/>
      <c r="BE524" s="100"/>
      <c r="BF524" s="100"/>
      <c r="BG524" s="100"/>
    </row>
    <row r="525" spans="1:59" ht="64.5" hidden="1" customHeight="1" x14ac:dyDescent="0.2">
      <c r="A525" s="336"/>
      <c r="B525" s="340"/>
      <c r="C525" s="340"/>
      <c r="D525" s="329"/>
      <c r="E525" s="340"/>
      <c r="F525" s="340"/>
      <c r="G525" s="106"/>
      <c r="H525" s="106"/>
      <c r="I525" s="99"/>
      <c r="J525" s="340"/>
      <c r="K525" s="340"/>
      <c r="L525" s="340"/>
      <c r="M525" s="340"/>
      <c r="N525" s="340"/>
      <c r="O525" s="328"/>
      <c r="P525" s="340"/>
      <c r="Q525" s="328"/>
      <c r="R525" s="328"/>
      <c r="S525" s="118"/>
      <c r="T525" s="99">
        <f t="shared" si="2603"/>
        <v>0</v>
      </c>
      <c r="U525" s="328"/>
      <c r="V525" s="328"/>
      <c r="W525" s="106"/>
      <c r="X525" s="328"/>
      <c r="Y525" s="328"/>
      <c r="Z525" s="108">
        <f t="shared" si="2608"/>
        <v>0</v>
      </c>
      <c r="AA525" s="106"/>
      <c r="AB525" s="106"/>
      <c r="AC525" s="328"/>
      <c r="AD525" s="328"/>
      <c r="AE525" s="108">
        <f t="shared" si="2611"/>
        <v>0</v>
      </c>
      <c r="AF525" s="106"/>
      <c r="AG525" s="106"/>
      <c r="AH525" s="328"/>
      <c r="AI525" s="328"/>
      <c r="AJ525" s="108">
        <f t="shared" si="2614"/>
        <v>0</v>
      </c>
      <c r="AK525" s="106"/>
      <c r="AL525" s="106"/>
      <c r="AM525" s="328"/>
      <c r="AN525" s="328"/>
      <c r="AO525" s="108">
        <f t="shared" si="2456"/>
        <v>0</v>
      </c>
      <c r="AP525" s="106"/>
      <c r="AQ525" s="328"/>
      <c r="AR525" s="328"/>
      <c r="AS525" s="328"/>
      <c r="AT525" s="329"/>
      <c r="AU525" s="329"/>
      <c r="AV525" s="329"/>
      <c r="AW525" s="106"/>
      <c r="AX525" s="106"/>
      <c r="AY525" s="119"/>
      <c r="AZ525" s="120"/>
      <c r="BA525" s="100"/>
      <c r="BB525" s="100"/>
      <c r="BC525" s="100"/>
      <c r="BD525" s="100"/>
      <c r="BE525" s="100"/>
      <c r="BF525" s="100"/>
      <c r="BG525" s="100"/>
    </row>
    <row r="526" spans="1:59" ht="64.5" hidden="1" customHeight="1" x14ac:dyDescent="0.2">
      <c r="A526" s="336"/>
      <c r="B526" s="340"/>
      <c r="C526" s="340"/>
      <c r="D526" s="329"/>
      <c r="E526" s="340"/>
      <c r="F526" s="340"/>
      <c r="G526" s="106"/>
      <c r="H526" s="106"/>
      <c r="I526" s="99"/>
      <c r="J526" s="340"/>
      <c r="K526" s="340"/>
      <c r="L526" s="340"/>
      <c r="M526" s="340"/>
      <c r="N526" s="340"/>
      <c r="O526" s="328"/>
      <c r="P526" s="340"/>
      <c r="Q526" s="328"/>
      <c r="R526" s="328"/>
      <c r="S526" s="118"/>
      <c r="T526" s="99">
        <f t="shared" ref="T526:T538" si="2793">IF(S526=$S$668,1,IF(S526=$S$664,5,IF(S526=$S$665,4,IF(S526=$S$666,3,IF(S526=$S$667,2,0)))))</f>
        <v>0</v>
      </c>
      <c r="U526" s="328"/>
      <c r="V526" s="328"/>
      <c r="W526" s="106"/>
      <c r="X526" s="328"/>
      <c r="Y526" s="328"/>
      <c r="Z526" s="108">
        <f t="shared" ref="Z526:Z538" si="2794">IF(AA526=$AA$666,1,IF(AA526=$AA$665,2,IF(AA526=$AA$664,4,IF(S526="No_existen",5,0))))</f>
        <v>0</v>
      </c>
      <c r="AA526" s="106"/>
      <c r="AB526" s="106"/>
      <c r="AC526" s="328"/>
      <c r="AD526" s="328"/>
      <c r="AE526" s="108">
        <f t="shared" ref="AE526:AE571" si="2795">IF(AF526=$AK$665,1,IF(AF526=$AK$664,4,IF(S526="No_existen",5,0)))</f>
        <v>0</v>
      </c>
      <c r="AF526" s="106"/>
      <c r="AG526" s="106"/>
      <c r="AH526" s="328"/>
      <c r="AI526" s="328"/>
      <c r="AJ526" s="108">
        <f t="shared" ref="AJ526:AJ571" si="2796">IF(AK526=$AP$664,1,IF(AK526=$AP$665,4,IF(S526="No_existen",5,0)))</f>
        <v>0</v>
      </c>
      <c r="AK526" s="106"/>
      <c r="AL526" s="106"/>
      <c r="AM526" s="328"/>
      <c r="AN526" s="328"/>
      <c r="AO526" s="108">
        <f t="shared" si="2456"/>
        <v>0</v>
      </c>
      <c r="AP526" s="106"/>
      <c r="AQ526" s="328"/>
      <c r="AR526" s="328"/>
      <c r="AS526" s="328"/>
      <c r="AT526" s="329"/>
      <c r="AU526" s="329"/>
      <c r="AV526" s="329"/>
      <c r="AW526" s="106"/>
      <c r="AX526" s="106"/>
      <c r="AY526" s="119"/>
      <c r="AZ526" s="120"/>
      <c r="BA526" s="100"/>
      <c r="BB526" s="100"/>
      <c r="BC526" s="100"/>
      <c r="BD526" s="100"/>
      <c r="BE526" s="100"/>
      <c r="BF526" s="100"/>
      <c r="BG526" s="100"/>
    </row>
    <row r="527" spans="1:59" ht="64.5" hidden="1" customHeight="1" x14ac:dyDescent="0.2">
      <c r="A527" s="336">
        <v>172</v>
      </c>
      <c r="B527" s="340"/>
      <c r="C527" s="340" t="e">
        <f t="shared" ref="C527" si="2797">+VLOOKUP(B527,$A$694:$B$733,2,0)</f>
        <v>#N/A</v>
      </c>
      <c r="D527" s="329"/>
      <c r="E527" s="340" t="e">
        <f>IF(D527=$D$664,$E$664,IF(D527=$D$665,$E$665,IF(D527=$D$666,$E$666,IF(D527=$D$667,$E$667,IF(D527=$D$668,$E$668,IF(D527=$D$669,$E$669,IF(D527=$D$670,$E$670,IF(D527=$D$671,$E$671,IF(D527=$D$672,$E$672,IF(D527=$D$673,$E$673,IF(D527=VICERRECTORÍA_ACADÉMICA_,BE1138,IF(D527=PLANEACIÓN_,BE1140, IF(D527=IMPACTO,BE1139,IF(D527=VICERRECTORÍA_ADMINISTRATIVA_FINANCIERA_,BE1141,IF(D527=_VICERRECTORÍA_RESPONSABILIDAD_SOCIAL_Y_BIENESTAR_UNIVERSITARIO_,BE1142," ")))))))))))))))</f>
        <v>#VALUE!</v>
      </c>
      <c r="F527" s="340"/>
      <c r="G527" s="106"/>
      <c r="H527" s="106"/>
      <c r="I527" s="99"/>
      <c r="J527" s="340"/>
      <c r="K527" s="340"/>
      <c r="L527" s="340"/>
      <c r="M527" s="340"/>
      <c r="N527" s="340"/>
      <c r="O527" s="328">
        <f t="shared" ref="O527" si="2798">IF(N527="ALTA",5,IF(N527="MEDIO ALTA",4,IF(N527="MEDIA",3,IF(N527="MEDIO BAJA",2,IF(N527="BAJA",1,0)))))</f>
        <v>0</v>
      </c>
      <c r="P527" s="340"/>
      <c r="Q527" s="328">
        <f t="shared" ref="Q527" si="2799">IF(P527="ALTO",5,IF(P527="MEDIO-ALTO",4,IF(P527="MEDIO",3,IF(P527="MEDIO-BAJO",2,IF(P527="BAJO",1,0)))))</f>
        <v>0</v>
      </c>
      <c r="R527" s="328">
        <f t="shared" si="2602"/>
        <v>0</v>
      </c>
      <c r="S527" s="118"/>
      <c r="T527" s="99">
        <f t="shared" si="2793"/>
        <v>0</v>
      </c>
      <c r="U527" s="328" t="e">
        <f t="shared" si="2478"/>
        <v>#DIV/0!</v>
      </c>
      <c r="V527" s="328" t="e">
        <f t="shared" si="2479"/>
        <v>#DIV/0!</v>
      </c>
      <c r="W527" s="106"/>
      <c r="X527" s="328" t="e">
        <f t="shared" ref="X527" si="2800">IF(S527="No_existen",5*$X$10,Y527*$X$10)</f>
        <v>#DIV/0!</v>
      </c>
      <c r="Y527" s="328" t="e">
        <f t="shared" si="2627"/>
        <v>#DIV/0!</v>
      </c>
      <c r="Z527" s="108">
        <f t="shared" si="2794"/>
        <v>0</v>
      </c>
      <c r="AA527" s="106"/>
      <c r="AB527" s="106"/>
      <c r="AC527" s="328" t="e">
        <f t="shared" ref="AC527" si="2801">IF(S527="No_existen",5*$AC$10,AD527*$AC$10)</f>
        <v>#DIV/0!</v>
      </c>
      <c r="AD527" s="328" t="e">
        <f t="shared" si="2482"/>
        <v>#DIV/0!</v>
      </c>
      <c r="AE527" s="108">
        <f t="shared" si="2795"/>
        <v>0</v>
      </c>
      <c r="AF527" s="106"/>
      <c r="AG527" s="106"/>
      <c r="AH527" s="328" t="e">
        <f t="shared" ref="AH527" si="2802">IF(S527="No_existen",5*$AH$10,AI527*$AH$10)</f>
        <v>#DIV/0!</v>
      </c>
      <c r="AI527" s="328" t="e">
        <f t="shared" ref="AI527" si="2803">ROUND(AVERAGEIF(AJ527:AJ529,"&gt;0"),0)</f>
        <v>#DIV/0!</v>
      </c>
      <c r="AJ527" s="108">
        <f t="shared" si="2796"/>
        <v>0</v>
      </c>
      <c r="AK527" s="106"/>
      <c r="AL527" s="106"/>
      <c r="AM527" s="328" t="e">
        <f t="shared" ref="AM527" si="2804">IF(S527="No_existen",5*$AM$10,AN527*$AM$10)</f>
        <v>#DIV/0!</v>
      </c>
      <c r="AN527" s="328" t="e">
        <f t="shared" ref="AN527" si="2805">ROUND(AVERAGEIF(AO527:AO529,"&gt;0"),0)</f>
        <v>#DIV/0!</v>
      </c>
      <c r="AO527" s="108">
        <f t="shared" ref="AO527:AO538" si="2806">IF(AP527="Preventivo",1,IF(AP527="Detectivo",4, IF(S527="No_existen",5,0)))</f>
        <v>0</v>
      </c>
      <c r="AP527" s="106"/>
      <c r="AQ527" s="328" t="e">
        <f t="shared" ref="AQ527" si="2807">ROUND(AVERAGE(U527,Y527,AD527,AI527,AN527),0)</f>
        <v>#DIV/0!</v>
      </c>
      <c r="AR527" s="328" t="e">
        <f t="shared" ref="AR527" si="2808">IF(AQ527&lt;1.5,"FUERTE",IF(AND(AQ527&gt;=1.5,AQ527&lt;2.5),"ACEPTABLE",IF(AQ527&gt;=5,"INEXISTENTE","DÉBIL")))</f>
        <v>#DIV/0!</v>
      </c>
      <c r="AS527" s="328">
        <f t="shared" ref="AS527" si="2809">IF(R527=0,0,ROUND((R527*AQ527),0))</f>
        <v>0</v>
      </c>
      <c r="AT527" s="329" t="str">
        <f t="shared" ref="AT527" si="2810">IF(AS527&gt;=36,"GRAVE", IF(AS527&lt;=10, "LEVE", "MODERADO"))</f>
        <v>LEVE</v>
      </c>
      <c r="AU527" s="329"/>
      <c r="AV527" s="329"/>
      <c r="AW527" s="106"/>
      <c r="AX527" s="106"/>
      <c r="AY527" s="119"/>
      <c r="AZ527" s="120"/>
      <c r="BA527" s="100"/>
      <c r="BB527" s="100"/>
      <c r="BC527" s="100"/>
      <c r="BD527" s="100"/>
      <c r="BE527" s="100"/>
      <c r="BF527" s="100"/>
      <c r="BG527" s="100"/>
    </row>
    <row r="528" spans="1:59" ht="64.5" hidden="1" customHeight="1" x14ac:dyDescent="0.2">
      <c r="A528" s="336"/>
      <c r="B528" s="340"/>
      <c r="C528" s="340"/>
      <c r="D528" s="329"/>
      <c r="E528" s="340"/>
      <c r="F528" s="340"/>
      <c r="G528" s="106"/>
      <c r="H528" s="106"/>
      <c r="I528" s="99"/>
      <c r="J528" s="340"/>
      <c r="K528" s="340"/>
      <c r="L528" s="340"/>
      <c r="M528" s="340"/>
      <c r="N528" s="340"/>
      <c r="O528" s="328"/>
      <c r="P528" s="340"/>
      <c r="Q528" s="328"/>
      <c r="R528" s="328"/>
      <c r="S528" s="118"/>
      <c r="T528" s="99">
        <f t="shared" si="2793"/>
        <v>0</v>
      </c>
      <c r="U528" s="328"/>
      <c r="V528" s="328"/>
      <c r="W528" s="106"/>
      <c r="X528" s="328"/>
      <c r="Y528" s="328"/>
      <c r="Z528" s="108">
        <f t="shared" si="2794"/>
        <v>0</v>
      </c>
      <c r="AA528" s="106"/>
      <c r="AB528" s="106"/>
      <c r="AC528" s="328"/>
      <c r="AD528" s="328"/>
      <c r="AE528" s="108">
        <f t="shared" si="2795"/>
        <v>0</v>
      </c>
      <c r="AF528" s="106"/>
      <c r="AG528" s="106"/>
      <c r="AH528" s="328"/>
      <c r="AI528" s="328"/>
      <c r="AJ528" s="108">
        <f t="shared" si="2796"/>
        <v>0</v>
      </c>
      <c r="AK528" s="106"/>
      <c r="AL528" s="106"/>
      <c r="AM528" s="328"/>
      <c r="AN528" s="328"/>
      <c r="AO528" s="108">
        <f t="shared" si="2806"/>
        <v>0</v>
      </c>
      <c r="AP528" s="106"/>
      <c r="AQ528" s="328"/>
      <c r="AR528" s="328"/>
      <c r="AS528" s="328"/>
      <c r="AT528" s="329"/>
      <c r="AU528" s="329"/>
      <c r="AV528" s="329"/>
      <c r="AW528" s="106"/>
      <c r="AX528" s="106"/>
      <c r="AY528" s="119"/>
      <c r="AZ528" s="120"/>
      <c r="BA528" s="100"/>
      <c r="BB528" s="100"/>
      <c r="BC528" s="100"/>
      <c r="BD528" s="100"/>
      <c r="BE528" s="100"/>
      <c r="BF528" s="100"/>
      <c r="BG528" s="100"/>
    </row>
    <row r="529" spans="1:59" ht="64.5" hidden="1" customHeight="1" x14ac:dyDescent="0.2">
      <c r="A529" s="336"/>
      <c r="B529" s="340"/>
      <c r="C529" s="340"/>
      <c r="D529" s="329"/>
      <c r="E529" s="340"/>
      <c r="F529" s="340"/>
      <c r="G529" s="106"/>
      <c r="H529" s="106"/>
      <c r="I529" s="99"/>
      <c r="J529" s="340"/>
      <c r="K529" s="340"/>
      <c r="L529" s="340"/>
      <c r="M529" s="340"/>
      <c r="N529" s="340"/>
      <c r="O529" s="328"/>
      <c r="P529" s="340"/>
      <c r="Q529" s="328"/>
      <c r="R529" s="328"/>
      <c r="S529" s="118"/>
      <c r="T529" s="99">
        <f t="shared" si="2793"/>
        <v>0</v>
      </c>
      <c r="U529" s="328"/>
      <c r="V529" s="328"/>
      <c r="W529" s="106"/>
      <c r="X529" s="328"/>
      <c r="Y529" s="328"/>
      <c r="Z529" s="108">
        <f t="shared" si="2794"/>
        <v>0</v>
      </c>
      <c r="AA529" s="106"/>
      <c r="AB529" s="106"/>
      <c r="AC529" s="328"/>
      <c r="AD529" s="328"/>
      <c r="AE529" s="108">
        <f t="shared" si="2795"/>
        <v>0</v>
      </c>
      <c r="AF529" s="106"/>
      <c r="AG529" s="106"/>
      <c r="AH529" s="328"/>
      <c r="AI529" s="328"/>
      <c r="AJ529" s="108">
        <f t="shared" si="2796"/>
        <v>0</v>
      </c>
      <c r="AK529" s="106"/>
      <c r="AL529" s="106"/>
      <c r="AM529" s="328"/>
      <c r="AN529" s="328"/>
      <c r="AO529" s="108">
        <f t="shared" si="2806"/>
        <v>0</v>
      </c>
      <c r="AP529" s="106"/>
      <c r="AQ529" s="328"/>
      <c r="AR529" s="328"/>
      <c r="AS529" s="328"/>
      <c r="AT529" s="329"/>
      <c r="AU529" s="329"/>
      <c r="AV529" s="329"/>
      <c r="AW529" s="106"/>
      <c r="AX529" s="106"/>
      <c r="AY529" s="119"/>
      <c r="AZ529" s="120"/>
      <c r="BA529" s="100"/>
      <c r="BB529" s="100"/>
      <c r="BC529" s="100"/>
      <c r="BD529" s="100"/>
      <c r="BE529" s="100"/>
      <c r="BF529" s="100"/>
      <c r="BG529" s="100"/>
    </row>
    <row r="530" spans="1:59" ht="64.5" hidden="1" customHeight="1" x14ac:dyDescent="0.2">
      <c r="A530" s="336">
        <v>173</v>
      </c>
      <c r="B530" s="340"/>
      <c r="C530" s="340" t="e">
        <f t="shared" ref="C530" si="2811">+VLOOKUP(B530,$A$694:$B$733,2,0)</f>
        <v>#N/A</v>
      </c>
      <c r="D530" s="329"/>
      <c r="E530" s="340" t="e">
        <f>IF(D530=$D$664,$E$664,IF(D530=$D$665,$E$665,IF(D530=$D$666,$E$666,IF(D530=$D$667,$E$667,IF(D530=$D$668,$E$668,IF(D530=$D$669,$E$669,IF(D530=$D$670,$E$670,IF(D530=$D$671,$E$671,IF(D530=$D$672,$E$672,IF(D530=$D$673,$E$673,IF(D530=VICERRECTORÍA_ACADÉMICA_,BE1141,IF(D530=PLANEACIÓN_,BE1143, IF(D530=IMPACTO,BE1142,IF(D530=VICERRECTORÍA_ADMINISTRATIVA_FINANCIERA_,BE1144,IF(D530=_VICERRECTORÍA_RESPONSABILIDAD_SOCIAL_Y_BIENESTAR_UNIVERSITARIO_,BE1145," ")))))))))))))))</f>
        <v>#VALUE!</v>
      </c>
      <c r="F530" s="340"/>
      <c r="G530" s="106"/>
      <c r="H530" s="106"/>
      <c r="I530" s="99"/>
      <c r="J530" s="340"/>
      <c r="K530" s="340"/>
      <c r="L530" s="340"/>
      <c r="M530" s="340"/>
      <c r="N530" s="340"/>
      <c r="O530" s="328">
        <f t="shared" ref="O530" si="2812">IF(N530="ALTA",5,IF(N530="MEDIO ALTA",4,IF(N530="MEDIA",3,IF(N530="MEDIO BAJA",2,IF(N530="BAJA",1,0)))))</f>
        <v>0</v>
      </c>
      <c r="P530" s="340"/>
      <c r="Q530" s="328">
        <f t="shared" ref="Q530" si="2813">IF(P530="ALTO",5,IF(P530="MEDIO-ALTO",4,IF(P530="MEDIO",3,IF(P530="MEDIO-BAJO",2,IF(P530="BAJO",1,0)))))</f>
        <v>0</v>
      </c>
      <c r="R530" s="328">
        <f t="shared" si="2602"/>
        <v>0</v>
      </c>
      <c r="S530" s="118"/>
      <c r="T530" s="99">
        <f t="shared" si="2793"/>
        <v>0</v>
      </c>
      <c r="U530" s="328" t="e">
        <f t="shared" si="2495"/>
        <v>#DIV/0!</v>
      </c>
      <c r="V530" s="328" t="e">
        <f t="shared" si="2496"/>
        <v>#DIV/0!</v>
      </c>
      <c r="W530" s="106"/>
      <c r="X530" s="328" t="e">
        <f t="shared" ref="X530" si="2814">IF(S530="No_existen",5*$X$10,Y530*$X$10)</f>
        <v>#DIV/0!</v>
      </c>
      <c r="Y530" s="328" t="e">
        <f t="shared" si="2644"/>
        <v>#DIV/0!</v>
      </c>
      <c r="Z530" s="108">
        <f t="shared" si="2794"/>
        <v>0</v>
      </c>
      <c r="AA530" s="106"/>
      <c r="AB530" s="106"/>
      <c r="AC530" s="328" t="e">
        <f t="shared" ref="AC530" si="2815">IF(S530="No_existen",5*$AC$10,AD530*$AC$10)</f>
        <v>#DIV/0!</v>
      </c>
      <c r="AD530" s="328" t="e">
        <f t="shared" si="2499"/>
        <v>#DIV/0!</v>
      </c>
      <c r="AE530" s="108">
        <f t="shared" si="2795"/>
        <v>0</v>
      </c>
      <c r="AF530" s="106"/>
      <c r="AG530" s="106"/>
      <c r="AH530" s="328" t="e">
        <f t="shared" ref="AH530" si="2816">IF(S530="No_existen",5*$AH$10,AI530*$AH$10)</f>
        <v>#DIV/0!</v>
      </c>
      <c r="AI530" s="328" t="e">
        <f t="shared" ref="AI530" si="2817">ROUND(AVERAGEIF(AJ530:AJ532,"&gt;0"),0)</f>
        <v>#DIV/0!</v>
      </c>
      <c r="AJ530" s="108">
        <f t="shared" si="2796"/>
        <v>0</v>
      </c>
      <c r="AK530" s="106"/>
      <c r="AL530" s="106"/>
      <c r="AM530" s="328" t="e">
        <f t="shared" ref="AM530" si="2818">IF(S530="No_existen",5*$AM$10,AN530*$AM$10)</f>
        <v>#DIV/0!</v>
      </c>
      <c r="AN530" s="328" t="e">
        <f t="shared" ref="AN530" si="2819">ROUND(AVERAGEIF(AO530:AO532,"&gt;0"),0)</f>
        <v>#DIV/0!</v>
      </c>
      <c r="AO530" s="108">
        <f t="shared" si="2806"/>
        <v>0</v>
      </c>
      <c r="AP530" s="106"/>
      <c r="AQ530" s="328" t="e">
        <f t="shared" ref="AQ530" si="2820">ROUND(AVERAGE(U530,Y530,AD530,AI530,AN530),0)</f>
        <v>#DIV/0!</v>
      </c>
      <c r="AR530" s="328" t="e">
        <f t="shared" ref="AR530" si="2821">IF(AQ530&lt;1.5,"FUERTE",IF(AND(AQ530&gt;=1.5,AQ530&lt;2.5),"ACEPTABLE",IF(AQ530&gt;=5,"INEXISTENTE","DÉBIL")))</f>
        <v>#DIV/0!</v>
      </c>
      <c r="AS530" s="328">
        <f t="shared" ref="AS530" si="2822">IF(R530=0,0,ROUND((R530*AQ530),0))</f>
        <v>0</v>
      </c>
      <c r="AT530" s="329" t="str">
        <f t="shared" ref="AT530" si="2823">IF(AS530&gt;=36,"GRAVE", IF(AS530&lt;=10, "LEVE", "MODERADO"))</f>
        <v>LEVE</v>
      </c>
      <c r="AU530" s="329"/>
      <c r="AV530" s="329"/>
      <c r="AW530" s="106"/>
      <c r="AX530" s="106"/>
      <c r="AY530" s="119"/>
      <c r="AZ530" s="120"/>
      <c r="BA530" s="100"/>
      <c r="BB530" s="100"/>
      <c r="BC530" s="100"/>
      <c r="BD530" s="100"/>
      <c r="BE530" s="100"/>
      <c r="BF530" s="100"/>
      <c r="BG530" s="100"/>
    </row>
    <row r="531" spans="1:59" ht="64.5" hidden="1" customHeight="1" x14ac:dyDescent="0.2">
      <c r="A531" s="336"/>
      <c r="B531" s="340"/>
      <c r="C531" s="340"/>
      <c r="D531" s="329"/>
      <c r="E531" s="340"/>
      <c r="F531" s="340"/>
      <c r="G531" s="106"/>
      <c r="H531" s="106"/>
      <c r="I531" s="99"/>
      <c r="J531" s="340"/>
      <c r="K531" s="340"/>
      <c r="L531" s="340"/>
      <c r="M531" s="340"/>
      <c r="N531" s="340"/>
      <c r="O531" s="328"/>
      <c r="P531" s="340"/>
      <c r="Q531" s="328"/>
      <c r="R531" s="328"/>
      <c r="S531" s="118"/>
      <c r="T531" s="99">
        <f t="shared" si="2793"/>
        <v>0</v>
      </c>
      <c r="U531" s="328"/>
      <c r="V531" s="328"/>
      <c r="W531" s="106"/>
      <c r="X531" s="328"/>
      <c r="Y531" s="328"/>
      <c r="Z531" s="108">
        <f t="shared" si="2794"/>
        <v>0</v>
      </c>
      <c r="AA531" s="106"/>
      <c r="AB531" s="106"/>
      <c r="AC531" s="328"/>
      <c r="AD531" s="328"/>
      <c r="AE531" s="108">
        <f t="shared" si="2795"/>
        <v>0</v>
      </c>
      <c r="AF531" s="106"/>
      <c r="AG531" s="106"/>
      <c r="AH531" s="328"/>
      <c r="AI531" s="328"/>
      <c r="AJ531" s="108">
        <f t="shared" si="2796"/>
        <v>0</v>
      </c>
      <c r="AK531" s="106"/>
      <c r="AL531" s="106"/>
      <c r="AM531" s="328"/>
      <c r="AN531" s="328"/>
      <c r="AO531" s="108">
        <f t="shared" si="2806"/>
        <v>0</v>
      </c>
      <c r="AP531" s="106"/>
      <c r="AQ531" s="328"/>
      <c r="AR531" s="328"/>
      <c r="AS531" s="328"/>
      <c r="AT531" s="329"/>
      <c r="AU531" s="329"/>
      <c r="AV531" s="329"/>
      <c r="AW531" s="106"/>
      <c r="AX531" s="106"/>
      <c r="AY531" s="119"/>
      <c r="AZ531" s="120"/>
      <c r="BA531" s="100"/>
      <c r="BB531" s="100"/>
      <c r="BC531" s="100"/>
      <c r="BD531" s="100"/>
      <c r="BE531" s="100"/>
      <c r="BF531" s="100"/>
      <c r="BG531" s="100"/>
    </row>
    <row r="532" spans="1:59" ht="64.5" hidden="1" customHeight="1" x14ac:dyDescent="0.2">
      <c r="A532" s="336"/>
      <c r="B532" s="340"/>
      <c r="C532" s="340"/>
      <c r="D532" s="329"/>
      <c r="E532" s="340"/>
      <c r="F532" s="340"/>
      <c r="G532" s="106"/>
      <c r="H532" s="106"/>
      <c r="I532" s="99"/>
      <c r="J532" s="340"/>
      <c r="K532" s="340"/>
      <c r="L532" s="340"/>
      <c r="M532" s="340"/>
      <c r="N532" s="340"/>
      <c r="O532" s="328"/>
      <c r="P532" s="340"/>
      <c r="Q532" s="328"/>
      <c r="R532" s="328"/>
      <c r="S532" s="118"/>
      <c r="T532" s="99">
        <f t="shared" si="2793"/>
        <v>0</v>
      </c>
      <c r="U532" s="328"/>
      <c r="V532" s="328"/>
      <c r="W532" s="106"/>
      <c r="X532" s="328"/>
      <c r="Y532" s="328"/>
      <c r="Z532" s="108">
        <f t="shared" si="2794"/>
        <v>0</v>
      </c>
      <c r="AA532" s="106"/>
      <c r="AB532" s="106"/>
      <c r="AC532" s="328"/>
      <c r="AD532" s="328"/>
      <c r="AE532" s="108">
        <f t="shared" si="2795"/>
        <v>0</v>
      </c>
      <c r="AF532" s="106"/>
      <c r="AG532" s="106"/>
      <c r="AH532" s="328"/>
      <c r="AI532" s="328"/>
      <c r="AJ532" s="108">
        <f t="shared" si="2796"/>
        <v>0</v>
      </c>
      <c r="AK532" s="106"/>
      <c r="AL532" s="106"/>
      <c r="AM532" s="328"/>
      <c r="AN532" s="328"/>
      <c r="AO532" s="108">
        <f t="shared" si="2806"/>
        <v>0</v>
      </c>
      <c r="AP532" s="106"/>
      <c r="AQ532" s="328"/>
      <c r="AR532" s="328"/>
      <c r="AS532" s="328"/>
      <c r="AT532" s="329"/>
      <c r="AU532" s="329"/>
      <c r="AV532" s="329"/>
      <c r="AW532" s="106"/>
      <c r="AX532" s="106"/>
      <c r="AY532" s="119"/>
      <c r="AZ532" s="120"/>
      <c r="BA532" s="100"/>
      <c r="BB532" s="100"/>
      <c r="BC532" s="100"/>
      <c r="BD532" s="100"/>
      <c r="BE532" s="100"/>
      <c r="BF532" s="100"/>
      <c r="BG532" s="100"/>
    </row>
    <row r="533" spans="1:59" ht="64.5" hidden="1" customHeight="1" x14ac:dyDescent="0.2">
      <c r="A533" s="336">
        <v>174</v>
      </c>
      <c r="B533" s="340"/>
      <c r="C533" s="340" t="e">
        <f t="shared" ref="C533" si="2824">+VLOOKUP(B533,$A$694:$B$733,2,0)</f>
        <v>#N/A</v>
      </c>
      <c r="D533" s="329"/>
      <c r="E533" s="340" t="e">
        <f>IF(D533=$D$664,$E$664,IF(D533=$D$665,$E$665,IF(D533=$D$666,$E$666,IF(D533=$D$667,$E$667,IF(D533=$D$668,$E$668,IF(D533=$D$669,$E$669,IF(D533=$D$670,$E$670,IF(D533=$D$671,$E$671,IF(D533=$D$672,$E$672,IF(D533=$D$673,$E$673,IF(D533=VICERRECTORÍA_ACADÉMICA_,BE1144,IF(D533=PLANEACIÓN_,BE1146, IF(D533=IMPACTO,BE1145,IF(D533=VICERRECTORÍA_ADMINISTRATIVA_FINANCIERA_,BE1147,IF(D533=_VICERRECTORÍA_RESPONSABILIDAD_SOCIAL_Y_BIENESTAR_UNIVERSITARIO_,BE1148," ")))))))))))))))</f>
        <v>#VALUE!</v>
      </c>
      <c r="F533" s="340"/>
      <c r="G533" s="106"/>
      <c r="H533" s="106"/>
      <c r="I533" s="99"/>
      <c r="J533" s="340"/>
      <c r="K533" s="340"/>
      <c r="L533" s="340"/>
      <c r="M533" s="340"/>
      <c r="N533" s="340"/>
      <c r="O533" s="328">
        <f t="shared" ref="O533" si="2825">IF(N533="ALTA",5,IF(N533="MEDIO ALTA",4,IF(N533="MEDIA",3,IF(N533="MEDIO BAJA",2,IF(N533="BAJA",1,0)))))</f>
        <v>0</v>
      </c>
      <c r="P533" s="340"/>
      <c r="Q533" s="328">
        <f t="shared" ref="Q533" si="2826">IF(P533="ALTO",5,IF(P533="MEDIO-ALTO",4,IF(P533="MEDIO",3,IF(P533="MEDIO-BAJO",2,IF(P533="BAJO",1,0)))))</f>
        <v>0</v>
      </c>
      <c r="R533" s="328">
        <f t="shared" si="2602"/>
        <v>0</v>
      </c>
      <c r="S533" s="118"/>
      <c r="T533" s="99">
        <f t="shared" si="2793"/>
        <v>0</v>
      </c>
      <c r="U533" s="328" t="e">
        <f t="shared" si="2512"/>
        <v>#DIV/0!</v>
      </c>
      <c r="V533" s="328" t="e">
        <f t="shared" si="2513"/>
        <v>#DIV/0!</v>
      </c>
      <c r="W533" s="106"/>
      <c r="X533" s="328" t="e">
        <f t="shared" ref="X533" si="2827">IF(S533="No_existen",5*$X$10,Y533*$X$10)</f>
        <v>#DIV/0!</v>
      </c>
      <c r="Y533" s="328" t="e">
        <f t="shared" si="2659"/>
        <v>#DIV/0!</v>
      </c>
      <c r="Z533" s="108">
        <f t="shared" si="2794"/>
        <v>0</v>
      </c>
      <c r="AA533" s="106"/>
      <c r="AB533" s="106"/>
      <c r="AC533" s="328" t="e">
        <f t="shared" ref="AC533" si="2828">IF(S533="No_existen",5*$AC$10,AD533*$AC$10)</f>
        <v>#DIV/0!</v>
      </c>
      <c r="AD533" s="328" t="e">
        <f t="shared" si="2516"/>
        <v>#DIV/0!</v>
      </c>
      <c r="AE533" s="108">
        <f t="shared" si="2795"/>
        <v>0</v>
      </c>
      <c r="AF533" s="106"/>
      <c r="AG533" s="106"/>
      <c r="AH533" s="328" t="e">
        <f t="shared" ref="AH533" si="2829">IF(S533="No_existen",5*$AH$10,AI533*$AH$10)</f>
        <v>#DIV/0!</v>
      </c>
      <c r="AI533" s="328" t="e">
        <f t="shared" ref="AI533" si="2830">ROUND(AVERAGEIF(AJ533:AJ535,"&gt;0"),0)</f>
        <v>#DIV/0!</v>
      </c>
      <c r="AJ533" s="108">
        <f t="shared" si="2796"/>
        <v>0</v>
      </c>
      <c r="AK533" s="106"/>
      <c r="AL533" s="106"/>
      <c r="AM533" s="328" t="e">
        <f t="shared" ref="AM533" si="2831">IF(S533="No_existen",5*$AM$10,AN533*$AM$10)</f>
        <v>#DIV/0!</v>
      </c>
      <c r="AN533" s="328" t="e">
        <f t="shared" ref="AN533" si="2832">ROUND(AVERAGEIF(AO533:AO535,"&gt;0"),0)</f>
        <v>#DIV/0!</v>
      </c>
      <c r="AO533" s="108">
        <f t="shared" si="2806"/>
        <v>0</v>
      </c>
      <c r="AP533" s="106"/>
      <c r="AQ533" s="328" t="e">
        <f t="shared" ref="AQ533" si="2833">ROUND(AVERAGE(U533,Y533,AD533,AI533,AN533),0)</f>
        <v>#DIV/0!</v>
      </c>
      <c r="AR533" s="328" t="e">
        <f t="shared" ref="AR533" si="2834">IF(AQ533&lt;1.5,"FUERTE",IF(AND(AQ533&gt;=1.5,AQ533&lt;2.5),"ACEPTABLE",IF(AQ533&gt;=5,"INEXISTENTE","DÉBIL")))</f>
        <v>#DIV/0!</v>
      </c>
      <c r="AS533" s="328">
        <f t="shared" ref="AS533" si="2835">IF(R533=0,0,ROUND((R533*AQ533),0))</f>
        <v>0</v>
      </c>
      <c r="AT533" s="329" t="str">
        <f t="shared" ref="AT533" si="2836">IF(AS533&gt;=36,"GRAVE", IF(AS533&lt;=10, "LEVE", "MODERADO"))</f>
        <v>LEVE</v>
      </c>
      <c r="AU533" s="329"/>
      <c r="AV533" s="329"/>
      <c r="AW533" s="106"/>
      <c r="AX533" s="106"/>
      <c r="AY533" s="119"/>
      <c r="AZ533" s="120"/>
      <c r="BA533" s="100"/>
      <c r="BB533" s="100"/>
      <c r="BC533" s="100"/>
      <c r="BD533" s="100"/>
      <c r="BE533" s="100"/>
      <c r="BF533" s="100"/>
      <c r="BG533" s="100"/>
    </row>
    <row r="534" spans="1:59" ht="64.5" hidden="1" customHeight="1" x14ac:dyDescent="0.2">
      <c r="A534" s="336"/>
      <c r="B534" s="340"/>
      <c r="C534" s="340"/>
      <c r="D534" s="329"/>
      <c r="E534" s="340"/>
      <c r="F534" s="340"/>
      <c r="G534" s="106"/>
      <c r="H534" s="106"/>
      <c r="I534" s="99"/>
      <c r="J534" s="340"/>
      <c r="K534" s="340"/>
      <c r="L534" s="340"/>
      <c r="M534" s="340"/>
      <c r="N534" s="340"/>
      <c r="O534" s="328"/>
      <c r="P534" s="340"/>
      <c r="Q534" s="328"/>
      <c r="R534" s="328"/>
      <c r="S534" s="118"/>
      <c r="T534" s="99">
        <f t="shared" si="2793"/>
        <v>0</v>
      </c>
      <c r="U534" s="328"/>
      <c r="V534" s="328"/>
      <c r="W534" s="106"/>
      <c r="X534" s="328"/>
      <c r="Y534" s="328"/>
      <c r="Z534" s="108">
        <f t="shared" si="2794"/>
        <v>0</v>
      </c>
      <c r="AA534" s="106"/>
      <c r="AB534" s="106"/>
      <c r="AC534" s="328"/>
      <c r="AD534" s="328"/>
      <c r="AE534" s="108">
        <f t="shared" si="2795"/>
        <v>0</v>
      </c>
      <c r="AF534" s="106"/>
      <c r="AG534" s="106"/>
      <c r="AH534" s="328"/>
      <c r="AI534" s="328"/>
      <c r="AJ534" s="108">
        <f t="shared" si="2796"/>
        <v>0</v>
      </c>
      <c r="AK534" s="106"/>
      <c r="AL534" s="106"/>
      <c r="AM534" s="328"/>
      <c r="AN534" s="328"/>
      <c r="AO534" s="108">
        <f t="shared" si="2806"/>
        <v>0</v>
      </c>
      <c r="AP534" s="106"/>
      <c r="AQ534" s="328"/>
      <c r="AR534" s="328"/>
      <c r="AS534" s="328"/>
      <c r="AT534" s="329"/>
      <c r="AU534" s="329"/>
      <c r="AV534" s="329"/>
      <c r="AW534" s="106"/>
      <c r="AX534" s="106"/>
      <c r="AY534" s="119"/>
      <c r="AZ534" s="120"/>
      <c r="BA534" s="100"/>
      <c r="BB534" s="100"/>
      <c r="BC534" s="100"/>
      <c r="BD534" s="100"/>
      <c r="BE534" s="100"/>
      <c r="BF534" s="100"/>
      <c r="BG534" s="100"/>
    </row>
    <row r="535" spans="1:59" ht="64.5" hidden="1" customHeight="1" x14ac:dyDescent="0.2">
      <c r="A535" s="336"/>
      <c r="B535" s="340"/>
      <c r="C535" s="340"/>
      <c r="D535" s="329"/>
      <c r="E535" s="340"/>
      <c r="F535" s="340"/>
      <c r="G535" s="106"/>
      <c r="H535" s="106"/>
      <c r="I535" s="99"/>
      <c r="J535" s="340"/>
      <c r="K535" s="340"/>
      <c r="L535" s="340"/>
      <c r="M535" s="340"/>
      <c r="N535" s="340"/>
      <c r="O535" s="328"/>
      <c r="P535" s="340"/>
      <c r="Q535" s="328"/>
      <c r="R535" s="328"/>
      <c r="S535" s="118"/>
      <c r="T535" s="99">
        <f t="shared" si="2793"/>
        <v>0</v>
      </c>
      <c r="U535" s="328"/>
      <c r="V535" s="328"/>
      <c r="W535" s="106"/>
      <c r="X535" s="328"/>
      <c r="Y535" s="328"/>
      <c r="Z535" s="108">
        <f t="shared" si="2794"/>
        <v>0</v>
      </c>
      <c r="AA535" s="106"/>
      <c r="AB535" s="106"/>
      <c r="AC535" s="328"/>
      <c r="AD535" s="328"/>
      <c r="AE535" s="108">
        <f t="shared" si="2795"/>
        <v>0</v>
      </c>
      <c r="AF535" s="106"/>
      <c r="AG535" s="106"/>
      <c r="AH535" s="328"/>
      <c r="AI535" s="328"/>
      <c r="AJ535" s="108">
        <f t="shared" si="2796"/>
        <v>0</v>
      </c>
      <c r="AK535" s="106"/>
      <c r="AL535" s="106"/>
      <c r="AM535" s="328"/>
      <c r="AN535" s="328"/>
      <c r="AO535" s="108">
        <f t="shared" si="2806"/>
        <v>0</v>
      </c>
      <c r="AP535" s="106"/>
      <c r="AQ535" s="328"/>
      <c r="AR535" s="328"/>
      <c r="AS535" s="328"/>
      <c r="AT535" s="329"/>
      <c r="AU535" s="329"/>
      <c r="AV535" s="329"/>
      <c r="AW535" s="106"/>
      <c r="AX535" s="106"/>
      <c r="AY535" s="119"/>
      <c r="AZ535" s="120"/>
      <c r="BA535" s="100"/>
      <c r="BB535" s="100"/>
      <c r="BC535" s="100"/>
      <c r="BD535" s="100"/>
      <c r="BE535" s="100"/>
      <c r="BF535" s="100"/>
      <c r="BG535" s="100"/>
    </row>
    <row r="536" spans="1:59" ht="64.5" hidden="1" customHeight="1" x14ac:dyDescent="0.2">
      <c r="A536" s="336">
        <v>175</v>
      </c>
      <c r="B536" s="340"/>
      <c r="C536" s="340" t="e">
        <f t="shared" ref="C536" si="2837">+VLOOKUP(B536,$A$694:$B$733,2,0)</f>
        <v>#N/A</v>
      </c>
      <c r="D536" s="329"/>
      <c r="E536" s="340" t="e">
        <f>IF(D536=$D$664,$E$664,IF(D536=$D$665,$E$665,IF(D536=$D$666,$E$666,IF(D536=$D$667,$E$667,IF(D536=$D$668,$E$668,IF(D536=$D$669,$E$669,IF(D536=$D$670,$E$670,IF(D536=$D$671,$E$671,IF(D536=$D$672,$E$672,IF(D536=$D$673,$E$673,IF(D536=VICERRECTORÍA_ACADÉMICA_,BE1147,IF(D536=PLANEACIÓN_,BE1149, IF(D536=IMPACTO,BE1148,IF(D536=VICERRECTORÍA_ADMINISTRATIVA_FINANCIERA_,BE1150,IF(D536=_VICERRECTORÍA_RESPONSABILIDAD_SOCIAL_Y_BIENESTAR_UNIVERSITARIO_,BE1151," ")))))))))))))))</f>
        <v>#VALUE!</v>
      </c>
      <c r="F536" s="340"/>
      <c r="G536" s="106"/>
      <c r="H536" s="106"/>
      <c r="I536" s="99"/>
      <c r="J536" s="340"/>
      <c r="K536" s="340"/>
      <c r="L536" s="340"/>
      <c r="M536" s="340"/>
      <c r="N536" s="340"/>
      <c r="O536" s="328">
        <f t="shared" ref="O536" si="2838">IF(N536="ALTA",5,IF(N536="MEDIO ALTA",4,IF(N536="MEDIA",3,IF(N536="MEDIO BAJA",2,IF(N536="BAJA",1,0)))))</f>
        <v>0</v>
      </c>
      <c r="P536" s="340"/>
      <c r="Q536" s="328">
        <f t="shared" ref="Q536" si="2839">IF(P536="ALTO",5,IF(P536="MEDIO-ALTO",4,IF(P536="MEDIO",3,IF(P536="MEDIO-BAJO",2,IF(P536="BAJO",1,0)))))</f>
        <v>0</v>
      </c>
      <c r="R536" s="328">
        <f t="shared" si="2602"/>
        <v>0</v>
      </c>
      <c r="S536" s="118"/>
      <c r="T536" s="99">
        <f t="shared" si="2793"/>
        <v>0</v>
      </c>
      <c r="U536" s="328" t="e">
        <f t="shared" si="2529"/>
        <v>#DIV/0!</v>
      </c>
      <c r="V536" s="328" t="e">
        <f t="shared" si="2530"/>
        <v>#DIV/0!</v>
      </c>
      <c r="W536" s="106"/>
      <c r="X536" s="328" t="e">
        <f t="shared" ref="X536" si="2840">IF(S536="No_existen",5*$X$10,Y536*$X$10)</f>
        <v>#DIV/0!</v>
      </c>
      <c r="Y536" s="328" t="e">
        <f t="shared" si="2673"/>
        <v>#DIV/0!</v>
      </c>
      <c r="Z536" s="108">
        <f t="shared" si="2794"/>
        <v>0</v>
      </c>
      <c r="AA536" s="106"/>
      <c r="AB536" s="106"/>
      <c r="AC536" s="328" t="e">
        <f t="shared" ref="AC536" si="2841">IF(S536="No_existen",5*$AC$10,AD536*$AC$10)</f>
        <v>#DIV/0!</v>
      </c>
      <c r="AD536" s="328" t="e">
        <f t="shared" si="2533"/>
        <v>#DIV/0!</v>
      </c>
      <c r="AE536" s="108">
        <f t="shared" si="2795"/>
        <v>0</v>
      </c>
      <c r="AF536" s="106"/>
      <c r="AG536" s="106"/>
      <c r="AH536" s="328" t="e">
        <f t="shared" ref="AH536" si="2842">IF(S536="No_existen",5*$AH$10,AI536*$AH$10)</f>
        <v>#DIV/0!</v>
      </c>
      <c r="AI536" s="328" t="e">
        <f t="shared" ref="AI536" si="2843">ROUND(AVERAGEIF(AJ536:AJ538,"&gt;0"),0)</f>
        <v>#DIV/0!</v>
      </c>
      <c r="AJ536" s="108">
        <f t="shared" si="2796"/>
        <v>0</v>
      </c>
      <c r="AK536" s="106"/>
      <c r="AL536" s="106"/>
      <c r="AM536" s="328" t="e">
        <f t="shared" ref="AM536" si="2844">IF(S536="No_existen",5*$AM$10,AN536*$AM$10)</f>
        <v>#DIV/0!</v>
      </c>
      <c r="AN536" s="328" t="e">
        <f t="shared" ref="AN536" si="2845">ROUND(AVERAGEIF(AO536:AO538,"&gt;0"),0)</f>
        <v>#DIV/0!</v>
      </c>
      <c r="AO536" s="108">
        <f t="shared" si="2806"/>
        <v>0</v>
      </c>
      <c r="AP536" s="106"/>
      <c r="AQ536" s="328" t="e">
        <f t="shared" ref="AQ536:AQ569" si="2846">ROUND(AVERAGE(U536,Y536,AD536,AI536,AN536),0)</f>
        <v>#DIV/0!</v>
      </c>
      <c r="AR536" s="328" t="e">
        <f t="shared" ref="AR536" si="2847">IF(AQ536&lt;1.5,"FUERTE",IF(AND(AQ536&gt;=1.5,AQ536&lt;2.5),"ACEPTABLE",IF(AQ536&gt;=5,"INEXISTENTE","DÉBIL")))</f>
        <v>#DIV/0!</v>
      </c>
      <c r="AS536" s="328">
        <f t="shared" ref="AS536" si="2848">IF(R536=0,0,ROUND((R536*AQ536),0))</f>
        <v>0</v>
      </c>
      <c r="AT536" s="329" t="str">
        <f t="shared" ref="AT536" si="2849">IF(AS536&gt;=36,"GRAVE", IF(AS536&lt;=10, "LEVE", "MODERADO"))</f>
        <v>LEVE</v>
      </c>
      <c r="AU536" s="329"/>
      <c r="AV536" s="329"/>
      <c r="AW536" s="106"/>
      <c r="AX536" s="106"/>
      <c r="AY536" s="119"/>
      <c r="AZ536" s="120"/>
      <c r="BA536" s="100"/>
      <c r="BB536" s="100"/>
      <c r="BC536" s="100"/>
      <c r="BD536" s="100"/>
      <c r="BE536" s="100"/>
      <c r="BF536" s="100"/>
      <c r="BG536" s="100"/>
    </row>
    <row r="537" spans="1:59" ht="64.5" hidden="1" customHeight="1" x14ac:dyDescent="0.2">
      <c r="A537" s="336"/>
      <c r="B537" s="340"/>
      <c r="C537" s="340"/>
      <c r="D537" s="329"/>
      <c r="E537" s="340"/>
      <c r="F537" s="340"/>
      <c r="G537" s="106"/>
      <c r="H537" s="106"/>
      <c r="I537" s="99"/>
      <c r="J537" s="340"/>
      <c r="K537" s="340"/>
      <c r="L537" s="340"/>
      <c r="M537" s="340"/>
      <c r="N537" s="340"/>
      <c r="O537" s="328"/>
      <c r="P537" s="340"/>
      <c r="Q537" s="328"/>
      <c r="R537" s="328"/>
      <c r="S537" s="118"/>
      <c r="T537" s="99">
        <f t="shared" si="2793"/>
        <v>0</v>
      </c>
      <c r="U537" s="328"/>
      <c r="V537" s="328"/>
      <c r="W537" s="106"/>
      <c r="X537" s="328"/>
      <c r="Y537" s="328"/>
      <c r="Z537" s="108">
        <f t="shared" si="2794"/>
        <v>0</v>
      </c>
      <c r="AA537" s="106"/>
      <c r="AB537" s="106"/>
      <c r="AC537" s="328"/>
      <c r="AD537" s="328"/>
      <c r="AE537" s="108">
        <f t="shared" si="2795"/>
        <v>0</v>
      </c>
      <c r="AF537" s="106"/>
      <c r="AG537" s="106"/>
      <c r="AH537" s="328"/>
      <c r="AI537" s="328"/>
      <c r="AJ537" s="108">
        <f t="shared" si="2796"/>
        <v>0</v>
      </c>
      <c r="AK537" s="106"/>
      <c r="AL537" s="106"/>
      <c r="AM537" s="328"/>
      <c r="AN537" s="328"/>
      <c r="AO537" s="108">
        <f t="shared" si="2806"/>
        <v>0</v>
      </c>
      <c r="AP537" s="106"/>
      <c r="AQ537" s="328"/>
      <c r="AR537" s="328"/>
      <c r="AS537" s="328"/>
      <c r="AT537" s="329"/>
      <c r="AU537" s="329"/>
      <c r="AV537" s="329"/>
      <c r="AW537" s="106"/>
      <c r="AX537" s="106"/>
      <c r="AY537" s="119"/>
      <c r="AZ537" s="120"/>
      <c r="BA537" s="100"/>
      <c r="BB537" s="100"/>
      <c r="BC537" s="100"/>
      <c r="BD537" s="100"/>
      <c r="BE537" s="100"/>
      <c r="BF537" s="100"/>
      <c r="BG537" s="100"/>
    </row>
    <row r="538" spans="1:59" ht="64.5" hidden="1" customHeight="1" x14ac:dyDescent="0.2">
      <c r="A538" s="336"/>
      <c r="B538" s="340"/>
      <c r="C538" s="340"/>
      <c r="D538" s="329"/>
      <c r="E538" s="340"/>
      <c r="F538" s="340"/>
      <c r="G538" s="106"/>
      <c r="H538" s="106"/>
      <c r="I538" s="99"/>
      <c r="J538" s="340"/>
      <c r="K538" s="340"/>
      <c r="L538" s="340"/>
      <c r="M538" s="340"/>
      <c r="N538" s="340"/>
      <c r="O538" s="328"/>
      <c r="P538" s="340"/>
      <c r="Q538" s="328"/>
      <c r="R538" s="328"/>
      <c r="S538" s="118"/>
      <c r="T538" s="99">
        <f t="shared" si="2793"/>
        <v>0</v>
      </c>
      <c r="U538" s="328"/>
      <c r="V538" s="328"/>
      <c r="W538" s="106"/>
      <c r="X538" s="328"/>
      <c r="Y538" s="328"/>
      <c r="Z538" s="108">
        <f t="shared" si="2794"/>
        <v>0</v>
      </c>
      <c r="AA538" s="106"/>
      <c r="AB538" s="106"/>
      <c r="AC538" s="328"/>
      <c r="AD538" s="328"/>
      <c r="AE538" s="108">
        <f t="shared" si="2795"/>
        <v>0</v>
      </c>
      <c r="AF538" s="106"/>
      <c r="AG538" s="106"/>
      <c r="AH538" s="328"/>
      <c r="AI538" s="328"/>
      <c r="AJ538" s="108">
        <f t="shared" si="2796"/>
        <v>0</v>
      </c>
      <c r="AK538" s="106"/>
      <c r="AL538" s="106"/>
      <c r="AM538" s="328"/>
      <c r="AN538" s="328"/>
      <c r="AO538" s="108">
        <f t="shared" si="2806"/>
        <v>0</v>
      </c>
      <c r="AP538" s="106"/>
      <c r="AQ538" s="328"/>
      <c r="AR538" s="328"/>
      <c r="AS538" s="328"/>
      <c r="AT538" s="329"/>
      <c r="AU538" s="329"/>
      <c r="AV538" s="329"/>
      <c r="AW538" s="106"/>
      <c r="AX538" s="106"/>
      <c r="AY538" s="119"/>
      <c r="AZ538" s="120"/>
      <c r="BA538" s="100"/>
      <c r="BB538" s="100"/>
      <c r="BC538" s="100"/>
      <c r="BD538" s="100"/>
      <c r="BE538" s="100"/>
      <c r="BF538" s="100"/>
      <c r="BG538" s="100"/>
    </row>
    <row r="539" spans="1:59" ht="64.5" hidden="1" customHeight="1" x14ac:dyDescent="0.2">
      <c r="A539" s="336">
        <v>176</v>
      </c>
      <c r="B539" s="340"/>
      <c r="C539" s="340" t="e">
        <f t="shared" ref="C539" si="2850">+VLOOKUP(B539,$A$694:$B$733,2,0)</f>
        <v>#N/A</v>
      </c>
      <c r="D539" s="329"/>
      <c r="E539" s="340" t="e">
        <f>IF(D539=$D$664,$E$664,IF(D539=$D$665,$E$665,IF(D539=$D$666,$E$666,IF(D539=$D$667,$E$667,IF(D539=$D$668,$E$668,IF(D539=$D$669,$E$669,IF(D539=$D$670,$E$670,IF(D539=$D$671,$E$671,IF(D539=$D$672,$E$672,IF(D539=$D$673,$E$673,IF(D539=VICERRECTORÍA_ACADÉMICA_,BE1150,IF(D539=PLANEACIÓN_,BE1152, IF(D539=IMPACTO,BE1151,IF(D539=VICERRECTORÍA_ADMINISTRATIVA_FINANCIERA_,BE1153,IF(D539=_VICERRECTORÍA_RESPONSABILIDAD_SOCIAL_Y_BIENESTAR_UNIVERSITARIO_,BE1154," ")))))))))))))))</f>
        <v>#VALUE!</v>
      </c>
      <c r="F539" s="340"/>
      <c r="G539" s="106"/>
      <c r="H539" s="106"/>
      <c r="I539" s="99"/>
      <c r="J539" s="340"/>
      <c r="K539" s="340"/>
      <c r="L539" s="340"/>
      <c r="M539" s="340"/>
      <c r="N539" s="340"/>
      <c r="O539" s="328">
        <f t="shared" ref="O539" si="2851">IF(N539="ALTA",5,IF(N539="MEDIO ALTA",4,IF(N539="MEDIA",3,IF(N539="MEDIO BAJA",2,IF(N539="BAJA",1,0)))))</f>
        <v>0</v>
      </c>
      <c r="P539" s="340"/>
      <c r="Q539" s="108"/>
      <c r="R539" s="328">
        <f t="shared" ref="R539" si="2852">Q539*O539</f>
        <v>0</v>
      </c>
      <c r="S539" s="118"/>
      <c r="T539" s="99">
        <f t="shared" ref="T539:T571" si="2853">IF(S539=$S$668,1,IF(S539=$S$664,5,IF(S539=$S$665,4,IF(S539=$S$666,3,IF(S539=$S$667,2,0)))))</f>
        <v>0</v>
      </c>
      <c r="U539" s="328" t="e">
        <f t="shared" ref="U539:U569" si="2854">ROUND(AVERAGEIF(T539:T541,"&gt;0"),0)</f>
        <v>#DIV/0!</v>
      </c>
      <c r="V539" s="328" t="e">
        <f t="shared" ref="V539:V569" si="2855">U539*0.6</f>
        <v>#DIV/0!</v>
      </c>
      <c r="W539" s="106"/>
      <c r="X539" s="328" t="e">
        <f t="shared" ref="X539" si="2856">IF(S539="No_existen",5*$X$10,Y539*$X$10)</f>
        <v>#DIV/0!</v>
      </c>
      <c r="Y539" s="328" t="e">
        <f t="shared" ref="Y539:Y569" si="2857">ROUND(AVERAGEIF(Z539:Z541,"&gt;0"),0)</f>
        <v>#DIV/0!</v>
      </c>
      <c r="Z539" s="108">
        <f t="shared" ref="Z539:Z571" si="2858">IF(AA539=$AA$666,1,IF(AA539=$AA$665,2,IF(AA539=$AA$664,4,IF(S539="No_existen",5,0))))</f>
        <v>0</v>
      </c>
      <c r="AA539" s="106"/>
      <c r="AB539" s="106"/>
      <c r="AC539" s="328" t="e">
        <f t="shared" ref="AC539" si="2859">IF(S539="No_existen",5*$AC$10,AD539*$AC$10)</f>
        <v>#DIV/0!</v>
      </c>
      <c r="AD539" s="328" t="e">
        <f t="shared" ref="AD539:AD569" si="2860">ROUND(AVERAGEIF(AE539:AE541,"&gt;0"),0)</f>
        <v>#DIV/0!</v>
      </c>
      <c r="AE539" s="108">
        <f t="shared" si="2795"/>
        <v>0</v>
      </c>
      <c r="AF539" s="106"/>
      <c r="AG539" s="106"/>
      <c r="AH539" s="328" t="e">
        <f t="shared" ref="AH539" si="2861">IF(S539="No_existen",5*$AH$10,AI539*$AH$10)</f>
        <v>#DIV/0!</v>
      </c>
      <c r="AI539" s="328" t="e">
        <f t="shared" ref="AI539:AI569" si="2862">ROUND(AVERAGEIF(AJ539:AJ541,"&gt;0"),0)</f>
        <v>#DIV/0!</v>
      </c>
      <c r="AJ539" s="108">
        <f t="shared" si="2796"/>
        <v>0</v>
      </c>
      <c r="AK539" s="106"/>
      <c r="AL539" s="106"/>
      <c r="AM539" s="328" t="e">
        <f t="shared" ref="AM539" si="2863">IF(S539="No_existen",5*$AM$10,AN539*$AM$10)</f>
        <v>#DIV/0!</v>
      </c>
      <c r="AN539" s="328" t="e">
        <f t="shared" ref="AN539:AN569" si="2864">ROUND(AVERAGEIF(AO539:AO541,"&gt;0"),0)</f>
        <v>#DIV/0!</v>
      </c>
      <c r="AO539" s="108">
        <f t="shared" ref="AO539:AO571" si="2865">IF(AP539="Preventivo",1,IF(AP539="Detectivo",4, IF(S539="No_existen",5,0)))</f>
        <v>0</v>
      </c>
      <c r="AP539" s="106"/>
      <c r="AQ539" s="328" t="e">
        <f t="shared" si="2846"/>
        <v>#DIV/0!</v>
      </c>
      <c r="AR539" s="328" t="e">
        <f t="shared" ref="AR539" si="2866">IF(AQ539&lt;1.5,"FUERTE",IF(AND(AQ539&gt;=1.5,AQ539&lt;2.5),"ACEPTABLE",IF(AQ539&gt;=5,"INEXISTENTE","DÉBIL")))</f>
        <v>#DIV/0!</v>
      </c>
      <c r="AS539" s="328">
        <f t="shared" ref="AS539" si="2867">IF(R539=0,0,ROUND((R539*AQ539),0))</f>
        <v>0</v>
      </c>
      <c r="AT539" s="329" t="str">
        <f t="shared" ref="AT539:AT569" si="2868">IF(AS539&gt;=36,"GRAVE", IF(AS539&lt;=10, "LEVE", "MODERADO"))</f>
        <v>LEVE</v>
      </c>
      <c r="AU539" s="329"/>
      <c r="AV539" s="329"/>
      <c r="AW539" s="106"/>
      <c r="AX539" s="106"/>
      <c r="AY539" s="119"/>
      <c r="AZ539" s="120"/>
      <c r="BA539" s="100"/>
      <c r="BB539" s="100"/>
      <c r="BC539" s="100"/>
      <c r="BD539" s="100"/>
      <c r="BE539" s="100"/>
      <c r="BF539" s="100"/>
      <c r="BG539" s="100"/>
    </row>
    <row r="540" spans="1:59" ht="64.5" hidden="1" customHeight="1" x14ac:dyDescent="0.2">
      <c r="A540" s="336"/>
      <c r="B540" s="340"/>
      <c r="C540" s="340"/>
      <c r="D540" s="329"/>
      <c r="E540" s="340"/>
      <c r="F540" s="340"/>
      <c r="G540" s="106"/>
      <c r="H540" s="106"/>
      <c r="I540" s="99"/>
      <c r="J540" s="340"/>
      <c r="K540" s="340"/>
      <c r="L540" s="340"/>
      <c r="M540" s="340"/>
      <c r="N540" s="340"/>
      <c r="O540" s="328"/>
      <c r="P540" s="340"/>
      <c r="Q540" s="108"/>
      <c r="R540" s="328"/>
      <c r="S540" s="118"/>
      <c r="T540" s="99">
        <f t="shared" si="2853"/>
        <v>0</v>
      </c>
      <c r="U540" s="328"/>
      <c r="V540" s="328"/>
      <c r="W540" s="106"/>
      <c r="X540" s="328"/>
      <c r="Y540" s="328"/>
      <c r="Z540" s="108">
        <f t="shared" si="2858"/>
        <v>0</v>
      </c>
      <c r="AA540" s="106"/>
      <c r="AB540" s="106"/>
      <c r="AC540" s="328"/>
      <c r="AD540" s="328"/>
      <c r="AE540" s="108">
        <f t="shared" si="2795"/>
        <v>0</v>
      </c>
      <c r="AF540" s="106"/>
      <c r="AG540" s="106"/>
      <c r="AH540" s="328"/>
      <c r="AI540" s="328"/>
      <c r="AJ540" s="108">
        <f t="shared" si="2796"/>
        <v>0</v>
      </c>
      <c r="AK540" s="106"/>
      <c r="AL540" s="106"/>
      <c r="AM540" s="328"/>
      <c r="AN540" s="328"/>
      <c r="AO540" s="108">
        <f t="shared" si="2865"/>
        <v>0</v>
      </c>
      <c r="AP540" s="106"/>
      <c r="AQ540" s="328"/>
      <c r="AR540" s="328"/>
      <c r="AS540" s="328"/>
      <c r="AT540" s="329"/>
      <c r="AU540" s="329"/>
      <c r="AV540" s="329"/>
      <c r="AW540" s="106"/>
      <c r="AX540" s="106"/>
      <c r="AY540" s="119"/>
      <c r="AZ540" s="120"/>
      <c r="BA540" s="100"/>
      <c r="BB540" s="100"/>
      <c r="BC540" s="100"/>
      <c r="BD540" s="100"/>
      <c r="BE540" s="100"/>
      <c r="BF540" s="100"/>
      <c r="BG540" s="100"/>
    </row>
    <row r="541" spans="1:59" ht="64.5" hidden="1" customHeight="1" x14ac:dyDescent="0.2">
      <c r="A541" s="336"/>
      <c r="B541" s="340"/>
      <c r="C541" s="340"/>
      <c r="D541" s="329"/>
      <c r="E541" s="340"/>
      <c r="F541" s="340"/>
      <c r="G541" s="106"/>
      <c r="H541" s="106"/>
      <c r="I541" s="99"/>
      <c r="J541" s="340"/>
      <c r="K541" s="340"/>
      <c r="L541" s="340"/>
      <c r="M541" s="340"/>
      <c r="N541" s="340"/>
      <c r="O541" s="328"/>
      <c r="P541" s="340"/>
      <c r="Q541" s="108"/>
      <c r="R541" s="328"/>
      <c r="S541" s="118"/>
      <c r="T541" s="99">
        <f t="shared" si="2853"/>
        <v>0</v>
      </c>
      <c r="U541" s="328"/>
      <c r="V541" s="328"/>
      <c r="W541" s="106"/>
      <c r="X541" s="328"/>
      <c r="Y541" s="328"/>
      <c r="Z541" s="108">
        <f t="shared" si="2858"/>
        <v>0</v>
      </c>
      <c r="AA541" s="106"/>
      <c r="AB541" s="106"/>
      <c r="AC541" s="328"/>
      <c r="AD541" s="328"/>
      <c r="AE541" s="108">
        <f t="shared" si="2795"/>
        <v>0</v>
      </c>
      <c r="AF541" s="106"/>
      <c r="AG541" s="106"/>
      <c r="AH541" s="328"/>
      <c r="AI541" s="328"/>
      <c r="AJ541" s="108">
        <f t="shared" si="2796"/>
        <v>0</v>
      </c>
      <c r="AK541" s="106"/>
      <c r="AL541" s="106"/>
      <c r="AM541" s="328"/>
      <c r="AN541" s="328"/>
      <c r="AO541" s="108">
        <f t="shared" si="2865"/>
        <v>0</v>
      </c>
      <c r="AP541" s="106"/>
      <c r="AQ541" s="328"/>
      <c r="AR541" s="328"/>
      <c r="AS541" s="328"/>
      <c r="AT541" s="329"/>
      <c r="AU541" s="329"/>
      <c r="AV541" s="329"/>
      <c r="AW541" s="106"/>
      <c r="AX541" s="106"/>
      <c r="AY541" s="119"/>
      <c r="AZ541" s="120"/>
      <c r="BA541" s="100"/>
      <c r="BB541" s="100"/>
      <c r="BC541" s="100"/>
      <c r="BD541" s="100"/>
      <c r="BE541" s="100"/>
      <c r="BF541" s="100"/>
      <c r="BG541" s="100"/>
    </row>
    <row r="542" spans="1:59" ht="64.5" hidden="1" customHeight="1" x14ac:dyDescent="0.2">
      <c r="A542" s="336">
        <v>177</v>
      </c>
      <c r="B542" s="340"/>
      <c r="C542" s="340" t="e">
        <f t="shared" ref="C542" si="2869">+VLOOKUP(B542,$A$694:$B$733,2,0)</f>
        <v>#N/A</v>
      </c>
      <c r="D542" s="329"/>
      <c r="E542" s="340" t="e">
        <f>IF(D542=$D$664,$E$664,IF(D542=$D$665,$E$665,IF(D542=$D$666,$E$666,IF(D542=$D$667,$E$667,IF(D542=$D$668,$E$668,IF(D542=$D$669,$E$669,IF(D542=$D$670,$E$670,IF(D542=$D$671,$E$671,IF(D542=$D$672,$E$672,IF(D542=$D$673,$E$673,IF(D542=VICERRECTORÍA_ACADÉMICA_,BE1153,IF(D542=PLANEACIÓN_,BE1155, IF(D542=IMPACTO,BE1154,IF(D542=VICERRECTORÍA_ADMINISTRATIVA_FINANCIERA_,BE1156,IF(D542=_VICERRECTORÍA_RESPONSABILIDAD_SOCIAL_Y_BIENESTAR_UNIVERSITARIO_,BE1157," ")))))))))))))))</f>
        <v>#VALUE!</v>
      </c>
      <c r="F542" s="340"/>
      <c r="G542" s="106"/>
      <c r="H542" s="106"/>
      <c r="I542" s="99"/>
      <c r="J542" s="340"/>
      <c r="K542" s="340"/>
      <c r="L542" s="340"/>
      <c r="M542" s="340"/>
      <c r="N542" s="340"/>
      <c r="O542" s="328">
        <f t="shared" ref="O542" si="2870">IF(N542="ALTA",5,IF(N542="MEDIO ALTA",4,IF(N542="MEDIA",3,IF(N542="MEDIO BAJA",2,IF(N542="BAJA",1,0)))))</f>
        <v>0</v>
      </c>
      <c r="P542" s="340"/>
      <c r="Q542" s="108"/>
      <c r="R542" s="328">
        <f t="shared" ref="R542" si="2871">Q542*O542</f>
        <v>0</v>
      </c>
      <c r="S542" s="118"/>
      <c r="T542" s="99">
        <f t="shared" si="2853"/>
        <v>0</v>
      </c>
      <c r="U542" s="328" t="e">
        <f t="shared" si="2854"/>
        <v>#DIV/0!</v>
      </c>
      <c r="V542" s="328" t="e">
        <f t="shared" si="2855"/>
        <v>#DIV/0!</v>
      </c>
      <c r="W542" s="106"/>
      <c r="X542" s="328" t="e">
        <f t="shared" ref="X542" si="2872">IF(S542="No_existen",5*$X$10,Y542*$X$10)</f>
        <v>#DIV/0!</v>
      </c>
      <c r="Y542" s="328" t="e">
        <f t="shared" si="2857"/>
        <v>#DIV/0!</v>
      </c>
      <c r="Z542" s="108">
        <f t="shared" si="2858"/>
        <v>0</v>
      </c>
      <c r="AA542" s="106"/>
      <c r="AB542" s="106"/>
      <c r="AC542" s="328" t="e">
        <f t="shared" ref="AC542" si="2873">IF(S542="No_existen",5*$AC$10,AD542*$AC$10)</f>
        <v>#DIV/0!</v>
      </c>
      <c r="AD542" s="328" t="e">
        <f t="shared" si="2860"/>
        <v>#DIV/0!</v>
      </c>
      <c r="AE542" s="108">
        <f t="shared" si="2795"/>
        <v>0</v>
      </c>
      <c r="AF542" s="106"/>
      <c r="AG542" s="106"/>
      <c r="AH542" s="328" t="e">
        <f t="shared" ref="AH542" si="2874">IF(S542="No_existen",5*$AH$10,AI542*$AH$10)</f>
        <v>#DIV/0!</v>
      </c>
      <c r="AI542" s="328" t="e">
        <f t="shared" si="2862"/>
        <v>#DIV/0!</v>
      </c>
      <c r="AJ542" s="108">
        <f t="shared" si="2796"/>
        <v>0</v>
      </c>
      <c r="AK542" s="106"/>
      <c r="AL542" s="106"/>
      <c r="AM542" s="328" t="e">
        <f t="shared" ref="AM542" si="2875">IF(S542="No_existen",5*$AM$10,AN542*$AM$10)</f>
        <v>#DIV/0!</v>
      </c>
      <c r="AN542" s="328" t="e">
        <f t="shared" si="2864"/>
        <v>#DIV/0!</v>
      </c>
      <c r="AO542" s="108">
        <f t="shared" si="2865"/>
        <v>0</v>
      </c>
      <c r="AP542" s="106"/>
      <c r="AQ542" s="328" t="e">
        <f t="shared" si="2846"/>
        <v>#DIV/0!</v>
      </c>
      <c r="AR542" s="328" t="e">
        <f t="shared" ref="AR542" si="2876">IF(AQ542&lt;1.5,"FUERTE",IF(AND(AQ542&gt;=1.5,AQ542&lt;2.5),"ACEPTABLE",IF(AQ542&gt;=5,"INEXISTENTE","DÉBIL")))</f>
        <v>#DIV/0!</v>
      </c>
      <c r="AS542" s="328">
        <f t="shared" ref="AS542" si="2877">IF(R542=0,0,ROUND((R542*AQ542),0))</f>
        <v>0</v>
      </c>
      <c r="AT542" s="329" t="str">
        <f t="shared" si="2868"/>
        <v>LEVE</v>
      </c>
      <c r="AU542" s="329"/>
      <c r="AV542" s="329"/>
      <c r="AW542" s="106"/>
      <c r="AX542" s="106"/>
      <c r="AY542" s="119"/>
      <c r="AZ542" s="120"/>
      <c r="BA542" s="100"/>
      <c r="BB542" s="100"/>
      <c r="BC542" s="100"/>
      <c r="BD542" s="100"/>
      <c r="BE542" s="100"/>
      <c r="BF542" s="100"/>
      <c r="BG542" s="100"/>
    </row>
    <row r="543" spans="1:59" ht="64.5" hidden="1" customHeight="1" x14ac:dyDescent="0.2">
      <c r="A543" s="336"/>
      <c r="B543" s="340"/>
      <c r="C543" s="340"/>
      <c r="D543" s="329"/>
      <c r="E543" s="340"/>
      <c r="F543" s="340"/>
      <c r="G543" s="106"/>
      <c r="H543" s="106"/>
      <c r="I543" s="99"/>
      <c r="J543" s="340"/>
      <c r="K543" s="340"/>
      <c r="L543" s="340"/>
      <c r="M543" s="340"/>
      <c r="N543" s="340"/>
      <c r="O543" s="328"/>
      <c r="P543" s="340"/>
      <c r="Q543" s="108"/>
      <c r="R543" s="328"/>
      <c r="S543" s="118"/>
      <c r="T543" s="99">
        <f t="shared" si="2853"/>
        <v>0</v>
      </c>
      <c r="U543" s="328"/>
      <c r="V543" s="328"/>
      <c r="W543" s="106"/>
      <c r="X543" s="328"/>
      <c r="Y543" s="328"/>
      <c r="Z543" s="108">
        <f t="shared" si="2858"/>
        <v>0</v>
      </c>
      <c r="AA543" s="106"/>
      <c r="AB543" s="106"/>
      <c r="AC543" s="328"/>
      <c r="AD543" s="328"/>
      <c r="AE543" s="108">
        <f t="shared" si="2795"/>
        <v>0</v>
      </c>
      <c r="AF543" s="106"/>
      <c r="AG543" s="106"/>
      <c r="AH543" s="328"/>
      <c r="AI543" s="328"/>
      <c r="AJ543" s="108">
        <f t="shared" si="2796"/>
        <v>0</v>
      </c>
      <c r="AK543" s="106"/>
      <c r="AL543" s="106"/>
      <c r="AM543" s="328"/>
      <c r="AN543" s="328"/>
      <c r="AO543" s="108">
        <f t="shared" si="2865"/>
        <v>0</v>
      </c>
      <c r="AP543" s="106"/>
      <c r="AQ543" s="328"/>
      <c r="AR543" s="328"/>
      <c r="AS543" s="328"/>
      <c r="AT543" s="329"/>
      <c r="AU543" s="329"/>
      <c r="AV543" s="329"/>
      <c r="AW543" s="106"/>
      <c r="AX543" s="106"/>
      <c r="AY543" s="119"/>
      <c r="AZ543" s="120"/>
      <c r="BA543" s="100"/>
      <c r="BB543" s="100"/>
      <c r="BC543" s="100"/>
      <c r="BD543" s="100"/>
      <c r="BE543" s="100"/>
      <c r="BF543" s="100"/>
      <c r="BG543" s="100"/>
    </row>
    <row r="544" spans="1:59" ht="64.5" hidden="1" customHeight="1" x14ac:dyDescent="0.2">
      <c r="A544" s="336"/>
      <c r="B544" s="340"/>
      <c r="C544" s="340"/>
      <c r="D544" s="329"/>
      <c r="E544" s="340"/>
      <c r="F544" s="340"/>
      <c r="G544" s="106"/>
      <c r="H544" s="106"/>
      <c r="I544" s="99"/>
      <c r="J544" s="340"/>
      <c r="K544" s="340"/>
      <c r="L544" s="340"/>
      <c r="M544" s="340"/>
      <c r="N544" s="340"/>
      <c r="O544" s="328"/>
      <c r="P544" s="340"/>
      <c r="Q544" s="108"/>
      <c r="R544" s="328"/>
      <c r="S544" s="118"/>
      <c r="T544" s="99">
        <f t="shared" si="2853"/>
        <v>0</v>
      </c>
      <c r="U544" s="328"/>
      <c r="V544" s="328"/>
      <c r="W544" s="106"/>
      <c r="X544" s="328"/>
      <c r="Y544" s="328"/>
      <c r="Z544" s="108">
        <f t="shared" si="2858"/>
        <v>0</v>
      </c>
      <c r="AA544" s="106"/>
      <c r="AB544" s="106"/>
      <c r="AC544" s="328"/>
      <c r="AD544" s="328"/>
      <c r="AE544" s="108">
        <f t="shared" si="2795"/>
        <v>0</v>
      </c>
      <c r="AF544" s="106"/>
      <c r="AG544" s="106"/>
      <c r="AH544" s="328"/>
      <c r="AI544" s="328"/>
      <c r="AJ544" s="108">
        <f t="shared" si="2796"/>
        <v>0</v>
      </c>
      <c r="AK544" s="106"/>
      <c r="AL544" s="106"/>
      <c r="AM544" s="328"/>
      <c r="AN544" s="328"/>
      <c r="AO544" s="108">
        <f t="shared" si="2865"/>
        <v>0</v>
      </c>
      <c r="AP544" s="106"/>
      <c r="AQ544" s="328"/>
      <c r="AR544" s="328"/>
      <c r="AS544" s="328"/>
      <c r="AT544" s="329"/>
      <c r="AU544" s="329"/>
      <c r="AV544" s="329"/>
      <c r="AW544" s="106"/>
      <c r="AX544" s="106"/>
      <c r="AY544" s="119"/>
      <c r="AZ544" s="120"/>
      <c r="BA544" s="100"/>
      <c r="BB544" s="100"/>
      <c r="BC544" s="100"/>
      <c r="BD544" s="100"/>
      <c r="BE544" s="100"/>
      <c r="BF544" s="100"/>
      <c r="BG544" s="100"/>
    </row>
    <row r="545" spans="1:59" ht="64.5" hidden="1" customHeight="1" x14ac:dyDescent="0.2">
      <c r="A545" s="336">
        <v>178</v>
      </c>
      <c r="B545" s="340"/>
      <c r="C545" s="340" t="e">
        <f t="shared" ref="C545" si="2878">+VLOOKUP(B545,$A$694:$B$733,2,0)</f>
        <v>#N/A</v>
      </c>
      <c r="D545" s="329"/>
      <c r="E545" s="340" t="e">
        <f>IF(D545=$D$664,$E$664,IF(D545=$D$665,$E$665,IF(D545=$D$666,$E$666,IF(D545=$D$667,$E$667,IF(D545=$D$668,$E$668,IF(D545=$D$669,$E$669,IF(D545=$D$670,$E$670,IF(D545=$D$671,$E$671,IF(D545=$D$672,$E$672,IF(D545=$D$673,$E$673,IF(D545=VICERRECTORÍA_ACADÉMICA_,BE1156,IF(D545=PLANEACIÓN_,BE1158, IF(D545=IMPACTO,BE1157,IF(D545=VICERRECTORÍA_ADMINISTRATIVA_FINANCIERA_,BE1159,IF(D545=_VICERRECTORÍA_RESPONSABILIDAD_SOCIAL_Y_BIENESTAR_UNIVERSITARIO_,BE1160," ")))))))))))))))</f>
        <v>#VALUE!</v>
      </c>
      <c r="F545" s="340"/>
      <c r="G545" s="106"/>
      <c r="H545" s="106"/>
      <c r="I545" s="99"/>
      <c r="J545" s="340"/>
      <c r="K545" s="340"/>
      <c r="L545" s="340"/>
      <c r="M545" s="340"/>
      <c r="N545" s="340"/>
      <c r="O545" s="328">
        <f t="shared" ref="O545" si="2879">IF(N545="ALTA",5,IF(N545="MEDIO ALTA",4,IF(N545="MEDIA",3,IF(N545="MEDIO BAJA",2,IF(N545="BAJA",1,0)))))</f>
        <v>0</v>
      </c>
      <c r="P545" s="340"/>
      <c r="Q545" s="108"/>
      <c r="R545" s="328">
        <f t="shared" ref="R545" si="2880">Q545*O545</f>
        <v>0</v>
      </c>
      <c r="S545" s="118"/>
      <c r="T545" s="99">
        <f t="shared" si="2853"/>
        <v>0</v>
      </c>
      <c r="U545" s="328" t="e">
        <f t="shared" si="2854"/>
        <v>#DIV/0!</v>
      </c>
      <c r="V545" s="328" t="e">
        <f t="shared" si="2855"/>
        <v>#DIV/0!</v>
      </c>
      <c r="W545" s="106"/>
      <c r="X545" s="328" t="e">
        <f t="shared" ref="X545" si="2881">IF(S545="No_existen",5*$X$10,Y545*$X$10)</f>
        <v>#DIV/0!</v>
      </c>
      <c r="Y545" s="328" t="e">
        <f t="shared" si="2857"/>
        <v>#DIV/0!</v>
      </c>
      <c r="Z545" s="108">
        <f t="shared" si="2858"/>
        <v>0</v>
      </c>
      <c r="AA545" s="106"/>
      <c r="AB545" s="106"/>
      <c r="AC545" s="328" t="e">
        <f t="shared" ref="AC545" si="2882">IF(S545="No_existen",5*$AC$10,AD545*$AC$10)</f>
        <v>#DIV/0!</v>
      </c>
      <c r="AD545" s="328" t="e">
        <f t="shared" si="2860"/>
        <v>#DIV/0!</v>
      </c>
      <c r="AE545" s="108">
        <f t="shared" si="2795"/>
        <v>0</v>
      </c>
      <c r="AF545" s="106"/>
      <c r="AG545" s="106"/>
      <c r="AH545" s="328" t="e">
        <f t="shared" ref="AH545" si="2883">IF(S545="No_existen",5*$AH$10,AI545*$AH$10)</f>
        <v>#DIV/0!</v>
      </c>
      <c r="AI545" s="328" t="e">
        <f t="shared" si="2862"/>
        <v>#DIV/0!</v>
      </c>
      <c r="AJ545" s="108">
        <f t="shared" si="2796"/>
        <v>0</v>
      </c>
      <c r="AK545" s="106"/>
      <c r="AL545" s="106"/>
      <c r="AM545" s="328" t="e">
        <f t="shared" ref="AM545" si="2884">IF(S545="No_existen",5*$AM$10,AN545*$AM$10)</f>
        <v>#DIV/0!</v>
      </c>
      <c r="AN545" s="328" t="e">
        <f t="shared" si="2864"/>
        <v>#DIV/0!</v>
      </c>
      <c r="AO545" s="108">
        <f t="shared" si="2865"/>
        <v>0</v>
      </c>
      <c r="AP545" s="106"/>
      <c r="AQ545" s="328" t="e">
        <f t="shared" si="2846"/>
        <v>#DIV/0!</v>
      </c>
      <c r="AR545" s="328" t="e">
        <f t="shared" ref="AR545" si="2885">IF(AQ545&lt;1.5,"FUERTE",IF(AND(AQ545&gt;=1.5,AQ545&lt;2.5),"ACEPTABLE",IF(AQ545&gt;=5,"INEXISTENTE","DÉBIL")))</f>
        <v>#DIV/0!</v>
      </c>
      <c r="AS545" s="328">
        <f t="shared" ref="AS545" si="2886">IF(R545=0,0,ROUND((R545*AQ545),0))</f>
        <v>0</v>
      </c>
      <c r="AT545" s="329" t="str">
        <f t="shared" si="2868"/>
        <v>LEVE</v>
      </c>
      <c r="AU545" s="329"/>
      <c r="AV545" s="329"/>
      <c r="AW545" s="106"/>
      <c r="AX545" s="106"/>
      <c r="AY545" s="119"/>
      <c r="AZ545" s="120"/>
      <c r="BA545" s="100"/>
      <c r="BB545" s="100"/>
      <c r="BC545" s="100"/>
      <c r="BD545" s="100"/>
      <c r="BE545" s="100"/>
      <c r="BF545" s="100"/>
      <c r="BG545" s="100"/>
    </row>
    <row r="546" spans="1:59" ht="64.5" hidden="1" customHeight="1" x14ac:dyDescent="0.2">
      <c r="A546" s="336"/>
      <c r="B546" s="340"/>
      <c r="C546" s="340"/>
      <c r="D546" s="329"/>
      <c r="E546" s="340"/>
      <c r="F546" s="340"/>
      <c r="G546" s="106"/>
      <c r="H546" s="106"/>
      <c r="I546" s="99"/>
      <c r="J546" s="340"/>
      <c r="K546" s="340"/>
      <c r="L546" s="340"/>
      <c r="M546" s="340"/>
      <c r="N546" s="340"/>
      <c r="O546" s="328"/>
      <c r="P546" s="340"/>
      <c r="Q546" s="108"/>
      <c r="R546" s="328"/>
      <c r="S546" s="118"/>
      <c r="T546" s="99">
        <f t="shared" si="2853"/>
        <v>0</v>
      </c>
      <c r="U546" s="328"/>
      <c r="V546" s="328"/>
      <c r="W546" s="106"/>
      <c r="X546" s="328"/>
      <c r="Y546" s="328"/>
      <c r="Z546" s="108">
        <f t="shared" si="2858"/>
        <v>0</v>
      </c>
      <c r="AA546" s="106"/>
      <c r="AB546" s="106"/>
      <c r="AC546" s="328"/>
      <c r="AD546" s="328"/>
      <c r="AE546" s="108">
        <f t="shared" si="2795"/>
        <v>0</v>
      </c>
      <c r="AF546" s="106"/>
      <c r="AG546" s="106"/>
      <c r="AH546" s="328"/>
      <c r="AI546" s="328"/>
      <c r="AJ546" s="108">
        <f t="shared" si="2796"/>
        <v>0</v>
      </c>
      <c r="AK546" s="106"/>
      <c r="AL546" s="106"/>
      <c r="AM546" s="328"/>
      <c r="AN546" s="328"/>
      <c r="AO546" s="108">
        <f t="shared" si="2865"/>
        <v>0</v>
      </c>
      <c r="AP546" s="106"/>
      <c r="AQ546" s="328"/>
      <c r="AR546" s="328"/>
      <c r="AS546" s="328"/>
      <c r="AT546" s="329"/>
      <c r="AU546" s="329"/>
      <c r="AV546" s="329"/>
      <c r="AW546" s="106"/>
      <c r="AX546" s="106"/>
      <c r="AY546" s="119"/>
      <c r="AZ546" s="120"/>
      <c r="BA546" s="100"/>
      <c r="BB546" s="100"/>
      <c r="BC546" s="100"/>
      <c r="BD546" s="100"/>
      <c r="BE546" s="100"/>
      <c r="BF546" s="100"/>
      <c r="BG546" s="100"/>
    </row>
    <row r="547" spans="1:59" ht="64.5" hidden="1" customHeight="1" x14ac:dyDescent="0.2">
      <c r="A547" s="336"/>
      <c r="B547" s="340"/>
      <c r="C547" s="340"/>
      <c r="D547" s="329"/>
      <c r="E547" s="340"/>
      <c r="F547" s="340"/>
      <c r="G547" s="106"/>
      <c r="H547" s="106"/>
      <c r="I547" s="99"/>
      <c r="J547" s="340"/>
      <c r="K547" s="340"/>
      <c r="L547" s="340"/>
      <c r="M547" s="340"/>
      <c r="N547" s="340"/>
      <c r="O547" s="328"/>
      <c r="P547" s="340"/>
      <c r="Q547" s="108"/>
      <c r="R547" s="328"/>
      <c r="S547" s="118"/>
      <c r="T547" s="99">
        <f t="shared" si="2853"/>
        <v>0</v>
      </c>
      <c r="U547" s="328"/>
      <c r="V547" s="328"/>
      <c r="W547" s="106"/>
      <c r="X547" s="328"/>
      <c r="Y547" s="328"/>
      <c r="Z547" s="108">
        <f t="shared" si="2858"/>
        <v>0</v>
      </c>
      <c r="AA547" s="106"/>
      <c r="AB547" s="106"/>
      <c r="AC547" s="328"/>
      <c r="AD547" s="328"/>
      <c r="AE547" s="108">
        <f t="shared" si="2795"/>
        <v>0</v>
      </c>
      <c r="AF547" s="106"/>
      <c r="AG547" s="106"/>
      <c r="AH547" s="328"/>
      <c r="AI547" s="328"/>
      <c r="AJ547" s="108">
        <f t="shared" si="2796"/>
        <v>0</v>
      </c>
      <c r="AK547" s="106"/>
      <c r="AL547" s="106"/>
      <c r="AM547" s="328"/>
      <c r="AN547" s="328"/>
      <c r="AO547" s="108">
        <f t="shared" si="2865"/>
        <v>0</v>
      </c>
      <c r="AP547" s="106"/>
      <c r="AQ547" s="328"/>
      <c r="AR547" s="328"/>
      <c r="AS547" s="328"/>
      <c r="AT547" s="329"/>
      <c r="AU547" s="329"/>
      <c r="AV547" s="329"/>
      <c r="AW547" s="106"/>
      <c r="AX547" s="106"/>
      <c r="AY547" s="119"/>
      <c r="AZ547" s="120"/>
      <c r="BA547" s="100"/>
      <c r="BB547" s="100"/>
      <c r="BC547" s="100"/>
      <c r="BD547" s="100"/>
      <c r="BE547" s="100"/>
      <c r="BF547" s="100"/>
      <c r="BG547" s="100"/>
    </row>
    <row r="548" spans="1:59" ht="64.5" hidden="1" customHeight="1" x14ac:dyDescent="0.2">
      <c r="A548" s="336">
        <v>179</v>
      </c>
      <c r="B548" s="340"/>
      <c r="C548" s="340" t="e">
        <f t="shared" ref="C548" si="2887">+VLOOKUP(B548,$A$694:$B$733,2,0)</f>
        <v>#N/A</v>
      </c>
      <c r="D548" s="329"/>
      <c r="E548" s="340" t="e">
        <f>IF(D548=$D$664,$E$664,IF(D548=$D$665,$E$665,IF(D548=$D$666,$E$666,IF(D548=$D$667,$E$667,IF(D548=$D$668,$E$668,IF(D548=$D$669,$E$669,IF(D548=$D$670,$E$670,IF(D548=$D$671,$E$671,IF(D548=$D$672,$E$672,IF(D548=$D$673,$E$673,IF(D548=VICERRECTORÍA_ACADÉMICA_,BE1159,IF(D548=PLANEACIÓN_,BE1161, IF(D548=IMPACTO,BE1160,IF(D548=VICERRECTORÍA_ADMINISTRATIVA_FINANCIERA_,BE1162,IF(D548=_VICERRECTORÍA_RESPONSABILIDAD_SOCIAL_Y_BIENESTAR_UNIVERSITARIO_,BE1163," ")))))))))))))))</f>
        <v>#VALUE!</v>
      </c>
      <c r="F548" s="340"/>
      <c r="G548" s="106"/>
      <c r="H548" s="106"/>
      <c r="I548" s="99"/>
      <c r="J548" s="340"/>
      <c r="K548" s="340"/>
      <c r="L548" s="340"/>
      <c r="M548" s="340"/>
      <c r="N548" s="340"/>
      <c r="O548" s="328">
        <f t="shared" ref="O548" si="2888">IF(N548="ALTA",5,IF(N548="MEDIO ALTA",4,IF(N548="MEDIA",3,IF(N548="MEDIO BAJA",2,IF(N548="BAJA",1,0)))))</f>
        <v>0</v>
      </c>
      <c r="P548" s="340"/>
      <c r="Q548" s="108"/>
      <c r="R548" s="328">
        <f t="shared" ref="R548" si="2889">Q548*O548</f>
        <v>0</v>
      </c>
      <c r="S548" s="118"/>
      <c r="T548" s="99">
        <f t="shared" si="2853"/>
        <v>0</v>
      </c>
      <c r="U548" s="328" t="e">
        <f t="shared" si="2854"/>
        <v>#DIV/0!</v>
      </c>
      <c r="V548" s="328" t="e">
        <f t="shared" si="2855"/>
        <v>#DIV/0!</v>
      </c>
      <c r="W548" s="106"/>
      <c r="X548" s="328" t="e">
        <f t="shared" ref="X548" si="2890">IF(S548="No_existen",5*$X$10,Y548*$X$10)</f>
        <v>#DIV/0!</v>
      </c>
      <c r="Y548" s="328" t="e">
        <f t="shared" si="2857"/>
        <v>#DIV/0!</v>
      </c>
      <c r="Z548" s="108">
        <f t="shared" si="2858"/>
        <v>0</v>
      </c>
      <c r="AA548" s="106"/>
      <c r="AB548" s="106"/>
      <c r="AC548" s="328" t="e">
        <f t="shared" ref="AC548" si="2891">IF(S548="No_existen",5*$AC$10,AD548*$AC$10)</f>
        <v>#DIV/0!</v>
      </c>
      <c r="AD548" s="328" t="e">
        <f t="shared" si="2860"/>
        <v>#DIV/0!</v>
      </c>
      <c r="AE548" s="108">
        <f t="shared" si="2795"/>
        <v>0</v>
      </c>
      <c r="AF548" s="106"/>
      <c r="AG548" s="106"/>
      <c r="AH548" s="328" t="e">
        <f t="shared" ref="AH548" si="2892">IF(S548="No_existen",5*$AH$10,AI548*$AH$10)</f>
        <v>#DIV/0!</v>
      </c>
      <c r="AI548" s="328" t="e">
        <f t="shared" si="2862"/>
        <v>#DIV/0!</v>
      </c>
      <c r="AJ548" s="108">
        <f t="shared" si="2796"/>
        <v>0</v>
      </c>
      <c r="AK548" s="106"/>
      <c r="AL548" s="106"/>
      <c r="AM548" s="328" t="e">
        <f t="shared" ref="AM548" si="2893">IF(S548="No_existen",5*$AM$10,AN548*$AM$10)</f>
        <v>#DIV/0!</v>
      </c>
      <c r="AN548" s="328" t="e">
        <f t="shared" si="2864"/>
        <v>#DIV/0!</v>
      </c>
      <c r="AO548" s="108">
        <f t="shared" si="2865"/>
        <v>0</v>
      </c>
      <c r="AP548" s="106"/>
      <c r="AQ548" s="328" t="e">
        <f t="shared" si="2846"/>
        <v>#DIV/0!</v>
      </c>
      <c r="AR548" s="328" t="e">
        <f t="shared" ref="AR548" si="2894">IF(AQ548&lt;1.5,"FUERTE",IF(AND(AQ548&gt;=1.5,AQ548&lt;2.5),"ACEPTABLE",IF(AQ548&gt;=5,"INEXISTENTE","DÉBIL")))</f>
        <v>#DIV/0!</v>
      </c>
      <c r="AS548" s="328">
        <f t="shared" ref="AS548" si="2895">IF(R548=0,0,ROUND((R548*AQ548),0))</f>
        <v>0</v>
      </c>
      <c r="AT548" s="329" t="str">
        <f t="shared" si="2868"/>
        <v>LEVE</v>
      </c>
      <c r="AU548" s="329"/>
      <c r="AV548" s="329"/>
      <c r="AW548" s="106"/>
      <c r="AX548" s="106"/>
      <c r="AY548" s="119"/>
      <c r="AZ548" s="120"/>
      <c r="BA548" s="100"/>
      <c r="BB548" s="100"/>
      <c r="BC548" s="100"/>
      <c r="BD548" s="100"/>
      <c r="BE548" s="100"/>
      <c r="BF548" s="100"/>
      <c r="BG548" s="100"/>
    </row>
    <row r="549" spans="1:59" ht="64.5" hidden="1" customHeight="1" x14ac:dyDescent="0.2">
      <c r="A549" s="336"/>
      <c r="B549" s="340"/>
      <c r="C549" s="340"/>
      <c r="D549" s="329"/>
      <c r="E549" s="340"/>
      <c r="F549" s="340"/>
      <c r="G549" s="106"/>
      <c r="H549" s="106"/>
      <c r="I549" s="99"/>
      <c r="J549" s="340"/>
      <c r="K549" s="340"/>
      <c r="L549" s="340"/>
      <c r="M549" s="340"/>
      <c r="N549" s="340"/>
      <c r="O549" s="328"/>
      <c r="P549" s="340"/>
      <c r="Q549" s="108"/>
      <c r="R549" s="328"/>
      <c r="S549" s="118"/>
      <c r="T549" s="99">
        <f t="shared" si="2853"/>
        <v>0</v>
      </c>
      <c r="U549" s="328"/>
      <c r="V549" s="328"/>
      <c r="W549" s="106"/>
      <c r="X549" s="328"/>
      <c r="Y549" s="328"/>
      <c r="Z549" s="108">
        <f t="shared" si="2858"/>
        <v>0</v>
      </c>
      <c r="AA549" s="106"/>
      <c r="AB549" s="106"/>
      <c r="AC549" s="328"/>
      <c r="AD549" s="328"/>
      <c r="AE549" s="108">
        <f t="shared" si="2795"/>
        <v>0</v>
      </c>
      <c r="AF549" s="106"/>
      <c r="AG549" s="106"/>
      <c r="AH549" s="328"/>
      <c r="AI549" s="328"/>
      <c r="AJ549" s="108">
        <f t="shared" si="2796"/>
        <v>0</v>
      </c>
      <c r="AK549" s="106"/>
      <c r="AL549" s="106"/>
      <c r="AM549" s="328"/>
      <c r="AN549" s="328"/>
      <c r="AO549" s="108">
        <f t="shared" si="2865"/>
        <v>0</v>
      </c>
      <c r="AP549" s="106"/>
      <c r="AQ549" s="328"/>
      <c r="AR549" s="328"/>
      <c r="AS549" s="328"/>
      <c r="AT549" s="329"/>
      <c r="AU549" s="329"/>
      <c r="AV549" s="329"/>
      <c r="AW549" s="106"/>
      <c r="AX549" s="106"/>
      <c r="AY549" s="119"/>
      <c r="AZ549" s="120"/>
      <c r="BA549" s="100"/>
      <c r="BB549" s="100"/>
      <c r="BC549" s="100"/>
      <c r="BD549" s="100"/>
      <c r="BE549" s="100"/>
      <c r="BF549" s="100"/>
      <c r="BG549" s="100"/>
    </row>
    <row r="550" spans="1:59" ht="64.5" hidden="1" customHeight="1" x14ac:dyDescent="0.2">
      <c r="A550" s="336"/>
      <c r="B550" s="340"/>
      <c r="C550" s="340"/>
      <c r="D550" s="329"/>
      <c r="E550" s="340"/>
      <c r="F550" s="340"/>
      <c r="G550" s="106"/>
      <c r="H550" s="106"/>
      <c r="I550" s="99"/>
      <c r="J550" s="340"/>
      <c r="K550" s="340"/>
      <c r="L550" s="340"/>
      <c r="M550" s="340"/>
      <c r="N550" s="340"/>
      <c r="O550" s="328"/>
      <c r="P550" s="340"/>
      <c r="Q550" s="108"/>
      <c r="R550" s="328"/>
      <c r="S550" s="118"/>
      <c r="T550" s="99">
        <f t="shared" si="2853"/>
        <v>0</v>
      </c>
      <c r="U550" s="328"/>
      <c r="V550" s="328"/>
      <c r="W550" s="106"/>
      <c r="X550" s="328"/>
      <c r="Y550" s="328"/>
      <c r="Z550" s="108">
        <f t="shared" si="2858"/>
        <v>0</v>
      </c>
      <c r="AA550" s="106"/>
      <c r="AB550" s="106"/>
      <c r="AC550" s="328"/>
      <c r="AD550" s="328"/>
      <c r="AE550" s="108">
        <f t="shared" si="2795"/>
        <v>0</v>
      </c>
      <c r="AF550" s="106"/>
      <c r="AG550" s="106"/>
      <c r="AH550" s="328"/>
      <c r="AI550" s="328"/>
      <c r="AJ550" s="108">
        <f t="shared" si="2796"/>
        <v>0</v>
      </c>
      <c r="AK550" s="106"/>
      <c r="AL550" s="106"/>
      <c r="AM550" s="328"/>
      <c r="AN550" s="328"/>
      <c r="AO550" s="108">
        <f t="shared" si="2865"/>
        <v>0</v>
      </c>
      <c r="AP550" s="106"/>
      <c r="AQ550" s="328"/>
      <c r="AR550" s="328"/>
      <c r="AS550" s="328"/>
      <c r="AT550" s="329"/>
      <c r="AU550" s="329"/>
      <c r="AV550" s="329"/>
      <c r="AW550" s="106"/>
      <c r="AX550" s="106"/>
      <c r="AY550" s="119"/>
      <c r="AZ550" s="120"/>
      <c r="BA550" s="100"/>
      <c r="BB550" s="100"/>
      <c r="BC550" s="100"/>
      <c r="BD550" s="100"/>
      <c r="BE550" s="100"/>
      <c r="BF550" s="100"/>
      <c r="BG550" s="100"/>
    </row>
    <row r="551" spans="1:59" ht="64.5" hidden="1" customHeight="1" x14ac:dyDescent="0.2">
      <c r="A551" s="336">
        <v>180</v>
      </c>
      <c r="B551" s="340"/>
      <c r="C551" s="340" t="e">
        <f t="shared" ref="C551" si="2896">+VLOOKUP(B551,$A$694:$B$733,2,0)</f>
        <v>#N/A</v>
      </c>
      <c r="D551" s="329"/>
      <c r="E551" s="340" t="e">
        <f>IF(D551=$D$664,$E$664,IF(D551=$D$665,$E$665,IF(D551=$D$666,$E$666,IF(D551=$D$667,$E$667,IF(D551=$D$668,$E$668,IF(D551=$D$669,$E$669,IF(D551=$D$670,$E$670,IF(D551=$D$671,$E$671,IF(D551=$D$672,$E$672,IF(D551=$D$673,$E$673,IF(D551=VICERRECTORÍA_ACADÉMICA_,BE1162,IF(D551=PLANEACIÓN_,BE1164, IF(D551=IMPACTO,BE1163,IF(D551=VICERRECTORÍA_ADMINISTRATIVA_FINANCIERA_,BE1165,IF(D551=_VICERRECTORÍA_RESPONSABILIDAD_SOCIAL_Y_BIENESTAR_UNIVERSITARIO_,BE1166," ")))))))))))))))</f>
        <v>#VALUE!</v>
      </c>
      <c r="F551" s="340"/>
      <c r="G551" s="106"/>
      <c r="H551" s="106"/>
      <c r="I551" s="99"/>
      <c r="J551" s="340"/>
      <c r="K551" s="340"/>
      <c r="L551" s="340"/>
      <c r="M551" s="340"/>
      <c r="N551" s="340"/>
      <c r="O551" s="328">
        <f t="shared" ref="O551" si="2897">IF(N551="ALTA",5,IF(N551="MEDIO ALTA",4,IF(N551="MEDIA",3,IF(N551="MEDIO BAJA",2,IF(N551="BAJA",1,0)))))</f>
        <v>0</v>
      </c>
      <c r="P551" s="340"/>
      <c r="Q551" s="108"/>
      <c r="R551" s="328">
        <f t="shared" ref="R551" si="2898">Q551*O551</f>
        <v>0</v>
      </c>
      <c r="S551" s="118"/>
      <c r="T551" s="99">
        <f t="shared" si="2853"/>
        <v>0</v>
      </c>
      <c r="U551" s="328" t="e">
        <f t="shared" si="2854"/>
        <v>#DIV/0!</v>
      </c>
      <c r="V551" s="328" t="e">
        <f t="shared" si="2855"/>
        <v>#DIV/0!</v>
      </c>
      <c r="W551" s="106"/>
      <c r="X551" s="328" t="e">
        <f t="shared" ref="X551" si="2899">IF(S551="No_existen",5*$X$10,Y551*$X$10)</f>
        <v>#DIV/0!</v>
      </c>
      <c r="Y551" s="328" t="e">
        <f t="shared" si="2857"/>
        <v>#DIV/0!</v>
      </c>
      <c r="Z551" s="108">
        <f t="shared" si="2858"/>
        <v>0</v>
      </c>
      <c r="AA551" s="106"/>
      <c r="AB551" s="106"/>
      <c r="AC551" s="328" t="e">
        <f t="shared" ref="AC551" si="2900">IF(S551="No_existen",5*$AC$10,AD551*$AC$10)</f>
        <v>#DIV/0!</v>
      </c>
      <c r="AD551" s="328" t="e">
        <f t="shared" si="2860"/>
        <v>#DIV/0!</v>
      </c>
      <c r="AE551" s="108">
        <f t="shared" si="2795"/>
        <v>0</v>
      </c>
      <c r="AF551" s="106"/>
      <c r="AG551" s="106"/>
      <c r="AH551" s="328" t="e">
        <f t="shared" ref="AH551" si="2901">IF(S551="No_existen",5*$AH$10,AI551*$AH$10)</f>
        <v>#DIV/0!</v>
      </c>
      <c r="AI551" s="328" t="e">
        <f t="shared" si="2862"/>
        <v>#DIV/0!</v>
      </c>
      <c r="AJ551" s="108">
        <f t="shared" si="2796"/>
        <v>0</v>
      </c>
      <c r="AK551" s="106"/>
      <c r="AL551" s="106"/>
      <c r="AM551" s="328" t="e">
        <f t="shared" ref="AM551" si="2902">IF(S551="No_existen",5*$AM$10,AN551*$AM$10)</f>
        <v>#DIV/0!</v>
      </c>
      <c r="AN551" s="328" t="e">
        <f t="shared" si="2864"/>
        <v>#DIV/0!</v>
      </c>
      <c r="AO551" s="108">
        <f t="shared" si="2865"/>
        <v>0</v>
      </c>
      <c r="AP551" s="106"/>
      <c r="AQ551" s="328" t="e">
        <f t="shared" si="2846"/>
        <v>#DIV/0!</v>
      </c>
      <c r="AR551" s="328" t="e">
        <f t="shared" ref="AR551" si="2903">IF(AQ551&lt;1.5,"FUERTE",IF(AND(AQ551&gt;=1.5,AQ551&lt;2.5),"ACEPTABLE",IF(AQ551&gt;=5,"INEXISTENTE","DÉBIL")))</f>
        <v>#DIV/0!</v>
      </c>
      <c r="AS551" s="328">
        <f t="shared" ref="AS551" si="2904">IF(R551=0,0,ROUND((R551*AQ551),0))</f>
        <v>0</v>
      </c>
      <c r="AT551" s="329" t="str">
        <f t="shared" si="2868"/>
        <v>LEVE</v>
      </c>
      <c r="AU551" s="329"/>
      <c r="AV551" s="329"/>
      <c r="AW551" s="106"/>
      <c r="AX551" s="106"/>
      <c r="AY551" s="119"/>
      <c r="AZ551" s="120"/>
      <c r="BA551" s="100"/>
      <c r="BB551" s="100"/>
      <c r="BC551" s="100"/>
      <c r="BD551" s="100"/>
      <c r="BE551" s="100"/>
      <c r="BF551" s="100"/>
      <c r="BG551" s="100"/>
    </row>
    <row r="552" spans="1:59" ht="64.5" hidden="1" customHeight="1" x14ac:dyDescent="0.2">
      <c r="A552" s="336"/>
      <c r="B552" s="340"/>
      <c r="C552" s="340"/>
      <c r="D552" s="329"/>
      <c r="E552" s="340"/>
      <c r="F552" s="340"/>
      <c r="G552" s="106"/>
      <c r="H552" s="106"/>
      <c r="I552" s="99"/>
      <c r="J552" s="340"/>
      <c r="K552" s="340"/>
      <c r="L552" s="340"/>
      <c r="M552" s="340"/>
      <c r="N552" s="340"/>
      <c r="O552" s="328"/>
      <c r="P552" s="340"/>
      <c r="Q552" s="108"/>
      <c r="R552" s="328"/>
      <c r="S552" s="118"/>
      <c r="T552" s="99">
        <f t="shared" si="2853"/>
        <v>0</v>
      </c>
      <c r="U552" s="328"/>
      <c r="V552" s="328"/>
      <c r="W552" s="106"/>
      <c r="X552" s="328"/>
      <c r="Y552" s="328"/>
      <c r="Z552" s="108">
        <f t="shared" si="2858"/>
        <v>0</v>
      </c>
      <c r="AA552" s="106"/>
      <c r="AB552" s="106"/>
      <c r="AC552" s="328"/>
      <c r="AD552" s="328"/>
      <c r="AE552" s="108">
        <f t="shared" si="2795"/>
        <v>0</v>
      </c>
      <c r="AF552" s="106"/>
      <c r="AG552" s="106"/>
      <c r="AH552" s="328"/>
      <c r="AI552" s="328"/>
      <c r="AJ552" s="108">
        <f t="shared" si="2796"/>
        <v>0</v>
      </c>
      <c r="AK552" s="106"/>
      <c r="AL552" s="106"/>
      <c r="AM552" s="328"/>
      <c r="AN552" s="328"/>
      <c r="AO552" s="108">
        <f t="shared" si="2865"/>
        <v>0</v>
      </c>
      <c r="AP552" s="106"/>
      <c r="AQ552" s="328"/>
      <c r="AR552" s="328"/>
      <c r="AS552" s="328"/>
      <c r="AT552" s="329"/>
      <c r="AU552" s="329"/>
      <c r="AV552" s="329"/>
      <c r="AW552" s="106"/>
      <c r="AX552" s="106"/>
      <c r="AY552" s="119"/>
      <c r="AZ552" s="120"/>
      <c r="BA552" s="100"/>
      <c r="BB552" s="100"/>
      <c r="BC552" s="100"/>
      <c r="BD552" s="100"/>
      <c r="BE552" s="100"/>
      <c r="BF552" s="100"/>
      <c r="BG552" s="100"/>
    </row>
    <row r="553" spans="1:59" ht="64.5" hidden="1" customHeight="1" x14ac:dyDescent="0.2">
      <c r="A553" s="336"/>
      <c r="B553" s="340"/>
      <c r="C553" s="340"/>
      <c r="D553" s="329"/>
      <c r="E553" s="340"/>
      <c r="F553" s="340"/>
      <c r="G553" s="106"/>
      <c r="H553" s="106"/>
      <c r="I553" s="99"/>
      <c r="J553" s="340"/>
      <c r="K553" s="340"/>
      <c r="L553" s="340"/>
      <c r="M553" s="340"/>
      <c r="N553" s="340"/>
      <c r="O553" s="328"/>
      <c r="P553" s="340"/>
      <c r="Q553" s="108"/>
      <c r="R553" s="328"/>
      <c r="S553" s="118"/>
      <c r="T553" s="99">
        <f t="shared" si="2853"/>
        <v>0</v>
      </c>
      <c r="U553" s="328"/>
      <c r="V553" s="328"/>
      <c r="W553" s="106"/>
      <c r="X553" s="328"/>
      <c r="Y553" s="328"/>
      <c r="Z553" s="108">
        <f t="shared" si="2858"/>
        <v>0</v>
      </c>
      <c r="AA553" s="106"/>
      <c r="AB553" s="106"/>
      <c r="AC553" s="328"/>
      <c r="AD553" s="328"/>
      <c r="AE553" s="108">
        <f t="shared" si="2795"/>
        <v>0</v>
      </c>
      <c r="AF553" s="106"/>
      <c r="AG553" s="106"/>
      <c r="AH553" s="328"/>
      <c r="AI553" s="328"/>
      <c r="AJ553" s="108">
        <f t="shared" si="2796"/>
        <v>0</v>
      </c>
      <c r="AK553" s="106"/>
      <c r="AL553" s="106"/>
      <c r="AM553" s="328"/>
      <c r="AN553" s="328"/>
      <c r="AO553" s="108">
        <f t="shared" si="2865"/>
        <v>0</v>
      </c>
      <c r="AP553" s="106"/>
      <c r="AQ553" s="328"/>
      <c r="AR553" s="328"/>
      <c r="AS553" s="328"/>
      <c r="AT553" s="329"/>
      <c r="AU553" s="329"/>
      <c r="AV553" s="329"/>
      <c r="AW553" s="106"/>
      <c r="AX553" s="106"/>
      <c r="AY553" s="119"/>
      <c r="AZ553" s="120"/>
      <c r="BA553" s="100"/>
      <c r="BB553" s="100"/>
      <c r="BC553" s="100"/>
      <c r="BD553" s="100"/>
      <c r="BE553" s="100"/>
      <c r="BF553" s="100"/>
      <c r="BG553" s="100"/>
    </row>
    <row r="554" spans="1:59" ht="64.5" hidden="1" customHeight="1" x14ac:dyDescent="0.2">
      <c r="A554" s="336">
        <v>181</v>
      </c>
      <c r="B554" s="340"/>
      <c r="C554" s="340" t="e">
        <f t="shared" ref="C554" si="2905">+VLOOKUP(B554,$A$694:$B$733,2,0)</f>
        <v>#N/A</v>
      </c>
      <c r="D554" s="329"/>
      <c r="E554" s="340" t="e">
        <f>IF(D554=$D$664,$E$664,IF(D554=$D$665,$E$665,IF(D554=$D$666,$E$666,IF(D554=$D$667,$E$667,IF(D554=$D$668,$E$668,IF(D554=$D$669,$E$669,IF(D554=$D$670,$E$670,IF(D554=$D$671,$E$671,IF(D554=$D$672,$E$672,IF(D554=$D$673,$E$673,IF(D554=VICERRECTORÍA_ACADÉMICA_,BE1165,IF(D554=PLANEACIÓN_,BE1167, IF(D554=IMPACTO,BE1166,IF(D554=VICERRECTORÍA_ADMINISTRATIVA_FINANCIERA_,BE1168,IF(D554=_VICERRECTORÍA_RESPONSABILIDAD_SOCIAL_Y_BIENESTAR_UNIVERSITARIO_,BE1169," ")))))))))))))))</f>
        <v>#VALUE!</v>
      </c>
      <c r="F554" s="340"/>
      <c r="G554" s="106"/>
      <c r="H554" s="106"/>
      <c r="I554" s="99"/>
      <c r="J554" s="340"/>
      <c r="K554" s="340"/>
      <c r="L554" s="340"/>
      <c r="M554" s="340"/>
      <c r="N554" s="340"/>
      <c r="O554" s="328">
        <f t="shared" ref="O554" si="2906">IF(N554="ALTA",5,IF(N554="MEDIO ALTA",4,IF(N554="MEDIA",3,IF(N554="MEDIO BAJA",2,IF(N554="BAJA",1,0)))))</f>
        <v>0</v>
      </c>
      <c r="P554" s="340"/>
      <c r="Q554" s="108"/>
      <c r="R554" s="328">
        <f t="shared" ref="R554" si="2907">Q554*O554</f>
        <v>0</v>
      </c>
      <c r="S554" s="118"/>
      <c r="T554" s="99">
        <f t="shared" si="2853"/>
        <v>0</v>
      </c>
      <c r="U554" s="328" t="e">
        <f t="shared" si="2854"/>
        <v>#DIV/0!</v>
      </c>
      <c r="V554" s="328" t="e">
        <f t="shared" si="2855"/>
        <v>#DIV/0!</v>
      </c>
      <c r="W554" s="106"/>
      <c r="X554" s="328" t="e">
        <f t="shared" ref="X554" si="2908">IF(S554="No_existen",5*$X$10,Y554*$X$10)</f>
        <v>#DIV/0!</v>
      </c>
      <c r="Y554" s="328" t="e">
        <f t="shared" si="2857"/>
        <v>#DIV/0!</v>
      </c>
      <c r="Z554" s="108">
        <f t="shared" si="2858"/>
        <v>0</v>
      </c>
      <c r="AA554" s="106"/>
      <c r="AB554" s="106"/>
      <c r="AC554" s="328" t="e">
        <f t="shared" ref="AC554" si="2909">IF(S554="No_existen",5*$AC$10,AD554*$AC$10)</f>
        <v>#DIV/0!</v>
      </c>
      <c r="AD554" s="328" t="e">
        <f t="shared" si="2860"/>
        <v>#DIV/0!</v>
      </c>
      <c r="AE554" s="108">
        <f t="shared" si="2795"/>
        <v>0</v>
      </c>
      <c r="AF554" s="106"/>
      <c r="AG554" s="106"/>
      <c r="AH554" s="328" t="e">
        <f t="shared" ref="AH554" si="2910">IF(S554="No_existen",5*$AH$10,AI554*$AH$10)</f>
        <v>#DIV/0!</v>
      </c>
      <c r="AI554" s="328" t="e">
        <f t="shared" si="2862"/>
        <v>#DIV/0!</v>
      </c>
      <c r="AJ554" s="108">
        <f t="shared" si="2796"/>
        <v>0</v>
      </c>
      <c r="AK554" s="106"/>
      <c r="AL554" s="106"/>
      <c r="AM554" s="328" t="e">
        <f t="shared" ref="AM554" si="2911">IF(S554="No_existen",5*$AM$10,AN554*$AM$10)</f>
        <v>#DIV/0!</v>
      </c>
      <c r="AN554" s="328" t="e">
        <f t="shared" si="2864"/>
        <v>#DIV/0!</v>
      </c>
      <c r="AO554" s="108">
        <f t="shared" si="2865"/>
        <v>0</v>
      </c>
      <c r="AP554" s="106"/>
      <c r="AQ554" s="328" t="e">
        <f t="shared" si="2846"/>
        <v>#DIV/0!</v>
      </c>
      <c r="AR554" s="328" t="e">
        <f t="shared" ref="AR554" si="2912">IF(AQ554&lt;1.5,"FUERTE",IF(AND(AQ554&gt;=1.5,AQ554&lt;2.5),"ACEPTABLE",IF(AQ554&gt;=5,"INEXISTENTE","DÉBIL")))</f>
        <v>#DIV/0!</v>
      </c>
      <c r="AS554" s="328">
        <f t="shared" ref="AS554" si="2913">IF(R554=0,0,ROUND((R554*AQ554),0))</f>
        <v>0</v>
      </c>
      <c r="AT554" s="329" t="str">
        <f t="shared" si="2868"/>
        <v>LEVE</v>
      </c>
      <c r="AU554" s="329"/>
      <c r="AV554" s="329"/>
      <c r="AW554" s="106"/>
      <c r="AX554" s="106"/>
      <c r="AY554" s="119"/>
      <c r="AZ554" s="120"/>
      <c r="BA554" s="100"/>
      <c r="BB554" s="100"/>
      <c r="BC554" s="100"/>
      <c r="BD554" s="100"/>
      <c r="BE554" s="100"/>
      <c r="BF554" s="100"/>
      <c r="BG554" s="100"/>
    </row>
    <row r="555" spans="1:59" ht="64.5" hidden="1" customHeight="1" x14ac:dyDescent="0.2">
      <c r="A555" s="336"/>
      <c r="B555" s="340"/>
      <c r="C555" s="340"/>
      <c r="D555" s="329"/>
      <c r="E555" s="340"/>
      <c r="F555" s="340"/>
      <c r="G555" s="106"/>
      <c r="H555" s="106"/>
      <c r="I555" s="99"/>
      <c r="J555" s="340"/>
      <c r="K555" s="340"/>
      <c r="L555" s="340"/>
      <c r="M555" s="340"/>
      <c r="N555" s="340"/>
      <c r="O555" s="328"/>
      <c r="P555" s="340"/>
      <c r="Q555" s="108"/>
      <c r="R555" s="328"/>
      <c r="S555" s="118"/>
      <c r="T555" s="99">
        <f t="shared" si="2853"/>
        <v>0</v>
      </c>
      <c r="U555" s="328"/>
      <c r="V555" s="328"/>
      <c r="W555" s="106"/>
      <c r="X555" s="328"/>
      <c r="Y555" s="328"/>
      <c r="Z555" s="108">
        <f t="shared" si="2858"/>
        <v>0</v>
      </c>
      <c r="AA555" s="106"/>
      <c r="AB555" s="106"/>
      <c r="AC555" s="328"/>
      <c r="AD555" s="328"/>
      <c r="AE555" s="108">
        <f t="shared" si="2795"/>
        <v>0</v>
      </c>
      <c r="AF555" s="106"/>
      <c r="AG555" s="106"/>
      <c r="AH555" s="328"/>
      <c r="AI555" s="328"/>
      <c r="AJ555" s="108">
        <f t="shared" si="2796"/>
        <v>0</v>
      </c>
      <c r="AK555" s="106"/>
      <c r="AL555" s="106"/>
      <c r="AM555" s="328"/>
      <c r="AN555" s="328"/>
      <c r="AO555" s="108">
        <f t="shared" si="2865"/>
        <v>0</v>
      </c>
      <c r="AP555" s="106"/>
      <c r="AQ555" s="328"/>
      <c r="AR555" s="328"/>
      <c r="AS555" s="328"/>
      <c r="AT555" s="329"/>
      <c r="AU555" s="329"/>
      <c r="AV555" s="329"/>
      <c r="AW555" s="106"/>
      <c r="AX555" s="106"/>
      <c r="AY555" s="119"/>
      <c r="AZ555" s="120"/>
      <c r="BA555" s="100"/>
      <c r="BB555" s="100"/>
      <c r="BC555" s="100"/>
      <c r="BD555" s="100"/>
      <c r="BE555" s="100"/>
      <c r="BF555" s="100"/>
      <c r="BG555" s="100"/>
    </row>
    <row r="556" spans="1:59" ht="64.5" hidden="1" customHeight="1" x14ac:dyDescent="0.2">
      <c r="A556" s="336"/>
      <c r="B556" s="340"/>
      <c r="C556" s="340"/>
      <c r="D556" s="329"/>
      <c r="E556" s="340"/>
      <c r="F556" s="340"/>
      <c r="G556" s="106"/>
      <c r="H556" s="106"/>
      <c r="I556" s="99"/>
      <c r="J556" s="340"/>
      <c r="K556" s="340"/>
      <c r="L556" s="340"/>
      <c r="M556" s="340"/>
      <c r="N556" s="340"/>
      <c r="O556" s="328"/>
      <c r="P556" s="340"/>
      <c r="Q556" s="108"/>
      <c r="R556" s="328"/>
      <c r="S556" s="118"/>
      <c r="T556" s="99">
        <f t="shared" si="2853"/>
        <v>0</v>
      </c>
      <c r="U556" s="328"/>
      <c r="V556" s="328"/>
      <c r="W556" s="106"/>
      <c r="X556" s="328"/>
      <c r="Y556" s="328"/>
      <c r="Z556" s="108">
        <f t="shared" si="2858"/>
        <v>0</v>
      </c>
      <c r="AA556" s="106"/>
      <c r="AB556" s="106"/>
      <c r="AC556" s="328"/>
      <c r="AD556" s="328"/>
      <c r="AE556" s="108">
        <f t="shared" si="2795"/>
        <v>0</v>
      </c>
      <c r="AF556" s="106"/>
      <c r="AG556" s="106"/>
      <c r="AH556" s="328"/>
      <c r="AI556" s="328"/>
      <c r="AJ556" s="108">
        <f t="shared" si="2796"/>
        <v>0</v>
      </c>
      <c r="AK556" s="106"/>
      <c r="AL556" s="106"/>
      <c r="AM556" s="328"/>
      <c r="AN556" s="328"/>
      <c r="AO556" s="108">
        <f t="shared" si="2865"/>
        <v>0</v>
      </c>
      <c r="AP556" s="106"/>
      <c r="AQ556" s="328"/>
      <c r="AR556" s="328"/>
      <c r="AS556" s="328"/>
      <c r="AT556" s="329"/>
      <c r="AU556" s="329"/>
      <c r="AV556" s="329"/>
      <c r="AW556" s="106"/>
      <c r="AX556" s="106"/>
      <c r="AY556" s="119"/>
      <c r="AZ556" s="120"/>
      <c r="BA556" s="100"/>
      <c r="BB556" s="100"/>
      <c r="BC556" s="100"/>
      <c r="BD556" s="100"/>
      <c r="BE556" s="100"/>
      <c r="BF556" s="100"/>
      <c r="BG556" s="100"/>
    </row>
    <row r="557" spans="1:59" ht="64.5" hidden="1" customHeight="1" x14ac:dyDescent="0.2">
      <c r="A557" s="336">
        <v>182</v>
      </c>
      <c r="B557" s="340"/>
      <c r="C557" s="340" t="e">
        <f t="shared" ref="C557" si="2914">+VLOOKUP(B557,$A$694:$B$733,2,0)</f>
        <v>#N/A</v>
      </c>
      <c r="D557" s="329"/>
      <c r="E557" s="340" t="e">
        <f>IF(D557=$D$664,$E$664,IF(D557=$D$665,$E$665,IF(D557=$D$666,$E$666,IF(D557=$D$667,$E$667,IF(D557=$D$668,$E$668,IF(D557=$D$669,$E$669,IF(D557=$D$670,$E$670,IF(D557=$D$671,$E$671,IF(D557=$D$672,$E$672,IF(D557=$D$673,$E$673,IF(D557=VICERRECTORÍA_ACADÉMICA_,BE1168,IF(D557=PLANEACIÓN_,BE1170, IF(D557=IMPACTO,BE1169,IF(D557=VICERRECTORÍA_ADMINISTRATIVA_FINANCIERA_,BE1171,IF(D557=_VICERRECTORÍA_RESPONSABILIDAD_SOCIAL_Y_BIENESTAR_UNIVERSITARIO_,BE1172," ")))))))))))))))</f>
        <v>#VALUE!</v>
      </c>
      <c r="F557" s="340"/>
      <c r="G557" s="106"/>
      <c r="H557" s="106"/>
      <c r="I557" s="99"/>
      <c r="J557" s="340"/>
      <c r="K557" s="340"/>
      <c r="L557" s="340"/>
      <c r="M557" s="340"/>
      <c r="N557" s="340"/>
      <c r="O557" s="328">
        <f t="shared" ref="O557" si="2915">IF(N557="ALTA",5,IF(N557="MEDIO ALTA",4,IF(N557="MEDIA",3,IF(N557="MEDIO BAJA",2,IF(N557="BAJA",1,0)))))</f>
        <v>0</v>
      </c>
      <c r="P557" s="340"/>
      <c r="Q557" s="108"/>
      <c r="R557" s="328">
        <f t="shared" ref="R557" si="2916">Q557*O557</f>
        <v>0</v>
      </c>
      <c r="S557" s="118"/>
      <c r="T557" s="99">
        <f t="shared" si="2853"/>
        <v>0</v>
      </c>
      <c r="U557" s="328" t="e">
        <f t="shared" si="2854"/>
        <v>#DIV/0!</v>
      </c>
      <c r="V557" s="328" t="e">
        <f t="shared" si="2855"/>
        <v>#DIV/0!</v>
      </c>
      <c r="W557" s="106"/>
      <c r="X557" s="328" t="e">
        <f t="shared" ref="X557" si="2917">IF(S557="No_existen",5*$X$10,Y557*$X$10)</f>
        <v>#DIV/0!</v>
      </c>
      <c r="Y557" s="328" t="e">
        <f t="shared" si="2857"/>
        <v>#DIV/0!</v>
      </c>
      <c r="Z557" s="108">
        <f t="shared" si="2858"/>
        <v>0</v>
      </c>
      <c r="AA557" s="106"/>
      <c r="AB557" s="106"/>
      <c r="AC557" s="328" t="e">
        <f t="shared" ref="AC557" si="2918">IF(S557="No_existen",5*$AC$10,AD557*$AC$10)</f>
        <v>#DIV/0!</v>
      </c>
      <c r="AD557" s="328" t="e">
        <f t="shared" si="2860"/>
        <v>#DIV/0!</v>
      </c>
      <c r="AE557" s="108">
        <f t="shared" si="2795"/>
        <v>0</v>
      </c>
      <c r="AF557" s="106"/>
      <c r="AG557" s="106"/>
      <c r="AH557" s="328" t="e">
        <f t="shared" ref="AH557" si="2919">IF(S557="No_existen",5*$AH$10,AI557*$AH$10)</f>
        <v>#DIV/0!</v>
      </c>
      <c r="AI557" s="328" t="e">
        <f t="shared" si="2862"/>
        <v>#DIV/0!</v>
      </c>
      <c r="AJ557" s="108">
        <f t="shared" si="2796"/>
        <v>0</v>
      </c>
      <c r="AK557" s="106"/>
      <c r="AL557" s="106"/>
      <c r="AM557" s="328" t="e">
        <f t="shared" ref="AM557" si="2920">IF(S557="No_existen",5*$AM$10,AN557*$AM$10)</f>
        <v>#DIV/0!</v>
      </c>
      <c r="AN557" s="328" t="e">
        <f t="shared" si="2864"/>
        <v>#DIV/0!</v>
      </c>
      <c r="AO557" s="108">
        <f t="shared" si="2865"/>
        <v>0</v>
      </c>
      <c r="AP557" s="106"/>
      <c r="AQ557" s="328" t="e">
        <f t="shared" si="2846"/>
        <v>#DIV/0!</v>
      </c>
      <c r="AR557" s="328" t="e">
        <f t="shared" ref="AR557" si="2921">IF(AQ557&lt;1.5,"FUERTE",IF(AND(AQ557&gt;=1.5,AQ557&lt;2.5),"ACEPTABLE",IF(AQ557&gt;=5,"INEXISTENTE","DÉBIL")))</f>
        <v>#DIV/0!</v>
      </c>
      <c r="AS557" s="328">
        <f t="shared" ref="AS557" si="2922">IF(R557=0,0,ROUND((R557*AQ557),0))</f>
        <v>0</v>
      </c>
      <c r="AT557" s="329" t="str">
        <f t="shared" si="2868"/>
        <v>LEVE</v>
      </c>
      <c r="AU557" s="329"/>
      <c r="AV557" s="329"/>
      <c r="AW557" s="106"/>
      <c r="AX557" s="106"/>
      <c r="AY557" s="119"/>
      <c r="AZ557" s="120"/>
      <c r="BA557" s="100"/>
      <c r="BB557" s="100"/>
      <c r="BC557" s="100"/>
      <c r="BD557" s="100"/>
      <c r="BE557" s="100"/>
      <c r="BF557" s="100"/>
      <c r="BG557" s="100"/>
    </row>
    <row r="558" spans="1:59" ht="64.5" hidden="1" customHeight="1" x14ac:dyDescent="0.2">
      <c r="A558" s="336"/>
      <c r="B558" s="340"/>
      <c r="C558" s="340"/>
      <c r="D558" s="329"/>
      <c r="E558" s="340"/>
      <c r="F558" s="340"/>
      <c r="G558" s="106"/>
      <c r="H558" s="106"/>
      <c r="I558" s="99"/>
      <c r="J558" s="340"/>
      <c r="K558" s="340"/>
      <c r="L558" s="340"/>
      <c r="M558" s="340"/>
      <c r="N558" s="340"/>
      <c r="O558" s="328"/>
      <c r="P558" s="340"/>
      <c r="Q558" s="108"/>
      <c r="R558" s="328"/>
      <c r="S558" s="118"/>
      <c r="T558" s="99">
        <f t="shared" si="2853"/>
        <v>0</v>
      </c>
      <c r="U558" s="328"/>
      <c r="V558" s="328"/>
      <c r="W558" s="106"/>
      <c r="X558" s="328"/>
      <c r="Y558" s="328"/>
      <c r="Z558" s="108">
        <f t="shared" si="2858"/>
        <v>0</v>
      </c>
      <c r="AA558" s="106"/>
      <c r="AB558" s="106"/>
      <c r="AC558" s="328"/>
      <c r="AD558" s="328"/>
      <c r="AE558" s="108">
        <f t="shared" si="2795"/>
        <v>0</v>
      </c>
      <c r="AF558" s="106"/>
      <c r="AG558" s="106"/>
      <c r="AH558" s="328"/>
      <c r="AI558" s="328"/>
      <c r="AJ558" s="108">
        <f t="shared" si="2796"/>
        <v>0</v>
      </c>
      <c r="AK558" s="106"/>
      <c r="AL558" s="106"/>
      <c r="AM558" s="328"/>
      <c r="AN558" s="328"/>
      <c r="AO558" s="108">
        <f t="shared" si="2865"/>
        <v>0</v>
      </c>
      <c r="AP558" s="106"/>
      <c r="AQ558" s="328"/>
      <c r="AR558" s="328"/>
      <c r="AS558" s="328"/>
      <c r="AT558" s="329"/>
      <c r="AU558" s="329"/>
      <c r="AV558" s="329"/>
      <c r="AW558" s="106"/>
      <c r="AX558" s="106"/>
      <c r="AY558" s="119"/>
      <c r="AZ558" s="120"/>
      <c r="BA558" s="100"/>
      <c r="BB558" s="100"/>
      <c r="BC558" s="100"/>
      <c r="BD558" s="100"/>
      <c r="BE558" s="100"/>
      <c r="BF558" s="100"/>
      <c r="BG558" s="100"/>
    </row>
    <row r="559" spans="1:59" ht="64.5" hidden="1" customHeight="1" x14ac:dyDescent="0.2">
      <c r="A559" s="336"/>
      <c r="B559" s="340"/>
      <c r="C559" s="340"/>
      <c r="D559" s="329"/>
      <c r="E559" s="340"/>
      <c r="F559" s="340"/>
      <c r="G559" s="106"/>
      <c r="H559" s="106"/>
      <c r="I559" s="99"/>
      <c r="J559" s="340"/>
      <c r="K559" s="340"/>
      <c r="L559" s="340"/>
      <c r="M559" s="340"/>
      <c r="N559" s="340"/>
      <c r="O559" s="328"/>
      <c r="P559" s="340"/>
      <c r="Q559" s="108"/>
      <c r="R559" s="328"/>
      <c r="S559" s="118"/>
      <c r="T559" s="99">
        <f t="shared" si="2853"/>
        <v>0</v>
      </c>
      <c r="U559" s="328"/>
      <c r="V559" s="328"/>
      <c r="W559" s="106"/>
      <c r="X559" s="328"/>
      <c r="Y559" s="328"/>
      <c r="Z559" s="108">
        <f t="shared" si="2858"/>
        <v>0</v>
      </c>
      <c r="AA559" s="106"/>
      <c r="AB559" s="106"/>
      <c r="AC559" s="328"/>
      <c r="AD559" s="328"/>
      <c r="AE559" s="108">
        <f t="shared" si="2795"/>
        <v>0</v>
      </c>
      <c r="AF559" s="106"/>
      <c r="AG559" s="106"/>
      <c r="AH559" s="328"/>
      <c r="AI559" s="328"/>
      <c r="AJ559" s="108">
        <f t="shared" si="2796"/>
        <v>0</v>
      </c>
      <c r="AK559" s="106"/>
      <c r="AL559" s="106"/>
      <c r="AM559" s="328"/>
      <c r="AN559" s="328"/>
      <c r="AO559" s="108">
        <f t="shared" si="2865"/>
        <v>0</v>
      </c>
      <c r="AP559" s="106"/>
      <c r="AQ559" s="328"/>
      <c r="AR559" s="328"/>
      <c r="AS559" s="328"/>
      <c r="AT559" s="329"/>
      <c r="AU559" s="329"/>
      <c r="AV559" s="329"/>
      <c r="AW559" s="106"/>
      <c r="AX559" s="106"/>
      <c r="AY559" s="119"/>
      <c r="AZ559" s="120"/>
      <c r="BA559" s="100"/>
      <c r="BB559" s="100"/>
      <c r="BC559" s="100"/>
      <c r="BD559" s="100"/>
      <c r="BE559" s="100"/>
      <c r="BF559" s="100"/>
      <c r="BG559" s="100"/>
    </row>
    <row r="560" spans="1:59" ht="64.5" hidden="1" customHeight="1" x14ac:dyDescent="0.2">
      <c r="A560" s="336">
        <v>183</v>
      </c>
      <c r="B560" s="340"/>
      <c r="C560" s="340" t="e">
        <f t="shared" ref="C560" si="2923">+VLOOKUP(B560,$A$694:$B$733,2,0)</f>
        <v>#N/A</v>
      </c>
      <c r="D560" s="329"/>
      <c r="E560" s="340" t="e">
        <f>IF(D560=$D$664,$E$664,IF(D560=$D$665,$E$665,IF(D560=$D$666,$E$666,IF(D560=$D$667,$E$667,IF(D560=$D$668,$E$668,IF(D560=$D$669,$E$669,IF(D560=$D$670,$E$670,IF(D560=$D$671,$E$671,IF(D560=$D$672,$E$672,IF(D560=$D$673,$E$673,IF(D560=VICERRECTORÍA_ACADÉMICA_,BE1171,IF(D560=PLANEACIÓN_,BE1173, IF(D560=IMPACTO,BE1172,IF(D560=VICERRECTORÍA_ADMINISTRATIVA_FINANCIERA_,BE1174,IF(D560=_VICERRECTORÍA_RESPONSABILIDAD_SOCIAL_Y_BIENESTAR_UNIVERSITARIO_,BE1175," ")))))))))))))))</f>
        <v>#VALUE!</v>
      </c>
      <c r="F560" s="340"/>
      <c r="G560" s="106"/>
      <c r="H560" s="106"/>
      <c r="I560" s="99"/>
      <c r="J560" s="340"/>
      <c r="K560" s="340"/>
      <c r="L560" s="340"/>
      <c r="M560" s="340"/>
      <c r="N560" s="340"/>
      <c r="O560" s="328">
        <f t="shared" ref="O560" si="2924">IF(N560="ALTA",5,IF(N560="MEDIO ALTA",4,IF(N560="MEDIA",3,IF(N560="MEDIO BAJA",2,IF(N560="BAJA",1,0)))))</f>
        <v>0</v>
      </c>
      <c r="P560" s="340"/>
      <c r="Q560" s="108"/>
      <c r="R560" s="328">
        <f t="shared" ref="R560" si="2925">Q560*O560</f>
        <v>0</v>
      </c>
      <c r="S560" s="118"/>
      <c r="T560" s="99">
        <f t="shared" si="2853"/>
        <v>0</v>
      </c>
      <c r="U560" s="328" t="e">
        <f t="shared" si="2854"/>
        <v>#DIV/0!</v>
      </c>
      <c r="V560" s="328" t="e">
        <f t="shared" si="2855"/>
        <v>#DIV/0!</v>
      </c>
      <c r="W560" s="106"/>
      <c r="X560" s="328" t="e">
        <f t="shared" ref="X560" si="2926">IF(S560="No_existen",5*$X$10,Y560*$X$10)</f>
        <v>#DIV/0!</v>
      </c>
      <c r="Y560" s="328" t="e">
        <f t="shared" si="2857"/>
        <v>#DIV/0!</v>
      </c>
      <c r="Z560" s="108">
        <f t="shared" si="2858"/>
        <v>0</v>
      </c>
      <c r="AA560" s="106"/>
      <c r="AB560" s="106"/>
      <c r="AC560" s="328" t="e">
        <f t="shared" ref="AC560" si="2927">IF(S560="No_existen",5*$AC$10,AD560*$AC$10)</f>
        <v>#DIV/0!</v>
      </c>
      <c r="AD560" s="328" t="e">
        <f t="shared" si="2860"/>
        <v>#DIV/0!</v>
      </c>
      <c r="AE560" s="108">
        <f t="shared" si="2795"/>
        <v>0</v>
      </c>
      <c r="AF560" s="106"/>
      <c r="AG560" s="106"/>
      <c r="AH560" s="328" t="e">
        <f t="shared" ref="AH560" si="2928">IF(S560="No_existen",5*$AH$10,AI560*$AH$10)</f>
        <v>#DIV/0!</v>
      </c>
      <c r="AI560" s="328" t="e">
        <f t="shared" si="2862"/>
        <v>#DIV/0!</v>
      </c>
      <c r="AJ560" s="108">
        <f t="shared" si="2796"/>
        <v>0</v>
      </c>
      <c r="AK560" s="106"/>
      <c r="AL560" s="106"/>
      <c r="AM560" s="328" t="e">
        <f t="shared" ref="AM560" si="2929">IF(S560="No_existen",5*$AM$10,AN560*$AM$10)</f>
        <v>#DIV/0!</v>
      </c>
      <c r="AN560" s="328" t="e">
        <f t="shared" si="2864"/>
        <v>#DIV/0!</v>
      </c>
      <c r="AO560" s="108">
        <f t="shared" si="2865"/>
        <v>0</v>
      </c>
      <c r="AP560" s="106"/>
      <c r="AQ560" s="328" t="e">
        <f t="shared" si="2846"/>
        <v>#DIV/0!</v>
      </c>
      <c r="AR560" s="328" t="e">
        <f t="shared" ref="AR560" si="2930">IF(AQ560&lt;1.5,"FUERTE",IF(AND(AQ560&gt;=1.5,AQ560&lt;2.5),"ACEPTABLE",IF(AQ560&gt;=5,"INEXISTENTE","DÉBIL")))</f>
        <v>#DIV/0!</v>
      </c>
      <c r="AS560" s="328">
        <f t="shared" ref="AS560" si="2931">IF(R560=0,0,ROUND((R560*AQ560),0))</f>
        <v>0</v>
      </c>
      <c r="AT560" s="329" t="str">
        <f t="shared" si="2868"/>
        <v>LEVE</v>
      </c>
      <c r="AU560" s="329"/>
      <c r="AV560" s="329"/>
      <c r="AW560" s="106"/>
      <c r="AX560" s="106"/>
      <c r="AY560" s="119"/>
      <c r="AZ560" s="120"/>
      <c r="BA560" s="100"/>
      <c r="BB560" s="100"/>
      <c r="BC560" s="100"/>
      <c r="BD560" s="100"/>
      <c r="BE560" s="100"/>
      <c r="BF560" s="100"/>
      <c r="BG560" s="100"/>
    </row>
    <row r="561" spans="1:59" ht="64.5" hidden="1" customHeight="1" x14ac:dyDescent="0.2">
      <c r="A561" s="336"/>
      <c r="B561" s="340"/>
      <c r="C561" s="340"/>
      <c r="D561" s="329"/>
      <c r="E561" s="340"/>
      <c r="F561" s="340"/>
      <c r="G561" s="106"/>
      <c r="H561" s="106"/>
      <c r="I561" s="99"/>
      <c r="J561" s="340"/>
      <c r="K561" s="340"/>
      <c r="L561" s="340"/>
      <c r="M561" s="340"/>
      <c r="N561" s="340"/>
      <c r="O561" s="328"/>
      <c r="P561" s="340"/>
      <c r="Q561" s="108"/>
      <c r="R561" s="328"/>
      <c r="S561" s="118"/>
      <c r="T561" s="99">
        <f t="shared" si="2853"/>
        <v>0</v>
      </c>
      <c r="U561" s="328"/>
      <c r="V561" s="328"/>
      <c r="W561" s="106"/>
      <c r="X561" s="328"/>
      <c r="Y561" s="328"/>
      <c r="Z561" s="108">
        <f t="shared" si="2858"/>
        <v>0</v>
      </c>
      <c r="AA561" s="106"/>
      <c r="AB561" s="106"/>
      <c r="AC561" s="328"/>
      <c r="AD561" s="328"/>
      <c r="AE561" s="108">
        <f t="shared" si="2795"/>
        <v>0</v>
      </c>
      <c r="AF561" s="106"/>
      <c r="AG561" s="106"/>
      <c r="AH561" s="328"/>
      <c r="AI561" s="328"/>
      <c r="AJ561" s="108">
        <f t="shared" si="2796"/>
        <v>0</v>
      </c>
      <c r="AK561" s="106"/>
      <c r="AL561" s="106"/>
      <c r="AM561" s="328"/>
      <c r="AN561" s="328"/>
      <c r="AO561" s="108">
        <f t="shared" si="2865"/>
        <v>0</v>
      </c>
      <c r="AP561" s="106"/>
      <c r="AQ561" s="328"/>
      <c r="AR561" s="328"/>
      <c r="AS561" s="328"/>
      <c r="AT561" s="329"/>
      <c r="AU561" s="329"/>
      <c r="AV561" s="329"/>
      <c r="AW561" s="106"/>
      <c r="AX561" s="106"/>
      <c r="AY561" s="119"/>
      <c r="AZ561" s="120"/>
      <c r="BA561" s="100"/>
      <c r="BB561" s="100"/>
      <c r="BC561" s="100"/>
      <c r="BD561" s="100"/>
      <c r="BE561" s="100"/>
      <c r="BF561" s="100"/>
      <c r="BG561" s="100"/>
    </row>
    <row r="562" spans="1:59" ht="64.5" hidden="1" customHeight="1" x14ac:dyDescent="0.2">
      <c r="A562" s="336"/>
      <c r="B562" s="340"/>
      <c r="C562" s="340"/>
      <c r="D562" s="329"/>
      <c r="E562" s="340"/>
      <c r="F562" s="340"/>
      <c r="G562" s="106"/>
      <c r="H562" s="106"/>
      <c r="I562" s="99"/>
      <c r="J562" s="340"/>
      <c r="K562" s="340"/>
      <c r="L562" s="340"/>
      <c r="M562" s="340"/>
      <c r="N562" s="340"/>
      <c r="O562" s="328"/>
      <c r="P562" s="340"/>
      <c r="Q562" s="108"/>
      <c r="R562" s="328"/>
      <c r="S562" s="118"/>
      <c r="T562" s="99">
        <f t="shared" si="2853"/>
        <v>0</v>
      </c>
      <c r="U562" s="328"/>
      <c r="V562" s="328"/>
      <c r="W562" s="106"/>
      <c r="X562" s="328"/>
      <c r="Y562" s="328"/>
      <c r="Z562" s="108">
        <f t="shared" si="2858"/>
        <v>0</v>
      </c>
      <c r="AA562" s="106"/>
      <c r="AB562" s="106"/>
      <c r="AC562" s="328"/>
      <c r="AD562" s="328"/>
      <c r="AE562" s="108">
        <f t="shared" si="2795"/>
        <v>0</v>
      </c>
      <c r="AF562" s="106"/>
      <c r="AG562" s="106"/>
      <c r="AH562" s="328"/>
      <c r="AI562" s="328"/>
      <c r="AJ562" s="108">
        <f t="shared" si="2796"/>
        <v>0</v>
      </c>
      <c r="AK562" s="106"/>
      <c r="AL562" s="106"/>
      <c r="AM562" s="328"/>
      <c r="AN562" s="328"/>
      <c r="AO562" s="108">
        <f t="shared" si="2865"/>
        <v>0</v>
      </c>
      <c r="AP562" s="106"/>
      <c r="AQ562" s="328"/>
      <c r="AR562" s="328"/>
      <c r="AS562" s="328"/>
      <c r="AT562" s="329"/>
      <c r="AU562" s="329"/>
      <c r="AV562" s="329"/>
      <c r="AW562" s="106"/>
      <c r="AX562" s="106"/>
      <c r="AY562" s="119"/>
      <c r="AZ562" s="120"/>
      <c r="BA562" s="100"/>
      <c r="BB562" s="100"/>
      <c r="BC562" s="100"/>
      <c r="BD562" s="100"/>
      <c r="BE562" s="100"/>
      <c r="BF562" s="100"/>
      <c r="BG562" s="100"/>
    </row>
    <row r="563" spans="1:59" ht="64.5" hidden="1" customHeight="1" x14ac:dyDescent="0.2">
      <c r="A563" s="336">
        <v>184</v>
      </c>
      <c r="B563" s="340"/>
      <c r="C563" s="340" t="e">
        <f t="shared" ref="C563" si="2932">+VLOOKUP(B563,$A$694:$B$733,2,0)</f>
        <v>#N/A</v>
      </c>
      <c r="D563" s="329"/>
      <c r="E563" s="340" t="e">
        <f>IF(D563=$D$664,$E$664,IF(D563=$D$665,$E$665,IF(D563=$D$666,$E$666,IF(D563=$D$667,$E$667,IF(D563=$D$668,$E$668,IF(D563=$D$669,$E$669,IF(D563=$D$670,$E$670,IF(D563=$D$671,$E$671,IF(D563=$D$672,$E$672,IF(D563=$D$673,$E$673,IF(D563=VICERRECTORÍA_ACADÉMICA_,BE1174,IF(D563=PLANEACIÓN_,BE1176, IF(D563=IMPACTO,BE1175,IF(D563=VICERRECTORÍA_ADMINISTRATIVA_FINANCIERA_,BE1177,IF(D563=_VICERRECTORÍA_RESPONSABILIDAD_SOCIAL_Y_BIENESTAR_UNIVERSITARIO_,BE1178," ")))))))))))))))</f>
        <v>#VALUE!</v>
      </c>
      <c r="F563" s="340"/>
      <c r="G563" s="106"/>
      <c r="H563" s="106"/>
      <c r="I563" s="99"/>
      <c r="J563" s="340"/>
      <c r="K563" s="340"/>
      <c r="L563" s="340"/>
      <c r="M563" s="340"/>
      <c r="N563" s="340"/>
      <c r="O563" s="328">
        <f t="shared" ref="O563" si="2933">IF(N563="ALTA",5,IF(N563="MEDIO ALTA",4,IF(N563="MEDIA",3,IF(N563="MEDIO BAJA",2,IF(N563="BAJA",1,0)))))</f>
        <v>0</v>
      </c>
      <c r="P563" s="340"/>
      <c r="Q563" s="108"/>
      <c r="R563" s="328">
        <f t="shared" ref="R563" si="2934">Q563*O563</f>
        <v>0</v>
      </c>
      <c r="S563" s="118"/>
      <c r="T563" s="99">
        <f t="shared" si="2853"/>
        <v>0</v>
      </c>
      <c r="U563" s="328" t="e">
        <f t="shared" si="2854"/>
        <v>#DIV/0!</v>
      </c>
      <c r="V563" s="328" t="e">
        <f t="shared" si="2855"/>
        <v>#DIV/0!</v>
      </c>
      <c r="W563" s="106"/>
      <c r="X563" s="328" t="e">
        <f t="shared" ref="X563" si="2935">IF(S563="No_existen",5*$X$10,Y563*$X$10)</f>
        <v>#DIV/0!</v>
      </c>
      <c r="Y563" s="328" t="e">
        <f t="shared" si="2857"/>
        <v>#DIV/0!</v>
      </c>
      <c r="Z563" s="108">
        <f t="shared" si="2858"/>
        <v>0</v>
      </c>
      <c r="AA563" s="106"/>
      <c r="AB563" s="106"/>
      <c r="AC563" s="328" t="e">
        <f t="shared" ref="AC563" si="2936">IF(S563="No_existen",5*$AC$10,AD563*$AC$10)</f>
        <v>#DIV/0!</v>
      </c>
      <c r="AD563" s="328" t="e">
        <f t="shared" si="2860"/>
        <v>#DIV/0!</v>
      </c>
      <c r="AE563" s="108">
        <f t="shared" si="2795"/>
        <v>0</v>
      </c>
      <c r="AF563" s="106"/>
      <c r="AG563" s="106"/>
      <c r="AH563" s="328" t="e">
        <f t="shared" ref="AH563" si="2937">IF(S563="No_existen",5*$AH$10,AI563*$AH$10)</f>
        <v>#DIV/0!</v>
      </c>
      <c r="AI563" s="328" t="e">
        <f t="shared" si="2862"/>
        <v>#DIV/0!</v>
      </c>
      <c r="AJ563" s="108">
        <f t="shared" si="2796"/>
        <v>0</v>
      </c>
      <c r="AK563" s="106"/>
      <c r="AL563" s="106"/>
      <c r="AM563" s="328" t="e">
        <f t="shared" ref="AM563" si="2938">IF(S563="No_existen",5*$AM$10,AN563*$AM$10)</f>
        <v>#DIV/0!</v>
      </c>
      <c r="AN563" s="328" t="e">
        <f t="shared" si="2864"/>
        <v>#DIV/0!</v>
      </c>
      <c r="AO563" s="108">
        <f t="shared" si="2865"/>
        <v>0</v>
      </c>
      <c r="AP563" s="106"/>
      <c r="AQ563" s="328" t="e">
        <f t="shared" si="2846"/>
        <v>#DIV/0!</v>
      </c>
      <c r="AR563" s="328" t="e">
        <f t="shared" ref="AR563" si="2939">IF(AQ563&lt;1.5,"FUERTE",IF(AND(AQ563&gt;=1.5,AQ563&lt;2.5),"ACEPTABLE",IF(AQ563&gt;=5,"INEXISTENTE","DÉBIL")))</f>
        <v>#DIV/0!</v>
      </c>
      <c r="AS563" s="328">
        <f t="shared" ref="AS563" si="2940">IF(R563=0,0,ROUND((R563*AQ563),0))</f>
        <v>0</v>
      </c>
      <c r="AT563" s="329" t="str">
        <f t="shared" si="2868"/>
        <v>LEVE</v>
      </c>
      <c r="AU563" s="329"/>
      <c r="AV563" s="329"/>
      <c r="AW563" s="106"/>
      <c r="AX563" s="106"/>
      <c r="AY563" s="119"/>
      <c r="AZ563" s="120"/>
      <c r="BA563" s="100"/>
      <c r="BB563" s="100"/>
      <c r="BC563" s="100"/>
      <c r="BD563" s="100"/>
      <c r="BE563" s="100"/>
      <c r="BF563" s="100"/>
      <c r="BG563" s="100"/>
    </row>
    <row r="564" spans="1:59" ht="64.5" hidden="1" customHeight="1" x14ac:dyDescent="0.2">
      <c r="A564" s="336"/>
      <c r="B564" s="340"/>
      <c r="C564" s="340"/>
      <c r="D564" s="329"/>
      <c r="E564" s="340"/>
      <c r="F564" s="340"/>
      <c r="G564" s="106"/>
      <c r="H564" s="106"/>
      <c r="I564" s="99"/>
      <c r="J564" s="340"/>
      <c r="K564" s="340"/>
      <c r="L564" s="340"/>
      <c r="M564" s="340"/>
      <c r="N564" s="340"/>
      <c r="O564" s="328"/>
      <c r="P564" s="340"/>
      <c r="Q564" s="108"/>
      <c r="R564" s="328"/>
      <c r="S564" s="118"/>
      <c r="T564" s="99">
        <f t="shared" si="2853"/>
        <v>0</v>
      </c>
      <c r="U564" s="328"/>
      <c r="V564" s="328"/>
      <c r="W564" s="106"/>
      <c r="X564" s="328"/>
      <c r="Y564" s="328"/>
      <c r="Z564" s="108">
        <f t="shared" si="2858"/>
        <v>0</v>
      </c>
      <c r="AA564" s="106"/>
      <c r="AB564" s="106"/>
      <c r="AC564" s="328"/>
      <c r="AD564" s="328"/>
      <c r="AE564" s="108">
        <f t="shared" si="2795"/>
        <v>0</v>
      </c>
      <c r="AF564" s="106"/>
      <c r="AG564" s="106"/>
      <c r="AH564" s="328"/>
      <c r="AI564" s="328"/>
      <c r="AJ564" s="108">
        <f t="shared" si="2796"/>
        <v>0</v>
      </c>
      <c r="AK564" s="106"/>
      <c r="AL564" s="106"/>
      <c r="AM564" s="328"/>
      <c r="AN564" s="328"/>
      <c r="AO564" s="108">
        <f t="shared" si="2865"/>
        <v>0</v>
      </c>
      <c r="AP564" s="106"/>
      <c r="AQ564" s="328"/>
      <c r="AR564" s="328"/>
      <c r="AS564" s="328"/>
      <c r="AT564" s="329"/>
      <c r="AU564" s="329"/>
      <c r="AV564" s="329"/>
      <c r="AW564" s="106"/>
      <c r="AX564" s="106"/>
      <c r="AY564" s="119"/>
      <c r="AZ564" s="120"/>
      <c r="BA564" s="100"/>
      <c r="BB564" s="100"/>
      <c r="BC564" s="100"/>
      <c r="BD564" s="100"/>
      <c r="BE564" s="100"/>
      <c r="BF564" s="100"/>
      <c r="BG564" s="100"/>
    </row>
    <row r="565" spans="1:59" ht="64.5" hidden="1" customHeight="1" x14ac:dyDescent="0.2">
      <c r="A565" s="336"/>
      <c r="B565" s="340"/>
      <c r="C565" s="340"/>
      <c r="D565" s="329"/>
      <c r="E565" s="340"/>
      <c r="F565" s="340"/>
      <c r="G565" s="106"/>
      <c r="H565" s="106"/>
      <c r="I565" s="99"/>
      <c r="J565" s="340"/>
      <c r="K565" s="340"/>
      <c r="L565" s="340"/>
      <c r="M565" s="340"/>
      <c r="N565" s="340"/>
      <c r="O565" s="328"/>
      <c r="P565" s="340"/>
      <c r="Q565" s="108"/>
      <c r="R565" s="328"/>
      <c r="S565" s="118"/>
      <c r="T565" s="99">
        <f t="shared" si="2853"/>
        <v>0</v>
      </c>
      <c r="U565" s="328"/>
      <c r="V565" s="328"/>
      <c r="W565" s="106"/>
      <c r="X565" s="328"/>
      <c r="Y565" s="328"/>
      <c r="Z565" s="108">
        <f t="shared" si="2858"/>
        <v>0</v>
      </c>
      <c r="AA565" s="106"/>
      <c r="AB565" s="106"/>
      <c r="AC565" s="328"/>
      <c r="AD565" s="328"/>
      <c r="AE565" s="108">
        <f t="shared" si="2795"/>
        <v>0</v>
      </c>
      <c r="AF565" s="106"/>
      <c r="AG565" s="106"/>
      <c r="AH565" s="328"/>
      <c r="AI565" s="328"/>
      <c r="AJ565" s="108">
        <f t="shared" si="2796"/>
        <v>0</v>
      </c>
      <c r="AK565" s="106"/>
      <c r="AL565" s="106"/>
      <c r="AM565" s="328"/>
      <c r="AN565" s="328"/>
      <c r="AO565" s="108">
        <f t="shared" si="2865"/>
        <v>0</v>
      </c>
      <c r="AP565" s="106"/>
      <c r="AQ565" s="328"/>
      <c r="AR565" s="328"/>
      <c r="AS565" s="328"/>
      <c r="AT565" s="329"/>
      <c r="AU565" s="329"/>
      <c r="AV565" s="329"/>
      <c r="AW565" s="106"/>
      <c r="AX565" s="106"/>
      <c r="AY565" s="119"/>
      <c r="AZ565" s="120"/>
      <c r="BA565" s="100"/>
      <c r="BB565" s="100"/>
      <c r="BC565" s="100"/>
      <c r="BD565" s="100"/>
      <c r="BE565" s="100"/>
      <c r="BF565" s="100"/>
      <c r="BG565" s="100"/>
    </row>
    <row r="566" spans="1:59" ht="64.5" hidden="1" customHeight="1" x14ac:dyDescent="0.2">
      <c r="A566" s="336">
        <v>185</v>
      </c>
      <c r="B566" s="340"/>
      <c r="C566" s="340" t="e">
        <f t="shared" ref="C566" si="2941">+VLOOKUP(B566,$A$694:$B$733,2,0)</f>
        <v>#N/A</v>
      </c>
      <c r="D566" s="329"/>
      <c r="E566" s="340" t="e">
        <f>IF(D566=$D$664,$E$664,IF(D566=$D$665,$E$665,IF(D566=$D$666,$E$666,IF(D566=$D$667,$E$667,IF(D566=$D$668,$E$668,IF(D566=$D$669,$E$669,IF(D566=$D$670,$E$670,IF(D566=$D$671,$E$671,IF(D566=$D$672,$E$672,IF(D566=$D$673,$E$673,IF(D566=VICERRECTORÍA_ACADÉMICA_,BE1177,IF(D566=PLANEACIÓN_,BE1179, IF(D566=IMPACTO,BE1178,IF(D566=VICERRECTORÍA_ADMINISTRATIVA_FINANCIERA_,BE1180,IF(D566=_VICERRECTORÍA_RESPONSABILIDAD_SOCIAL_Y_BIENESTAR_UNIVERSITARIO_,BE1181," ")))))))))))))))</f>
        <v>#VALUE!</v>
      </c>
      <c r="F566" s="340"/>
      <c r="G566" s="106"/>
      <c r="H566" s="106"/>
      <c r="I566" s="99"/>
      <c r="J566" s="340"/>
      <c r="K566" s="340"/>
      <c r="L566" s="340"/>
      <c r="M566" s="340"/>
      <c r="N566" s="340"/>
      <c r="O566" s="328">
        <f t="shared" ref="O566" si="2942">IF(N566="ALTA",5,IF(N566="MEDIO ALTA",4,IF(N566="MEDIA",3,IF(N566="MEDIO BAJA",2,IF(N566="BAJA",1,0)))))</f>
        <v>0</v>
      </c>
      <c r="P566" s="340"/>
      <c r="Q566" s="108"/>
      <c r="R566" s="328">
        <f t="shared" ref="R566" si="2943">Q566*O566</f>
        <v>0</v>
      </c>
      <c r="S566" s="118"/>
      <c r="T566" s="99">
        <f t="shared" si="2853"/>
        <v>0</v>
      </c>
      <c r="U566" s="328" t="e">
        <f t="shared" si="2854"/>
        <v>#DIV/0!</v>
      </c>
      <c r="V566" s="328" t="e">
        <f t="shared" si="2855"/>
        <v>#DIV/0!</v>
      </c>
      <c r="W566" s="106"/>
      <c r="X566" s="328" t="e">
        <f t="shared" ref="X566" si="2944">IF(S566="No_existen",5*$X$10,Y566*$X$10)</f>
        <v>#DIV/0!</v>
      </c>
      <c r="Y566" s="328" t="e">
        <f t="shared" si="2857"/>
        <v>#DIV/0!</v>
      </c>
      <c r="Z566" s="108">
        <f t="shared" si="2858"/>
        <v>0</v>
      </c>
      <c r="AA566" s="106"/>
      <c r="AB566" s="106"/>
      <c r="AC566" s="328" t="e">
        <f t="shared" ref="AC566" si="2945">IF(S566="No_existen",5*$AC$10,AD566*$AC$10)</f>
        <v>#DIV/0!</v>
      </c>
      <c r="AD566" s="328" t="e">
        <f t="shared" si="2860"/>
        <v>#DIV/0!</v>
      </c>
      <c r="AE566" s="108">
        <f t="shared" si="2795"/>
        <v>0</v>
      </c>
      <c r="AF566" s="106"/>
      <c r="AG566" s="106"/>
      <c r="AH566" s="328" t="e">
        <f t="shared" ref="AH566" si="2946">IF(S566="No_existen",5*$AH$10,AI566*$AH$10)</f>
        <v>#DIV/0!</v>
      </c>
      <c r="AI566" s="328" t="e">
        <f t="shared" si="2862"/>
        <v>#DIV/0!</v>
      </c>
      <c r="AJ566" s="108">
        <f t="shared" si="2796"/>
        <v>0</v>
      </c>
      <c r="AK566" s="106"/>
      <c r="AL566" s="106"/>
      <c r="AM566" s="328" t="e">
        <f t="shared" ref="AM566" si="2947">IF(S566="No_existen",5*$AM$10,AN566*$AM$10)</f>
        <v>#DIV/0!</v>
      </c>
      <c r="AN566" s="328" t="e">
        <f t="shared" si="2864"/>
        <v>#DIV/0!</v>
      </c>
      <c r="AO566" s="108">
        <f t="shared" si="2865"/>
        <v>0</v>
      </c>
      <c r="AP566" s="106"/>
      <c r="AQ566" s="328" t="e">
        <f t="shared" si="2846"/>
        <v>#DIV/0!</v>
      </c>
      <c r="AR566" s="328" t="e">
        <f t="shared" ref="AR566" si="2948">IF(AQ566&lt;1.5,"FUERTE",IF(AND(AQ566&gt;=1.5,AQ566&lt;2.5),"ACEPTABLE",IF(AQ566&gt;=5,"INEXISTENTE","DÉBIL")))</f>
        <v>#DIV/0!</v>
      </c>
      <c r="AS566" s="328">
        <f t="shared" ref="AS566" si="2949">IF(R566=0,0,ROUND((R566*AQ566),0))</f>
        <v>0</v>
      </c>
      <c r="AT566" s="329" t="str">
        <f t="shared" si="2868"/>
        <v>LEVE</v>
      </c>
      <c r="AU566" s="329"/>
      <c r="AV566" s="329"/>
      <c r="AW566" s="106"/>
      <c r="AX566" s="106"/>
      <c r="AY566" s="119"/>
      <c r="AZ566" s="120"/>
      <c r="BA566" s="100"/>
      <c r="BB566" s="100"/>
      <c r="BC566" s="100"/>
      <c r="BD566" s="100"/>
      <c r="BE566" s="100"/>
      <c r="BF566" s="100"/>
      <c r="BG566" s="100"/>
    </row>
    <row r="567" spans="1:59" ht="64.5" hidden="1" customHeight="1" x14ac:dyDescent="0.2">
      <c r="A567" s="336"/>
      <c r="B567" s="340"/>
      <c r="C567" s="340"/>
      <c r="D567" s="329"/>
      <c r="E567" s="340"/>
      <c r="F567" s="340"/>
      <c r="G567" s="106"/>
      <c r="H567" s="106"/>
      <c r="I567" s="99"/>
      <c r="J567" s="340"/>
      <c r="K567" s="340"/>
      <c r="L567" s="340"/>
      <c r="M567" s="340"/>
      <c r="N567" s="340"/>
      <c r="O567" s="328"/>
      <c r="P567" s="340"/>
      <c r="Q567" s="108"/>
      <c r="R567" s="328"/>
      <c r="S567" s="118"/>
      <c r="T567" s="99">
        <f t="shared" si="2853"/>
        <v>0</v>
      </c>
      <c r="U567" s="328"/>
      <c r="V567" s="328"/>
      <c r="W567" s="106"/>
      <c r="X567" s="328"/>
      <c r="Y567" s="328"/>
      <c r="Z567" s="108">
        <f t="shared" si="2858"/>
        <v>0</v>
      </c>
      <c r="AA567" s="106"/>
      <c r="AB567" s="106"/>
      <c r="AC567" s="328"/>
      <c r="AD567" s="328"/>
      <c r="AE567" s="108">
        <f t="shared" si="2795"/>
        <v>0</v>
      </c>
      <c r="AF567" s="106"/>
      <c r="AG567" s="106"/>
      <c r="AH567" s="328"/>
      <c r="AI567" s="328"/>
      <c r="AJ567" s="108">
        <f t="shared" si="2796"/>
        <v>0</v>
      </c>
      <c r="AK567" s="106"/>
      <c r="AL567" s="106"/>
      <c r="AM567" s="328"/>
      <c r="AN567" s="328"/>
      <c r="AO567" s="108">
        <f t="shared" si="2865"/>
        <v>0</v>
      </c>
      <c r="AP567" s="106"/>
      <c r="AQ567" s="328"/>
      <c r="AR567" s="328"/>
      <c r="AS567" s="328"/>
      <c r="AT567" s="329"/>
      <c r="AU567" s="329"/>
      <c r="AV567" s="329"/>
      <c r="AW567" s="106"/>
      <c r="AX567" s="106"/>
      <c r="AY567" s="119"/>
      <c r="AZ567" s="120"/>
      <c r="BA567" s="100"/>
      <c r="BB567" s="100"/>
      <c r="BC567" s="100"/>
      <c r="BD567" s="100"/>
      <c r="BE567" s="100"/>
      <c r="BF567" s="100"/>
      <c r="BG567" s="100"/>
    </row>
    <row r="568" spans="1:59" ht="64.5" hidden="1" customHeight="1" x14ac:dyDescent="0.2">
      <c r="A568" s="336"/>
      <c r="B568" s="340"/>
      <c r="C568" s="340"/>
      <c r="D568" s="329"/>
      <c r="E568" s="340"/>
      <c r="F568" s="340"/>
      <c r="G568" s="106"/>
      <c r="H568" s="106"/>
      <c r="I568" s="99"/>
      <c r="J568" s="340"/>
      <c r="K568" s="340"/>
      <c r="L568" s="340"/>
      <c r="M568" s="340"/>
      <c r="N568" s="340"/>
      <c r="O568" s="328"/>
      <c r="P568" s="340"/>
      <c r="Q568" s="108"/>
      <c r="R568" s="328"/>
      <c r="S568" s="118"/>
      <c r="T568" s="99">
        <f t="shared" si="2853"/>
        <v>0</v>
      </c>
      <c r="U568" s="328"/>
      <c r="V568" s="328"/>
      <c r="W568" s="106"/>
      <c r="X568" s="328"/>
      <c r="Y568" s="328"/>
      <c r="Z568" s="108">
        <f t="shared" si="2858"/>
        <v>0</v>
      </c>
      <c r="AA568" s="106"/>
      <c r="AB568" s="106"/>
      <c r="AC568" s="328"/>
      <c r="AD568" s="328"/>
      <c r="AE568" s="108">
        <f t="shared" si="2795"/>
        <v>0</v>
      </c>
      <c r="AF568" s="106"/>
      <c r="AG568" s="106"/>
      <c r="AH568" s="328"/>
      <c r="AI568" s="328"/>
      <c r="AJ568" s="108">
        <f t="shared" si="2796"/>
        <v>0</v>
      </c>
      <c r="AK568" s="106"/>
      <c r="AL568" s="106"/>
      <c r="AM568" s="328"/>
      <c r="AN568" s="328"/>
      <c r="AO568" s="108">
        <f t="shared" si="2865"/>
        <v>0</v>
      </c>
      <c r="AP568" s="106"/>
      <c r="AQ568" s="328"/>
      <c r="AR568" s="328"/>
      <c r="AS568" s="328"/>
      <c r="AT568" s="329"/>
      <c r="AU568" s="329"/>
      <c r="AV568" s="329"/>
      <c r="AW568" s="106"/>
      <c r="AX568" s="106"/>
      <c r="AY568" s="119"/>
      <c r="AZ568" s="120"/>
      <c r="BA568" s="100"/>
      <c r="BB568" s="100"/>
      <c r="BC568" s="100"/>
      <c r="BD568" s="100"/>
      <c r="BE568" s="100"/>
      <c r="BF568" s="100"/>
      <c r="BG568" s="100"/>
    </row>
    <row r="569" spans="1:59" ht="64.5" hidden="1" customHeight="1" x14ac:dyDescent="0.2">
      <c r="A569" s="336">
        <v>186</v>
      </c>
      <c r="B569" s="340"/>
      <c r="C569" s="340" t="e">
        <f t="shared" ref="C569" si="2950">+VLOOKUP(B569,$A$694:$B$733,2,0)</f>
        <v>#N/A</v>
      </c>
      <c r="D569" s="329"/>
      <c r="E569" s="340" t="e">
        <f>IF(D569=$D$664,$E$664,IF(D569=$D$665,$E$665,IF(D569=$D$666,$E$666,IF(D569=$D$667,$E$667,IF(D569=$D$668,$E$668,IF(D569=$D$669,$E$669,IF(D569=$D$670,$E$670,IF(D569=$D$671,$E$671,IF(D569=$D$672,$E$672,IF(D569=$D$673,$E$673,IF(D569=VICERRECTORÍA_ACADÉMICA_,BE1180,IF(D569=PLANEACIÓN_,BE1182, IF(D569=IMPACTO,BE1181,IF(D569=VICERRECTORÍA_ADMINISTRATIVA_FINANCIERA_,BE1183,IF(D569=_VICERRECTORÍA_RESPONSABILIDAD_SOCIAL_Y_BIENESTAR_UNIVERSITARIO_,BE1184," ")))))))))))))))</f>
        <v>#VALUE!</v>
      </c>
      <c r="F569" s="340"/>
      <c r="G569" s="106"/>
      <c r="H569" s="106"/>
      <c r="I569" s="99"/>
      <c r="J569" s="340"/>
      <c r="K569" s="340"/>
      <c r="L569" s="340"/>
      <c r="M569" s="340"/>
      <c r="N569" s="340"/>
      <c r="O569" s="328">
        <f t="shared" ref="O569" si="2951">IF(N569="ALTA",5,IF(N569="MEDIO ALTA",4,IF(N569="MEDIA",3,IF(N569="MEDIO BAJA",2,IF(N569="BAJA",1,0)))))</f>
        <v>0</v>
      </c>
      <c r="P569" s="340"/>
      <c r="Q569" s="108"/>
      <c r="R569" s="328">
        <f t="shared" ref="R569" si="2952">Q569*O569</f>
        <v>0</v>
      </c>
      <c r="S569" s="118"/>
      <c r="T569" s="99">
        <f t="shared" si="2853"/>
        <v>0</v>
      </c>
      <c r="U569" s="328" t="e">
        <f t="shared" si="2854"/>
        <v>#DIV/0!</v>
      </c>
      <c r="V569" s="328" t="e">
        <f t="shared" si="2855"/>
        <v>#DIV/0!</v>
      </c>
      <c r="W569" s="106"/>
      <c r="X569" s="328" t="e">
        <f t="shared" ref="X569" si="2953">IF(S569="No_existen",5*$X$10,Y569*$X$10)</f>
        <v>#DIV/0!</v>
      </c>
      <c r="Y569" s="328" t="e">
        <f t="shared" si="2857"/>
        <v>#DIV/0!</v>
      </c>
      <c r="Z569" s="108">
        <f t="shared" si="2858"/>
        <v>0</v>
      </c>
      <c r="AA569" s="106"/>
      <c r="AB569" s="106"/>
      <c r="AC569" s="328" t="e">
        <f t="shared" ref="AC569" si="2954">IF(S569="No_existen",5*$AC$10,AD569*$AC$10)</f>
        <v>#DIV/0!</v>
      </c>
      <c r="AD569" s="328" t="e">
        <f t="shared" si="2860"/>
        <v>#DIV/0!</v>
      </c>
      <c r="AE569" s="108">
        <f t="shared" si="2795"/>
        <v>0</v>
      </c>
      <c r="AF569" s="106"/>
      <c r="AG569" s="106"/>
      <c r="AH569" s="328" t="e">
        <f t="shared" ref="AH569" si="2955">IF(S569="No_existen",5*$AH$10,AI569*$AH$10)</f>
        <v>#DIV/0!</v>
      </c>
      <c r="AI569" s="328" t="e">
        <f t="shared" si="2862"/>
        <v>#DIV/0!</v>
      </c>
      <c r="AJ569" s="108">
        <f t="shared" si="2796"/>
        <v>0</v>
      </c>
      <c r="AK569" s="106"/>
      <c r="AL569" s="106"/>
      <c r="AM569" s="328" t="e">
        <f t="shared" ref="AM569" si="2956">IF(S569="No_existen",5*$AM$10,AN569*$AM$10)</f>
        <v>#DIV/0!</v>
      </c>
      <c r="AN569" s="328" t="e">
        <f t="shared" si="2864"/>
        <v>#DIV/0!</v>
      </c>
      <c r="AO569" s="108">
        <f t="shared" si="2865"/>
        <v>0</v>
      </c>
      <c r="AP569" s="106"/>
      <c r="AQ569" s="328" t="e">
        <f t="shared" si="2846"/>
        <v>#DIV/0!</v>
      </c>
      <c r="AR569" s="328" t="e">
        <f t="shared" ref="AR569" si="2957">IF(AQ569&lt;1.5,"FUERTE",IF(AND(AQ569&gt;=1.5,AQ569&lt;2.5),"ACEPTABLE",IF(AQ569&gt;=5,"INEXISTENTE","DÉBIL")))</f>
        <v>#DIV/0!</v>
      </c>
      <c r="AS569" s="328">
        <f t="shared" ref="AS569" si="2958">IF(R569=0,0,ROUND((R569*AQ569),0))</f>
        <v>0</v>
      </c>
      <c r="AT569" s="329" t="str">
        <f t="shared" si="2868"/>
        <v>LEVE</v>
      </c>
      <c r="AU569" s="329"/>
      <c r="AV569" s="329"/>
      <c r="AW569" s="106"/>
      <c r="AX569" s="106"/>
      <c r="AY569" s="119"/>
      <c r="AZ569" s="120"/>
      <c r="BA569" s="100"/>
      <c r="BB569" s="100"/>
      <c r="BC569" s="100"/>
      <c r="BD569" s="100"/>
      <c r="BE569" s="100"/>
      <c r="BF569" s="100"/>
      <c r="BG569" s="100"/>
    </row>
    <row r="570" spans="1:59" ht="64.5" hidden="1" customHeight="1" x14ac:dyDescent="0.2">
      <c r="A570" s="336"/>
      <c r="B570" s="340"/>
      <c r="C570" s="340"/>
      <c r="D570" s="329"/>
      <c r="E570" s="340"/>
      <c r="F570" s="340"/>
      <c r="G570" s="106"/>
      <c r="H570" s="106"/>
      <c r="I570" s="99"/>
      <c r="J570" s="340"/>
      <c r="K570" s="340"/>
      <c r="L570" s="340"/>
      <c r="M570" s="340"/>
      <c r="N570" s="340"/>
      <c r="O570" s="328"/>
      <c r="P570" s="340"/>
      <c r="Q570" s="108"/>
      <c r="R570" s="328"/>
      <c r="S570" s="118"/>
      <c r="T570" s="99">
        <f t="shared" si="2853"/>
        <v>0</v>
      </c>
      <c r="U570" s="328"/>
      <c r="V570" s="328"/>
      <c r="W570" s="106"/>
      <c r="X570" s="328"/>
      <c r="Y570" s="328"/>
      <c r="Z570" s="108">
        <f t="shared" si="2858"/>
        <v>0</v>
      </c>
      <c r="AA570" s="106"/>
      <c r="AB570" s="106"/>
      <c r="AC570" s="328"/>
      <c r="AD570" s="328"/>
      <c r="AE570" s="108">
        <f t="shared" si="2795"/>
        <v>0</v>
      </c>
      <c r="AF570" s="106"/>
      <c r="AG570" s="106"/>
      <c r="AH570" s="328"/>
      <c r="AI570" s="328"/>
      <c r="AJ570" s="108">
        <f t="shared" si="2796"/>
        <v>0</v>
      </c>
      <c r="AK570" s="106"/>
      <c r="AL570" s="106"/>
      <c r="AM570" s="328"/>
      <c r="AN570" s="328"/>
      <c r="AO570" s="108">
        <f t="shared" si="2865"/>
        <v>0</v>
      </c>
      <c r="AP570" s="106"/>
      <c r="AQ570" s="328"/>
      <c r="AR570" s="328"/>
      <c r="AS570" s="328"/>
      <c r="AT570" s="329"/>
      <c r="AU570" s="329"/>
      <c r="AV570" s="329"/>
      <c r="AW570" s="106"/>
      <c r="AX570" s="106"/>
      <c r="AY570" s="119"/>
      <c r="AZ570" s="120"/>
      <c r="BA570" s="100"/>
      <c r="BB570" s="100"/>
      <c r="BC570" s="100"/>
      <c r="BD570" s="100"/>
      <c r="BE570" s="100"/>
      <c r="BF570" s="100"/>
      <c r="BG570" s="100"/>
    </row>
    <row r="571" spans="1:59" ht="64.5" hidden="1" customHeight="1" thickBot="1" x14ac:dyDescent="0.25">
      <c r="A571" s="421"/>
      <c r="B571" s="422"/>
      <c r="C571" s="340"/>
      <c r="D571" s="423"/>
      <c r="E571" s="422"/>
      <c r="F571" s="422"/>
      <c r="G571" s="109"/>
      <c r="H571" s="109"/>
      <c r="I571" s="104"/>
      <c r="J571" s="422"/>
      <c r="K571" s="422"/>
      <c r="L571" s="422"/>
      <c r="M571" s="422"/>
      <c r="N571" s="422"/>
      <c r="O571" s="424"/>
      <c r="P571" s="422"/>
      <c r="Q571" s="110"/>
      <c r="R571" s="424"/>
      <c r="S571" s="149"/>
      <c r="T571" s="104">
        <f t="shared" si="2853"/>
        <v>0</v>
      </c>
      <c r="U571" s="424"/>
      <c r="V571" s="424"/>
      <c r="W571" s="109"/>
      <c r="X571" s="424"/>
      <c r="Y571" s="424"/>
      <c r="Z571" s="110">
        <f t="shared" si="2858"/>
        <v>0</v>
      </c>
      <c r="AA571" s="109"/>
      <c r="AB571" s="109"/>
      <c r="AC571" s="424"/>
      <c r="AD571" s="424"/>
      <c r="AE571" s="110">
        <f t="shared" si="2795"/>
        <v>0</v>
      </c>
      <c r="AF571" s="109"/>
      <c r="AG571" s="109"/>
      <c r="AH571" s="424"/>
      <c r="AI571" s="424"/>
      <c r="AJ571" s="110">
        <f t="shared" si="2796"/>
        <v>0</v>
      </c>
      <c r="AK571" s="109"/>
      <c r="AL571" s="109"/>
      <c r="AM571" s="424"/>
      <c r="AN571" s="424"/>
      <c r="AO571" s="110">
        <f t="shared" si="2865"/>
        <v>0</v>
      </c>
      <c r="AP571" s="109"/>
      <c r="AQ571" s="424"/>
      <c r="AR571" s="424"/>
      <c r="AS571" s="424"/>
      <c r="AT571" s="423"/>
      <c r="AU571" s="423"/>
      <c r="AV571" s="423"/>
      <c r="AW571" s="109"/>
      <c r="AX571" s="109"/>
      <c r="AY571" s="150"/>
      <c r="AZ571" s="151"/>
      <c r="BA571" s="100"/>
      <c r="BB571" s="100"/>
      <c r="BC571" s="100"/>
      <c r="BD571" s="100"/>
      <c r="BE571" s="100"/>
      <c r="BF571" s="100"/>
      <c r="BG571" s="100"/>
    </row>
    <row r="572" spans="1:59" s="81" customFormat="1" ht="12.75" x14ac:dyDescent="0.2">
      <c r="A572" s="181"/>
      <c r="B572" s="181"/>
      <c r="C572" s="181"/>
      <c r="D572" s="182"/>
      <c r="E572" s="181"/>
      <c r="F572" s="181"/>
      <c r="G572" s="181"/>
      <c r="H572" s="181"/>
      <c r="I572" s="183"/>
      <c r="J572" s="181"/>
      <c r="K572" s="181"/>
      <c r="L572" s="181"/>
      <c r="M572" s="181"/>
      <c r="N572" s="181"/>
      <c r="O572" s="184"/>
      <c r="P572" s="181"/>
      <c r="Q572" s="184"/>
      <c r="R572" s="185"/>
      <c r="S572" s="185"/>
      <c r="T572" s="185"/>
      <c r="U572" s="184"/>
      <c r="V572" s="184"/>
      <c r="W572" s="181"/>
      <c r="X572" s="184"/>
      <c r="Y572" s="184"/>
      <c r="Z572" s="184"/>
      <c r="AA572" s="181"/>
      <c r="AB572" s="181"/>
      <c r="AC572" s="184"/>
      <c r="AD572" s="184"/>
      <c r="AE572" s="184"/>
      <c r="AF572" s="181"/>
      <c r="AG572" s="181"/>
      <c r="AH572" s="184"/>
      <c r="AI572" s="184"/>
      <c r="AJ572" s="184"/>
      <c r="AK572" s="181"/>
      <c r="AL572" s="181"/>
      <c r="AM572" s="184"/>
      <c r="AN572" s="184"/>
      <c r="AO572" s="184"/>
      <c r="AP572" s="181"/>
      <c r="AQ572" s="184"/>
      <c r="AR572" s="184"/>
      <c r="AS572" s="184"/>
      <c r="AT572" s="182"/>
      <c r="AU572" s="182"/>
      <c r="AV572" s="182"/>
      <c r="AW572" s="181"/>
      <c r="AX572" s="181"/>
      <c r="AY572" s="186"/>
      <c r="AZ572" s="182"/>
      <c r="BA572" s="187"/>
      <c r="BB572" s="187"/>
      <c r="BC572" s="187"/>
      <c r="BD572" s="187"/>
      <c r="BE572" s="187"/>
      <c r="BF572" s="187"/>
      <c r="BG572" s="187"/>
    </row>
    <row r="573" spans="1:59" s="81" customFormat="1" ht="12.75" x14ac:dyDescent="0.2">
      <c r="A573" s="181"/>
      <c r="B573" s="181"/>
      <c r="C573" s="181"/>
      <c r="D573" s="182"/>
      <c r="E573" s="181"/>
      <c r="F573" s="181"/>
      <c r="G573" s="181"/>
      <c r="H573" s="181"/>
      <c r="I573" s="183"/>
      <c r="J573" s="181"/>
      <c r="K573" s="181"/>
      <c r="L573" s="181"/>
      <c r="M573" s="181"/>
      <c r="N573" s="181"/>
      <c r="O573" s="184"/>
      <c r="P573" s="181"/>
      <c r="Q573" s="184"/>
      <c r="R573" s="185"/>
      <c r="S573" s="185"/>
      <c r="T573" s="185"/>
      <c r="U573" s="184"/>
      <c r="V573" s="184"/>
      <c r="W573" s="181"/>
      <c r="X573" s="184"/>
      <c r="Y573" s="184"/>
      <c r="Z573" s="184"/>
      <c r="AA573" s="181"/>
      <c r="AB573" s="181"/>
      <c r="AC573" s="184"/>
      <c r="AD573" s="184"/>
      <c r="AE573" s="184"/>
      <c r="AF573" s="181"/>
      <c r="AG573" s="181"/>
      <c r="AH573" s="184"/>
      <c r="AI573" s="184"/>
      <c r="AJ573" s="184"/>
      <c r="AK573" s="181"/>
      <c r="AL573" s="181"/>
      <c r="AM573" s="184"/>
      <c r="AN573" s="184"/>
      <c r="AO573" s="184"/>
      <c r="AP573" s="181"/>
      <c r="AQ573" s="184"/>
      <c r="AR573" s="184"/>
      <c r="AS573" s="184"/>
      <c r="AT573" s="182"/>
      <c r="AU573" s="182"/>
      <c r="AV573" s="182"/>
      <c r="AW573" s="181"/>
      <c r="AX573" s="181"/>
      <c r="AY573" s="186"/>
      <c r="AZ573" s="182"/>
      <c r="BA573" s="187"/>
      <c r="BB573" s="187"/>
      <c r="BC573" s="187"/>
      <c r="BD573" s="187"/>
      <c r="BE573" s="187"/>
      <c r="BF573" s="187"/>
      <c r="BG573" s="187"/>
    </row>
    <row r="574" spans="1:59" s="81" customFormat="1" ht="12.75" x14ac:dyDescent="0.2">
      <c r="A574" s="181"/>
      <c r="B574" s="181"/>
      <c r="C574" s="181"/>
      <c r="D574" s="182"/>
      <c r="E574" s="181"/>
      <c r="F574" s="181"/>
      <c r="G574" s="181"/>
      <c r="H574" s="181"/>
      <c r="I574" s="183"/>
      <c r="J574" s="181"/>
      <c r="K574" s="181"/>
      <c r="L574" s="181"/>
      <c r="M574" s="181"/>
      <c r="N574" s="181"/>
      <c r="O574" s="184"/>
      <c r="P574" s="181"/>
      <c r="Q574" s="184"/>
      <c r="R574" s="185"/>
      <c r="S574" s="185"/>
      <c r="T574" s="185"/>
      <c r="U574" s="184"/>
      <c r="V574" s="184"/>
      <c r="W574" s="181"/>
      <c r="X574" s="184"/>
      <c r="Y574" s="184"/>
      <c r="Z574" s="184"/>
      <c r="AA574" s="181"/>
      <c r="AB574" s="181"/>
      <c r="AC574" s="184"/>
      <c r="AD574" s="184"/>
      <c r="AE574" s="184"/>
      <c r="AF574" s="181"/>
      <c r="AG574" s="181"/>
      <c r="AH574" s="184"/>
      <c r="AI574" s="184"/>
      <c r="AJ574" s="184"/>
      <c r="AK574" s="181"/>
      <c r="AL574" s="181"/>
      <c r="AM574" s="184"/>
      <c r="AN574" s="184"/>
      <c r="AO574" s="184"/>
      <c r="AP574" s="181"/>
      <c r="AQ574" s="184"/>
      <c r="AR574" s="184"/>
      <c r="AS574" s="184"/>
      <c r="AT574" s="182"/>
      <c r="AU574" s="182"/>
      <c r="AV574" s="182"/>
      <c r="AW574" s="181"/>
      <c r="AX574" s="181"/>
      <c r="AY574" s="186"/>
      <c r="AZ574" s="182"/>
      <c r="BA574" s="187"/>
      <c r="BB574" s="187"/>
      <c r="BC574" s="187"/>
      <c r="BD574" s="187"/>
      <c r="BE574" s="187"/>
      <c r="BF574" s="187"/>
      <c r="BG574" s="187"/>
    </row>
    <row r="575" spans="1:59" s="81" customFormat="1" ht="12.75" x14ac:dyDescent="0.2">
      <c r="A575" s="181"/>
      <c r="B575" s="181"/>
      <c r="C575" s="181"/>
      <c r="D575" s="182"/>
      <c r="E575" s="181"/>
      <c r="F575" s="181"/>
      <c r="G575" s="181"/>
      <c r="H575" s="181"/>
      <c r="I575" s="183"/>
      <c r="J575" s="181"/>
      <c r="K575" s="181"/>
      <c r="L575" s="181"/>
      <c r="M575" s="181"/>
      <c r="N575" s="181"/>
      <c r="O575" s="184"/>
      <c r="P575" s="181"/>
      <c r="Q575" s="184"/>
      <c r="R575" s="185"/>
      <c r="S575" s="185"/>
      <c r="T575" s="185"/>
      <c r="U575" s="184"/>
      <c r="V575" s="184"/>
      <c r="W575" s="181"/>
      <c r="X575" s="184"/>
      <c r="Y575" s="184"/>
      <c r="Z575" s="184"/>
      <c r="AA575" s="181"/>
      <c r="AB575" s="181"/>
      <c r="AC575" s="184"/>
      <c r="AD575" s="184"/>
      <c r="AE575" s="184"/>
      <c r="AF575" s="181"/>
      <c r="AG575" s="181"/>
      <c r="AH575" s="184"/>
      <c r="AI575" s="184"/>
      <c r="AJ575" s="184"/>
      <c r="AK575" s="181"/>
      <c r="AL575" s="181"/>
      <c r="AM575" s="184"/>
      <c r="AN575" s="184"/>
      <c r="AO575" s="184"/>
      <c r="AP575" s="181"/>
      <c r="AQ575" s="184"/>
      <c r="AR575" s="184"/>
      <c r="AS575" s="184"/>
      <c r="AT575" s="182"/>
      <c r="AU575" s="182"/>
      <c r="AV575" s="182"/>
      <c r="AW575" s="181"/>
      <c r="AX575" s="181"/>
      <c r="AY575" s="186"/>
      <c r="AZ575" s="182"/>
      <c r="BA575" s="187"/>
      <c r="BB575" s="187"/>
      <c r="BC575" s="187"/>
      <c r="BD575" s="187"/>
      <c r="BE575" s="187"/>
      <c r="BF575" s="187"/>
      <c r="BG575" s="187"/>
    </row>
    <row r="576" spans="1:59" s="81" customFormat="1" ht="12.75" x14ac:dyDescent="0.2">
      <c r="A576" s="181"/>
      <c r="B576" s="181"/>
      <c r="C576" s="181"/>
      <c r="D576" s="182"/>
      <c r="E576" s="181"/>
      <c r="F576" s="181"/>
      <c r="G576" s="181"/>
      <c r="H576" s="181"/>
      <c r="I576" s="183"/>
      <c r="J576" s="181"/>
      <c r="K576" s="181"/>
      <c r="L576" s="181"/>
      <c r="M576" s="181"/>
      <c r="N576" s="181"/>
      <c r="O576" s="184"/>
      <c r="P576" s="181"/>
      <c r="Q576" s="184"/>
      <c r="R576" s="185"/>
      <c r="S576" s="185"/>
      <c r="T576" s="185"/>
      <c r="U576" s="184"/>
      <c r="V576" s="184"/>
      <c r="W576" s="181"/>
      <c r="X576" s="184"/>
      <c r="Y576" s="184"/>
      <c r="Z576" s="184"/>
      <c r="AA576" s="181"/>
      <c r="AB576" s="181"/>
      <c r="AC576" s="184"/>
      <c r="AD576" s="184"/>
      <c r="AE576" s="184"/>
      <c r="AF576" s="181"/>
      <c r="AG576" s="181"/>
      <c r="AH576" s="184"/>
      <c r="AI576" s="184"/>
      <c r="AJ576" s="184"/>
      <c r="AK576" s="181"/>
      <c r="AL576" s="181"/>
      <c r="AM576" s="184"/>
      <c r="AN576" s="184"/>
      <c r="AO576" s="184"/>
      <c r="AP576" s="181"/>
      <c r="AQ576" s="184"/>
      <c r="AR576" s="184"/>
      <c r="AS576" s="184"/>
      <c r="AT576" s="182"/>
      <c r="AU576" s="182"/>
      <c r="AV576" s="182"/>
      <c r="AW576" s="181"/>
      <c r="AX576" s="181"/>
      <c r="AY576" s="186"/>
      <c r="AZ576" s="182"/>
      <c r="BA576" s="187"/>
      <c r="BB576" s="187"/>
      <c r="BC576" s="187"/>
      <c r="BD576" s="187"/>
      <c r="BE576" s="187"/>
      <c r="BF576" s="187"/>
      <c r="BG576" s="187"/>
    </row>
    <row r="577" spans="1:59" s="81" customFormat="1" ht="12.75" x14ac:dyDescent="0.2">
      <c r="A577" s="181"/>
      <c r="B577" s="181"/>
      <c r="C577" s="181"/>
      <c r="D577" s="182"/>
      <c r="E577" s="181"/>
      <c r="F577" s="181"/>
      <c r="G577" s="181"/>
      <c r="H577" s="181"/>
      <c r="I577" s="183"/>
      <c r="J577" s="181"/>
      <c r="K577" s="181"/>
      <c r="L577" s="181"/>
      <c r="M577" s="181"/>
      <c r="N577" s="181"/>
      <c r="O577" s="184"/>
      <c r="P577" s="181"/>
      <c r="Q577" s="184"/>
      <c r="R577" s="185"/>
      <c r="S577" s="185"/>
      <c r="T577" s="185"/>
      <c r="U577" s="184"/>
      <c r="V577" s="184"/>
      <c r="W577" s="181"/>
      <c r="X577" s="184"/>
      <c r="Y577" s="184"/>
      <c r="Z577" s="184"/>
      <c r="AA577" s="181"/>
      <c r="AB577" s="181"/>
      <c r="AC577" s="184"/>
      <c r="AD577" s="184"/>
      <c r="AE577" s="184"/>
      <c r="AF577" s="181"/>
      <c r="AG577" s="181"/>
      <c r="AH577" s="184"/>
      <c r="AI577" s="184"/>
      <c r="AJ577" s="184"/>
      <c r="AK577" s="181"/>
      <c r="AL577" s="181"/>
      <c r="AM577" s="184"/>
      <c r="AN577" s="184"/>
      <c r="AO577" s="184"/>
      <c r="AP577" s="181"/>
      <c r="AQ577" s="184"/>
      <c r="AR577" s="184"/>
      <c r="AS577" s="184"/>
      <c r="AT577" s="182"/>
      <c r="AU577" s="182"/>
      <c r="AV577" s="182"/>
      <c r="AW577" s="181"/>
      <c r="AX577" s="181"/>
      <c r="AY577" s="186"/>
      <c r="AZ577" s="182"/>
      <c r="BA577" s="187"/>
      <c r="BB577" s="187"/>
      <c r="BC577" s="187"/>
      <c r="BD577" s="187"/>
      <c r="BE577" s="187"/>
      <c r="BF577" s="187"/>
      <c r="BG577" s="187"/>
    </row>
    <row r="578" spans="1:59" s="81" customFormat="1" ht="12.75" x14ac:dyDescent="0.2">
      <c r="A578" s="181"/>
      <c r="B578" s="181"/>
      <c r="C578" s="181"/>
      <c r="D578" s="182"/>
      <c r="E578" s="181"/>
      <c r="F578" s="181"/>
      <c r="G578" s="181"/>
      <c r="H578" s="181"/>
      <c r="I578" s="183"/>
      <c r="J578" s="181"/>
      <c r="K578" s="181"/>
      <c r="L578" s="181"/>
      <c r="M578" s="181"/>
      <c r="N578" s="181"/>
      <c r="O578" s="184"/>
      <c r="P578" s="181"/>
      <c r="Q578" s="184"/>
      <c r="R578" s="185"/>
      <c r="S578" s="185"/>
      <c r="T578" s="185"/>
      <c r="U578" s="184"/>
      <c r="V578" s="184"/>
      <c r="W578" s="181"/>
      <c r="X578" s="184"/>
      <c r="Y578" s="184"/>
      <c r="Z578" s="184"/>
      <c r="AA578" s="181"/>
      <c r="AB578" s="181"/>
      <c r="AC578" s="184"/>
      <c r="AD578" s="184"/>
      <c r="AE578" s="184"/>
      <c r="AF578" s="181"/>
      <c r="AG578" s="181"/>
      <c r="AH578" s="184"/>
      <c r="AI578" s="184"/>
      <c r="AJ578" s="184"/>
      <c r="AK578" s="181"/>
      <c r="AL578" s="181"/>
      <c r="AM578" s="184"/>
      <c r="AN578" s="184"/>
      <c r="AO578" s="184"/>
      <c r="AP578" s="181"/>
      <c r="AQ578" s="184"/>
      <c r="AR578" s="184"/>
      <c r="AS578" s="184"/>
      <c r="AT578" s="182"/>
      <c r="AU578" s="182"/>
      <c r="AV578" s="182"/>
      <c r="AW578" s="181"/>
      <c r="AX578" s="181"/>
      <c r="AY578" s="186"/>
      <c r="AZ578" s="182"/>
      <c r="BA578" s="187"/>
      <c r="BB578" s="187"/>
      <c r="BC578" s="187"/>
      <c r="BD578" s="187"/>
      <c r="BE578" s="187"/>
      <c r="BF578" s="187"/>
      <c r="BG578" s="187"/>
    </row>
    <row r="579" spans="1:59" s="81" customFormat="1" ht="12.75" x14ac:dyDescent="0.2">
      <c r="A579" s="181"/>
      <c r="B579" s="181"/>
      <c r="C579" s="181"/>
      <c r="D579" s="182"/>
      <c r="E579" s="181"/>
      <c r="F579" s="181"/>
      <c r="G579" s="181"/>
      <c r="H579" s="181"/>
      <c r="I579" s="183"/>
      <c r="J579" s="181"/>
      <c r="K579" s="181"/>
      <c r="L579" s="181"/>
      <c r="M579" s="181"/>
      <c r="N579" s="181"/>
      <c r="O579" s="184"/>
      <c r="P579" s="181"/>
      <c r="Q579" s="184"/>
      <c r="R579" s="185"/>
      <c r="S579" s="185"/>
      <c r="T579" s="185"/>
      <c r="U579" s="184"/>
      <c r="V579" s="184"/>
      <c r="W579" s="181"/>
      <c r="X579" s="184"/>
      <c r="Y579" s="184"/>
      <c r="Z579" s="184"/>
      <c r="AA579" s="181"/>
      <c r="AB579" s="181"/>
      <c r="AC579" s="184"/>
      <c r="AD579" s="184"/>
      <c r="AE579" s="184"/>
      <c r="AF579" s="181"/>
      <c r="AG579" s="181"/>
      <c r="AH579" s="184"/>
      <c r="AI579" s="184"/>
      <c r="AJ579" s="184"/>
      <c r="AK579" s="181"/>
      <c r="AL579" s="181"/>
      <c r="AM579" s="184"/>
      <c r="AN579" s="184"/>
      <c r="AO579" s="184"/>
      <c r="AP579" s="181"/>
      <c r="AQ579" s="184"/>
      <c r="AR579" s="184"/>
      <c r="AS579" s="184"/>
      <c r="AT579" s="182"/>
      <c r="AU579" s="182"/>
      <c r="AV579" s="182"/>
      <c r="AW579" s="181"/>
      <c r="AX579" s="181"/>
      <c r="AY579" s="186"/>
      <c r="AZ579" s="182"/>
      <c r="BA579" s="187"/>
      <c r="BB579" s="187"/>
      <c r="BC579" s="187"/>
      <c r="BD579" s="187"/>
      <c r="BE579" s="187"/>
      <c r="BF579" s="187"/>
      <c r="BG579" s="187"/>
    </row>
    <row r="580" spans="1:59" s="81" customFormat="1" ht="12.75" x14ac:dyDescent="0.2">
      <c r="A580" s="181"/>
      <c r="B580" s="181"/>
      <c r="C580" s="181"/>
      <c r="D580" s="182"/>
      <c r="E580" s="181"/>
      <c r="F580" s="181"/>
      <c r="G580" s="181"/>
      <c r="H580" s="181"/>
      <c r="I580" s="183"/>
      <c r="J580" s="181"/>
      <c r="K580" s="181"/>
      <c r="L580" s="181"/>
      <c r="M580" s="181"/>
      <c r="N580" s="181"/>
      <c r="O580" s="184"/>
      <c r="P580" s="181"/>
      <c r="Q580" s="184"/>
      <c r="R580" s="185"/>
      <c r="S580" s="185"/>
      <c r="T580" s="185"/>
      <c r="U580" s="184"/>
      <c r="V580" s="184"/>
      <c r="W580" s="181"/>
      <c r="X580" s="184"/>
      <c r="Y580" s="184"/>
      <c r="Z580" s="184"/>
      <c r="AA580" s="181"/>
      <c r="AB580" s="181"/>
      <c r="AC580" s="184"/>
      <c r="AD580" s="184"/>
      <c r="AE580" s="184"/>
      <c r="AF580" s="181"/>
      <c r="AG580" s="181"/>
      <c r="AH580" s="184"/>
      <c r="AI580" s="184"/>
      <c r="AJ580" s="184"/>
      <c r="AK580" s="181"/>
      <c r="AL580" s="181"/>
      <c r="AM580" s="184"/>
      <c r="AN580" s="184"/>
      <c r="AO580" s="184"/>
      <c r="AP580" s="181"/>
      <c r="AQ580" s="184"/>
      <c r="AR580" s="184"/>
      <c r="AS580" s="184"/>
      <c r="AT580" s="182"/>
      <c r="AU580" s="182"/>
      <c r="AV580" s="182"/>
      <c r="AW580" s="181"/>
      <c r="AX580" s="181"/>
      <c r="AY580" s="186"/>
      <c r="AZ580" s="182"/>
      <c r="BA580" s="187"/>
      <c r="BB580" s="187"/>
      <c r="BC580" s="187"/>
      <c r="BD580" s="187"/>
      <c r="BE580" s="187"/>
      <c r="BF580" s="187"/>
      <c r="BG580" s="187"/>
    </row>
    <row r="581" spans="1:59" s="81" customFormat="1" ht="12.75" x14ac:dyDescent="0.2">
      <c r="A581" s="181"/>
      <c r="B581" s="181"/>
      <c r="C581" s="181"/>
      <c r="D581" s="182"/>
      <c r="E581" s="181"/>
      <c r="F581" s="181"/>
      <c r="G581" s="181"/>
      <c r="H581" s="181"/>
      <c r="I581" s="183"/>
      <c r="J581" s="181"/>
      <c r="K581" s="181"/>
      <c r="L581" s="181"/>
      <c r="M581" s="181"/>
      <c r="N581" s="181"/>
      <c r="O581" s="184"/>
      <c r="P581" s="181"/>
      <c r="Q581" s="184"/>
      <c r="R581" s="185"/>
      <c r="S581" s="185"/>
      <c r="T581" s="185"/>
      <c r="U581" s="184"/>
      <c r="V581" s="184"/>
      <c r="W581" s="181"/>
      <c r="X581" s="184"/>
      <c r="Y581" s="184"/>
      <c r="Z581" s="184"/>
      <c r="AA581" s="181"/>
      <c r="AB581" s="181"/>
      <c r="AC581" s="184"/>
      <c r="AD581" s="184"/>
      <c r="AE581" s="184"/>
      <c r="AF581" s="181"/>
      <c r="AG581" s="181"/>
      <c r="AH581" s="184"/>
      <c r="AI581" s="184"/>
      <c r="AJ581" s="184"/>
      <c r="AK581" s="181"/>
      <c r="AL581" s="181"/>
      <c r="AM581" s="184"/>
      <c r="AN581" s="184"/>
      <c r="AO581" s="184"/>
      <c r="AP581" s="181"/>
      <c r="AQ581" s="184"/>
      <c r="AR581" s="184"/>
      <c r="AS581" s="184"/>
      <c r="AT581" s="182"/>
      <c r="AU581" s="182"/>
      <c r="AV581" s="182"/>
      <c r="AW581" s="181"/>
      <c r="AX581" s="181"/>
      <c r="AY581" s="186"/>
      <c r="AZ581" s="182"/>
      <c r="BA581" s="187"/>
      <c r="BB581" s="187"/>
      <c r="BC581" s="187"/>
      <c r="BD581" s="187"/>
      <c r="BE581" s="187"/>
      <c r="BF581" s="187"/>
      <c r="BG581" s="187"/>
    </row>
    <row r="582" spans="1:59" s="81" customFormat="1" ht="12.75" x14ac:dyDescent="0.2">
      <c r="A582" s="181"/>
      <c r="B582" s="181"/>
      <c r="C582" s="181"/>
      <c r="D582" s="182"/>
      <c r="E582" s="181"/>
      <c r="F582" s="181"/>
      <c r="G582" s="181"/>
      <c r="H582" s="181"/>
      <c r="I582" s="183"/>
      <c r="J582" s="181"/>
      <c r="K582" s="181"/>
      <c r="L582" s="181"/>
      <c r="M582" s="181"/>
      <c r="N582" s="181"/>
      <c r="O582" s="184"/>
      <c r="P582" s="181"/>
      <c r="Q582" s="184"/>
      <c r="R582" s="185"/>
      <c r="S582" s="185"/>
      <c r="T582" s="185"/>
      <c r="U582" s="184"/>
      <c r="V582" s="184"/>
      <c r="W582" s="181"/>
      <c r="X582" s="184"/>
      <c r="Y582" s="184"/>
      <c r="Z582" s="184"/>
      <c r="AA582" s="181"/>
      <c r="AB582" s="181"/>
      <c r="AC582" s="184"/>
      <c r="AD582" s="184"/>
      <c r="AE582" s="184"/>
      <c r="AF582" s="181"/>
      <c r="AG582" s="181"/>
      <c r="AH582" s="184"/>
      <c r="AI582" s="184"/>
      <c r="AJ582" s="184"/>
      <c r="AK582" s="181"/>
      <c r="AL582" s="181"/>
      <c r="AM582" s="184"/>
      <c r="AN582" s="184"/>
      <c r="AO582" s="184"/>
      <c r="AP582" s="181"/>
      <c r="AQ582" s="184"/>
      <c r="AR582" s="184"/>
      <c r="AS582" s="184"/>
      <c r="AT582" s="182"/>
      <c r="AU582" s="182"/>
      <c r="AV582" s="182"/>
      <c r="AW582" s="181"/>
      <c r="AX582" s="181"/>
      <c r="AY582" s="186"/>
      <c r="AZ582" s="182"/>
      <c r="BA582" s="187"/>
      <c r="BB582" s="187"/>
      <c r="BC582" s="187"/>
      <c r="BD582" s="187"/>
      <c r="BE582" s="187"/>
      <c r="BF582" s="187"/>
      <c r="BG582" s="187"/>
    </row>
    <row r="583" spans="1:59" s="81" customFormat="1" ht="12.75" x14ac:dyDescent="0.2">
      <c r="A583" s="181"/>
      <c r="B583" s="181"/>
      <c r="C583" s="181"/>
      <c r="D583" s="182"/>
      <c r="E583" s="181"/>
      <c r="F583" s="181"/>
      <c r="G583" s="181"/>
      <c r="H583" s="181"/>
      <c r="I583" s="183"/>
      <c r="J583" s="181"/>
      <c r="K583" s="181"/>
      <c r="L583" s="181"/>
      <c r="M583" s="181"/>
      <c r="N583" s="181"/>
      <c r="O583" s="184"/>
      <c r="P583" s="181"/>
      <c r="Q583" s="184"/>
      <c r="R583" s="185"/>
      <c r="S583" s="185"/>
      <c r="T583" s="185"/>
      <c r="U583" s="184"/>
      <c r="V583" s="184"/>
      <c r="W583" s="181"/>
      <c r="X583" s="184"/>
      <c r="Y583" s="184"/>
      <c r="Z583" s="184"/>
      <c r="AA583" s="181"/>
      <c r="AB583" s="181"/>
      <c r="AC583" s="184"/>
      <c r="AD583" s="184"/>
      <c r="AE583" s="184"/>
      <c r="AF583" s="181"/>
      <c r="AG583" s="181"/>
      <c r="AH583" s="184"/>
      <c r="AI583" s="184"/>
      <c r="AJ583" s="184"/>
      <c r="AK583" s="181"/>
      <c r="AL583" s="181"/>
      <c r="AM583" s="184"/>
      <c r="AN583" s="184"/>
      <c r="AO583" s="184"/>
      <c r="AP583" s="181"/>
      <c r="AQ583" s="184"/>
      <c r="AR583" s="184"/>
      <c r="AS583" s="184"/>
      <c r="AT583" s="182"/>
      <c r="AU583" s="182"/>
      <c r="AV583" s="182"/>
      <c r="AW583" s="181"/>
      <c r="AX583" s="181"/>
      <c r="AY583" s="186"/>
      <c r="AZ583" s="182"/>
      <c r="BA583" s="187"/>
      <c r="BB583" s="187"/>
      <c r="BC583" s="187"/>
      <c r="BD583" s="187"/>
      <c r="BE583" s="187"/>
      <c r="BF583" s="187"/>
      <c r="BG583" s="187"/>
    </row>
    <row r="584" spans="1:59" s="81" customFormat="1" ht="12.75" x14ac:dyDescent="0.2">
      <c r="A584" s="181"/>
      <c r="B584" s="181"/>
      <c r="C584" s="181"/>
      <c r="D584" s="182"/>
      <c r="E584" s="181"/>
      <c r="F584" s="181"/>
      <c r="G584" s="181"/>
      <c r="H584" s="181"/>
      <c r="I584" s="183"/>
      <c r="J584" s="181"/>
      <c r="K584" s="181"/>
      <c r="L584" s="181"/>
      <c r="M584" s="181"/>
      <c r="N584" s="181"/>
      <c r="O584" s="184"/>
      <c r="P584" s="181"/>
      <c r="Q584" s="184"/>
      <c r="R584" s="185"/>
      <c r="S584" s="185"/>
      <c r="T584" s="185"/>
      <c r="U584" s="184"/>
      <c r="V584" s="184"/>
      <c r="W584" s="181"/>
      <c r="X584" s="184"/>
      <c r="Y584" s="184"/>
      <c r="Z584" s="184"/>
      <c r="AA584" s="181"/>
      <c r="AB584" s="181"/>
      <c r="AC584" s="184"/>
      <c r="AD584" s="184"/>
      <c r="AE584" s="184"/>
      <c r="AF584" s="181"/>
      <c r="AG584" s="181"/>
      <c r="AH584" s="184"/>
      <c r="AI584" s="184"/>
      <c r="AJ584" s="184"/>
      <c r="AK584" s="181"/>
      <c r="AL584" s="181"/>
      <c r="AM584" s="184"/>
      <c r="AN584" s="184"/>
      <c r="AO584" s="184"/>
      <c r="AP584" s="181"/>
      <c r="AQ584" s="184"/>
      <c r="AR584" s="184"/>
      <c r="AS584" s="184"/>
      <c r="AT584" s="182"/>
      <c r="AU584" s="182"/>
      <c r="AV584" s="182"/>
      <c r="AW584" s="181"/>
      <c r="AX584" s="181"/>
      <c r="AY584" s="186"/>
      <c r="AZ584" s="182"/>
      <c r="BA584" s="187"/>
      <c r="BB584" s="187"/>
      <c r="BC584" s="187"/>
      <c r="BD584" s="187"/>
      <c r="BE584" s="187"/>
      <c r="BF584" s="187"/>
      <c r="BG584" s="187"/>
    </row>
    <row r="585" spans="1:59" s="81" customFormat="1" ht="12.75" x14ac:dyDescent="0.2">
      <c r="A585" s="181"/>
      <c r="B585" s="181"/>
      <c r="C585" s="181"/>
      <c r="D585" s="182"/>
      <c r="E585" s="181"/>
      <c r="F585" s="181"/>
      <c r="G585" s="181"/>
      <c r="H585" s="181"/>
      <c r="I585" s="183"/>
      <c r="J585" s="181"/>
      <c r="K585" s="181"/>
      <c r="L585" s="181"/>
      <c r="M585" s="181"/>
      <c r="N585" s="181"/>
      <c r="O585" s="184"/>
      <c r="P585" s="181"/>
      <c r="Q585" s="184"/>
      <c r="R585" s="185"/>
      <c r="S585" s="185"/>
      <c r="T585" s="185"/>
      <c r="U585" s="184"/>
      <c r="V585" s="184"/>
      <c r="W585" s="181"/>
      <c r="X585" s="184"/>
      <c r="Y585" s="184"/>
      <c r="Z585" s="184"/>
      <c r="AA585" s="181"/>
      <c r="AB585" s="181"/>
      <c r="AC585" s="184"/>
      <c r="AD585" s="184"/>
      <c r="AE585" s="184"/>
      <c r="AF585" s="181"/>
      <c r="AG585" s="181"/>
      <c r="AH585" s="184"/>
      <c r="AI585" s="184"/>
      <c r="AJ585" s="184"/>
      <c r="AK585" s="181"/>
      <c r="AL585" s="181"/>
      <c r="AM585" s="184"/>
      <c r="AN585" s="184"/>
      <c r="AO585" s="184"/>
      <c r="AP585" s="181"/>
      <c r="AQ585" s="184"/>
      <c r="AR585" s="184"/>
      <c r="AS585" s="184"/>
      <c r="AT585" s="182"/>
      <c r="AU585" s="182"/>
      <c r="AV585" s="182"/>
      <c r="AW585" s="181"/>
      <c r="AX585" s="181"/>
      <c r="AY585" s="186"/>
      <c r="AZ585" s="182"/>
      <c r="BA585" s="187"/>
      <c r="BB585" s="187"/>
      <c r="BC585" s="187"/>
      <c r="BD585" s="187"/>
      <c r="BE585" s="187"/>
      <c r="BF585" s="187"/>
      <c r="BG585" s="187"/>
    </row>
    <row r="586" spans="1:59" s="81" customFormat="1" ht="12.75" x14ac:dyDescent="0.2">
      <c r="A586" s="181"/>
      <c r="B586" s="181"/>
      <c r="C586" s="181"/>
      <c r="D586" s="182"/>
      <c r="E586" s="181"/>
      <c r="F586" s="181"/>
      <c r="G586" s="181"/>
      <c r="H586" s="181"/>
      <c r="I586" s="183"/>
      <c r="J586" s="181"/>
      <c r="K586" s="181"/>
      <c r="L586" s="181"/>
      <c r="M586" s="181"/>
      <c r="N586" s="181"/>
      <c r="O586" s="184"/>
      <c r="P586" s="181"/>
      <c r="Q586" s="184"/>
      <c r="R586" s="185"/>
      <c r="S586" s="185"/>
      <c r="T586" s="185"/>
      <c r="U586" s="184"/>
      <c r="V586" s="184"/>
      <c r="W586" s="181"/>
      <c r="X586" s="184"/>
      <c r="Y586" s="184"/>
      <c r="Z586" s="184"/>
      <c r="AA586" s="181"/>
      <c r="AB586" s="181"/>
      <c r="AC586" s="184"/>
      <c r="AD586" s="184"/>
      <c r="AE586" s="184"/>
      <c r="AF586" s="181"/>
      <c r="AG586" s="181"/>
      <c r="AH586" s="184"/>
      <c r="AI586" s="184"/>
      <c r="AJ586" s="184"/>
      <c r="AK586" s="181"/>
      <c r="AL586" s="181"/>
      <c r="AM586" s="184"/>
      <c r="AN586" s="184"/>
      <c r="AO586" s="184"/>
      <c r="AP586" s="181"/>
      <c r="AQ586" s="184"/>
      <c r="AR586" s="184"/>
      <c r="AS586" s="184"/>
      <c r="AT586" s="182"/>
      <c r="AU586" s="182"/>
      <c r="AV586" s="182"/>
      <c r="AW586" s="181"/>
      <c r="AX586" s="181"/>
      <c r="AY586" s="186"/>
      <c r="AZ586" s="182"/>
      <c r="BA586" s="187"/>
      <c r="BB586" s="187"/>
      <c r="BC586" s="187"/>
      <c r="BD586" s="187"/>
      <c r="BE586" s="187"/>
      <c r="BF586" s="187"/>
      <c r="BG586" s="187"/>
    </row>
    <row r="587" spans="1:59" s="81" customFormat="1" ht="12.75" x14ac:dyDescent="0.2">
      <c r="A587" s="181"/>
      <c r="B587" s="181"/>
      <c r="C587" s="181"/>
      <c r="D587" s="182"/>
      <c r="E587" s="181"/>
      <c r="F587" s="181"/>
      <c r="G587" s="181"/>
      <c r="H587" s="181"/>
      <c r="I587" s="183"/>
      <c r="J587" s="181"/>
      <c r="K587" s="181"/>
      <c r="L587" s="181"/>
      <c r="M587" s="181"/>
      <c r="N587" s="181"/>
      <c r="O587" s="184"/>
      <c r="P587" s="181"/>
      <c r="Q587" s="184"/>
      <c r="R587" s="185"/>
      <c r="S587" s="185"/>
      <c r="T587" s="185"/>
      <c r="U587" s="184"/>
      <c r="V587" s="184"/>
      <c r="W587" s="181"/>
      <c r="X587" s="184"/>
      <c r="Y587" s="184"/>
      <c r="Z587" s="184"/>
      <c r="AA587" s="181"/>
      <c r="AB587" s="181"/>
      <c r="AC587" s="184"/>
      <c r="AD587" s="184"/>
      <c r="AE587" s="184"/>
      <c r="AF587" s="181"/>
      <c r="AG587" s="181"/>
      <c r="AH587" s="184"/>
      <c r="AI587" s="184"/>
      <c r="AJ587" s="184"/>
      <c r="AK587" s="181"/>
      <c r="AL587" s="181"/>
      <c r="AM587" s="184"/>
      <c r="AN587" s="184"/>
      <c r="AO587" s="184"/>
      <c r="AP587" s="181"/>
      <c r="AQ587" s="184"/>
      <c r="AR587" s="184"/>
      <c r="AS587" s="184"/>
      <c r="AT587" s="182"/>
      <c r="AU587" s="182"/>
      <c r="AV587" s="182"/>
      <c r="AW587" s="181"/>
      <c r="AX587" s="181"/>
      <c r="AY587" s="186"/>
      <c r="AZ587" s="182"/>
      <c r="BA587" s="187"/>
      <c r="BB587" s="187"/>
      <c r="BC587" s="187"/>
      <c r="BD587" s="187"/>
      <c r="BE587" s="187"/>
      <c r="BF587" s="187"/>
      <c r="BG587" s="187"/>
    </row>
    <row r="588" spans="1:59" s="81" customFormat="1" ht="12.75" x14ac:dyDescent="0.2">
      <c r="A588" s="181"/>
      <c r="B588" s="181"/>
      <c r="C588" s="181"/>
      <c r="D588" s="182"/>
      <c r="E588" s="181"/>
      <c r="F588" s="181"/>
      <c r="G588" s="181"/>
      <c r="H588" s="181"/>
      <c r="I588" s="183"/>
      <c r="J588" s="181"/>
      <c r="K588" s="181"/>
      <c r="L588" s="181"/>
      <c r="M588" s="181"/>
      <c r="N588" s="181"/>
      <c r="O588" s="184"/>
      <c r="P588" s="181"/>
      <c r="Q588" s="184"/>
      <c r="R588" s="185"/>
      <c r="S588" s="185"/>
      <c r="T588" s="185"/>
      <c r="U588" s="184"/>
      <c r="V588" s="184"/>
      <c r="W588" s="181"/>
      <c r="X588" s="184"/>
      <c r="Y588" s="184"/>
      <c r="Z588" s="184"/>
      <c r="AA588" s="181"/>
      <c r="AB588" s="181"/>
      <c r="AC588" s="184"/>
      <c r="AD588" s="184"/>
      <c r="AE588" s="184"/>
      <c r="AF588" s="181"/>
      <c r="AG588" s="181"/>
      <c r="AH588" s="184"/>
      <c r="AI588" s="184"/>
      <c r="AJ588" s="184"/>
      <c r="AK588" s="181"/>
      <c r="AL588" s="181"/>
      <c r="AM588" s="184"/>
      <c r="AN588" s="184"/>
      <c r="AO588" s="184"/>
      <c r="AP588" s="181"/>
      <c r="AQ588" s="184"/>
      <c r="AR588" s="184"/>
      <c r="AS588" s="184"/>
      <c r="AT588" s="182"/>
      <c r="AU588" s="182"/>
      <c r="AV588" s="182"/>
      <c r="AW588" s="181"/>
      <c r="AX588" s="181"/>
      <c r="AY588" s="186"/>
      <c r="AZ588" s="182"/>
      <c r="BA588" s="187"/>
      <c r="BB588" s="187"/>
      <c r="BC588" s="187"/>
      <c r="BD588" s="187"/>
      <c r="BE588" s="187"/>
      <c r="BF588" s="187"/>
      <c r="BG588" s="187"/>
    </row>
    <row r="589" spans="1:59" s="81" customFormat="1" ht="12.75" x14ac:dyDescent="0.2">
      <c r="A589" s="181"/>
      <c r="B589" s="181"/>
      <c r="C589" s="181"/>
      <c r="D589" s="182"/>
      <c r="E589" s="181"/>
      <c r="F589" s="181"/>
      <c r="G589" s="181"/>
      <c r="H589" s="181"/>
      <c r="I589" s="183"/>
      <c r="J589" s="181"/>
      <c r="K589" s="181"/>
      <c r="L589" s="181"/>
      <c r="M589" s="181"/>
      <c r="N589" s="181"/>
      <c r="O589" s="184"/>
      <c r="P589" s="181"/>
      <c r="Q589" s="184"/>
      <c r="R589" s="185"/>
      <c r="S589" s="185"/>
      <c r="T589" s="185"/>
      <c r="U589" s="184"/>
      <c r="V589" s="184"/>
      <c r="W589" s="181"/>
      <c r="X589" s="184"/>
      <c r="Y589" s="184"/>
      <c r="Z589" s="184"/>
      <c r="AA589" s="181"/>
      <c r="AB589" s="181"/>
      <c r="AC589" s="184"/>
      <c r="AD589" s="184"/>
      <c r="AE589" s="184"/>
      <c r="AF589" s="181"/>
      <c r="AG589" s="181"/>
      <c r="AH589" s="184"/>
      <c r="AI589" s="184"/>
      <c r="AJ589" s="184"/>
      <c r="AK589" s="181"/>
      <c r="AL589" s="181"/>
      <c r="AM589" s="184"/>
      <c r="AN589" s="184"/>
      <c r="AO589" s="184"/>
      <c r="AP589" s="181"/>
      <c r="AQ589" s="184"/>
      <c r="AR589" s="184"/>
      <c r="AS589" s="184"/>
      <c r="AT589" s="182"/>
      <c r="AU589" s="182"/>
      <c r="AV589" s="182"/>
      <c r="AW589" s="181"/>
      <c r="AX589" s="181"/>
      <c r="AY589" s="186"/>
      <c r="AZ589" s="182"/>
      <c r="BA589" s="187"/>
      <c r="BB589" s="187"/>
      <c r="BC589" s="187"/>
      <c r="BD589" s="187"/>
      <c r="BE589" s="187"/>
      <c r="BF589" s="187"/>
      <c r="BG589" s="187"/>
    </row>
    <row r="590" spans="1:59" s="81" customFormat="1" ht="12.75" x14ac:dyDescent="0.2">
      <c r="A590" s="181"/>
      <c r="B590" s="181"/>
      <c r="C590" s="181"/>
      <c r="D590" s="182"/>
      <c r="E590" s="181"/>
      <c r="F590" s="181"/>
      <c r="G590" s="181"/>
      <c r="H590" s="181"/>
      <c r="I590" s="183"/>
      <c r="J590" s="181"/>
      <c r="K590" s="181"/>
      <c r="L590" s="181"/>
      <c r="M590" s="181"/>
      <c r="N590" s="181"/>
      <c r="O590" s="184"/>
      <c r="P590" s="181"/>
      <c r="Q590" s="184"/>
      <c r="R590" s="185"/>
      <c r="S590" s="185"/>
      <c r="T590" s="185"/>
      <c r="U590" s="184"/>
      <c r="V590" s="184"/>
      <c r="W590" s="181"/>
      <c r="X590" s="184"/>
      <c r="Y590" s="184"/>
      <c r="Z590" s="184"/>
      <c r="AA590" s="181"/>
      <c r="AB590" s="181"/>
      <c r="AC590" s="184"/>
      <c r="AD590" s="184"/>
      <c r="AE590" s="184"/>
      <c r="AF590" s="181"/>
      <c r="AG590" s="181"/>
      <c r="AH590" s="184"/>
      <c r="AI590" s="184"/>
      <c r="AJ590" s="184"/>
      <c r="AK590" s="181"/>
      <c r="AL590" s="181"/>
      <c r="AM590" s="184"/>
      <c r="AN590" s="184"/>
      <c r="AO590" s="184"/>
      <c r="AP590" s="181"/>
      <c r="AQ590" s="184"/>
      <c r="AR590" s="184"/>
      <c r="AS590" s="184"/>
      <c r="AT590" s="182"/>
      <c r="AU590" s="182"/>
      <c r="AV590" s="182"/>
      <c r="AW590" s="181"/>
      <c r="AX590" s="181"/>
      <c r="AY590" s="186"/>
      <c r="AZ590" s="182"/>
      <c r="BA590" s="187"/>
      <c r="BB590" s="187"/>
      <c r="BC590" s="187"/>
      <c r="BD590" s="187"/>
      <c r="BE590" s="187"/>
      <c r="BF590" s="187"/>
      <c r="BG590" s="187"/>
    </row>
    <row r="591" spans="1:59" s="81" customFormat="1" ht="12.75" x14ac:dyDescent="0.2">
      <c r="A591" s="181"/>
      <c r="B591" s="181"/>
      <c r="C591" s="181"/>
      <c r="D591" s="182"/>
      <c r="E591" s="181"/>
      <c r="F591" s="181"/>
      <c r="G591" s="181"/>
      <c r="H591" s="181"/>
      <c r="I591" s="183"/>
      <c r="J591" s="181"/>
      <c r="K591" s="181"/>
      <c r="L591" s="181"/>
      <c r="M591" s="181"/>
      <c r="N591" s="181"/>
      <c r="O591" s="184"/>
      <c r="P591" s="181"/>
      <c r="Q591" s="184"/>
      <c r="R591" s="185"/>
      <c r="S591" s="185"/>
      <c r="T591" s="185"/>
      <c r="U591" s="184"/>
      <c r="V591" s="184"/>
      <c r="W591" s="181"/>
      <c r="X591" s="184"/>
      <c r="Y591" s="184"/>
      <c r="Z591" s="184"/>
      <c r="AA591" s="181"/>
      <c r="AB591" s="181"/>
      <c r="AC591" s="184"/>
      <c r="AD591" s="184"/>
      <c r="AE591" s="184"/>
      <c r="AF591" s="181"/>
      <c r="AG591" s="181"/>
      <c r="AH591" s="184"/>
      <c r="AI591" s="184"/>
      <c r="AJ591" s="184"/>
      <c r="AK591" s="181"/>
      <c r="AL591" s="181"/>
      <c r="AM591" s="184"/>
      <c r="AN591" s="184"/>
      <c r="AO591" s="184"/>
      <c r="AP591" s="181"/>
      <c r="AQ591" s="184"/>
      <c r="AR591" s="184"/>
      <c r="AS591" s="184"/>
      <c r="AT591" s="182"/>
      <c r="AU591" s="182"/>
      <c r="AV591" s="182"/>
      <c r="AW591" s="181"/>
      <c r="AX591" s="181"/>
      <c r="AY591" s="186"/>
      <c r="AZ591" s="182"/>
      <c r="BA591" s="187"/>
      <c r="BB591" s="187"/>
      <c r="BC591" s="187"/>
      <c r="BD591" s="187"/>
      <c r="BE591" s="187"/>
      <c r="BF591" s="187"/>
      <c r="BG591" s="187"/>
    </row>
    <row r="592" spans="1:59" s="81" customFormat="1" ht="12.75" x14ac:dyDescent="0.2">
      <c r="A592" s="181"/>
      <c r="B592" s="181"/>
      <c r="C592" s="181"/>
      <c r="D592" s="182"/>
      <c r="E592" s="181"/>
      <c r="F592" s="181"/>
      <c r="G592" s="181"/>
      <c r="H592" s="181"/>
      <c r="I592" s="183"/>
      <c r="J592" s="181"/>
      <c r="K592" s="181"/>
      <c r="L592" s="181"/>
      <c r="M592" s="181"/>
      <c r="N592" s="181"/>
      <c r="O592" s="184"/>
      <c r="P592" s="181"/>
      <c r="Q592" s="184"/>
      <c r="R592" s="185"/>
      <c r="S592" s="185"/>
      <c r="T592" s="185"/>
      <c r="U592" s="184"/>
      <c r="V592" s="184"/>
      <c r="W592" s="181"/>
      <c r="X592" s="184"/>
      <c r="Y592" s="184"/>
      <c r="Z592" s="184"/>
      <c r="AA592" s="181"/>
      <c r="AB592" s="181"/>
      <c r="AC592" s="184"/>
      <c r="AD592" s="184"/>
      <c r="AE592" s="184"/>
      <c r="AF592" s="181"/>
      <c r="AG592" s="181"/>
      <c r="AH592" s="184"/>
      <c r="AI592" s="184"/>
      <c r="AJ592" s="184"/>
      <c r="AK592" s="181"/>
      <c r="AL592" s="181"/>
      <c r="AM592" s="184"/>
      <c r="AN592" s="184"/>
      <c r="AO592" s="184"/>
      <c r="AP592" s="181"/>
      <c r="AQ592" s="184"/>
      <c r="AR592" s="184"/>
      <c r="AS592" s="184"/>
      <c r="AT592" s="182"/>
      <c r="AU592" s="182"/>
      <c r="AV592" s="182"/>
      <c r="AW592" s="181"/>
      <c r="AX592" s="181"/>
      <c r="AY592" s="186"/>
      <c r="AZ592" s="182"/>
      <c r="BA592" s="187"/>
      <c r="BB592" s="187"/>
      <c r="BC592" s="187"/>
      <c r="BD592" s="187"/>
      <c r="BE592" s="187"/>
      <c r="BF592" s="187"/>
      <c r="BG592" s="187"/>
    </row>
    <row r="593" spans="1:59" s="81" customFormat="1" ht="12.75" x14ac:dyDescent="0.2">
      <c r="A593" s="181"/>
      <c r="B593" s="181"/>
      <c r="C593" s="181"/>
      <c r="D593" s="182"/>
      <c r="E593" s="181"/>
      <c r="F593" s="181"/>
      <c r="G593" s="181"/>
      <c r="H593" s="181"/>
      <c r="I593" s="183"/>
      <c r="J593" s="181"/>
      <c r="K593" s="181"/>
      <c r="L593" s="181"/>
      <c r="M593" s="181"/>
      <c r="N593" s="181"/>
      <c r="O593" s="184"/>
      <c r="P593" s="181"/>
      <c r="Q593" s="184"/>
      <c r="R593" s="185"/>
      <c r="S593" s="185"/>
      <c r="T593" s="185"/>
      <c r="U593" s="184"/>
      <c r="V593" s="184"/>
      <c r="W593" s="181"/>
      <c r="X593" s="184"/>
      <c r="Y593" s="184"/>
      <c r="Z593" s="184"/>
      <c r="AA593" s="181"/>
      <c r="AB593" s="181"/>
      <c r="AC593" s="184"/>
      <c r="AD593" s="184"/>
      <c r="AE593" s="184"/>
      <c r="AF593" s="181"/>
      <c r="AG593" s="181"/>
      <c r="AH593" s="184"/>
      <c r="AI593" s="184"/>
      <c r="AJ593" s="184"/>
      <c r="AK593" s="181"/>
      <c r="AL593" s="181"/>
      <c r="AM593" s="184"/>
      <c r="AN593" s="184"/>
      <c r="AO593" s="184"/>
      <c r="AP593" s="181"/>
      <c r="AQ593" s="184"/>
      <c r="AR593" s="184"/>
      <c r="AS593" s="184"/>
      <c r="AT593" s="182"/>
      <c r="AU593" s="182"/>
      <c r="AV593" s="182"/>
      <c r="AW593" s="181"/>
      <c r="AX593" s="181"/>
      <c r="AY593" s="186"/>
      <c r="AZ593" s="182"/>
      <c r="BA593" s="187"/>
      <c r="BB593" s="187"/>
      <c r="BC593" s="187"/>
      <c r="BD593" s="187"/>
      <c r="BE593" s="187"/>
      <c r="BF593" s="187"/>
      <c r="BG593" s="187"/>
    </row>
    <row r="594" spans="1:59" s="81" customFormat="1" ht="12.75" x14ac:dyDescent="0.2">
      <c r="A594" s="181"/>
      <c r="B594" s="181"/>
      <c r="C594" s="181"/>
      <c r="D594" s="182"/>
      <c r="E594" s="181"/>
      <c r="F594" s="181"/>
      <c r="G594" s="181"/>
      <c r="H594" s="181"/>
      <c r="I594" s="183"/>
      <c r="J594" s="181"/>
      <c r="K594" s="181"/>
      <c r="L594" s="181"/>
      <c r="M594" s="181"/>
      <c r="N594" s="181"/>
      <c r="O594" s="184"/>
      <c r="P594" s="181"/>
      <c r="Q594" s="184"/>
      <c r="R594" s="185"/>
      <c r="S594" s="185"/>
      <c r="T594" s="185"/>
      <c r="U594" s="184"/>
      <c r="V594" s="184"/>
      <c r="W594" s="181"/>
      <c r="X594" s="184"/>
      <c r="Y594" s="184"/>
      <c r="Z594" s="184"/>
      <c r="AA594" s="181"/>
      <c r="AB594" s="181"/>
      <c r="AC594" s="184"/>
      <c r="AD594" s="184"/>
      <c r="AE594" s="184"/>
      <c r="AF594" s="181"/>
      <c r="AG594" s="181"/>
      <c r="AH594" s="184"/>
      <c r="AI594" s="184"/>
      <c r="AJ594" s="184"/>
      <c r="AK594" s="181"/>
      <c r="AL594" s="181"/>
      <c r="AM594" s="184"/>
      <c r="AN594" s="184"/>
      <c r="AO594" s="184"/>
      <c r="AP594" s="181"/>
      <c r="AQ594" s="184"/>
      <c r="AR594" s="184"/>
      <c r="AS594" s="184"/>
      <c r="AT594" s="182"/>
      <c r="AU594" s="182"/>
      <c r="AV594" s="182"/>
      <c r="AW594" s="181"/>
      <c r="AX594" s="181"/>
      <c r="AY594" s="186"/>
      <c r="AZ594" s="182"/>
      <c r="BA594" s="187"/>
      <c r="BB594" s="187"/>
      <c r="BC594" s="187"/>
      <c r="BD594" s="187"/>
      <c r="BE594" s="187"/>
      <c r="BF594" s="187"/>
      <c r="BG594" s="187"/>
    </row>
    <row r="595" spans="1:59" s="81" customFormat="1" ht="12.75" x14ac:dyDescent="0.2">
      <c r="A595" s="181"/>
      <c r="B595" s="181"/>
      <c r="C595" s="181"/>
      <c r="D595" s="182"/>
      <c r="E595" s="181"/>
      <c r="F595" s="181"/>
      <c r="G595" s="181"/>
      <c r="H595" s="181"/>
      <c r="I595" s="183"/>
      <c r="J595" s="181"/>
      <c r="K595" s="181"/>
      <c r="L595" s="181"/>
      <c r="M595" s="181"/>
      <c r="N595" s="181"/>
      <c r="O595" s="184"/>
      <c r="P595" s="181"/>
      <c r="Q595" s="184"/>
      <c r="R595" s="185"/>
      <c r="S595" s="185"/>
      <c r="T595" s="185"/>
      <c r="U595" s="184"/>
      <c r="V595" s="184"/>
      <c r="W595" s="181"/>
      <c r="X595" s="184"/>
      <c r="Y595" s="184"/>
      <c r="Z595" s="184"/>
      <c r="AA595" s="181"/>
      <c r="AB595" s="181"/>
      <c r="AC595" s="184"/>
      <c r="AD595" s="184"/>
      <c r="AE595" s="184"/>
      <c r="AF595" s="181"/>
      <c r="AG595" s="181"/>
      <c r="AH595" s="184"/>
      <c r="AI595" s="184"/>
      <c r="AJ595" s="184"/>
      <c r="AK595" s="181"/>
      <c r="AL595" s="181"/>
      <c r="AM595" s="184"/>
      <c r="AN595" s="184"/>
      <c r="AO595" s="184"/>
      <c r="AP595" s="181"/>
      <c r="AQ595" s="184"/>
      <c r="AR595" s="184"/>
      <c r="AS595" s="184"/>
      <c r="AT595" s="182"/>
      <c r="AU595" s="182"/>
      <c r="AV595" s="182"/>
      <c r="AW595" s="181"/>
      <c r="AX595" s="181"/>
      <c r="AY595" s="186"/>
      <c r="AZ595" s="182"/>
      <c r="BA595" s="187"/>
      <c r="BB595" s="187"/>
      <c r="BC595" s="187"/>
      <c r="BD595" s="187"/>
      <c r="BE595" s="187"/>
      <c r="BF595" s="187"/>
      <c r="BG595" s="187"/>
    </row>
    <row r="596" spans="1:59" s="81" customFormat="1" ht="12.75" x14ac:dyDescent="0.2">
      <c r="A596" s="181"/>
      <c r="B596" s="181"/>
      <c r="C596" s="181"/>
      <c r="D596" s="182"/>
      <c r="E596" s="181"/>
      <c r="F596" s="181"/>
      <c r="G596" s="181"/>
      <c r="H596" s="181"/>
      <c r="I596" s="183"/>
      <c r="J596" s="181"/>
      <c r="K596" s="181"/>
      <c r="L596" s="181"/>
      <c r="M596" s="181"/>
      <c r="N596" s="181"/>
      <c r="O596" s="184"/>
      <c r="P596" s="181"/>
      <c r="Q596" s="184"/>
      <c r="R596" s="185"/>
      <c r="S596" s="185"/>
      <c r="T596" s="185"/>
      <c r="U596" s="184"/>
      <c r="V596" s="184"/>
      <c r="W596" s="181"/>
      <c r="X596" s="184"/>
      <c r="Y596" s="184"/>
      <c r="Z596" s="184"/>
      <c r="AA596" s="181"/>
      <c r="AB596" s="181"/>
      <c r="AC596" s="184"/>
      <c r="AD596" s="184"/>
      <c r="AE596" s="184"/>
      <c r="AF596" s="181"/>
      <c r="AG596" s="181"/>
      <c r="AH596" s="184"/>
      <c r="AI596" s="184"/>
      <c r="AJ596" s="184"/>
      <c r="AK596" s="181"/>
      <c r="AL596" s="181"/>
      <c r="AM596" s="184"/>
      <c r="AN596" s="184"/>
      <c r="AO596" s="184"/>
      <c r="AP596" s="181"/>
      <c r="AQ596" s="184"/>
      <c r="AR596" s="184"/>
      <c r="AS596" s="184"/>
      <c r="AT596" s="182"/>
      <c r="AU596" s="182"/>
      <c r="AV596" s="182"/>
      <c r="AW596" s="181"/>
      <c r="AX596" s="181"/>
      <c r="AY596" s="186"/>
      <c r="AZ596" s="182"/>
      <c r="BA596" s="187"/>
      <c r="BB596" s="187"/>
      <c r="BC596" s="187"/>
      <c r="BD596" s="187"/>
      <c r="BE596" s="187"/>
      <c r="BF596" s="187"/>
      <c r="BG596" s="187"/>
    </row>
    <row r="597" spans="1:59" s="81" customFormat="1" ht="12.75" x14ac:dyDescent="0.2">
      <c r="A597" s="181"/>
      <c r="B597" s="181"/>
      <c r="C597" s="181"/>
      <c r="D597" s="182"/>
      <c r="E597" s="181"/>
      <c r="F597" s="181"/>
      <c r="G597" s="181"/>
      <c r="H597" s="181"/>
      <c r="I597" s="183"/>
      <c r="J597" s="181"/>
      <c r="K597" s="181"/>
      <c r="L597" s="181"/>
      <c r="M597" s="181"/>
      <c r="N597" s="181"/>
      <c r="O597" s="184"/>
      <c r="P597" s="181"/>
      <c r="Q597" s="184"/>
      <c r="R597" s="185"/>
      <c r="S597" s="185"/>
      <c r="T597" s="185"/>
      <c r="U597" s="184"/>
      <c r="V597" s="184"/>
      <c r="W597" s="181"/>
      <c r="X597" s="184"/>
      <c r="Y597" s="184"/>
      <c r="Z597" s="184"/>
      <c r="AA597" s="181"/>
      <c r="AB597" s="181"/>
      <c r="AC597" s="184"/>
      <c r="AD597" s="184"/>
      <c r="AE597" s="184"/>
      <c r="AF597" s="181"/>
      <c r="AG597" s="181"/>
      <c r="AH597" s="184"/>
      <c r="AI597" s="184"/>
      <c r="AJ597" s="184"/>
      <c r="AK597" s="181"/>
      <c r="AL597" s="181"/>
      <c r="AM597" s="184"/>
      <c r="AN597" s="184"/>
      <c r="AO597" s="184"/>
      <c r="AP597" s="181"/>
      <c r="AQ597" s="184"/>
      <c r="AR597" s="184"/>
      <c r="AS597" s="184"/>
      <c r="AT597" s="182"/>
      <c r="AU597" s="182"/>
      <c r="AV597" s="182"/>
      <c r="AW597" s="181"/>
      <c r="AX597" s="181"/>
      <c r="AY597" s="186"/>
      <c r="AZ597" s="182"/>
      <c r="BA597" s="187"/>
      <c r="BB597" s="187"/>
      <c r="BC597" s="187"/>
      <c r="BD597" s="187"/>
      <c r="BE597" s="187"/>
      <c r="BF597" s="187"/>
      <c r="BG597" s="187"/>
    </row>
    <row r="598" spans="1:59" s="81" customFormat="1" ht="12.75" x14ac:dyDescent="0.2">
      <c r="A598" s="181"/>
      <c r="B598" s="181"/>
      <c r="C598" s="181"/>
      <c r="D598" s="182"/>
      <c r="E598" s="181"/>
      <c r="F598" s="181"/>
      <c r="G598" s="181"/>
      <c r="H598" s="181"/>
      <c r="I598" s="183"/>
      <c r="J598" s="181"/>
      <c r="K598" s="181"/>
      <c r="L598" s="181"/>
      <c r="M598" s="181"/>
      <c r="N598" s="181"/>
      <c r="O598" s="184"/>
      <c r="P598" s="181"/>
      <c r="Q598" s="184"/>
      <c r="R598" s="185"/>
      <c r="S598" s="185"/>
      <c r="T598" s="185"/>
      <c r="U598" s="184"/>
      <c r="V598" s="184"/>
      <c r="W598" s="181"/>
      <c r="X598" s="184"/>
      <c r="Y598" s="184"/>
      <c r="Z598" s="184"/>
      <c r="AA598" s="181"/>
      <c r="AB598" s="181"/>
      <c r="AC598" s="184"/>
      <c r="AD598" s="184"/>
      <c r="AE598" s="184"/>
      <c r="AF598" s="181"/>
      <c r="AG598" s="181"/>
      <c r="AH598" s="184"/>
      <c r="AI598" s="184"/>
      <c r="AJ598" s="184"/>
      <c r="AK598" s="181"/>
      <c r="AL598" s="181"/>
      <c r="AM598" s="184"/>
      <c r="AN598" s="184"/>
      <c r="AO598" s="184"/>
      <c r="AP598" s="181"/>
      <c r="AQ598" s="184"/>
      <c r="AR598" s="184"/>
      <c r="AS598" s="184"/>
      <c r="AT598" s="182"/>
      <c r="AU598" s="182"/>
      <c r="AV598" s="182"/>
      <c r="AW598" s="181"/>
      <c r="AX598" s="181"/>
      <c r="AY598" s="186"/>
      <c r="AZ598" s="182"/>
      <c r="BA598" s="187"/>
      <c r="BB598" s="187"/>
      <c r="BC598" s="187"/>
      <c r="BD598" s="187"/>
      <c r="BE598" s="187"/>
      <c r="BF598" s="187"/>
      <c r="BG598" s="187"/>
    </row>
    <row r="599" spans="1:59" s="81" customFormat="1" ht="12.75" x14ac:dyDescent="0.2">
      <c r="A599" s="181"/>
      <c r="B599" s="181"/>
      <c r="C599" s="181"/>
      <c r="D599" s="182"/>
      <c r="E599" s="181"/>
      <c r="F599" s="181"/>
      <c r="G599" s="181"/>
      <c r="H599" s="181"/>
      <c r="I599" s="183"/>
      <c r="J599" s="181"/>
      <c r="K599" s="181"/>
      <c r="L599" s="181"/>
      <c r="M599" s="181"/>
      <c r="N599" s="181"/>
      <c r="O599" s="184"/>
      <c r="P599" s="181"/>
      <c r="Q599" s="184"/>
      <c r="R599" s="185"/>
      <c r="S599" s="185"/>
      <c r="T599" s="185"/>
      <c r="U599" s="184"/>
      <c r="V599" s="184"/>
      <c r="W599" s="181"/>
      <c r="X599" s="184"/>
      <c r="Y599" s="184"/>
      <c r="Z599" s="184"/>
      <c r="AA599" s="181"/>
      <c r="AB599" s="181"/>
      <c r="AC599" s="184"/>
      <c r="AD599" s="184"/>
      <c r="AE599" s="184"/>
      <c r="AF599" s="181"/>
      <c r="AG599" s="181"/>
      <c r="AH599" s="184"/>
      <c r="AI599" s="184"/>
      <c r="AJ599" s="184"/>
      <c r="AK599" s="181"/>
      <c r="AL599" s="181"/>
      <c r="AM599" s="184"/>
      <c r="AN599" s="184"/>
      <c r="AO599" s="184"/>
      <c r="AP599" s="181"/>
      <c r="AQ599" s="184"/>
      <c r="AR599" s="184"/>
      <c r="AS599" s="184"/>
      <c r="AT599" s="182"/>
      <c r="AU599" s="182"/>
      <c r="AV599" s="182"/>
      <c r="AW599" s="181"/>
      <c r="AX599" s="181"/>
      <c r="AY599" s="186"/>
      <c r="AZ599" s="182"/>
      <c r="BA599" s="187"/>
      <c r="BB599" s="187"/>
      <c r="BC599" s="187"/>
      <c r="BD599" s="187"/>
      <c r="BE599" s="187"/>
      <c r="BF599" s="187"/>
      <c r="BG599" s="187"/>
    </row>
    <row r="600" spans="1:59" s="81" customFormat="1" ht="12.75" x14ac:dyDescent="0.2">
      <c r="A600" s="181"/>
      <c r="B600" s="181"/>
      <c r="C600" s="181"/>
      <c r="D600" s="182"/>
      <c r="E600" s="181"/>
      <c r="F600" s="181"/>
      <c r="G600" s="181"/>
      <c r="H600" s="181"/>
      <c r="I600" s="183"/>
      <c r="J600" s="181"/>
      <c r="K600" s="181"/>
      <c r="L600" s="181"/>
      <c r="M600" s="181"/>
      <c r="N600" s="181"/>
      <c r="O600" s="184"/>
      <c r="P600" s="181"/>
      <c r="Q600" s="184"/>
      <c r="R600" s="185"/>
      <c r="S600" s="185"/>
      <c r="T600" s="185"/>
      <c r="U600" s="184"/>
      <c r="V600" s="184"/>
      <c r="W600" s="181"/>
      <c r="X600" s="184"/>
      <c r="Y600" s="184"/>
      <c r="Z600" s="184"/>
      <c r="AA600" s="181"/>
      <c r="AB600" s="181"/>
      <c r="AC600" s="184"/>
      <c r="AD600" s="184"/>
      <c r="AE600" s="184"/>
      <c r="AF600" s="181"/>
      <c r="AG600" s="181"/>
      <c r="AH600" s="184"/>
      <c r="AI600" s="184"/>
      <c r="AJ600" s="184"/>
      <c r="AK600" s="181"/>
      <c r="AL600" s="181"/>
      <c r="AM600" s="184"/>
      <c r="AN600" s="184"/>
      <c r="AO600" s="184"/>
      <c r="AP600" s="181"/>
      <c r="AQ600" s="184"/>
      <c r="AR600" s="184"/>
      <c r="AS600" s="184"/>
      <c r="AT600" s="182"/>
      <c r="AU600" s="182"/>
      <c r="AV600" s="182"/>
      <c r="AW600" s="181"/>
      <c r="AX600" s="181"/>
      <c r="AY600" s="186"/>
      <c r="AZ600" s="182"/>
      <c r="BA600" s="187"/>
      <c r="BB600" s="187"/>
      <c r="BC600" s="187"/>
      <c r="BD600" s="187"/>
      <c r="BE600" s="187"/>
      <c r="BF600" s="187"/>
      <c r="BG600" s="187"/>
    </row>
    <row r="601" spans="1:59" s="81" customFormat="1" ht="12.75" x14ac:dyDescent="0.2">
      <c r="A601" s="181"/>
      <c r="B601" s="181"/>
      <c r="C601" s="181"/>
      <c r="D601" s="182"/>
      <c r="E601" s="181"/>
      <c r="F601" s="181"/>
      <c r="G601" s="181"/>
      <c r="H601" s="181"/>
      <c r="I601" s="183"/>
      <c r="J601" s="181"/>
      <c r="K601" s="181"/>
      <c r="L601" s="181"/>
      <c r="M601" s="181"/>
      <c r="N601" s="181"/>
      <c r="O601" s="184"/>
      <c r="P601" s="181"/>
      <c r="Q601" s="184"/>
      <c r="R601" s="185"/>
      <c r="S601" s="185"/>
      <c r="T601" s="185"/>
      <c r="U601" s="184"/>
      <c r="V601" s="184"/>
      <c r="W601" s="181"/>
      <c r="X601" s="184"/>
      <c r="Y601" s="184"/>
      <c r="Z601" s="184"/>
      <c r="AA601" s="181"/>
      <c r="AB601" s="181"/>
      <c r="AC601" s="184"/>
      <c r="AD601" s="184"/>
      <c r="AE601" s="184"/>
      <c r="AF601" s="181"/>
      <c r="AG601" s="181"/>
      <c r="AH601" s="184"/>
      <c r="AI601" s="184"/>
      <c r="AJ601" s="184"/>
      <c r="AK601" s="181"/>
      <c r="AL601" s="181"/>
      <c r="AM601" s="184"/>
      <c r="AN601" s="184"/>
      <c r="AO601" s="184"/>
      <c r="AP601" s="181"/>
      <c r="AQ601" s="184"/>
      <c r="AR601" s="184"/>
      <c r="AS601" s="184"/>
      <c r="AT601" s="182"/>
      <c r="AU601" s="182"/>
      <c r="AV601" s="182"/>
      <c r="AW601" s="181"/>
      <c r="AX601" s="181"/>
      <c r="AY601" s="186"/>
      <c r="AZ601" s="182"/>
      <c r="BA601" s="187"/>
      <c r="BB601" s="187"/>
      <c r="BC601" s="187"/>
      <c r="BD601" s="187"/>
      <c r="BE601" s="187"/>
      <c r="BF601" s="187"/>
      <c r="BG601" s="187"/>
    </row>
    <row r="602" spans="1:59" s="81" customFormat="1" ht="12.75" x14ac:dyDescent="0.2">
      <c r="A602" s="181"/>
      <c r="B602" s="181"/>
      <c r="C602" s="181"/>
      <c r="D602" s="182"/>
      <c r="E602" s="181"/>
      <c r="F602" s="181"/>
      <c r="G602" s="181"/>
      <c r="H602" s="181"/>
      <c r="I602" s="183"/>
      <c r="J602" s="181"/>
      <c r="K602" s="181"/>
      <c r="L602" s="181"/>
      <c r="M602" s="181"/>
      <c r="N602" s="181"/>
      <c r="O602" s="184"/>
      <c r="P602" s="181"/>
      <c r="Q602" s="184"/>
      <c r="R602" s="185"/>
      <c r="S602" s="185"/>
      <c r="T602" s="185"/>
      <c r="U602" s="184"/>
      <c r="V602" s="184"/>
      <c r="W602" s="181"/>
      <c r="X602" s="184"/>
      <c r="Y602" s="184"/>
      <c r="Z602" s="184"/>
      <c r="AA602" s="181"/>
      <c r="AB602" s="181"/>
      <c r="AC602" s="184"/>
      <c r="AD602" s="184"/>
      <c r="AE602" s="184"/>
      <c r="AF602" s="181"/>
      <c r="AG602" s="181"/>
      <c r="AH602" s="184"/>
      <c r="AI602" s="184"/>
      <c r="AJ602" s="184"/>
      <c r="AK602" s="181"/>
      <c r="AL602" s="181"/>
      <c r="AM602" s="184"/>
      <c r="AN602" s="184"/>
      <c r="AO602" s="184"/>
      <c r="AP602" s="181"/>
      <c r="AQ602" s="184"/>
      <c r="AR602" s="184"/>
      <c r="AS602" s="184"/>
      <c r="AT602" s="182"/>
      <c r="AU602" s="182"/>
      <c r="AV602" s="182"/>
      <c r="AW602" s="181"/>
      <c r="AX602" s="181"/>
      <c r="AY602" s="186"/>
      <c r="AZ602" s="182"/>
      <c r="BA602" s="187"/>
      <c r="BB602" s="187"/>
      <c r="BC602" s="187"/>
      <c r="BD602" s="187"/>
      <c r="BE602" s="187"/>
      <c r="BF602" s="187"/>
      <c r="BG602" s="187"/>
    </row>
    <row r="603" spans="1:59" s="81" customFormat="1" ht="12.75" x14ac:dyDescent="0.2">
      <c r="A603" s="181"/>
      <c r="B603" s="181"/>
      <c r="C603" s="181"/>
      <c r="D603" s="182"/>
      <c r="E603" s="181"/>
      <c r="F603" s="181"/>
      <c r="G603" s="181"/>
      <c r="H603" s="181"/>
      <c r="I603" s="183"/>
      <c r="J603" s="181"/>
      <c r="K603" s="181"/>
      <c r="L603" s="181"/>
      <c r="M603" s="181"/>
      <c r="N603" s="181"/>
      <c r="O603" s="184"/>
      <c r="P603" s="181"/>
      <c r="Q603" s="184"/>
      <c r="R603" s="185"/>
      <c r="S603" s="185"/>
      <c r="T603" s="185"/>
      <c r="U603" s="184"/>
      <c r="V603" s="184"/>
      <c r="W603" s="181"/>
      <c r="X603" s="184"/>
      <c r="Y603" s="184"/>
      <c r="Z603" s="184"/>
      <c r="AA603" s="181"/>
      <c r="AB603" s="181"/>
      <c r="AC603" s="184"/>
      <c r="AD603" s="184"/>
      <c r="AE603" s="184"/>
      <c r="AF603" s="181"/>
      <c r="AG603" s="181"/>
      <c r="AH603" s="184"/>
      <c r="AI603" s="184"/>
      <c r="AJ603" s="184"/>
      <c r="AK603" s="181"/>
      <c r="AL603" s="181"/>
      <c r="AM603" s="184"/>
      <c r="AN603" s="184"/>
      <c r="AO603" s="184"/>
      <c r="AP603" s="181"/>
      <c r="AQ603" s="184"/>
      <c r="AR603" s="184"/>
      <c r="AS603" s="184"/>
      <c r="AT603" s="182"/>
      <c r="AU603" s="182"/>
      <c r="AV603" s="182"/>
      <c r="AW603" s="181"/>
      <c r="AX603" s="181"/>
      <c r="AY603" s="186"/>
      <c r="AZ603" s="182"/>
      <c r="BA603" s="187"/>
      <c r="BB603" s="187"/>
      <c r="BC603" s="187"/>
      <c r="BD603" s="187"/>
      <c r="BE603" s="187"/>
      <c r="BF603" s="187"/>
      <c r="BG603" s="187"/>
    </row>
    <row r="604" spans="1:59" s="81" customFormat="1" ht="12.75" x14ac:dyDescent="0.2">
      <c r="A604" s="181"/>
      <c r="B604" s="181"/>
      <c r="C604" s="181"/>
      <c r="D604" s="182"/>
      <c r="E604" s="181"/>
      <c r="F604" s="181"/>
      <c r="G604" s="181"/>
      <c r="H604" s="181"/>
      <c r="I604" s="183"/>
      <c r="J604" s="181"/>
      <c r="K604" s="181"/>
      <c r="L604" s="181"/>
      <c r="M604" s="181"/>
      <c r="N604" s="181"/>
      <c r="O604" s="184"/>
      <c r="P604" s="181"/>
      <c r="Q604" s="184"/>
      <c r="R604" s="185"/>
      <c r="S604" s="185"/>
      <c r="T604" s="185"/>
      <c r="U604" s="184"/>
      <c r="V604" s="184"/>
      <c r="W604" s="181"/>
      <c r="X604" s="184"/>
      <c r="Y604" s="184"/>
      <c r="Z604" s="184"/>
      <c r="AA604" s="181"/>
      <c r="AB604" s="181"/>
      <c r="AC604" s="184"/>
      <c r="AD604" s="184"/>
      <c r="AE604" s="184"/>
      <c r="AF604" s="181"/>
      <c r="AG604" s="181"/>
      <c r="AH604" s="184"/>
      <c r="AI604" s="184"/>
      <c r="AJ604" s="184"/>
      <c r="AK604" s="181"/>
      <c r="AL604" s="181"/>
      <c r="AM604" s="184"/>
      <c r="AN604" s="184"/>
      <c r="AO604" s="184"/>
      <c r="AP604" s="181"/>
      <c r="AQ604" s="184"/>
      <c r="AR604" s="184"/>
      <c r="AS604" s="184"/>
      <c r="AT604" s="182"/>
      <c r="AU604" s="182"/>
      <c r="AV604" s="182"/>
      <c r="AW604" s="181"/>
      <c r="AX604" s="181"/>
      <c r="AY604" s="186"/>
      <c r="AZ604" s="182"/>
      <c r="BA604" s="187"/>
      <c r="BB604" s="187"/>
      <c r="BC604" s="187"/>
      <c r="BD604" s="187"/>
      <c r="BE604" s="187"/>
      <c r="BF604" s="187"/>
      <c r="BG604" s="187"/>
    </row>
    <row r="605" spans="1:59" s="81" customFormat="1" ht="12.75" x14ac:dyDescent="0.2">
      <c r="A605" s="181"/>
      <c r="B605" s="181"/>
      <c r="C605" s="181"/>
      <c r="D605" s="182"/>
      <c r="E605" s="181"/>
      <c r="F605" s="181"/>
      <c r="G605" s="181"/>
      <c r="H605" s="181"/>
      <c r="I605" s="183"/>
      <c r="J605" s="181"/>
      <c r="K605" s="181"/>
      <c r="L605" s="181"/>
      <c r="M605" s="181"/>
      <c r="N605" s="181"/>
      <c r="O605" s="184"/>
      <c r="P605" s="181"/>
      <c r="Q605" s="184"/>
      <c r="R605" s="185"/>
      <c r="S605" s="185"/>
      <c r="T605" s="185"/>
      <c r="U605" s="184"/>
      <c r="V605" s="184"/>
      <c r="W605" s="181"/>
      <c r="X605" s="184"/>
      <c r="Y605" s="184"/>
      <c r="Z605" s="184"/>
      <c r="AA605" s="181"/>
      <c r="AB605" s="181"/>
      <c r="AC605" s="184"/>
      <c r="AD605" s="184"/>
      <c r="AE605" s="184"/>
      <c r="AF605" s="181"/>
      <c r="AG605" s="181"/>
      <c r="AH605" s="184"/>
      <c r="AI605" s="184"/>
      <c r="AJ605" s="184"/>
      <c r="AK605" s="181"/>
      <c r="AL605" s="181"/>
      <c r="AM605" s="184"/>
      <c r="AN605" s="184"/>
      <c r="AO605" s="184"/>
      <c r="AP605" s="181"/>
      <c r="AQ605" s="184"/>
      <c r="AR605" s="184"/>
      <c r="AS605" s="184"/>
      <c r="AT605" s="182"/>
      <c r="AU605" s="182"/>
      <c r="AV605" s="182"/>
      <c r="AW605" s="181"/>
      <c r="AX605" s="181"/>
      <c r="AY605" s="186"/>
      <c r="AZ605" s="182"/>
      <c r="BA605" s="187"/>
      <c r="BB605" s="187"/>
      <c r="BC605" s="187"/>
      <c r="BD605" s="187"/>
      <c r="BE605" s="187"/>
      <c r="BF605" s="187"/>
      <c r="BG605" s="187"/>
    </row>
    <row r="606" spans="1:59" s="81" customFormat="1" ht="12.75" x14ac:dyDescent="0.2">
      <c r="A606" s="181"/>
      <c r="B606" s="181"/>
      <c r="C606" s="181"/>
      <c r="D606" s="182"/>
      <c r="E606" s="181"/>
      <c r="F606" s="181"/>
      <c r="G606" s="181"/>
      <c r="H606" s="181"/>
      <c r="I606" s="183"/>
      <c r="J606" s="181"/>
      <c r="K606" s="181"/>
      <c r="L606" s="181"/>
      <c r="M606" s="181"/>
      <c r="N606" s="181"/>
      <c r="O606" s="184"/>
      <c r="P606" s="181"/>
      <c r="Q606" s="184"/>
      <c r="R606" s="185"/>
      <c r="S606" s="185"/>
      <c r="T606" s="185"/>
      <c r="U606" s="184"/>
      <c r="V606" s="184"/>
      <c r="W606" s="181"/>
      <c r="X606" s="184"/>
      <c r="Y606" s="184"/>
      <c r="Z606" s="184"/>
      <c r="AA606" s="181"/>
      <c r="AB606" s="181"/>
      <c r="AC606" s="184"/>
      <c r="AD606" s="184"/>
      <c r="AE606" s="184"/>
      <c r="AF606" s="181"/>
      <c r="AG606" s="181"/>
      <c r="AH606" s="184"/>
      <c r="AI606" s="184"/>
      <c r="AJ606" s="184"/>
      <c r="AK606" s="181"/>
      <c r="AL606" s="181"/>
      <c r="AM606" s="184"/>
      <c r="AN606" s="184"/>
      <c r="AO606" s="184"/>
      <c r="AP606" s="181"/>
      <c r="AQ606" s="184"/>
      <c r="AR606" s="184"/>
      <c r="AS606" s="184"/>
      <c r="AT606" s="182"/>
      <c r="AU606" s="182"/>
      <c r="AV606" s="182"/>
      <c r="AW606" s="181"/>
      <c r="AX606" s="181"/>
      <c r="AY606" s="186"/>
      <c r="AZ606" s="182"/>
      <c r="BA606" s="187"/>
      <c r="BB606" s="187"/>
      <c r="BC606" s="187"/>
      <c r="BD606" s="187"/>
      <c r="BE606" s="187"/>
      <c r="BF606" s="187"/>
      <c r="BG606" s="187"/>
    </row>
    <row r="607" spans="1:59" s="81" customFormat="1" ht="12.75" x14ac:dyDescent="0.2">
      <c r="A607" s="181"/>
      <c r="B607" s="181"/>
      <c r="C607" s="181"/>
      <c r="D607" s="182"/>
      <c r="E607" s="181"/>
      <c r="F607" s="181"/>
      <c r="G607" s="181"/>
      <c r="H607" s="181"/>
      <c r="I607" s="183"/>
      <c r="J607" s="181"/>
      <c r="K607" s="181"/>
      <c r="L607" s="181"/>
      <c r="M607" s="181"/>
      <c r="N607" s="181"/>
      <c r="O607" s="184"/>
      <c r="P607" s="181"/>
      <c r="Q607" s="184"/>
      <c r="R607" s="185"/>
      <c r="S607" s="185"/>
      <c r="T607" s="185"/>
      <c r="U607" s="184"/>
      <c r="V607" s="184"/>
      <c r="W607" s="181"/>
      <c r="X607" s="184"/>
      <c r="Y607" s="184"/>
      <c r="Z607" s="184"/>
      <c r="AA607" s="181"/>
      <c r="AB607" s="181"/>
      <c r="AC607" s="184"/>
      <c r="AD607" s="184"/>
      <c r="AE607" s="184"/>
      <c r="AF607" s="181"/>
      <c r="AG607" s="181"/>
      <c r="AH607" s="184"/>
      <c r="AI607" s="184"/>
      <c r="AJ607" s="184"/>
      <c r="AK607" s="181"/>
      <c r="AL607" s="181"/>
      <c r="AM607" s="184"/>
      <c r="AN607" s="184"/>
      <c r="AO607" s="184"/>
      <c r="AP607" s="181"/>
      <c r="AQ607" s="184"/>
      <c r="AR607" s="184"/>
      <c r="AS607" s="184"/>
      <c r="AT607" s="182"/>
      <c r="AU607" s="182"/>
      <c r="AV607" s="182"/>
      <c r="AW607" s="181"/>
      <c r="AX607" s="181"/>
      <c r="AY607" s="186"/>
      <c r="AZ607" s="182"/>
      <c r="BA607" s="187"/>
      <c r="BB607" s="187"/>
      <c r="BC607" s="187"/>
      <c r="BD607" s="187"/>
      <c r="BE607" s="187"/>
      <c r="BF607" s="187"/>
      <c r="BG607" s="187"/>
    </row>
    <row r="608" spans="1:59" s="81" customFormat="1" ht="12.75" x14ac:dyDescent="0.2">
      <c r="A608" s="181"/>
      <c r="B608" s="181"/>
      <c r="C608" s="181"/>
      <c r="D608" s="182"/>
      <c r="E608" s="181"/>
      <c r="F608" s="181"/>
      <c r="G608" s="181"/>
      <c r="H608" s="181"/>
      <c r="I608" s="183"/>
      <c r="J608" s="181"/>
      <c r="K608" s="181"/>
      <c r="L608" s="181"/>
      <c r="M608" s="181"/>
      <c r="N608" s="181"/>
      <c r="O608" s="184"/>
      <c r="P608" s="181"/>
      <c r="Q608" s="184"/>
      <c r="R608" s="185"/>
      <c r="S608" s="185"/>
      <c r="T608" s="185"/>
      <c r="U608" s="184"/>
      <c r="V608" s="184"/>
      <c r="W608" s="181"/>
      <c r="X608" s="184"/>
      <c r="Y608" s="184"/>
      <c r="Z608" s="184"/>
      <c r="AA608" s="181"/>
      <c r="AB608" s="181"/>
      <c r="AC608" s="184"/>
      <c r="AD608" s="184"/>
      <c r="AE608" s="184"/>
      <c r="AF608" s="181"/>
      <c r="AG608" s="181"/>
      <c r="AH608" s="184"/>
      <c r="AI608" s="184"/>
      <c r="AJ608" s="184"/>
      <c r="AK608" s="181"/>
      <c r="AL608" s="181"/>
      <c r="AM608" s="184"/>
      <c r="AN608" s="184"/>
      <c r="AO608" s="184"/>
      <c r="AP608" s="181"/>
      <c r="AQ608" s="184"/>
      <c r="AR608" s="184"/>
      <c r="AS608" s="184"/>
      <c r="AT608" s="182"/>
      <c r="AU608" s="182"/>
      <c r="AV608" s="182"/>
      <c r="AW608" s="181"/>
      <c r="AX608" s="181"/>
      <c r="AY608" s="186"/>
      <c r="AZ608" s="182"/>
      <c r="BA608" s="187"/>
      <c r="BB608" s="187"/>
      <c r="BC608" s="187"/>
      <c r="BD608" s="187"/>
      <c r="BE608" s="187"/>
      <c r="BF608" s="187"/>
      <c r="BG608" s="187"/>
    </row>
    <row r="609" spans="1:59" s="81" customFormat="1" ht="12.75" x14ac:dyDescent="0.2">
      <c r="A609" s="181"/>
      <c r="B609" s="181"/>
      <c r="C609" s="181"/>
      <c r="D609" s="182"/>
      <c r="E609" s="181"/>
      <c r="F609" s="181"/>
      <c r="G609" s="181"/>
      <c r="H609" s="181"/>
      <c r="I609" s="183"/>
      <c r="J609" s="181"/>
      <c r="K609" s="181"/>
      <c r="L609" s="181"/>
      <c r="M609" s="181"/>
      <c r="N609" s="181"/>
      <c r="O609" s="184"/>
      <c r="P609" s="181"/>
      <c r="Q609" s="184"/>
      <c r="R609" s="185"/>
      <c r="S609" s="185"/>
      <c r="T609" s="185"/>
      <c r="U609" s="184"/>
      <c r="V609" s="184"/>
      <c r="W609" s="181"/>
      <c r="X609" s="184"/>
      <c r="Y609" s="184"/>
      <c r="Z609" s="184"/>
      <c r="AA609" s="181"/>
      <c r="AB609" s="181"/>
      <c r="AC609" s="184"/>
      <c r="AD609" s="184"/>
      <c r="AE609" s="184"/>
      <c r="AF609" s="181"/>
      <c r="AG609" s="181"/>
      <c r="AH609" s="184"/>
      <c r="AI609" s="184"/>
      <c r="AJ609" s="184"/>
      <c r="AK609" s="181"/>
      <c r="AL609" s="181"/>
      <c r="AM609" s="184"/>
      <c r="AN609" s="184"/>
      <c r="AO609" s="184"/>
      <c r="AP609" s="181"/>
      <c r="AQ609" s="184"/>
      <c r="AR609" s="184"/>
      <c r="AS609" s="184"/>
      <c r="AT609" s="182"/>
      <c r="AU609" s="182"/>
      <c r="AV609" s="182"/>
      <c r="AW609" s="181"/>
      <c r="AX609" s="181"/>
      <c r="AY609" s="186"/>
      <c r="AZ609" s="182"/>
      <c r="BA609" s="187"/>
      <c r="BB609" s="187"/>
      <c r="BC609" s="187"/>
      <c r="BD609" s="187"/>
      <c r="BE609" s="187"/>
      <c r="BF609" s="187"/>
      <c r="BG609" s="187"/>
    </row>
    <row r="610" spans="1:59" s="81" customFormat="1" ht="12.75" x14ac:dyDescent="0.2">
      <c r="A610" s="181"/>
      <c r="B610" s="181"/>
      <c r="C610" s="181"/>
      <c r="D610" s="182"/>
      <c r="E610" s="181"/>
      <c r="F610" s="181"/>
      <c r="G610" s="181"/>
      <c r="H610" s="181"/>
      <c r="I610" s="183"/>
      <c r="J610" s="181"/>
      <c r="K610" s="181"/>
      <c r="L610" s="181"/>
      <c r="M610" s="181"/>
      <c r="N610" s="181"/>
      <c r="O610" s="184"/>
      <c r="P610" s="181"/>
      <c r="Q610" s="184"/>
      <c r="R610" s="185"/>
      <c r="S610" s="185"/>
      <c r="T610" s="185"/>
      <c r="U610" s="184"/>
      <c r="V610" s="184"/>
      <c r="W610" s="181"/>
      <c r="X610" s="184"/>
      <c r="Y610" s="184"/>
      <c r="Z610" s="184"/>
      <c r="AA610" s="181"/>
      <c r="AB610" s="181"/>
      <c r="AC610" s="184"/>
      <c r="AD610" s="184"/>
      <c r="AE610" s="184"/>
      <c r="AF610" s="181"/>
      <c r="AG610" s="181"/>
      <c r="AH610" s="184"/>
      <c r="AI610" s="184"/>
      <c r="AJ610" s="184"/>
      <c r="AK610" s="181"/>
      <c r="AL610" s="181"/>
      <c r="AM610" s="184"/>
      <c r="AN610" s="184"/>
      <c r="AO610" s="184"/>
      <c r="AP610" s="181"/>
      <c r="AQ610" s="184"/>
      <c r="AR610" s="184"/>
      <c r="AS610" s="184"/>
      <c r="AT610" s="182"/>
      <c r="AU610" s="182"/>
      <c r="AV610" s="182"/>
      <c r="AW610" s="181"/>
      <c r="AX610" s="181"/>
      <c r="AY610" s="186"/>
      <c r="AZ610" s="182"/>
      <c r="BA610" s="187"/>
      <c r="BB610" s="187"/>
      <c r="BC610" s="187"/>
      <c r="BD610" s="187"/>
      <c r="BE610" s="187"/>
      <c r="BF610" s="187"/>
      <c r="BG610" s="187"/>
    </row>
    <row r="611" spans="1:59" s="81" customFormat="1" ht="12.75" x14ac:dyDescent="0.2">
      <c r="A611" s="181"/>
      <c r="B611" s="181"/>
      <c r="C611" s="181"/>
      <c r="D611" s="182"/>
      <c r="E611" s="181"/>
      <c r="F611" s="181"/>
      <c r="G611" s="181"/>
      <c r="H611" s="181"/>
      <c r="I611" s="183"/>
      <c r="J611" s="181"/>
      <c r="K611" s="181"/>
      <c r="L611" s="181"/>
      <c r="M611" s="181"/>
      <c r="N611" s="181"/>
      <c r="O611" s="184"/>
      <c r="P611" s="181"/>
      <c r="Q611" s="184"/>
      <c r="R611" s="185"/>
      <c r="S611" s="185"/>
      <c r="T611" s="185"/>
      <c r="U611" s="184"/>
      <c r="V611" s="184"/>
      <c r="W611" s="181"/>
      <c r="X611" s="184"/>
      <c r="Y611" s="184"/>
      <c r="Z611" s="184"/>
      <c r="AA611" s="181"/>
      <c r="AB611" s="181"/>
      <c r="AC611" s="184"/>
      <c r="AD611" s="184"/>
      <c r="AE611" s="184"/>
      <c r="AF611" s="181"/>
      <c r="AG611" s="181"/>
      <c r="AH611" s="184"/>
      <c r="AI611" s="184"/>
      <c r="AJ611" s="184"/>
      <c r="AK611" s="181"/>
      <c r="AL611" s="181"/>
      <c r="AM611" s="184"/>
      <c r="AN611" s="184"/>
      <c r="AO611" s="184"/>
      <c r="AP611" s="181"/>
      <c r="AQ611" s="184"/>
      <c r="AR611" s="184"/>
      <c r="AS611" s="184"/>
      <c r="AT611" s="182"/>
      <c r="AU611" s="182"/>
      <c r="AV611" s="182"/>
      <c r="AW611" s="181"/>
      <c r="AX611" s="181"/>
      <c r="AY611" s="186"/>
      <c r="AZ611" s="182"/>
      <c r="BA611" s="187"/>
      <c r="BB611" s="187"/>
      <c r="BC611" s="187"/>
      <c r="BD611" s="187"/>
      <c r="BE611" s="187"/>
      <c r="BF611" s="187"/>
      <c r="BG611" s="187"/>
    </row>
    <row r="612" spans="1:59" s="81" customFormat="1" ht="12.75" x14ac:dyDescent="0.2">
      <c r="A612" s="181"/>
      <c r="B612" s="181"/>
      <c r="C612" s="181"/>
      <c r="D612" s="182"/>
      <c r="E612" s="181"/>
      <c r="F612" s="181"/>
      <c r="G612" s="181"/>
      <c r="H612" s="181"/>
      <c r="I612" s="183"/>
      <c r="J612" s="181"/>
      <c r="K612" s="181"/>
      <c r="L612" s="181"/>
      <c r="M612" s="181"/>
      <c r="N612" s="181"/>
      <c r="O612" s="184"/>
      <c r="P612" s="181"/>
      <c r="Q612" s="184"/>
      <c r="R612" s="185"/>
      <c r="S612" s="185"/>
      <c r="T612" s="185"/>
      <c r="U612" s="184"/>
      <c r="V612" s="184"/>
      <c r="W612" s="181"/>
      <c r="X612" s="184"/>
      <c r="Y612" s="184"/>
      <c r="Z612" s="184"/>
      <c r="AA612" s="181"/>
      <c r="AB612" s="181"/>
      <c r="AC612" s="184"/>
      <c r="AD612" s="184"/>
      <c r="AE612" s="184"/>
      <c r="AF612" s="181"/>
      <c r="AG612" s="181"/>
      <c r="AH612" s="184"/>
      <c r="AI612" s="184"/>
      <c r="AJ612" s="184"/>
      <c r="AK612" s="181"/>
      <c r="AL612" s="181"/>
      <c r="AM612" s="184"/>
      <c r="AN612" s="184"/>
      <c r="AO612" s="184"/>
      <c r="AP612" s="181"/>
      <c r="AQ612" s="184"/>
      <c r="AR612" s="184"/>
      <c r="AS612" s="184"/>
      <c r="AT612" s="182"/>
      <c r="AU612" s="182"/>
      <c r="AV612" s="182"/>
      <c r="AW612" s="181"/>
      <c r="AX612" s="181"/>
      <c r="AY612" s="186"/>
      <c r="AZ612" s="182"/>
      <c r="BA612" s="187"/>
      <c r="BB612" s="187"/>
      <c r="BC612" s="187"/>
      <c r="BD612" s="187"/>
      <c r="BE612" s="187"/>
      <c r="BF612" s="187"/>
      <c r="BG612" s="187"/>
    </row>
    <row r="613" spans="1:59" s="81" customFormat="1" ht="12.75" x14ac:dyDescent="0.2">
      <c r="A613" s="181"/>
      <c r="B613" s="181"/>
      <c r="C613" s="181"/>
      <c r="D613" s="182"/>
      <c r="E613" s="181"/>
      <c r="F613" s="181"/>
      <c r="G613" s="181"/>
      <c r="H613" s="181"/>
      <c r="I613" s="183"/>
      <c r="J613" s="181"/>
      <c r="K613" s="181"/>
      <c r="L613" s="181"/>
      <c r="M613" s="181"/>
      <c r="N613" s="181"/>
      <c r="O613" s="184"/>
      <c r="P613" s="181"/>
      <c r="Q613" s="184"/>
      <c r="R613" s="185"/>
      <c r="S613" s="185"/>
      <c r="T613" s="185"/>
      <c r="U613" s="184"/>
      <c r="V613" s="184"/>
      <c r="W613" s="181"/>
      <c r="X613" s="184"/>
      <c r="Y613" s="184"/>
      <c r="Z613" s="184"/>
      <c r="AA613" s="181"/>
      <c r="AB613" s="181"/>
      <c r="AC613" s="184"/>
      <c r="AD613" s="184"/>
      <c r="AE613" s="184"/>
      <c r="AF613" s="181"/>
      <c r="AG613" s="181"/>
      <c r="AH613" s="184"/>
      <c r="AI613" s="184"/>
      <c r="AJ613" s="184"/>
      <c r="AK613" s="181"/>
      <c r="AL613" s="181"/>
      <c r="AM613" s="184"/>
      <c r="AN613" s="184"/>
      <c r="AO613" s="184"/>
      <c r="AP613" s="181"/>
      <c r="AQ613" s="184"/>
      <c r="AR613" s="184"/>
      <c r="AS613" s="184"/>
      <c r="AT613" s="182"/>
      <c r="AU613" s="182"/>
      <c r="AV613" s="182"/>
      <c r="AW613" s="181"/>
      <c r="AX613" s="181"/>
      <c r="AY613" s="186"/>
      <c r="AZ613" s="182"/>
      <c r="BA613" s="187"/>
      <c r="BB613" s="187"/>
      <c r="BC613" s="187"/>
      <c r="BD613" s="187"/>
      <c r="BE613" s="187"/>
      <c r="BF613" s="187"/>
      <c r="BG613" s="187"/>
    </row>
    <row r="614" spans="1:59" s="81" customFormat="1" ht="12.75" x14ac:dyDescent="0.2">
      <c r="A614" s="181"/>
      <c r="B614" s="181"/>
      <c r="C614" s="181"/>
      <c r="D614" s="182"/>
      <c r="E614" s="181"/>
      <c r="F614" s="181"/>
      <c r="G614" s="181"/>
      <c r="H614" s="181"/>
      <c r="I614" s="183"/>
      <c r="J614" s="181"/>
      <c r="K614" s="181"/>
      <c r="L614" s="181"/>
      <c r="M614" s="181"/>
      <c r="N614" s="181"/>
      <c r="O614" s="184"/>
      <c r="P614" s="181"/>
      <c r="Q614" s="184"/>
      <c r="R614" s="185"/>
      <c r="S614" s="185"/>
      <c r="T614" s="185"/>
      <c r="U614" s="184"/>
      <c r="V614" s="184"/>
      <c r="W614" s="181"/>
      <c r="X614" s="184"/>
      <c r="Y614" s="184"/>
      <c r="Z614" s="184"/>
      <c r="AA614" s="181"/>
      <c r="AB614" s="181"/>
      <c r="AC614" s="184"/>
      <c r="AD614" s="184"/>
      <c r="AE614" s="184"/>
      <c r="AF614" s="181"/>
      <c r="AG614" s="181"/>
      <c r="AH614" s="184"/>
      <c r="AI614" s="184"/>
      <c r="AJ614" s="184"/>
      <c r="AK614" s="181"/>
      <c r="AL614" s="181"/>
      <c r="AM614" s="184"/>
      <c r="AN614" s="184"/>
      <c r="AO614" s="184"/>
      <c r="AP614" s="181"/>
      <c r="AQ614" s="184"/>
      <c r="AR614" s="184"/>
      <c r="AS614" s="184"/>
      <c r="AT614" s="182"/>
      <c r="AU614" s="182"/>
      <c r="AV614" s="182"/>
      <c r="AW614" s="181"/>
      <c r="AX614" s="181"/>
      <c r="AY614" s="186"/>
      <c r="AZ614" s="182"/>
      <c r="BA614" s="187"/>
      <c r="BB614" s="187"/>
      <c r="BC614" s="187"/>
      <c r="BD614" s="187"/>
      <c r="BE614" s="187"/>
      <c r="BF614" s="187"/>
      <c r="BG614" s="187"/>
    </row>
    <row r="615" spans="1:59" s="81" customFormat="1" ht="12.75" x14ac:dyDescent="0.2">
      <c r="A615" s="181"/>
      <c r="B615" s="181"/>
      <c r="C615" s="181"/>
      <c r="D615" s="182"/>
      <c r="E615" s="181"/>
      <c r="F615" s="181"/>
      <c r="G615" s="181"/>
      <c r="H615" s="181"/>
      <c r="I615" s="183"/>
      <c r="J615" s="181"/>
      <c r="K615" s="181"/>
      <c r="L615" s="181"/>
      <c r="M615" s="181"/>
      <c r="N615" s="181"/>
      <c r="O615" s="184"/>
      <c r="P615" s="181"/>
      <c r="Q615" s="184"/>
      <c r="R615" s="185"/>
      <c r="S615" s="185"/>
      <c r="T615" s="185"/>
      <c r="U615" s="184"/>
      <c r="V615" s="184"/>
      <c r="W615" s="181"/>
      <c r="X615" s="184"/>
      <c r="Y615" s="184"/>
      <c r="Z615" s="184"/>
      <c r="AA615" s="181"/>
      <c r="AB615" s="181"/>
      <c r="AC615" s="184"/>
      <c r="AD615" s="184"/>
      <c r="AE615" s="184"/>
      <c r="AF615" s="181"/>
      <c r="AG615" s="181"/>
      <c r="AH615" s="184"/>
      <c r="AI615" s="184"/>
      <c r="AJ615" s="184"/>
      <c r="AK615" s="181"/>
      <c r="AL615" s="181"/>
      <c r="AM615" s="184"/>
      <c r="AN615" s="184"/>
      <c r="AO615" s="184"/>
      <c r="AP615" s="181"/>
      <c r="AQ615" s="184"/>
      <c r="AR615" s="184"/>
      <c r="AS615" s="184"/>
      <c r="AT615" s="182"/>
      <c r="AU615" s="182"/>
      <c r="AV615" s="182"/>
      <c r="AW615" s="181"/>
      <c r="AX615" s="181"/>
      <c r="AY615" s="186"/>
      <c r="AZ615" s="182"/>
      <c r="BA615" s="187"/>
      <c r="BB615" s="187"/>
      <c r="BC615" s="187"/>
      <c r="BD615" s="187"/>
      <c r="BE615" s="187"/>
      <c r="BF615" s="187"/>
      <c r="BG615" s="187"/>
    </row>
    <row r="616" spans="1:59" s="81" customFormat="1" ht="12.75" x14ac:dyDescent="0.2">
      <c r="A616" s="181"/>
      <c r="B616" s="181"/>
      <c r="C616" s="181"/>
      <c r="D616" s="182"/>
      <c r="E616" s="181"/>
      <c r="F616" s="181"/>
      <c r="G616" s="181"/>
      <c r="H616" s="181"/>
      <c r="I616" s="183"/>
      <c r="J616" s="181"/>
      <c r="K616" s="181"/>
      <c r="L616" s="181"/>
      <c r="M616" s="181"/>
      <c r="N616" s="181"/>
      <c r="O616" s="184"/>
      <c r="P616" s="181"/>
      <c r="Q616" s="184"/>
      <c r="R616" s="185"/>
      <c r="S616" s="185"/>
      <c r="T616" s="185"/>
      <c r="U616" s="184"/>
      <c r="V616" s="184"/>
      <c r="W616" s="181"/>
      <c r="X616" s="184"/>
      <c r="Y616" s="184"/>
      <c r="Z616" s="184"/>
      <c r="AA616" s="181"/>
      <c r="AB616" s="181"/>
      <c r="AC616" s="184"/>
      <c r="AD616" s="184"/>
      <c r="AE616" s="184"/>
      <c r="AF616" s="181"/>
      <c r="AG616" s="181"/>
      <c r="AH616" s="184"/>
      <c r="AI616" s="184"/>
      <c r="AJ616" s="184"/>
      <c r="AK616" s="181"/>
      <c r="AL616" s="181"/>
      <c r="AM616" s="184"/>
      <c r="AN616" s="184"/>
      <c r="AO616" s="184"/>
      <c r="AP616" s="181"/>
      <c r="AQ616" s="184"/>
      <c r="AR616" s="184"/>
      <c r="AS616" s="184"/>
      <c r="AT616" s="182"/>
      <c r="AU616" s="182"/>
      <c r="AV616" s="182"/>
      <c r="AW616" s="181"/>
      <c r="AX616" s="181"/>
      <c r="AY616" s="186"/>
      <c r="AZ616" s="182"/>
      <c r="BA616" s="187"/>
      <c r="BB616" s="187"/>
      <c r="BC616" s="187"/>
      <c r="BD616" s="187"/>
      <c r="BE616" s="187"/>
      <c r="BF616" s="187"/>
      <c r="BG616" s="187"/>
    </row>
    <row r="617" spans="1:59" s="81" customFormat="1" ht="12.75" x14ac:dyDescent="0.2">
      <c r="A617" s="181"/>
      <c r="B617" s="181"/>
      <c r="C617" s="181"/>
      <c r="D617" s="182"/>
      <c r="E617" s="181"/>
      <c r="F617" s="181"/>
      <c r="G617" s="181"/>
      <c r="H617" s="181"/>
      <c r="I617" s="183"/>
      <c r="J617" s="181"/>
      <c r="K617" s="181"/>
      <c r="L617" s="181"/>
      <c r="M617" s="181"/>
      <c r="N617" s="181"/>
      <c r="O617" s="184"/>
      <c r="P617" s="181"/>
      <c r="Q617" s="184"/>
      <c r="R617" s="185"/>
      <c r="S617" s="185"/>
      <c r="T617" s="185"/>
      <c r="U617" s="184"/>
      <c r="V617" s="184"/>
      <c r="W617" s="181"/>
      <c r="X617" s="184"/>
      <c r="Y617" s="184"/>
      <c r="Z617" s="184"/>
      <c r="AA617" s="181"/>
      <c r="AB617" s="181"/>
      <c r="AC617" s="184"/>
      <c r="AD617" s="184"/>
      <c r="AE617" s="184"/>
      <c r="AF617" s="181"/>
      <c r="AG617" s="181"/>
      <c r="AH617" s="184"/>
      <c r="AI617" s="184"/>
      <c r="AJ617" s="184"/>
      <c r="AK617" s="181"/>
      <c r="AL617" s="181"/>
      <c r="AM617" s="184"/>
      <c r="AN617" s="184"/>
      <c r="AO617" s="184"/>
      <c r="AP617" s="181"/>
      <c r="AQ617" s="184"/>
      <c r="AR617" s="184"/>
      <c r="AS617" s="184"/>
      <c r="AT617" s="182"/>
      <c r="AU617" s="182"/>
      <c r="AV617" s="182"/>
      <c r="AW617" s="181"/>
      <c r="AX617" s="181"/>
      <c r="AY617" s="186"/>
      <c r="AZ617" s="182"/>
      <c r="BA617" s="187"/>
      <c r="BB617" s="187"/>
      <c r="BC617" s="187"/>
      <c r="BD617" s="187"/>
      <c r="BE617" s="187"/>
      <c r="BF617" s="187"/>
      <c r="BG617" s="187"/>
    </row>
    <row r="618" spans="1:59" s="81" customFormat="1" ht="12.75" x14ac:dyDescent="0.2">
      <c r="A618" s="181"/>
      <c r="B618" s="181"/>
      <c r="C618" s="181"/>
      <c r="D618" s="182"/>
      <c r="E618" s="181"/>
      <c r="F618" s="181"/>
      <c r="G618" s="181"/>
      <c r="H618" s="181"/>
      <c r="I618" s="183"/>
      <c r="J618" s="181"/>
      <c r="K618" s="181"/>
      <c r="L618" s="181"/>
      <c r="M618" s="181"/>
      <c r="N618" s="181"/>
      <c r="O618" s="184"/>
      <c r="P618" s="181"/>
      <c r="Q618" s="184"/>
      <c r="R618" s="185"/>
      <c r="S618" s="185"/>
      <c r="T618" s="185"/>
      <c r="U618" s="184"/>
      <c r="V618" s="184"/>
      <c r="W618" s="181"/>
      <c r="X618" s="184"/>
      <c r="Y618" s="184"/>
      <c r="Z618" s="184"/>
      <c r="AA618" s="181"/>
      <c r="AB618" s="181"/>
      <c r="AC618" s="184"/>
      <c r="AD618" s="184"/>
      <c r="AE618" s="184"/>
      <c r="AF618" s="181"/>
      <c r="AG618" s="181"/>
      <c r="AH618" s="184"/>
      <c r="AI618" s="184"/>
      <c r="AJ618" s="184"/>
      <c r="AK618" s="181"/>
      <c r="AL618" s="181"/>
      <c r="AM618" s="184"/>
      <c r="AN618" s="184"/>
      <c r="AO618" s="184"/>
      <c r="AP618" s="181"/>
      <c r="AQ618" s="184"/>
      <c r="AR618" s="184"/>
      <c r="AS618" s="184"/>
      <c r="AT618" s="182"/>
      <c r="AU618" s="182"/>
      <c r="AV618" s="182"/>
      <c r="AW618" s="181"/>
      <c r="AX618" s="181"/>
      <c r="AY618" s="186"/>
      <c r="AZ618" s="182"/>
      <c r="BA618" s="187"/>
      <c r="BB618" s="187"/>
      <c r="BC618" s="187"/>
      <c r="BD618" s="187"/>
      <c r="BE618" s="187"/>
      <c r="BF618" s="187"/>
      <c r="BG618" s="187"/>
    </row>
    <row r="619" spans="1:59" s="81" customFormat="1" ht="12.75" x14ac:dyDescent="0.2">
      <c r="A619" s="181"/>
      <c r="B619" s="181"/>
      <c r="C619" s="181"/>
      <c r="D619" s="182"/>
      <c r="E619" s="181"/>
      <c r="F619" s="181"/>
      <c r="G619" s="181"/>
      <c r="H619" s="181"/>
      <c r="I619" s="183"/>
      <c r="J619" s="181"/>
      <c r="K619" s="181"/>
      <c r="L619" s="181"/>
      <c r="M619" s="181"/>
      <c r="N619" s="181"/>
      <c r="O619" s="184"/>
      <c r="P619" s="181"/>
      <c r="Q619" s="184"/>
      <c r="R619" s="185"/>
      <c r="S619" s="185"/>
      <c r="T619" s="185"/>
      <c r="U619" s="184"/>
      <c r="V619" s="184"/>
      <c r="W619" s="181"/>
      <c r="X619" s="184"/>
      <c r="Y619" s="184"/>
      <c r="Z619" s="184"/>
      <c r="AA619" s="181"/>
      <c r="AB619" s="181"/>
      <c r="AC619" s="184"/>
      <c r="AD619" s="184"/>
      <c r="AE619" s="184"/>
      <c r="AF619" s="181"/>
      <c r="AG619" s="181"/>
      <c r="AH619" s="184"/>
      <c r="AI619" s="184"/>
      <c r="AJ619" s="184"/>
      <c r="AK619" s="181"/>
      <c r="AL619" s="181"/>
      <c r="AM619" s="184"/>
      <c r="AN619" s="184"/>
      <c r="AO619" s="184"/>
      <c r="AP619" s="181"/>
      <c r="AQ619" s="184"/>
      <c r="AR619" s="184"/>
      <c r="AS619" s="184"/>
      <c r="AT619" s="182"/>
      <c r="AU619" s="182"/>
      <c r="AV619" s="182"/>
      <c r="AW619" s="181"/>
      <c r="AX619" s="181"/>
      <c r="AY619" s="186"/>
      <c r="AZ619" s="182"/>
      <c r="BA619" s="187"/>
      <c r="BB619" s="187"/>
      <c r="BC619" s="187"/>
      <c r="BD619" s="187"/>
      <c r="BE619" s="187"/>
      <c r="BF619" s="187"/>
      <c r="BG619" s="187"/>
    </row>
    <row r="620" spans="1:59" s="81" customFormat="1" ht="12.75" x14ac:dyDescent="0.2">
      <c r="A620" s="181"/>
      <c r="B620" s="181"/>
      <c r="C620" s="181"/>
      <c r="D620" s="182"/>
      <c r="E620" s="181"/>
      <c r="F620" s="181"/>
      <c r="G620" s="181"/>
      <c r="H620" s="181"/>
      <c r="I620" s="183"/>
      <c r="J620" s="181"/>
      <c r="K620" s="181"/>
      <c r="L620" s="181"/>
      <c r="M620" s="181"/>
      <c r="N620" s="181"/>
      <c r="O620" s="184"/>
      <c r="P620" s="181"/>
      <c r="Q620" s="184"/>
      <c r="R620" s="185"/>
      <c r="S620" s="185"/>
      <c r="T620" s="185"/>
      <c r="U620" s="184"/>
      <c r="V620" s="184"/>
      <c r="W620" s="181"/>
      <c r="X620" s="184"/>
      <c r="Y620" s="184"/>
      <c r="Z620" s="184"/>
      <c r="AA620" s="181"/>
      <c r="AB620" s="181"/>
      <c r="AC620" s="184"/>
      <c r="AD620" s="184"/>
      <c r="AE620" s="184"/>
      <c r="AF620" s="181"/>
      <c r="AG620" s="181"/>
      <c r="AH620" s="184"/>
      <c r="AI620" s="184"/>
      <c r="AJ620" s="184"/>
      <c r="AK620" s="181"/>
      <c r="AL620" s="181"/>
      <c r="AM620" s="184"/>
      <c r="AN620" s="184"/>
      <c r="AO620" s="184"/>
      <c r="AP620" s="181"/>
      <c r="AQ620" s="184"/>
      <c r="AR620" s="184"/>
      <c r="AS620" s="184"/>
      <c r="AT620" s="182"/>
      <c r="AU620" s="182"/>
      <c r="AV620" s="182"/>
      <c r="AW620" s="181"/>
      <c r="AX620" s="181"/>
      <c r="AY620" s="186"/>
      <c r="AZ620" s="182"/>
      <c r="BA620" s="187"/>
      <c r="BB620" s="187"/>
      <c r="BC620" s="187"/>
      <c r="BD620" s="187"/>
      <c r="BE620" s="187"/>
      <c r="BF620" s="187"/>
      <c r="BG620" s="187"/>
    </row>
    <row r="621" spans="1:59" s="81" customFormat="1" ht="12.75" x14ac:dyDescent="0.2">
      <c r="A621" s="181"/>
      <c r="B621" s="181"/>
      <c r="C621" s="181"/>
      <c r="D621" s="182"/>
      <c r="E621" s="181"/>
      <c r="F621" s="181"/>
      <c r="G621" s="181"/>
      <c r="H621" s="181"/>
      <c r="I621" s="183"/>
      <c r="J621" s="181"/>
      <c r="K621" s="181"/>
      <c r="L621" s="181"/>
      <c r="M621" s="181"/>
      <c r="N621" s="181"/>
      <c r="O621" s="184"/>
      <c r="P621" s="181"/>
      <c r="Q621" s="184"/>
      <c r="R621" s="185"/>
      <c r="S621" s="185"/>
      <c r="T621" s="185"/>
      <c r="U621" s="184"/>
      <c r="V621" s="184"/>
      <c r="W621" s="181"/>
      <c r="X621" s="184"/>
      <c r="Y621" s="184"/>
      <c r="Z621" s="184"/>
      <c r="AA621" s="181"/>
      <c r="AB621" s="181"/>
      <c r="AC621" s="184"/>
      <c r="AD621" s="184"/>
      <c r="AE621" s="184"/>
      <c r="AF621" s="181"/>
      <c r="AG621" s="181"/>
      <c r="AH621" s="184"/>
      <c r="AI621" s="184"/>
      <c r="AJ621" s="184"/>
      <c r="AK621" s="181"/>
      <c r="AL621" s="181"/>
      <c r="AM621" s="184"/>
      <c r="AN621" s="184"/>
      <c r="AO621" s="184"/>
      <c r="AP621" s="181"/>
      <c r="AQ621" s="184"/>
      <c r="AR621" s="184"/>
      <c r="AS621" s="184"/>
      <c r="AT621" s="182"/>
      <c r="AU621" s="182"/>
      <c r="AV621" s="182"/>
      <c r="AW621" s="181"/>
      <c r="AX621" s="181"/>
      <c r="AY621" s="186"/>
      <c r="AZ621" s="182"/>
      <c r="BA621" s="187"/>
      <c r="BB621" s="187"/>
      <c r="BC621" s="187"/>
      <c r="BD621" s="187"/>
      <c r="BE621" s="187"/>
      <c r="BF621" s="187"/>
      <c r="BG621" s="187"/>
    </row>
    <row r="622" spans="1:59" s="81" customFormat="1" ht="12.75" x14ac:dyDescent="0.2">
      <c r="A622" s="181"/>
      <c r="B622" s="181"/>
      <c r="C622" s="181"/>
      <c r="D622" s="182"/>
      <c r="E622" s="181"/>
      <c r="F622" s="181"/>
      <c r="G622" s="181"/>
      <c r="H622" s="181"/>
      <c r="I622" s="183"/>
      <c r="J622" s="181"/>
      <c r="K622" s="181"/>
      <c r="L622" s="181"/>
      <c r="M622" s="181"/>
      <c r="N622" s="181"/>
      <c r="O622" s="184"/>
      <c r="P622" s="181"/>
      <c r="Q622" s="184"/>
      <c r="R622" s="185"/>
      <c r="S622" s="185"/>
      <c r="T622" s="185"/>
      <c r="U622" s="184"/>
      <c r="V622" s="184"/>
      <c r="W622" s="181"/>
      <c r="X622" s="184"/>
      <c r="Y622" s="184"/>
      <c r="Z622" s="184"/>
      <c r="AA622" s="181"/>
      <c r="AB622" s="181"/>
      <c r="AC622" s="184"/>
      <c r="AD622" s="184"/>
      <c r="AE622" s="184"/>
      <c r="AF622" s="181"/>
      <c r="AG622" s="181"/>
      <c r="AH622" s="184"/>
      <c r="AI622" s="184"/>
      <c r="AJ622" s="184"/>
      <c r="AK622" s="181"/>
      <c r="AL622" s="181"/>
      <c r="AM622" s="184"/>
      <c r="AN622" s="184"/>
      <c r="AO622" s="184"/>
      <c r="AP622" s="181"/>
      <c r="AQ622" s="184"/>
      <c r="AR622" s="184"/>
      <c r="AS622" s="184"/>
      <c r="AT622" s="182"/>
      <c r="AU622" s="182"/>
      <c r="AV622" s="182"/>
      <c r="AW622" s="181"/>
      <c r="AX622" s="181"/>
      <c r="AY622" s="186"/>
      <c r="AZ622" s="182"/>
      <c r="BA622" s="187"/>
      <c r="BB622" s="187"/>
      <c r="BC622" s="187"/>
      <c r="BD622" s="187"/>
      <c r="BE622" s="187"/>
      <c r="BF622" s="187"/>
      <c r="BG622" s="187"/>
    </row>
    <row r="623" spans="1:59" s="81" customFormat="1" ht="12.75" x14ac:dyDescent="0.2">
      <c r="A623" s="181"/>
      <c r="B623" s="181"/>
      <c r="C623" s="181"/>
      <c r="D623" s="182"/>
      <c r="E623" s="181"/>
      <c r="F623" s="181"/>
      <c r="G623" s="181"/>
      <c r="H623" s="181"/>
      <c r="I623" s="183"/>
      <c r="J623" s="181"/>
      <c r="K623" s="181"/>
      <c r="L623" s="181"/>
      <c r="M623" s="181"/>
      <c r="N623" s="181"/>
      <c r="O623" s="184"/>
      <c r="P623" s="181"/>
      <c r="Q623" s="184"/>
      <c r="R623" s="185"/>
      <c r="S623" s="185"/>
      <c r="T623" s="185"/>
      <c r="U623" s="184"/>
      <c r="V623" s="184"/>
      <c r="W623" s="181"/>
      <c r="X623" s="184"/>
      <c r="Y623" s="184"/>
      <c r="Z623" s="184"/>
      <c r="AA623" s="181"/>
      <c r="AB623" s="181"/>
      <c r="AC623" s="184"/>
      <c r="AD623" s="184"/>
      <c r="AE623" s="184"/>
      <c r="AF623" s="181"/>
      <c r="AG623" s="181"/>
      <c r="AH623" s="184"/>
      <c r="AI623" s="184"/>
      <c r="AJ623" s="184"/>
      <c r="AK623" s="181"/>
      <c r="AL623" s="181"/>
      <c r="AM623" s="184"/>
      <c r="AN623" s="184"/>
      <c r="AO623" s="184"/>
      <c r="AP623" s="181"/>
      <c r="AQ623" s="184"/>
      <c r="AR623" s="184"/>
      <c r="AS623" s="184"/>
      <c r="AT623" s="182"/>
      <c r="AU623" s="182"/>
      <c r="AV623" s="182"/>
      <c r="AW623" s="181"/>
      <c r="AX623" s="181"/>
      <c r="AY623" s="186"/>
      <c r="AZ623" s="182"/>
      <c r="BA623" s="187"/>
      <c r="BB623" s="187"/>
      <c r="BC623" s="187"/>
      <c r="BD623" s="187"/>
      <c r="BE623" s="187"/>
      <c r="BF623" s="187"/>
      <c r="BG623" s="187"/>
    </row>
    <row r="624" spans="1:59" s="81" customFormat="1" ht="12.75" x14ac:dyDescent="0.2">
      <c r="A624" s="181"/>
      <c r="B624" s="181"/>
      <c r="C624" s="181"/>
      <c r="D624" s="182"/>
      <c r="E624" s="181"/>
      <c r="F624" s="181"/>
      <c r="G624" s="181"/>
      <c r="H624" s="181"/>
      <c r="I624" s="183"/>
      <c r="J624" s="181"/>
      <c r="K624" s="181"/>
      <c r="L624" s="181"/>
      <c r="M624" s="181"/>
      <c r="N624" s="181"/>
      <c r="O624" s="184"/>
      <c r="P624" s="181"/>
      <c r="Q624" s="184"/>
      <c r="R624" s="185"/>
      <c r="S624" s="185"/>
      <c r="T624" s="185"/>
      <c r="U624" s="184"/>
      <c r="V624" s="184"/>
      <c r="W624" s="181"/>
      <c r="X624" s="184"/>
      <c r="Y624" s="184"/>
      <c r="Z624" s="184"/>
      <c r="AA624" s="181"/>
      <c r="AB624" s="181"/>
      <c r="AC624" s="184"/>
      <c r="AD624" s="184"/>
      <c r="AE624" s="184"/>
      <c r="AF624" s="181"/>
      <c r="AG624" s="181"/>
      <c r="AH624" s="184"/>
      <c r="AI624" s="184"/>
      <c r="AJ624" s="184"/>
      <c r="AK624" s="181"/>
      <c r="AL624" s="181"/>
      <c r="AM624" s="184"/>
      <c r="AN624" s="184"/>
      <c r="AO624" s="184"/>
      <c r="AP624" s="181"/>
      <c r="AQ624" s="184"/>
      <c r="AR624" s="184"/>
      <c r="AS624" s="184"/>
      <c r="AT624" s="182"/>
      <c r="AU624" s="182"/>
      <c r="AV624" s="182"/>
      <c r="AW624" s="181"/>
      <c r="AX624" s="181"/>
      <c r="AY624" s="186"/>
      <c r="AZ624" s="182"/>
      <c r="BA624" s="187"/>
      <c r="BB624" s="187"/>
      <c r="BC624" s="187"/>
      <c r="BD624" s="187"/>
      <c r="BE624" s="187"/>
      <c r="BF624" s="187"/>
      <c r="BG624" s="187"/>
    </row>
    <row r="625" spans="1:59" s="81" customFormat="1" ht="12.75" x14ac:dyDescent="0.2">
      <c r="A625" s="181"/>
      <c r="B625" s="181"/>
      <c r="C625" s="181"/>
      <c r="D625" s="182"/>
      <c r="E625" s="181"/>
      <c r="F625" s="181"/>
      <c r="G625" s="181"/>
      <c r="H625" s="181"/>
      <c r="I625" s="183"/>
      <c r="J625" s="181"/>
      <c r="K625" s="181"/>
      <c r="L625" s="181"/>
      <c r="M625" s="181"/>
      <c r="N625" s="181"/>
      <c r="O625" s="184"/>
      <c r="P625" s="181"/>
      <c r="Q625" s="184"/>
      <c r="R625" s="185"/>
      <c r="S625" s="185"/>
      <c r="T625" s="185"/>
      <c r="U625" s="184"/>
      <c r="V625" s="184"/>
      <c r="W625" s="181"/>
      <c r="X625" s="184"/>
      <c r="Y625" s="184"/>
      <c r="Z625" s="184"/>
      <c r="AA625" s="181"/>
      <c r="AB625" s="181"/>
      <c r="AC625" s="184"/>
      <c r="AD625" s="184"/>
      <c r="AE625" s="184"/>
      <c r="AF625" s="181"/>
      <c r="AG625" s="181"/>
      <c r="AH625" s="184"/>
      <c r="AI625" s="184"/>
      <c r="AJ625" s="184"/>
      <c r="AK625" s="181"/>
      <c r="AL625" s="181"/>
      <c r="AM625" s="184"/>
      <c r="AN625" s="184"/>
      <c r="AO625" s="184"/>
      <c r="AP625" s="181"/>
      <c r="AQ625" s="184"/>
      <c r="AR625" s="184"/>
      <c r="AS625" s="184"/>
      <c r="AT625" s="182"/>
      <c r="AU625" s="182"/>
      <c r="AV625" s="182"/>
      <c r="AW625" s="181"/>
      <c r="AX625" s="181"/>
      <c r="AY625" s="186"/>
      <c r="AZ625" s="182"/>
      <c r="BA625" s="187"/>
      <c r="BB625" s="187"/>
      <c r="BC625" s="187"/>
      <c r="BD625" s="187"/>
      <c r="BE625" s="187"/>
      <c r="BF625" s="187"/>
      <c r="BG625" s="187"/>
    </row>
    <row r="626" spans="1:59" s="81" customFormat="1" ht="12.75" x14ac:dyDescent="0.2">
      <c r="A626" s="181"/>
      <c r="B626" s="181"/>
      <c r="C626" s="181"/>
      <c r="D626" s="182"/>
      <c r="E626" s="181"/>
      <c r="F626" s="181"/>
      <c r="G626" s="181"/>
      <c r="H626" s="181"/>
      <c r="I626" s="183"/>
      <c r="J626" s="181"/>
      <c r="K626" s="181"/>
      <c r="L626" s="181"/>
      <c r="M626" s="181"/>
      <c r="N626" s="181"/>
      <c r="O626" s="184"/>
      <c r="P626" s="181"/>
      <c r="Q626" s="184"/>
      <c r="R626" s="185"/>
      <c r="S626" s="185"/>
      <c r="T626" s="185"/>
      <c r="U626" s="184"/>
      <c r="V626" s="184"/>
      <c r="W626" s="181"/>
      <c r="X626" s="184"/>
      <c r="Y626" s="184"/>
      <c r="Z626" s="184"/>
      <c r="AA626" s="181"/>
      <c r="AB626" s="181"/>
      <c r="AC626" s="184"/>
      <c r="AD626" s="184"/>
      <c r="AE626" s="184"/>
      <c r="AF626" s="181"/>
      <c r="AG626" s="181"/>
      <c r="AH626" s="184"/>
      <c r="AI626" s="184"/>
      <c r="AJ626" s="184"/>
      <c r="AK626" s="181"/>
      <c r="AL626" s="181"/>
      <c r="AM626" s="184"/>
      <c r="AN626" s="184"/>
      <c r="AO626" s="184"/>
      <c r="AP626" s="181"/>
      <c r="AQ626" s="184"/>
      <c r="AR626" s="184"/>
      <c r="AS626" s="184"/>
      <c r="AT626" s="182"/>
      <c r="AU626" s="182"/>
      <c r="AV626" s="182"/>
      <c r="AW626" s="181"/>
      <c r="AX626" s="181"/>
      <c r="AY626" s="186"/>
      <c r="AZ626" s="182"/>
      <c r="BA626" s="187"/>
      <c r="BB626" s="187"/>
      <c r="BC626" s="187"/>
      <c r="BD626" s="187"/>
      <c r="BE626" s="187"/>
      <c r="BF626" s="187"/>
      <c r="BG626" s="187"/>
    </row>
    <row r="627" spans="1:59" s="81" customFormat="1" ht="12.75" x14ac:dyDescent="0.2">
      <c r="A627" s="181"/>
      <c r="B627" s="181"/>
      <c r="C627" s="181"/>
      <c r="D627" s="182"/>
      <c r="E627" s="181"/>
      <c r="F627" s="181"/>
      <c r="G627" s="181"/>
      <c r="H627" s="181"/>
      <c r="I627" s="183"/>
      <c r="J627" s="181"/>
      <c r="K627" s="181"/>
      <c r="L627" s="181"/>
      <c r="M627" s="181"/>
      <c r="N627" s="181"/>
      <c r="O627" s="184"/>
      <c r="P627" s="181"/>
      <c r="Q627" s="184"/>
      <c r="R627" s="185"/>
      <c r="S627" s="185"/>
      <c r="T627" s="185"/>
      <c r="U627" s="184"/>
      <c r="V627" s="184"/>
      <c r="W627" s="181"/>
      <c r="X627" s="184"/>
      <c r="Y627" s="184"/>
      <c r="Z627" s="184"/>
      <c r="AA627" s="181"/>
      <c r="AB627" s="181"/>
      <c r="AC627" s="184"/>
      <c r="AD627" s="184"/>
      <c r="AE627" s="184"/>
      <c r="AF627" s="181"/>
      <c r="AG627" s="181"/>
      <c r="AH627" s="184"/>
      <c r="AI627" s="184"/>
      <c r="AJ627" s="184"/>
      <c r="AK627" s="181"/>
      <c r="AL627" s="181"/>
      <c r="AM627" s="184"/>
      <c r="AN627" s="184"/>
      <c r="AO627" s="184"/>
      <c r="AP627" s="181"/>
      <c r="AQ627" s="184"/>
      <c r="AR627" s="184"/>
      <c r="AS627" s="184"/>
      <c r="AT627" s="182"/>
      <c r="AU627" s="182"/>
      <c r="AV627" s="182"/>
      <c r="AW627" s="181"/>
      <c r="AX627" s="181"/>
      <c r="AY627" s="186"/>
      <c r="AZ627" s="182"/>
      <c r="BA627" s="187"/>
      <c r="BB627" s="187"/>
      <c r="BC627" s="187"/>
      <c r="BD627" s="187"/>
      <c r="BE627" s="187"/>
      <c r="BF627" s="187"/>
      <c r="BG627" s="187"/>
    </row>
    <row r="628" spans="1:59" s="81" customFormat="1" ht="12.75" x14ac:dyDescent="0.2">
      <c r="A628" s="181"/>
      <c r="B628" s="181"/>
      <c r="C628" s="181"/>
      <c r="D628" s="182"/>
      <c r="E628" s="181"/>
      <c r="F628" s="181"/>
      <c r="G628" s="181"/>
      <c r="H628" s="181"/>
      <c r="I628" s="183"/>
      <c r="J628" s="181"/>
      <c r="K628" s="181"/>
      <c r="L628" s="181"/>
      <c r="M628" s="181"/>
      <c r="N628" s="181"/>
      <c r="O628" s="184"/>
      <c r="P628" s="181"/>
      <c r="Q628" s="184"/>
      <c r="R628" s="185"/>
      <c r="S628" s="185"/>
      <c r="T628" s="185"/>
      <c r="U628" s="184"/>
      <c r="V628" s="184"/>
      <c r="W628" s="181"/>
      <c r="X628" s="184"/>
      <c r="Y628" s="184"/>
      <c r="Z628" s="184"/>
      <c r="AA628" s="181"/>
      <c r="AB628" s="181"/>
      <c r="AC628" s="184"/>
      <c r="AD628" s="184"/>
      <c r="AE628" s="184"/>
      <c r="AF628" s="181"/>
      <c r="AG628" s="181"/>
      <c r="AH628" s="184"/>
      <c r="AI628" s="184"/>
      <c r="AJ628" s="184"/>
      <c r="AK628" s="181"/>
      <c r="AL628" s="181"/>
      <c r="AM628" s="184"/>
      <c r="AN628" s="184"/>
      <c r="AO628" s="184"/>
      <c r="AP628" s="181"/>
      <c r="AQ628" s="184"/>
      <c r="AR628" s="184"/>
      <c r="AS628" s="184"/>
      <c r="AT628" s="182"/>
      <c r="AU628" s="182"/>
      <c r="AV628" s="182"/>
      <c r="AW628" s="181"/>
      <c r="AX628" s="181"/>
      <c r="AY628" s="186"/>
      <c r="AZ628" s="182"/>
      <c r="BA628" s="187"/>
      <c r="BB628" s="187"/>
      <c r="BC628" s="187"/>
      <c r="BD628" s="187"/>
      <c r="BE628" s="187"/>
      <c r="BF628" s="187"/>
      <c r="BG628" s="187"/>
    </row>
    <row r="629" spans="1:59" s="81" customFormat="1" ht="12.75" x14ac:dyDescent="0.2">
      <c r="A629" s="181"/>
      <c r="B629" s="181"/>
      <c r="C629" s="181"/>
      <c r="D629" s="182"/>
      <c r="E629" s="181"/>
      <c r="F629" s="181"/>
      <c r="G629" s="181"/>
      <c r="H629" s="181"/>
      <c r="I629" s="183"/>
      <c r="J629" s="181"/>
      <c r="K629" s="181"/>
      <c r="L629" s="181"/>
      <c r="M629" s="181"/>
      <c r="N629" s="181"/>
      <c r="O629" s="184"/>
      <c r="P629" s="181"/>
      <c r="Q629" s="184"/>
      <c r="R629" s="185"/>
      <c r="S629" s="185"/>
      <c r="T629" s="185"/>
      <c r="U629" s="184"/>
      <c r="V629" s="184"/>
      <c r="W629" s="181"/>
      <c r="X629" s="184"/>
      <c r="Y629" s="184"/>
      <c r="Z629" s="184"/>
      <c r="AA629" s="181"/>
      <c r="AB629" s="181"/>
      <c r="AC629" s="184"/>
      <c r="AD629" s="184"/>
      <c r="AE629" s="184"/>
      <c r="AF629" s="181"/>
      <c r="AG629" s="181"/>
      <c r="AH629" s="184"/>
      <c r="AI629" s="184"/>
      <c r="AJ629" s="184"/>
      <c r="AK629" s="181"/>
      <c r="AL629" s="181"/>
      <c r="AM629" s="184"/>
      <c r="AN629" s="184"/>
      <c r="AO629" s="184"/>
      <c r="AP629" s="181"/>
      <c r="AQ629" s="184"/>
      <c r="AR629" s="184"/>
      <c r="AS629" s="184"/>
      <c r="AT629" s="182"/>
      <c r="AU629" s="182"/>
      <c r="AV629" s="182"/>
      <c r="AW629" s="181"/>
      <c r="AX629" s="181"/>
      <c r="AY629" s="186"/>
      <c r="AZ629" s="182"/>
      <c r="BA629" s="187"/>
      <c r="BB629" s="187"/>
      <c r="BC629" s="187"/>
      <c r="BD629" s="187"/>
      <c r="BE629" s="187"/>
      <c r="BF629" s="187"/>
      <c r="BG629" s="187"/>
    </row>
    <row r="630" spans="1:59" s="81" customFormat="1" ht="12.75" x14ac:dyDescent="0.2">
      <c r="A630" s="181"/>
      <c r="B630" s="181"/>
      <c r="C630" s="181"/>
      <c r="D630" s="182"/>
      <c r="E630" s="181"/>
      <c r="F630" s="181"/>
      <c r="G630" s="181"/>
      <c r="H630" s="181"/>
      <c r="I630" s="183"/>
      <c r="J630" s="181"/>
      <c r="K630" s="181"/>
      <c r="L630" s="181"/>
      <c r="M630" s="181"/>
      <c r="N630" s="181"/>
      <c r="O630" s="184"/>
      <c r="P630" s="181"/>
      <c r="Q630" s="184"/>
      <c r="R630" s="185"/>
      <c r="S630" s="185"/>
      <c r="T630" s="185"/>
      <c r="U630" s="184"/>
      <c r="V630" s="184"/>
      <c r="W630" s="181"/>
      <c r="X630" s="184"/>
      <c r="Y630" s="184"/>
      <c r="Z630" s="184"/>
      <c r="AA630" s="181"/>
      <c r="AB630" s="181"/>
      <c r="AC630" s="184"/>
      <c r="AD630" s="184"/>
      <c r="AE630" s="184"/>
      <c r="AF630" s="181"/>
      <c r="AG630" s="181"/>
      <c r="AH630" s="184"/>
      <c r="AI630" s="184"/>
      <c r="AJ630" s="184"/>
      <c r="AK630" s="181"/>
      <c r="AL630" s="181"/>
      <c r="AM630" s="184"/>
      <c r="AN630" s="184"/>
      <c r="AO630" s="184"/>
      <c r="AP630" s="181"/>
      <c r="AQ630" s="184"/>
      <c r="AR630" s="184"/>
      <c r="AS630" s="184"/>
      <c r="AT630" s="182"/>
      <c r="AU630" s="182"/>
      <c r="AV630" s="182"/>
      <c r="AW630" s="181"/>
      <c r="AX630" s="181"/>
      <c r="AY630" s="186"/>
      <c r="AZ630" s="182"/>
      <c r="BA630" s="187"/>
      <c r="BB630" s="187"/>
      <c r="BC630" s="187"/>
      <c r="BD630" s="187"/>
      <c r="BE630" s="187"/>
      <c r="BF630" s="187"/>
      <c r="BG630" s="187"/>
    </row>
    <row r="631" spans="1:59" s="81" customFormat="1" ht="12.75" x14ac:dyDescent="0.2">
      <c r="A631" s="181"/>
      <c r="B631" s="181"/>
      <c r="C631" s="181"/>
      <c r="D631" s="182"/>
      <c r="E631" s="181"/>
      <c r="F631" s="181"/>
      <c r="G631" s="181"/>
      <c r="H631" s="181"/>
      <c r="I631" s="183"/>
      <c r="J631" s="181"/>
      <c r="K631" s="181"/>
      <c r="L631" s="181"/>
      <c r="M631" s="181"/>
      <c r="N631" s="181"/>
      <c r="O631" s="184"/>
      <c r="P631" s="181"/>
      <c r="Q631" s="184"/>
      <c r="R631" s="185"/>
      <c r="S631" s="185"/>
      <c r="T631" s="185"/>
      <c r="U631" s="184"/>
      <c r="V631" s="184"/>
      <c r="W631" s="181"/>
      <c r="X631" s="184"/>
      <c r="Y631" s="184"/>
      <c r="Z631" s="184"/>
      <c r="AA631" s="181"/>
      <c r="AB631" s="181"/>
      <c r="AC631" s="184"/>
      <c r="AD631" s="184"/>
      <c r="AE631" s="184"/>
      <c r="AF631" s="181"/>
      <c r="AG631" s="181"/>
      <c r="AH631" s="184"/>
      <c r="AI631" s="184"/>
      <c r="AJ631" s="184"/>
      <c r="AK631" s="181"/>
      <c r="AL631" s="181"/>
      <c r="AM631" s="184"/>
      <c r="AN631" s="184"/>
      <c r="AO631" s="184"/>
      <c r="AP631" s="181"/>
      <c r="AQ631" s="184"/>
      <c r="AR631" s="184"/>
      <c r="AS631" s="184"/>
      <c r="AT631" s="182"/>
      <c r="AU631" s="182"/>
      <c r="AV631" s="182"/>
      <c r="AW631" s="181"/>
      <c r="AX631" s="181"/>
      <c r="AY631" s="186"/>
      <c r="AZ631" s="182"/>
      <c r="BA631" s="187"/>
      <c r="BB631" s="187"/>
      <c r="BC631" s="187"/>
      <c r="BD631" s="187"/>
      <c r="BE631" s="187"/>
      <c r="BF631" s="187"/>
      <c r="BG631" s="187"/>
    </row>
    <row r="632" spans="1:59" s="81" customFormat="1" ht="12.75" x14ac:dyDescent="0.2">
      <c r="A632" s="181"/>
      <c r="B632" s="181"/>
      <c r="C632" s="181"/>
      <c r="D632" s="182"/>
      <c r="E632" s="181"/>
      <c r="F632" s="181"/>
      <c r="G632" s="181"/>
      <c r="H632" s="181"/>
      <c r="I632" s="183"/>
      <c r="J632" s="181"/>
      <c r="K632" s="181"/>
      <c r="L632" s="181"/>
      <c r="M632" s="181"/>
      <c r="N632" s="181"/>
      <c r="O632" s="184"/>
      <c r="P632" s="181"/>
      <c r="Q632" s="184"/>
      <c r="R632" s="185"/>
      <c r="S632" s="185"/>
      <c r="T632" s="185"/>
      <c r="U632" s="184"/>
      <c r="V632" s="184"/>
      <c r="W632" s="181"/>
      <c r="X632" s="184"/>
      <c r="Y632" s="184"/>
      <c r="Z632" s="184"/>
      <c r="AA632" s="181"/>
      <c r="AB632" s="181"/>
      <c r="AC632" s="184"/>
      <c r="AD632" s="184"/>
      <c r="AE632" s="184"/>
      <c r="AF632" s="181"/>
      <c r="AG632" s="181"/>
      <c r="AH632" s="184"/>
      <c r="AI632" s="184"/>
      <c r="AJ632" s="184"/>
      <c r="AK632" s="181"/>
      <c r="AL632" s="181"/>
      <c r="AM632" s="184"/>
      <c r="AN632" s="184"/>
      <c r="AO632" s="184"/>
      <c r="AP632" s="181"/>
      <c r="AQ632" s="184"/>
      <c r="AR632" s="184"/>
      <c r="AS632" s="184"/>
      <c r="AT632" s="182"/>
      <c r="AU632" s="182"/>
      <c r="AV632" s="182"/>
      <c r="AW632" s="181"/>
      <c r="AX632" s="181"/>
      <c r="AY632" s="186"/>
      <c r="AZ632" s="182"/>
      <c r="BA632" s="187"/>
      <c r="BB632" s="187"/>
      <c r="BC632" s="187"/>
      <c r="BD632" s="187"/>
      <c r="BE632" s="187"/>
      <c r="BF632" s="187"/>
      <c r="BG632" s="187"/>
    </row>
    <row r="633" spans="1:59" s="81" customFormat="1" ht="12.75" x14ac:dyDescent="0.2">
      <c r="A633" s="181"/>
      <c r="B633" s="181"/>
      <c r="C633" s="181"/>
      <c r="D633" s="182"/>
      <c r="E633" s="181"/>
      <c r="F633" s="181"/>
      <c r="G633" s="181"/>
      <c r="H633" s="181"/>
      <c r="I633" s="183"/>
      <c r="J633" s="181"/>
      <c r="K633" s="181"/>
      <c r="L633" s="181"/>
      <c r="M633" s="181"/>
      <c r="N633" s="181"/>
      <c r="O633" s="184"/>
      <c r="P633" s="181"/>
      <c r="Q633" s="184"/>
      <c r="R633" s="185"/>
      <c r="S633" s="185"/>
      <c r="T633" s="185"/>
      <c r="U633" s="184"/>
      <c r="V633" s="184"/>
      <c r="W633" s="181"/>
      <c r="X633" s="184"/>
      <c r="Y633" s="184"/>
      <c r="Z633" s="184"/>
      <c r="AA633" s="181"/>
      <c r="AB633" s="181"/>
      <c r="AC633" s="184"/>
      <c r="AD633" s="184"/>
      <c r="AE633" s="184"/>
      <c r="AF633" s="181"/>
      <c r="AG633" s="181"/>
      <c r="AH633" s="184"/>
      <c r="AI633" s="184"/>
      <c r="AJ633" s="184"/>
      <c r="AK633" s="181"/>
      <c r="AL633" s="181"/>
      <c r="AM633" s="184"/>
      <c r="AN633" s="184"/>
      <c r="AO633" s="184"/>
      <c r="AP633" s="181"/>
      <c r="AQ633" s="184"/>
      <c r="AR633" s="184"/>
      <c r="AS633" s="184"/>
      <c r="AT633" s="182"/>
      <c r="AU633" s="182"/>
      <c r="AV633" s="182"/>
      <c r="AW633" s="181"/>
      <c r="AX633" s="181"/>
      <c r="AY633" s="186"/>
      <c r="AZ633" s="182"/>
      <c r="BA633" s="187"/>
      <c r="BB633" s="187"/>
      <c r="BC633" s="187"/>
      <c r="BD633" s="187"/>
      <c r="BE633" s="187"/>
      <c r="BF633" s="187"/>
      <c r="BG633" s="187"/>
    </row>
    <row r="634" spans="1:59" s="81" customFormat="1" ht="12.75" x14ac:dyDescent="0.2">
      <c r="A634" s="181"/>
      <c r="B634" s="181"/>
      <c r="C634" s="181"/>
      <c r="D634" s="182"/>
      <c r="E634" s="181"/>
      <c r="F634" s="181"/>
      <c r="G634" s="181"/>
      <c r="H634" s="181"/>
      <c r="I634" s="183"/>
      <c r="J634" s="181"/>
      <c r="K634" s="181"/>
      <c r="L634" s="181"/>
      <c r="M634" s="181"/>
      <c r="N634" s="181"/>
      <c r="O634" s="184"/>
      <c r="P634" s="181"/>
      <c r="Q634" s="184"/>
      <c r="R634" s="185"/>
      <c r="S634" s="185"/>
      <c r="T634" s="185"/>
      <c r="U634" s="184"/>
      <c r="V634" s="184"/>
      <c r="W634" s="181"/>
      <c r="X634" s="184"/>
      <c r="Y634" s="184"/>
      <c r="Z634" s="184"/>
      <c r="AA634" s="181"/>
      <c r="AB634" s="181"/>
      <c r="AC634" s="184"/>
      <c r="AD634" s="184"/>
      <c r="AE634" s="184"/>
      <c r="AF634" s="181"/>
      <c r="AG634" s="181"/>
      <c r="AH634" s="184"/>
      <c r="AI634" s="184"/>
      <c r="AJ634" s="184"/>
      <c r="AK634" s="181"/>
      <c r="AL634" s="181"/>
      <c r="AM634" s="184"/>
      <c r="AN634" s="184"/>
      <c r="AO634" s="184"/>
      <c r="AP634" s="181"/>
      <c r="AQ634" s="184"/>
      <c r="AR634" s="184"/>
      <c r="AS634" s="184"/>
      <c r="AT634" s="182"/>
      <c r="AU634" s="182"/>
      <c r="AV634" s="182"/>
      <c r="AW634" s="181"/>
      <c r="AX634" s="181"/>
      <c r="AY634" s="186"/>
      <c r="AZ634" s="182"/>
      <c r="BA634" s="187"/>
      <c r="BB634" s="187"/>
      <c r="BC634" s="187"/>
      <c r="BD634" s="187"/>
      <c r="BE634" s="187"/>
      <c r="BF634" s="187"/>
      <c r="BG634" s="187"/>
    </row>
    <row r="635" spans="1:59" s="81" customFormat="1" ht="12.75" x14ac:dyDescent="0.2">
      <c r="A635" s="181"/>
      <c r="B635" s="181"/>
      <c r="C635" s="181"/>
      <c r="D635" s="182"/>
      <c r="E635" s="181"/>
      <c r="F635" s="181"/>
      <c r="G635" s="181"/>
      <c r="H635" s="181"/>
      <c r="I635" s="183"/>
      <c r="J635" s="181"/>
      <c r="K635" s="181"/>
      <c r="L635" s="181"/>
      <c r="M635" s="181"/>
      <c r="N635" s="181"/>
      <c r="O635" s="184"/>
      <c r="P635" s="181"/>
      <c r="Q635" s="184"/>
      <c r="R635" s="185"/>
      <c r="S635" s="185"/>
      <c r="T635" s="185"/>
      <c r="U635" s="184"/>
      <c r="V635" s="184"/>
      <c r="W635" s="181"/>
      <c r="X635" s="184"/>
      <c r="Y635" s="184"/>
      <c r="Z635" s="184"/>
      <c r="AA635" s="181"/>
      <c r="AB635" s="181"/>
      <c r="AC635" s="184"/>
      <c r="AD635" s="184"/>
      <c r="AE635" s="184"/>
      <c r="AF635" s="181"/>
      <c r="AG635" s="181"/>
      <c r="AH635" s="184"/>
      <c r="AI635" s="184"/>
      <c r="AJ635" s="184"/>
      <c r="AK635" s="181"/>
      <c r="AL635" s="181"/>
      <c r="AM635" s="184"/>
      <c r="AN635" s="184"/>
      <c r="AO635" s="184"/>
      <c r="AP635" s="181"/>
      <c r="AQ635" s="184"/>
      <c r="AR635" s="184"/>
      <c r="AS635" s="184"/>
      <c r="AT635" s="182"/>
      <c r="AU635" s="182"/>
      <c r="AV635" s="182"/>
      <c r="AW635" s="181"/>
      <c r="AX635" s="181"/>
      <c r="AY635" s="186"/>
      <c r="AZ635" s="182"/>
      <c r="BA635" s="187"/>
      <c r="BB635" s="187"/>
      <c r="BC635" s="187"/>
      <c r="BD635" s="187"/>
      <c r="BE635" s="187"/>
      <c r="BF635" s="187"/>
      <c r="BG635" s="187"/>
    </row>
    <row r="636" spans="1:59" s="81" customFormat="1" ht="12.75" x14ac:dyDescent="0.2">
      <c r="A636" s="181"/>
      <c r="B636" s="181"/>
      <c r="C636" s="181"/>
      <c r="D636" s="182"/>
      <c r="E636" s="181"/>
      <c r="F636" s="181"/>
      <c r="G636" s="181"/>
      <c r="H636" s="181"/>
      <c r="I636" s="183"/>
      <c r="J636" s="181"/>
      <c r="K636" s="181"/>
      <c r="L636" s="181"/>
      <c r="M636" s="181"/>
      <c r="N636" s="181"/>
      <c r="O636" s="184"/>
      <c r="P636" s="181"/>
      <c r="Q636" s="184"/>
      <c r="R636" s="185"/>
      <c r="S636" s="185"/>
      <c r="T636" s="185"/>
      <c r="U636" s="184"/>
      <c r="V636" s="184"/>
      <c r="W636" s="181"/>
      <c r="X636" s="184"/>
      <c r="Y636" s="184"/>
      <c r="Z636" s="184"/>
      <c r="AA636" s="181"/>
      <c r="AB636" s="181"/>
      <c r="AC636" s="184"/>
      <c r="AD636" s="184"/>
      <c r="AE636" s="184"/>
      <c r="AF636" s="181"/>
      <c r="AG636" s="181"/>
      <c r="AH636" s="184"/>
      <c r="AI636" s="184"/>
      <c r="AJ636" s="184"/>
      <c r="AK636" s="181"/>
      <c r="AL636" s="181"/>
      <c r="AM636" s="184"/>
      <c r="AN636" s="184"/>
      <c r="AO636" s="184"/>
      <c r="AP636" s="181"/>
      <c r="AQ636" s="184"/>
      <c r="AR636" s="184"/>
      <c r="AS636" s="184"/>
      <c r="AT636" s="182"/>
      <c r="AU636" s="182"/>
      <c r="AV636" s="182"/>
      <c r="AW636" s="181"/>
      <c r="AX636" s="181"/>
      <c r="AY636" s="186"/>
      <c r="AZ636" s="182"/>
      <c r="BA636" s="187"/>
      <c r="BB636" s="187"/>
      <c r="BC636" s="187"/>
      <c r="BD636" s="187"/>
      <c r="BE636" s="187"/>
      <c r="BF636" s="187"/>
      <c r="BG636" s="187"/>
    </row>
    <row r="637" spans="1:59" s="81" customFormat="1" ht="12.75" x14ac:dyDescent="0.2">
      <c r="A637" s="181"/>
      <c r="B637" s="181"/>
      <c r="C637" s="181"/>
      <c r="D637" s="182"/>
      <c r="E637" s="181"/>
      <c r="F637" s="181"/>
      <c r="G637" s="181"/>
      <c r="H637" s="181"/>
      <c r="I637" s="183"/>
      <c r="J637" s="181"/>
      <c r="K637" s="181"/>
      <c r="L637" s="181"/>
      <c r="M637" s="181"/>
      <c r="N637" s="181"/>
      <c r="O637" s="184"/>
      <c r="P637" s="181"/>
      <c r="Q637" s="184"/>
      <c r="R637" s="185"/>
      <c r="S637" s="185"/>
      <c r="T637" s="185"/>
      <c r="U637" s="184"/>
      <c r="V637" s="184"/>
      <c r="W637" s="181"/>
      <c r="X637" s="184"/>
      <c r="Y637" s="184"/>
      <c r="Z637" s="184"/>
      <c r="AA637" s="181"/>
      <c r="AB637" s="181"/>
      <c r="AC637" s="184"/>
      <c r="AD637" s="184"/>
      <c r="AE637" s="184"/>
      <c r="AF637" s="181"/>
      <c r="AG637" s="181"/>
      <c r="AH637" s="184"/>
      <c r="AI637" s="184"/>
      <c r="AJ637" s="184"/>
      <c r="AK637" s="181"/>
      <c r="AL637" s="181"/>
      <c r="AM637" s="184"/>
      <c r="AN637" s="184"/>
      <c r="AO637" s="184"/>
      <c r="AP637" s="181"/>
      <c r="AQ637" s="184"/>
      <c r="AR637" s="184"/>
      <c r="AS637" s="184"/>
      <c r="AT637" s="182"/>
      <c r="AU637" s="182"/>
      <c r="AV637" s="182"/>
      <c r="AW637" s="181"/>
      <c r="AX637" s="181"/>
      <c r="AY637" s="186"/>
      <c r="AZ637" s="182"/>
      <c r="BA637" s="187"/>
      <c r="BB637" s="187"/>
      <c r="BC637" s="187"/>
      <c r="BD637" s="187"/>
      <c r="BE637" s="187"/>
      <c r="BF637" s="187"/>
      <c r="BG637" s="187"/>
    </row>
    <row r="638" spans="1:59" s="81" customFormat="1" ht="12.75" x14ac:dyDescent="0.2">
      <c r="A638" s="181"/>
      <c r="B638" s="181"/>
      <c r="C638" s="181"/>
      <c r="D638" s="182"/>
      <c r="E638" s="181"/>
      <c r="F638" s="181"/>
      <c r="G638" s="181"/>
      <c r="H638" s="181"/>
      <c r="I638" s="183"/>
      <c r="J638" s="181"/>
      <c r="K638" s="181"/>
      <c r="L638" s="181"/>
      <c r="M638" s="181"/>
      <c r="N638" s="181"/>
      <c r="O638" s="184"/>
      <c r="P638" s="181"/>
      <c r="Q638" s="184"/>
      <c r="R638" s="185"/>
      <c r="S638" s="185"/>
      <c r="T638" s="185"/>
      <c r="U638" s="184"/>
      <c r="V638" s="184"/>
      <c r="W638" s="181"/>
      <c r="X638" s="184"/>
      <c r="Y638" s="184"/>
      <c r="Z638" s="184"/>
      <c r="AA638" s="181"/>
      <c r="AB638" s="181"/>
      <c r="AC638" s="184"/>
      <c r="AD638" s="184"/>
      <c r="AE638" s="184"/>
      <c r="AF638" s="181"/>
      <c r="AG638" s="181"/>
      <c r="AH638" s="184"/>
      <c r="AI638" s="184"/>
      <c r="AJ638" s="184"/>
      <c r="AK638" s="181"/>
      <c r="AL638" s="181"/>
      <c r="AM638" s="184"/>
      <c r="AN638" s="184"/>
      <c r="AO638" s="184"/>
      <c r="AP638" s="181"/>
      <c r="AQ638" s="184"/>
      <c r="AR638" s="184"/>
      <c r="AS638" s="184"/>
      <c r="AT638" s="182"/>
      <c r="AU638" s="182"/>
      <c r="AV638" s="182"/>
      <c r="AW638" s="181"/>
      <c r="AX638" s="181"/>
      <c r="AY638" s="186"/>
      <c r="AZ638" s="182"/>
      <c r="BA638" s="187"/>
      <c r="BB638" s="187"/>
      <c r="BC638" s="187"/>
      <c r="BD638" s="187"/>
      <c r="BE638" s="187"/>
      <c r="BF638" s="187"/>
      <c r="BG638" s="187"/>
    </row>
    <row r="639" spans="1:59" s="81" customFormat="1" ht="12.75" x14ac:dyDescent="0.2">
      <c r="A639" s="181"/>
      <c r="B639" s="181"/>
      <c r="C639" s="181"/>
      <c r="D639" s="182"/>
      <c r="E639" s="181"/>
      <c r="F639" s="181"/>
      <c r="G639" s="181"/>
      <c r="H639" s="181"/>
      <c r="I639" s="183"/>
      <c r="J639" s="181"/>
      <c r="K639" s="181"/>
      <c r="L639" s="181"/>
      <c r="M639" s="181"/>
      <c r="N639" s="181"/>
      <c r="O639" s="184"/>
      <c r="P639" s="181"/>
      <c r="Q639" s="184"/>
      <c r="R639" s="185"/>
      <c r="S639" s="185"/>
      <c r="T639" s="185"/>
      <c r="U639" s="184"/>
      <c r="V639" s="184"/>
      <c r="W639" s="181"/>
      <c r="X639" s="184"/>
      <c r="Y639" s="184"/>
      <c r="Z639" s="184"/>
      <c r="AA639" s="181"/>
      <c r="AB639" s="181"/>
      <c r="AC639" s="184"/>
      <c r="AD639" s="184"/>
      <c r="AE639" s="184"/>
      <c r="AF639" s="181"/>
      <c r="AG639" s="181"/>
      <c r="AH639" s="184"/>
      <c r="AI639" s="184"/>
      <c r="AJ639" s="184"/>
      <c r="AK639" s="181"/>
      <c r="AL639" s="181"/>
      <c r="AM639" s="184"/>
      <c r="AN639" s="184"/>
      <c r="AO639" s="184"/>
      <c r="AP639" s="181"/>
      <c r="AQ639" s="184"/>
      <c r="AR639" s="184"/>
      <c r="AS639" s="184"/>
      <c r="AT639" s="182"/>
      <c r="AU639" s="182"/>
      <c r="AV639" s="182"/>
      <c r="AW639" s="181"/>
      <c r="AX639" s="181"/>
      <c r="AY639" s="186"/>
      <c r="AZ639" s="182"/>
      <c r="BA639" s="187"/>
      <c r="BB639" s="187"/>
      <c r="BC639" s="187"/>
      <c r="BD639" s="187"/>
      <c r="BE639" s="187"/>
      <c r="BF639" s="187"/>
      <c r="BG639" s="187"/>
    </row>
    <row r="640" spans="1:59" s="81" customFormat="1" ht="12.75" x14ac:dyDescent="0.2">
      <c r="A640" s="181"/>
      <c r="B640" s="181"/>
      <c r="C640" s="181"/>
      <c r="D640" s="182"/>
      <c r="E640" s="181"/>
      <c r="F640" s="181"/>
      <c r="G640" s="181"/>
      <c r="H640" s="181"/>
      <c r="I640" s="183"/>
      <c r="J640" s="181"/>
      <c r="K640" s="181"/>
      <c r="L640" s="181"/>
      <c r="M640" s="181"/>
      <c r="N640" s="181"/>
      <c r="O640" s="184"/>
      <c r="P640" s="181"/>
      <c r="Q640" s="184"/>
      <c r="R640" s="185"/>
      <c r="S640" s="185"/>
      <c r="T640" s="185"/>
      <c r="U640" s="184"/>
      <c r="V640" s="184"/>
      <c r="W640" s="181"/>
      <c r="X640" s="184"/>
      <c r="Y640" s="184"/>
      <c r="Z640" s="184"/>
      <c r="AA640" s="181"/>
      <c r="AB640" s="181"/>
      <c r="AC640" s="184"/>
      <c r="AD640" s="184"/>
      <c r="AE640" s="184"/>
      <c r="AF640" s="181"/>
      <c r="AG640" s="181"/>
      <c r="AH640" s="184"/>
      <c r="AI640" s="184"/>
      <c r="AJ640" s="184"/>
      <c r="AK640" s="181"/>
      <c r="AL640" s="181"/>
      <c r="AM640" s="184"/>
      <c r="AN640" s="184"/>
      <c r="AO640" s="184"/>
      <c r="AP640" s="181"/>
      <c r="AQ640" s="184"/>
      <c r="AR640" s="184"/>
      <c r="AS640" s="184"/>
      <c r="AT640" s="182"/>
      <c r="AU640" s="182"/>
      <c r="AV640" s="182"/>
      <c r="AW640" s="181"/>
      <c r="AX640" s="181"/>
      <c r="AY640" s="186"/>
      <c r="AZ640" s="182"/>
      <c r="BA640" s="187"/>
      <c r="BB640" s="187"/>
      <c r="BC640" s="187"/>
      <c r="BD640" s="187"/>
      <c r="BE640" s="187"/>
      <c r="BF640" s="187"/>
      <c r="BG640" s="187"/>
    </row>
    <row r="641" spans="1:59" s="81" customFormat="1" ht="12.75" x14ac:dyDescent="0.2">
      <c r="A641" s="181"/>
      <c r="B641" s="181"/>
      <c r="C641" s="181"/>
      <c r="D641" s="182"/>
      <c r="E641" s="181"/>
      <c r="F641" s="181"/>
      <c r="G641" s="181"/>
      <c r="H641" s="181"/>
      <c r="I641" s="183"/>
      <c r="J641" s="181"/>
      <c r="K641" s="181"/>
      <c r="L641" s="181"/>
      <c r="M641" s="181"/>
      <c r="N641" s="181"/>
      <c r="O641" s="184"/>
      <c r="P641" s="181"/>
      <c r="Q641" s="184"/>
      <c r="R641" s="185"/>
      <c r="S641" s="185"/>
      <c r="T641" s="185"/>
      <c r="U641" s="184"/>
      <c r="V641" s="184"/>
      <c r="W641" s="181"/>
      <c r="X641" s="184"/>
      <c r="Y641" s="184"/>
      <c r="Z641" s="184"/>
      <c r="AA641" s="181"/>
      <c r="AB641" s="181"/>
      <c r="AC641" s="184"/>
      <c r="AD641" s="184"/>
      <c r="AE641" s="184"/>
      <c r="AF641" s="181"/>
      <c r="AG641" s="181"/>
      <c r="AH641" s="184"/>
      <c r="AI641" s="184"/>
      <c r="AJ641" s="184"/>
      <c r="AK641" s="181"/>
      <c r="AL641" s="181"/>
      <c r="AM641" s="184"/>
      <c r="AN641" s="184"/>
      <c r="AO641" s="184"/>
      <c r="AP641" s="181"/>
      <c r="AQ641" s="184"/>
      <c r="AR641" s="184"/>
      <c r="AS641" s="184"/>
      <c r="AT641" s="182"/>
      <c r="AU641" s="182"/>
      <c r="AV641" s="182"/>
      <c r="AW641" s="181"/>
      <c r="AX641" s="181"/>
      <c r="AY641" s="186"/>
      <c r="AZ641" s="182"/>
      <c r="BA641" s="187"/>
      <c r="BB641" s="187"/>
      <c r="BC641" s="187"/>
      <c r="BD641" s="187"/>
      <c r="BE641" s="187"/>
      <c r="BF641" s="187"/>
      <c r="BG641" s="187"/>
    </row>
    <row r="642" spans="1:59" s="81" customFormat="1" ht="12.75" x14ac:dyDescent="0.2">
      <c r="A642" s="181"/>
      <c r="B642" s="181"/>
      <c r="C642" s="181"/>
      <c r="D642" s="182"/>
      <c r="E642" s="181"/>
      <c r="F642" s="181"/>
      <c r="G642" s="181"/>
      <c r="H642" s="181"/>
      <c r="I642" s="183"/>
      <c r="J642" s="181"/>
      <c r="K642" s="181"/>
      <c r="L642" s="181"/>
      <c r="M642" s="181"/>
      <c r="N642" s="181"/>
      <c r="O642" s="184"/>
      <c r="P642" s="181"/>
      <c r="Q642" s="184"/>
      <c r="R642" s="185"/>
      <c r="S642" s="185"/>
      <c r="T642" s="185"/>
      <c r="U642" s="184"/>
      <c r="V642" s="184"/>
      <c r="W642" s="181"/>
      <c r="X642" s="184"/>
      <c r="Y642" s="184"/>
      <c r="Z642" s="184"/>
      <c r="AA642" s="181"/>
      <c r="AB642" s="181"/>
      <c r="AC642" s="184"/>
      <c r="AD642" s="184"/>
      <c r="AE642" s="184"/>
      <c r="AF642" s="181"/>
      <c r="AG642" s="181"/>
      <c r="AH642" s="184"/>
      <c r="AI642" s="184"/>
      <c r="AJ642" s="184"/>
      <c r="AK642" s="181"/>
      <c r="AL642" s="181"/>
      <c r="AM642" s="184"/>
      <c r="AN642" s="184"/>
      <c r="AO642" s="184"/>
      <c r="AP642" s="181"/>
      <c r="AQ642" s="184"/>
      <c r="AR642" s="184"/>
      <c r="AS642" s="184"/>
      <c r="AT642" s="182"/>
      <c r="AU642" s="182"/>
      <c r="AV642" s="182"/>
      <c r="AW642" s="181"/>
      <c r="AX642" s="181"/>
      <c r="AY642" s="186"/>
      <c r="AZ642" s="182"/>
      <c r="BA642" s="187"/>
      <c r="BB642" s="187"/>
      <c r="BC642" s="187"/>
      <c r="BD642" s="187"/>
      <c r="BE642" s="187"/>
      <c r="BF642" s="187"/>
      <c r="BG642" s="187"/>
    </row>
    <row r="643" spans="1:59" s="81" customFormat="1" ht="12.75" x14ac:dyDescent="0.2">
      <c r="A643" s="181"/>
      <c r="B643" s="181"/>
      <c r="C643" s="181"/>
      <c r="D643" s="182"/>
      <c r="E643" s="181"/>
      <c r="F643" s="181"/>
      <c r="G643" s="181"/>
      <c r="H643" s="181"/>
      <c r="I643" s="183"/>
      <c r="J643" s="181"/>
      <c r="K643" s="181"/>
      <c r="L643" s="181"/>
      <c r="M643" s="181"/>
      <c r="N643" s="181"/>
      <c r="O643" s="184"/>
      <c r="P643" s="181"/>
      <c r="Q643" s="184"/>
      <c r="R643" s="185"/>
      <c r="S643" s="185"/>
      <c r="T643" s="185"/>
      <c r="U643" s="184"/>
      <c r="V643" s="184"/>
      <c r="W643" s="181"/>
      <c r="X643" s="184"/>
      <c r="Y643" s="184"/>
      <c r="Z643" s="184"/>
      <c r="AA643" s="181"/>
      <c r="AB643" s="181"/>
      <c r="AC643" s="184"/>
      <c r="AD643" s="184"/>
      <c r="AE643" s="184"/>
      <c r="AF643" s="181"/>
      <c r="AG643" s="181"/>
      <c r="AH643" s="184"/>
      <c r="AI643" s="184"/>
      <c r="AJ643" s="184"/>
      <c r="AK643" s="181"/>
      <c r="AL643" s="181"/>
      <c r="AM643" s="184"/>
      <c r="AN643" s="184"/>
      <c r="AO643" s="184"/>
      <c r="AP643" s="181"/>
      <c r="AQ643" s="184"/>
      <c r="AR643" s="184"/>
      <c r="AS643" s="184"/>
      <c r="AT643" s="182"/>
      <c r="AU643" s="182"/>
      <c r="AV643" s="182"/>
      <c r="AW643" s="181"/>
      <c r="AX643" s="181"/>
      <c r="AY643" s="186"/>
      <c r="AZ643" s="182"/>
      <c r="BA643" s="187"/>
      <c r="BB643" s="187"/>
      <c r="BC643" s="187"/>
      <c r="BD643" s="187"/>
      <c r="BE643" s="187"/>
      <c r="BF643" s="187"/>
      <c r="BG643" s="187"/>
    </row>
    <row r="644" spans="1:59" s="81" customFormat="1" ht="12.75" x14ac:dyDescent="0.2">
      <c r="A644" s="181"/>
      <c r="B644" s="181"/>
      <c r="C644" s="181"/>
      <c r="D644" s="182"/>
      <c r="E644" s="181"/>
      <c r="F644" s="181"/>
      <c r="G644" s="181"/>
      <c r="H644" s="181"/>
      <c r="I644" s="183"/>
      <c r="J644" s="181"/>
      <c r="K644" s="181"/>
      <c r="L644" s="181"/>
      <c r="M644" s="181"/>
      <c r="N644" s="181"/>
      <c r="O644" s="184"/>
      <c r="P644" s="181"/>
      <c r="Q644" s="184"/>
      <c r="R644" s="185"/>
      <c r="S644" s="185"/>
      <c r="T644" s="185"/>
      <c r="U644" s="184"/>
      <c r="V644" s="184"/>
      <c r="W644" s="181"/>
      <c r="X644" s="184"/>
      <c r="Y644" s="184"/>
      <c r="Z644" s="184"/>
      <c r="AA644" s="181"/>
      <c r="AB644" s="181"/>
      <c r="AC644" s="184"/>
      <c r="AD644" s="184"/>
      <c r="AE644" s="184"/>
      <c r="AF644" s="181"/>
      <c r="AG644" s="181"/>
      <c r="AH644" s="184"/>
      <c r="AI644" s="184"/>
      <c r="AJ644" s="184"/>
      <c r="AK644" s="181"/>
      <c r="AL644" s="181"/>
      <c r="AM644" s="184"/>
      <c r="AN644" s="184"/>
      <c r="AO644" s="184"/>
      <c r="AP644" s="181"/>
      <c r="AQ644" s="184"/>
      <c r="AR644" s="184"/>
      <c r="AS644" s="184"/>
      <c r="AT644" s="182"/>
      <c r="AU644" s="182"/>
      <c r="AV644" s="182"/>
      <c r="AW644" s="181"/>
      <c r="AX644" s="181"/>
      <c r="AY644" s="186"/>
      <c r="AZ644" s="182"/>
      <c r="BA644" s="187"/>
      <c r="BB644" s="187"/>
      <c r="BC644" s="187"/>
      <c r="BD644" s="187"/>
      <c r="BE644" s="187"/>
      <c r="BF644" s="187"/>
      <c r="BG644" s="187"/>
    </row>
    <row r="645" spans="1:59" s="81" customFormat="1" ht="12.75" x14ac:dyDescent="0.2">
      <c r="A645" s="181"/>
      <c r="B645" s="181"/>
      <c r="C645" s="181"/>
      <c r="D645" s="182"/>
      <c r="E645" s="181"/>
      <c r="F645" s="181"/>
      <c r="G645" s="181"/>
      <c r="H645" s="181"/>
      <c r="I645" s="183"/>
      <c r="J645" s="181"/>
      <c r="K645" s="181"/>
      <c r="L645" s="181"/>
      <c r="M645" s="181"/>
      <c r="N645" s="181"/>
      <c r="O645" s="184"/>
      <c r="P645" s="181"/>
      <c r="Q645" s="184"/>
      <c r="R645" s="185"/>
      <c r="S645" s="185"/>
      <c r="T645" s="185"/>
      <c r="U645" s="184"/>
      <c r="V645" s="184"/>
      <c r="W645" s="181"/>
      <c r="X645" s="184"/>
      <c r="Y645" s="184"/>
      <c r="Z645" s="184"/>
      <c r="AA645" s="181"/>
      <c r="AB645" s="181"/>
      <c r="AC645" s="184"/>
      <c r="AD645" s="184"/>
      <c r="AE645" s="184"/>
      <c r="AF645" s="181"/>
      <c r="AG645" s="181"/>
      <c r="AH645" s="184"/>
      <c r="AI645" s="184"/>
      <c r="AJ645" s="184"/>
      <c r="AK645" s="181"/>
      <c r="AL645" s="181"/>
      <c r="AM645" s="184"/>
      <c r="AN645" s="184"/>
      <c r="AO645" s="184"/>
      <c r="AP645" s="181"/>
      <c r="AQ645" s="184"/>
      <c r="AR645" s="184"/>
      <c r="AS645" s="184"/>
      <c r="AT645" s="182"/>
      <c r="AU645" s="182"/>
      <c r="AV645" s="182"/>
      <c r="AW645" s="181"/>
      <c r="AX645" s="181"/>
      <c r="AY645" s="186"/>
      <c r="AZ645" s="182"/>
      <c r="BA645" s="187"/>
      <c r="BB645" s="187"/>
      <c r="BC645" s="187"/>
      <c r="BD645" s="187"/>
      <c r="BE645" s="187"/>
      <c r="BF645" s="187"/>
      <c r="BG645" s="187"/>
    </row>
    <row r="646" spans="1:59" s="81" customFormat="1" ht="12.75" x14ac:dyDescent="0.2">
      <c r="A646" s="181"/>
      <c r="B646" s="181"/>
      <c r="C646" s="181"/>
      <c r="D646" s="182"/>
      <c r="E646" s="181"/>
      <c r="F646" s="181"/>
      <c r="G646" s="181"/>
      <c r="H646" s="181"/>
      <c r="I646" s="183"/>
      <c r="J646" s="181"/>
      <c r="K646" s="181"/>
      <c r="L646" s="181"/>
      <c r="M646" s="181"/>
      <c r="N646" s="181"/>
      <c r="O646" s="184"/>
      <c r="P646" s="181"/>
      <c r="Q646" s="184"/>
      <c r="R646" s="185"/>
      <c r="S646" s="185"/>
      <c r="T646" s="185"/>
      <c r="U646" s="184"/>
      <c r="V646" s="184"/>
      <c r="W646" s="181"/>
      <c r="X646" s="184"/>
      <c r="Y646" s="184"/>
      <c r="Z646" s="184"/>
      <c r="AA646" s="181"/>
      <c r="AB646" s="181"/>
      <c r="AC646" s="184"/>
      <c r="AD646" s="184"/>
      <c r="AE646" s="184"/>
      <c r="AF646" s="181"/>
      <c r="AG646" s="181"/>
      <c r="AH646" s="184"/>
      <c r="AI646" s="184"/>
      <c r="AJ646" s="184"/>
      <c r="AK646" s="181"/>
      <c r="AL646" s="181"/>
      <c r="AM646" s="184"/>
      <c r="AN646" s="184"/>
      <c r="AO646" s="184"/>
      <c r="AP646" s="181"/>
      <c r="AQ646" s="184"/>
      <c r="AR646" s="184"/>
      <c r="AS646" s="184"/>
      <c r="AT646" s="182"/>
      <c r="AU646" s="182"/>
      <c r="AV646" s="182"/>
      <c r="AW646" s="181"/>
      <c r="AX646" s="181"/>
      <c r="AY646" s="186"/>
      <c r="AZ646" s="182"/>
      <c r="BA646" s="187"/>
      <c r="BB646" s="187"/>
      <c r="BC646" s="187"/>
      <c r="BD646" s="187"/>
      <c r="BE646" s="187"/>
      <c r="BF646" s="187"/>
      <c r="BG646" s="187"/>
    </row>
    <row r="647" spans="1:59" s="81" customFormat="1" ht="12.75" x14ac:dyDescent="0.2">
      <c r="A647" s="181"/>
      <c r="B647" s="181"/>
      <c r="C647" s="181"/>
      <c r="D647" s="182"/>
      <c r="E647" s="181"/>
      <c r="F647" s="181"/>
      <c r="G647" s="181"/>
      <c r="H647" s="181"/>
      <c r="I647" s="183"/>
      <c r="J647" s="181"/>
      <c r="K647" s="181"/>
      <c r="L647" s="181"/>
      <c r="M647" s="181"/>
      <c r="N647" s="181"/>
      <c r="O647" s="184"/>
      <c r="P647" s="181"/>
      <c r="Q647" s="184"/>
      <c r="R647" s="185"/>
      <c r="S647" s="185"/>
      <c r="T647" s="185"/>
      <c r="U647" s="184"/>
      <c r="V647" s="184"/>
      <c r="W647" s="181"/>
      <c r="X647" s="184"/>
      <c r="Y647" s="184"/>
      <c r="Z647" s="184"/>
      <c r="AA647" s="181"/>
      <c r="AB647" s="181"/>
      <c r="AC647" s="184"/>
      <c r="AD647" s="184"/>
      <c r="AE647" s="184"/>
      <c r="AF647" s="181"/>
      <c r="AG647" s="181"/>
      <c r="AH647" s="184"/>
      <c r="AI647" s="184"/>
      <c r="AJ647" s="184"/>
      <c r="AK647" s="181"/>
      <c r="AL647" s="181"/>
      <c r="AM647" s="184"/>
      <c r="AN647" s="184"/>
      <c r="AO647" s="184"/>
      <c r="AP647" s="181"/>
      <c r="AQ647" s="184"/>
      <c r="AR647" s="184"/>
      <c r="AS647" s="184"/>
      <c r="AT647" s="182"/>
      <c r="AU647" s="182"/>
      <c r="AV647" s="182"/>
      <c r="AW647" s="181"/>
      <c r="AX647" s="181"/>
      <c r="AY647" s="186"/>
      <c r="AZ647" s="182"/>
      <c r="BA647" s="187"/>
      <c r="BB647" s="187"/>
      <c r="BC647" s="187"/>
      <c r="BD647" s="187"/>
      <c r="BE647" s="187"/>
      <c r="BF647" s="187"/>
      <c r="BG647" s="187"/>
    </row>
    <row r="648" spans="1:59" s="81" customFormat="1" ht="12.75" x14ac:dyDescent="0.2">
      <c r="A648" s="181"/>
      <c r="B648" s="181"/>
      <c r="C648" s="181"/>
      <c r="D648" s="182"/>
      <c r="E648" s="181"/>
      <c r="F648" s="181"/>
      <c r="G648" s="181"/>
      <c r="H648" s="181"/>
      <c r="I648" s="183"/>
      <c r="J648" s="181"/>
      <c r="K648" s="181"/>
      <c r="L648" s="181"/>
      <c r="M648" s="181"/>
      <c r="N648" s="181"/>
      <c r="O648" s="184"/>
      <c r="P648" s="181"/>
      <c r="Q648" s="184"/>
      <c r="R648" s="185"/>
      <c r="S648" s="185"/>
      <c r="T648" s="185"/>
      <c r="U648" s="184"/>
      <c r="V648" s="184"/>
      <c r="W648" s="181"/>
      <c r="X648" s="184"/>
      <c r="Y648" s="184"/>
      <c r="Z648" s="184"/>
      <c r="AA648" s="181"/>
      <c r="AB648" s="181"/>
      <c r="AC648" s="184"/>
      <c r="AD648" s="184"/>
      <c r="AE648" s="184"/>
      <c r="AF648" s="181"/>
      <c r="AG648" s="181"/>
      <c r="AH648" s="184"/>
      <c r="AI648" s="184"/>
      <c r="AJ648" s="184"/>
      <c r="AK648" s="181"/>
      <c r="AL648" s="181"/>
      <c r="AM648" s="184"/>
      <c r="AN648" s="184"/>
      <c r="AO648" s="184"/>
      <c r="AP648" s="181"/>
      <c r="AQ648" s="184"/>
      <c r="AR648" s="184"/>
      <c r="AS648" s="184"/>
      <c r="AT648" s="182"/>
      <c r="AU648" s="182"/>
      <c r="AV648" s="182"/>
      <c r="AW648" s="181"/>
      <c r="AX648" s="181"/>
      <c r="AY648" s="186"/>
      <c r="AZ648" s="182"/>
      <c r="BA648" s="187"/>
      <c r="BB648" s="187"/>
      <c r="BC648" s="187"/>
      <c r="BD648" s="187"/>
      <c r="BE648" s="187"/>
      <c r="BF648" s="187"/>
      <c r="BG648" s="187"/>
    </row>
    <row r="649" spans="1:59" s="81" customFormat="1" ht="12.75" x14ac:dyDescent="0.2">
      <c r="A649" s="181"/>
      <c r="B649" s="181"/>
      <c r="C649" s="181"/>
      <c r="D649" s="182"/>
      <c r="E649" s="181"/>
      <c r="F649" s="181"/>
      <c r="G649" s="181"/>
      <c r="H649" s="181"/>
      <c r="I649" s="183"/>
      <c r="J649" s="181"/>
      <c r="K649" s="181"/>
      <c r="L649" s="181"/>
      <c r="M649" s="181"/>
      <c r="N649" s="181"/>
      <c r="O649" s="184"/>
      <c r="P649" s="181"/>
      <c r="Q649" s="184"/>
      <c r="R649" s="185"/>
      <c r="S649" s="185"/>
      <c r="T649" s="185"/>
      <c r="U649" s="184"/>
      <c r="V649" s="184"/>
      <c r="W649" s="181"/>
      <c r="X649" s="184"/>
      <c r="Y649" s="184"/>
      <c r="Z649" s="184"/>
      <c r="AA649" s="181"/>
      <c r="AB649" s="181"/>
      <c r="AC649" s="184"/>
      <c r="AD649" s="184"/>
      <c r="AE649" s="184"/>
      <c r="AF649" s="181"/>
      <c r="AG649" s="181"/>
      <c r="AH649" s="184"/>
      <c r="AI649" s="184"/>
      <c r="AJ649" s="184"/>
      <c r="AK649" s="181"/>
      <c r="AL649" s="181"/>
      <c r="AM649" s="184"/>
      <c r="AN649" s="184"/>
      <c r="AO649" s="184"/>
      <c r="AP649" s="181"/>
      <c r="AQ649" s="184"/>
      <c r="AR649" s="184"/>
      <c r="AS649" s="184"/>
      <c r="AT649" s="182"/>
      <c r="AU649" s="182"/>
      <c r="AV649" s="182"/>
      <c r="AW649" s="181"/>
      <c r="AX649" s="181"/>
      <c r="AY649" s="186"/>
      <c r="AZ649" s="182"/>
      <c r="BA649" s="187"/>
      <c r="BB649" s="187"/>
      <c r="BC649" s="187"/>
      <c r="BD649" s="187"/>
      <c r="BE649" s="187"/>
      <c r="BF649" s="187"/>
      <c r="BG649" s="187"/>
    </row>
    <row r="650" spans="1:59" s="81" customFormat="1" ht="12.75" x14ac:dyDescent="0.2">
      <c r="A650" s="181"/>
      <c r="B650" s="181"/>
      <c r="C650" s="181"/>
      <c r="D650" s="182"/>
      <c r="E650" s="181"/>
      <c r="F650" s="181"/>
      <c r="G650" s="181"/>
      <c r="H650" s="181"/>
      <c r="I650" s="183"/>
      <c r="J650" s="181"/>
      <c r="K650" s="181"/>
      <c r="L650" s="181"/>
      <c r="M650" s="181"/>
      <c r="N650" s="181"/>
      <c r="O650" s="184"/>
      <c r="P650" s="181"/>
      <c r="Q650" s="184"/>
      <c r="R650" s="185"/>
      <c r="S650" s="185"/>
      <c r="T650" s="185"/>
      <c r="U650" s="184"/>
      <c r="V650" s="184"/>
      <c r="W650" s="181"/>
      <c r="X650" s="184"/>
      <c r="Y650" s="184"/>
      <c r="Z650" s="184"/>
      <c r="AA650" s="181"/>
      <c r="AB650" s="181"/>
      <c r="AC650" s="184"/>
      <c r="AD650" s="184"/>
      <c r="AE650" s="184"/>
      <c r="AF650" s="181"/>
      <c r="AG650" s="181"/>
      <c r="AH650" s="184"/>
      <c r="AI650" s="184"/>
      <c r="AJ650" s="184"/>
      <c r="AK650" s="181"/>
      <c r="AL650" s="181"/>
      <c r="AM650" s="184"/>
      <c r="AN650" s="184"/>
      <c r="AO650" s="184"/>
      <c r="AP650" s="181"/>
      <c r="AQ650" s="184"/>
      <c r="AR650" s="184"/>
      <c r="AS650" s="184"/>
      <c r="AT650" s="182"/>
      <c r="AU650" s="182"/>
      <c r="AV650" s="182"/>
      <c r="AW650" s="181"/>
      <c r="AX650" s="181"/>
      <c r="AY650" s="186"/>
      <c r="AZ650" s="182"/>
      <c r="BA650" s="187"/>
      <c r="BB650" s="187"/>
      <c r="BC650" s="187"/>
      <c r="BD650" s="187"/>
      <c r="BE650" s="187"/>
      <c r="BF650" s="187"/>
      <c r="BG650" s="187"/>
    </row>
    <row r="651" spans="1:59" s="81" customFormat="1" ht="12.75" x14ac:dyDescent="0.2">
      <c r="O651" s="188"/>
      <c r="Q651" s="188"/>
      <c r="R651" s="185"/>
      <c r="S651" s="185"/>
      <c r="T651" s="185">
        <f>IF(S651=$S$668,1,IF(S651=$S$664,5,IF(S651=$S$665,4,IF(S651=$S$666,3,IF(S651=$S$667,2,0)))))</f>
        <v>0</v>
      </c>
      <c r="U651" s="188"/>
      <c r="V651" s="188"/>
      <c r="X651" s="188"/>
      <c r="Y651" s="188"/>
      <c r="Z651" s="188"/>
      <c r="AC651" s="188"/>
      <c r="AD651" s="188"/>
      <c r="AE651" s="188"/>
      <c r="AH651" s="188"/>
      <c r="AI651" s="188"/>
      <c r="AJ651" s="188"/>
      <c r="AM651" s="188"/>
      <c r="AN651" s="188"/>
      <c r="AO651" s="188"/>
      <c r="AQ651" s="188"/>
      <c r="AR651" s="188"/>
      <c r="AS651" s="188"/>
    </row>
    <row r="652" spans="1:59" s="81" customFormat="1" ht="12.75" x14ac:dyDescent="0.2">
      <c r="O652" s="188"/>
      <c r="Q652" s="188"/>
      <c r="R652" s="185"/>
      <c r="S652" s="185"/>
      <c r="T652" s="185"/>
      <c r="U652" s="188"/>
      <c r="V652" s="188"/>
      <c r="X652" s="188"/>
      <c r="Y652" s="188"/>
      <c r="Z652" s="188"/>
      <c r="AC652" s="188"/>
      <c r="AD652" s="188"/>
      <c r="AE652" s="188"/>
      <c r="AH652" s="188"/>
      <c r="AI652" s="188"/>
      <c r="AJ652" s="188"/>
      <c r="AM652" s="188"/>
      <c r="AN652" s="188"/>
      <c r="AO652" s="188"/>
      <c r="AQ652" s="188"/>
      <c r="AR652" s="188"/>
      <c r="AS652" s="188"/>
    </row>
    <row r="653" spans="1:59" s="81" customFormat="1" ht="12.75" x14ac:dyDescent="0.2">
      <c r="O653" s="188"/>
      <c r="Q653" s="188"/>
      <c r="R653" s="188"/>
      <c r="T653" s="188"/>
      <c r="U653" s="188"/>
      <c r="V653" s="188"/>
      <c r="X653" s="188"/>
      <c r="Y653" s="188"/>
      <c r="Z653" s="188"/>
      <c r="AC653" s="188"/>
      <c r="AD653" s="188"/>
      <c r="AE653" s="188"/>
      <c r="AH653" s="188"/>
      <c r="AI653" s="188"/>
      <c r="AJ653" s="188"/>
      <c r="AM653" s="188"/>
      <c r="AN653" s="188"/>
      <c r="AO653" s="188"/>
      <c r="AQ653" s="188"/>
      <c r="AR653" s="188"/>
      <c r="AS653" s="188"/>
    </row>
    <row r="654" spans="1:59" s="81" customFormat="1" ht="12.75" x14ac:dyDescent="0.2">
      <c r="O654" s="188"/>
      <c r="Q654" s="188"/>
      <c r="R654" s="188"/>
      <c r="T654" s="188"/>
      <c r="U654" s="188"/>
      <c r="V654" s="188"/>
      <c r="X654" s="188"/>
      <c r="Y654" s="188"/>
      <c r="Z654" s="188"/>
      <c r="AC654" s="188"/>
      <c r="AD654" s="188"/>
      <c r="AE654" s="188"/>
      <c r="AH654" s="188"/>
      <c r="AI654" s="188"/>
      <c r="AJ654" s="188"/>
      <c r="AM654" s="188"/>
      <c r="AN654" s="188"/>
      <c r="AO654" s="188"/>
      <c r="AQ654" s="188"/>
      <c r="AR654" s="188"/>
      <c r="AS654" s="188"/>
    </row>
    <row r="655" spans="1:59" s="81" customFormat="1" ht="12.75" x14ac:dyDescent="0.2">
      <c r="O655" s="188"/>
      <c r="Q655" s="188"/>
      <c r="R655" s="188"/>
      <c r="T655" s="188"/>
      <c r="U655" s="188"/>
      <c r="V655" s="188"/>
      <c r="X655" s="188"/>
      <c r="Y655" s="188"/>
      <c r="Z655" s="188"/>
      <c r="AC655" s="188"/>
      <c r="AD655" s="188"/>
      <c r="AE655" s="188"/>
      <c r="AH655" s="188"/>
      <c r="AI655" s="188"/>
      <c r="AJ655" s="188"/>
      <c r="AM655" s="188"/>
      <c r="AN655" s="188"/>
      <c r="AO655" s="188"/>
      <c r="AQ655" s="188"/>
      <c r="AR655" s="188"/>
      <c r="AS655" s="188"/>
    </row>
    <row r="656" spans="1:59" s="81" customFormat="1" ht="12.75" x14ac:dyDescent="0.2">
      <c r="O656" s="188"/>
      <c r="Q656" s="188"/>
      <c r="R656" s="188"/>
      <c r="T656" s="188"/>
      <c r="U656" s="188"/>
      <c r="V656" s="188"/>
      <c r="X656" s="188"/>
      <c r="Y656" s="188"/>
      <c r="Z656" s="188"/>
      <c r="AC656" s="188"/>
      <c r="AD656" s="188"/>
      <c r="AE656" s="188"/>
      <c r="AH656" s="188"/>
      <c r="AI656" s="188"/>
      <c r="AJ656" s="188"/>
      <c r="AM656" s="188"/>
      <c r="AN656" s="188"/>
      <c r="AO656" s="188"/>
      <c r="AQ656" s="188"/>
      <c r="AR656" s="188"/>
      <c r="AS656" s="188"/>
    </row>
    <row r="657" spans="1:107" s="189" customFormat="1" ht="12.75" hidden="1" x14ac:dyDescent="0.2">
      <c r="O657" s="188"/>
      <c r="Q657" s="188"/>
      <c r="R657" s="188"/>
      <c r="T657" s="188"/>
      <c r="U657" s="188"/>
      <c r="V657" s="188"/>
      <c r="X657" s="188"/>
      <c r="Y657" s="188"/>
      <c r="Z657" s="188"/>
      <c r="AC657" s="188"/>
      <c r="AD657" s="188"/>
      <c r="AE657" s="188"/>
      <c r="AH657" s="188"/>
      <c r="AI657" s="188"/>
      <c r="AJ657" s="188"/>
      <c r="AM657" s="188"/>
      <c r="AN657" s="188"/>
      <c r="AO657" s="188"/>
      <c r="AQ657" s="188"/>
      <c r="AR657" s="188"/>
      <c r="AS657" s="188"/>
    </row>
    <row r="658" spans="1:107" s="189" customFormat="1" ht="12.75" hidden="1" x14ac:dyDescent="0.2">
      <c r="O658" s="188"/>
      <c r="Q658" s="188"/>
      <c r="R658" s="188"/>
      <c r="T658" s="188"/>
      <c r="U658" s="188"/>
      <c r="V658" s="188"/>
      <c r="X658" s="188"/>
      <c r="Y658" s="188"/>
      <c r="Z658" s="188"/>
      <c r="AC658" s="188"/>
      <c r="AD658" s="188"/>
      <c r="AE658" s="188"/>
      <c r="AH658" s="188"/>
      <c r="AI658" s="188"/>
      <c r="AJ658" s="188"/>
      <c r="AM658" s="188"/>
      <c r="AN658" s="188"/>
      <c r="AO658" s="188"/>
      <c r="AQ658" s="188"/>
      <c r="AR658" s="190"/>
      <c r="AS658" s="188"/>
    </row>
    <row r="659" spans="1:107" s="189" customFormat="1" ht="12.75" hidden="1" x14ac:dyDescent="0.2">
      <c r="O659" s="188"/>
      <c r="Q659" s="188"/>
      <c r="R659" s="188"/>
      <c r="T659" s="188"/>
      <c r="U659" s="188"/>
      <c r="V659" s="188"/>
      <c r="X659" s="188"/>
      <c r="Y659" s="188"/>
      <c r="Z659" s="188"/>
      <c r="AC659" s="188"/>
      <c r="AD659" s="188"/>
      <c r="AE659" s="188"/>
      <c r="AH659" s="188"/>
      <c r="AI659" s="188"/>
      <c r="AJ659" s="188"/>
      <c r="AM659" s="188"/>
      <c r="AN659" s="188"/>
      <c r="AO659" s="188"/>
      <c r="AQ659" s="188"/>
      <c r="AR659" s="188"/>
      <c r="AS659" s="188"/>
    </row>
    <row r="660" spans="1:107" s="189" customFormat="1" ht="12.75" hidden="1" x14ac:dyDescent="0.2">
      <c r="O660" s="188"/>
      <c r="Q660" s="188"/>
      <c r="R660" s="188"/>
      <c r="T660" s="188"/>
      <c r="U660" s="188"/>
      <c r="V660" s="188"/>
      <c r="X660" s="188"/>
      <c r="Y660" s="188"/>
      <c r="Z660" s="188"/>
      <c r="AC660" s="188"/>
      <c r="AD660" s="188"/>
      <c r="AE660" s="188"/>
      <c r="AH660" s="188"/>
      <c r="AI660" s="188"/>
      <c r="AJ660" s="188"/>
      <c r="AM660" s="188"/>
      <c r="AN660" s="188"/>
      <c r="AO660" s="188"/>
      <c r="AQ660" s="188"/>
      <c r="AR660" s="188"/>
      <c r="AS660" s="188"/>
    </row>
    <row r="661" spans="1:107" s="189" customFormat="1" ht="12.75" hidden="1" x14ac:dyDescent="0.2">
      <c r="O661" s="188"/>
      <c r="Q661" s="188"/>
      <c r="R661" s="188"/>
      <c r="T661" s="188"/>
      <c r="U661" s="188"/>
      <c r="V661" s="188"/>
      <c r="X661" s="188"/>
      <c r="Y661" s="188"/>
      <c r="Z661" s="188"/>
      <c r="AC661" s="188"/>
      <c r="AD661" s="188"/>
      <c r="AE661" s="188"/>
      <c r="AH661" s="188"/>
      <c r="AI661" s="188"/>
      <c r="AJ661" s="188"/>
      <c r="AM661" s="188"/>
      <c r="AN661" s="188"/>
      <c r="AO661" s="188"/>
      <c r="AQ661" s="188"/>
      <c r="AR661" s="188"/>
      <c r="AS661" s="188"/>
    </row>
    <row r="662" spans="1:107" s="189" customFormat="1" ht="12.75" hidden="1" x14ac:dyDescent="0.2">
      <c r="O662" s="188"/>
      <c r="Q662" s="188"/>
      <c r="R662" s="188"/>
      <c r="T662" s="188"/>
      <c r="U662" s="188"/>
      <c r="V662" s="188"/>
      <c r="X662" s="188"/>
      <c r="Y662" s="188"/>
      <c r="Z662" s="188"/>
      <c r="AC662" s="188"/>
      <c r="AD662" s="188"/>
      <c r="AE662" s="188"/>
      <c r="AH662" s="188"/>
      <c r="AI662" s="188"/>
      <c r="AJ662" s="188"/>
      <c r="AM662" s="188"/>
      <c r="AN662" s="188"/>
      <c r="AO662" s="188"/>
      <c r="AQ662" s="188"/>
      <c r="AR662" s="188"/>
      <c r="AS662" s="188"/>
    </row>
    <row r="663" spans="1:107" s="188" customFormat="1" ht="25.5" hidden="1" x14ac:dyDescent="0.2">
      <c r="A663" s="194" t="s">
        <v>150</v>
      </c>
      <c r="B663" s="194"/>
      <c r="C663" s="194"/>
      <c r="D663" s="194" t="s">
        <v>146</v>
      </c>
      <c r="E663" s="194" t="s">
        <v>277</v>
      </c>
      <c r="F663" s="194"/>
      <c r="G663" s="194" t="s">
        <v>254</v>
      </c>
      <c r="H663" s="194" t="s">
        <v>255</v>
      </c>
      <c r="I663" s="194" t="s">
        <v>256</v>
      </c>
      <c r="J663" s="194" t="s">
        <v>547</v>
      </c>
      <c r="L663" s="188" t="s">
        <v>527</v>
      </c>
      <c r="N663" s="194" t="s">
        <v>25</v>
      </c>
      <c r="S663" s="194" t="s">
        <v>57</v>
      </c>
      <c r="AA663" s="194" t="s">
        <v>312</v>
      </c>
      <c r="AK663" s="194" t="s">
        <v>288</v>
      </c>
      <c r="AL663" s="194"/>
      <c r="AP663" s="194" t="s">
        <v>293</v>
      </c>
      <c r="AV663" s="194" t="s">
        <v>292</v>
      </c>
      <c r="AW663" s="194" t="s">
        <v>279</v>
      </c>
      <c r="AY663" s="194" t="s">
        <v>278</v>
      </c>
      <c r="AZ663" s="194"/>
      <c r="BA663" s="194"/>
      <c r="BB663" s="194" t="s">
        <v>154</v>
      </c>
      <c r="BC663" s="194" t="s">
        <v>281</v>
      </c>
      <c r="BD663" s="195" t="s">
        <v>280</v>
      </c>
      <c r="BE663" s="194" t="s">
        <v>423</v>
      </c>
      <c r="BF663" s="194" t="s">
        <v>435</v>
      </c>
      <c r="BG663" s="194" t="s">
        <v>154</v>
      </c>
      <c r="BH663" s="194" t="s">
        <v>282</v>
      </c>
      <c r="BI663" s="386" t="s">
        <v>283</v>
      </c>
      <c r="BJ663" s="386"/>
      <c r="BK663" s="386"/>
      <c r="BL663" s="386"/>
      <c r="BM663" s="386"/>
      <c r="BN663" s="386"/>
      <c r="BO663" s="386"/>
      <c r="BP663" s="386"/>
      <c r="BQ663" s="386"/>
      <c r="BR663" s="386"/>
      <c r="BS663" s="386"/>
      <c r="BT663" s="386"/>
      <c r="BU663" s="386"/>
      <c r="BV663" s="386"/>
      <c r="BW663" s="386"/>
      <c r="BX663" s="386"/>
      <c r="BY663" s="386"/>
      <c r="BZ663" s="386"/>
      <c r="CA663" s="386"/>
      <c r="CC663" s="386" t="s">
        <v>284</v>
      </c>
      <c r="CD663" s="386"/>
      <c r="CE663" s="386"/>
      <c r="CF663" s="386"/>
      <c r="CG663" s="386"/>
      <c r="CH663" s="386"/>
      <c r="CI663" s="386"/>
      <c r="CJ663" s="386"/>
      <c r="CK663" s="386"/>
      <c r="CL663" s="386"/>
      <c r="CN663" s="386" t="s">
        <v>285</v>
      </c>
      <c r="CO663" s="386"/>
      <c r="CP663" s="386"/>
      <c r="CQ663" s="386"/>
      <c r="CR663" s="386"/>
      <c r="CS663" s="386"/>
      <c r="CT663" s="386"/>
      <c r="CU663" s="386"/>
      <c r="CV663" s="386"/>
      <c r="CW663" s="195"/>
      <c r="CY663" s="375" t="s">
        <v>533</v>
      </c>
      <c r="CZ663" s="375"/>
      <c r="DA663" s="375"/>
      <c r="DB663" s="375"/>
      <c r="DC663" s="375"/>
    </row>
    <row r="664" spans="1:107" s="188" customFormat="1" ht="127.5" hidden="1" x14ac:dyDescent="0.2">
      <c r="A664" s="188" t="s">
        <v>146</v>
      </c>
      <c r="D664" s="188" t="s">
        <v>160</v>
      </c>
      <c r="E664" s="188" t="s">
        <v>187</v>
      </c>
      <c r="G664" s="188" t="s">
        <v>255</v>
      </c>
      <c r="H664" s="188" t="s">
        <v>38</v>
      </c>
      <c r="I664" s="188" t="s">
        <v>257</v>
      </c>
      <c r="J664" s="188" t="s">
        <v>106</v>
      </c>
      <c r="K664" s="188" t="s">
        <v>366</v>
      </c>
      <c r="L664" s="194" t="s">
        <v>259</v>
      </c>
      <c r="N664" s="188" t="s">
        <v>142</v>
      </c>
      <c r="S664" s="188" t="s">
        <v>272</v>
      </c>
      <c r="AA664" s="188" t="s">
        <v>313</v>
      </c>
      <c r="AK664" s="188" t="s">
        <v>289</v>
      </c>
      <c r="AP664" s="188" t="s">
        <v>287</v>
      </c>
      <c r="AV664" s="188" t="s">
        <v>294</v>
      </c>
      <c r="AW664" s="188" t="s">
        <v>145</v>
      </c>
      <c r="AY664" s="194" t="s">
        <v>85</v>
      </c>
      <c r="AZ664" s="194" t="s">
        <v>86</v>
      </c>
      <c r="BA664" s="194" t="s">
        <v>87</v>
      </c>
      <c r="BB664" s="188" t="s">
        <v>437</v>
      </c>
      <c r="BC664" s="188" t="s">
        <v>529</v>
      </c>
      <c r="BD664" s="188" t="s">
        <v>170</v>
      </c>
      <c r="BE664" s="188" t="s">
        <v>424</v>
      </c>
      <c r="BF664" s="191" t="s">
        <v>430</v>
      </c>
      <c r="BG664" s="188" t="s">
        <v>437</v>
      </c>
      <c r="BH664" s="188" t="s">
        <v>2140</v>
      </c>
      <c r="BI664" s="194" t="str">
        <f>BG685</f>
        <v>RECTORÍA</v>
      </c>
      <c r="BJ664" s="194" t="str">
        <f>BG683</f>
        <v>JURIDICA</v>
      </c>
      <c r="BK664" s="194" t="str">
        <f>+BG690</f>
        <v>VICERRECTORIA_ADMINISTRATIVA_FINANCIERA</v>
      </c>
      <c r="BL664" s="194" t="str">
        <f>+BG692</f>
        <v>VICERRECTORÍA_INVESTIGACIONES_INNOVACIÓN_Y_EXTENSIÓN</v>
      </c>
      <c r="BM664" s="194" t="str">
        <f>BG689</f>
        <v>VICERRECTORÍA_ACADÉMICA</v>
      </c>
      <c r="BN664" s="194" t="str">
        <f>+BG691</f>
        <v>VICERRECTORÍA_RESPONSABILIDAD_SOCIAL_Y_BIENESTAR_UNIVERSITARIO</v>
      </c>
      <c r="BO664" s="194" t="str">
        <f>BG684</f>
        <v>PLANEACIÓN</v>
      </c>
      <c r="BP664" s="194" t="str">
        <f>BG687</f>
        <v>RELACIONES_INTERNACIONALES</v>
      </c>
      <c r="BQ664" s="194" t="str">
        <f>BG666</f>
        <v>CONTROL_INTERNO</v>
      </c>
      <c r="BR664" s="194" t="str">
        <f>BG667</f>
        <v>CONTROL_DISCIPLINARIO_INTERNO</v>
      </c>
      <c r="BS664" s="194" t="str">
        <f>BG688</f>
        <v>SECRETARIA_GENERAL</v>
      </c>
      <c r="BT664" s="194" t="str">
        <f>BG682</f>
        <v>GESTIÓN_FINANCIERA</v>
      </c>
      <c r="BU664" s="194" t="str">
        <f>BG680</f>
        <v>GESTIÓN_DE_TECNOLOGÍAS_INFORMÁTICAS_Y_SISTEMAS_DE_INFORMACIÓN</v>
      </c>
      <c r="BV664" s="194" t="str">
        <f>BG679</f>
        <v>GESTIÓN_DEL_TALENTO_HUMANO</v>
      </c>
      <c r="BW664" s="194" t="str">
        <f>BG678</f>
        <v>GESTIÓN_DE_SERVICIOS_INSTITUCIONALES</v>
      </c>
      <c r="BX664" s="194" t="str">
        <f>BG686</f>
        <v>RECURSOS_INFORMÁTICOS_Y_EDUCATIVOS_CRIE</v>
      </c>
      <c r="BY664" s="194" t="str">
        <f>BG664</f>
        <v>ADMISIONES_REGISTRO_Y_CONTROL_ACADÉMICO</v>
      </c>
      <c r="BZ664" s="194" t="str">
        <f>BG665</f>
        <v>BIBLIOTECA_E_INFORMACIÓN_CIENTIFICA</v>
      </c>
      <c r="CA664" s="194" t="s">
        <v>391</v>
      </c>
      <c r="CC664" s="194" t="s">
        <v>186</v>
      </c>
      <c r="CD664" s="194" t="s">
        <v>185</v>
      </c>
      <c r="CE664" s="194" t="s">
        <v>182</v>
      </c>
      <c r="CF664" s="194" t="s">
        <v>183</v>
      </c>
      <c r="CG664" s="194" t="s">
        <v>184</v>
      </c>
      <c r="CH664" s="194" t="s">
        <v>179</v>
      </c>
      <c r="CI664" s="194" t="s">
        <v>419</v>
      </c>
      <c r="CJ664" s="194" t="s">
        <v>536</v>
      </c>
      <c r="CK664" s="194" t="s">
        <v>180</v>
      </c>
      <c r="CL664" s="194" t="s">
        <v>181</v>
      </c>
      <c r="CN664" s="194" t="s">
        <v>274</v>
      </c>
      <c r="CO664" s="194" t="s">
        <v>244</v>
      </c>
      <c r="CP664" s="194" t="s">
        <v>247</v>
      </c>
      <c r="CQ664" s="194" t="s">
        <v>245</v>
      </c>
      <c r="CR664" s="194" t="s">
        <v>243</v>
      </c>
      <c r="CS664" s="194" t="s">
        <v>252</v>
      </c>
      <c r="CT664" s="194"/>
      <c r="CV664" s="194"/>
      <c r="CY664" s="188" t="s">
        <v>529</v>
      </c>
      <c r="CZ664" s="188" t="s">
        <v>530</v>
      </c>
      <c r="DA664" s="188" t="s">
        <v>531</v>
      </c>
      <c r="DB664" s="188" t="s">
        <v>534</v>
      </c>
      <c r="DC664" s="188" t="s">
        <v>532</v>
      </c>
    </row>
    <row r="665" spans="1:107" s="188" customFormat="1" ht="114.75" hidden="1" x14ac:dyDescent="0.2">
      <c r="A665" s="188" t="s">
        <v>151</v>
      </c>
      <c r="D665" s="188" t="s">
        <v>147</v>
      </c>
      <c r="E665" s="190" t="s">
        <v>188</v>
      </c>
      <c r="F665" s="190"/>
      <c r="G665" s="188" t="s">
        <v>256</v>
      </c>
      <c r="H665" s="188" t="s">
        <v>37</v>
      </c>
      <c r="I665" s="188" t="s">
        <v>41</v>
      </c>
      <c r="J665" s="188" t="s">
        <v>107</v>
      </c>
      <c r="K665" s="188" t="s">
        <v>367</v>
      </c>
      <c r="L665" s="194" t="s">
        <v>260</v>
      </c>
      <c r="N665" s="188" t="s">
        <v>143</v>
      </c>
      <c r="S665" s="188" t="s">
        <v>381</v>
      </c>
      <c r="AA665" s="188" t="s">
        <v>314</v>
      </c>
      <c r="AK665" s="188" t="s">
        <v>290</v>
      </c>
      <c r="AP665" s="188" t="s">
        <v>291</v>
      </c>
      <c r="AV665" s="188" t="s">
        <v>295</v>
      </c>
      <c r="AW665" s="188" t="s">
        <v>86</v>
      </c>
      <c r="AY665" s="188" t="s">
        <v>88</v>
      </c>
      <c r="AZ665" s="188" t="s">
        <v>89</v>
      </c>
      <c r="BA665" s="188" t="s">
        <v>90</v>
      </c>
      <c r="BB665" s="188" t="s">
        <v>178</v>
      </c>
      <c r="BC665" s="188" t="s">
        <v>530</v>
      </c>
      <c r="BD665" s="188" t="s">
        <v>2141</v>
      </c>
      <c r="BE665" s="188" t="s">
        <v>425</v>
      </c>
      <c r="BF665" s="191" t="s">
        <v>431</v>
      </c>
      <c r="BG665" s="188" t="s">
        <v>178</v>
      </c>
      <c r="BH665" s="188" t="s">
        <v>169</v>
      </c>
      <c r="BI665" s="188" t="s">
        <v>159</v>
      </c>
      <c r="BJ665" s="188" t="s">
        <v>159</v>
      </c>
      <c r="BK665" s="188" t="s">
        <v>160</v>
      </c>
      <c r="BL665" s="188" t="s">
        <v>161</v>
      </c>
      <c r="BM665" s="188" t="s">
        <v>160</v>
      </c>
      <c r="BN665" s="188" t="s">
        <v>147</v>
      </c>
      <c r="BO665" s="188" t="s">
        <v>160</v>
      </c>
      <c r="BP665" s="188" t="s">
        <v>148</v>
      </c>
      <c r="BQ665" s="188" t="s">
        <v>162</v>
      </c>
      <c r="BR665" s="188" t="s">
        <v>162</v>
      </c>
      <c r="BS665" s="188" t="s">
        <v>159</v>
      </c>
      <c r="BT665" s="188" t="s">
        <v>159</v>
      </c>
      <c r="BU665" s="188" t="s">
        <v>159</v>
      </c>
      <c r="BV665" s="188" t="s">
        <v>159</v>
      </c>
      <c r="BW665" s="188" t="s">
        <v>159</v>
      </c>
      <c r="BX665" s="188" t="s">
        <v>159</v>
      </c>
      <c r="BY665" s="188" t="s">
        <v>147</v>
      </c>
      <c r="BZ665" s="188" t="s">
        <v>147</v>
      </c>
      <c r="CA665" s="188" t="s">
        <v>163</v>
      </c>
      <c r="CC665" s="188" t="s">
        <v>147</v>
      </c>
      <c r="CD665" s="188" t="s">
        <v>147</v>
      </c>
      <c r="CE665" s="188" t="s">
        <v>147</v>
      </c>
      <c r="CF665" s="188" t="s">
        <v>147</v>
      </c>
      <c r="CG665" s="188" t="s">
        <v>147</v>
      </c>
      <c r="CH665" s="188" t="s">
        <v>147</v>
      </c>
      <c r="CI665" s="188" t="s">
        <v>147</v>
      </c>
      <c r="CJ665" s="188" t="s">
        <v>147</v>
      </c>
      <c r="CK665" s="188" t="s">
        <v>147</v>
      </c>
      <c r="CL665" s="188" t="s">
        <v>147</v>
      </c>
      <c r="CN665" s="188" t="s">
        <v>164</v>
      </c>
      <c r="CO665" s="188" t="s">
        <v>164</v>
      </c>
      <c r="CP665" s="188" t="s">
        <v>164</v>
      </c>
      <c r="CQ665" s="188" t="s">
        <v>164</v>
      </c>
      <c r="CR665" s="188" t="s">
        <v>164</v>
      </c>
      <c r="CS665" s="188" t="s">
        <v>164</v>
      </c>
      <c r="CY665" s="188" t="s">
        <v>424</v>
      </c>
      <c r="CZ665" s="188" t="s">
        <v>425</v>
      </c>
      <c r="DA665" s="188" t="s">
        <v>426</v>
      </c>
      <c r="DB665" s="188" t="s">
        <v>428</v>
      </c>
      <c r="DC665" s="188" t="s">
        <v>429</v>
      </c>
    </row>
    <row r="666" spans="1:107" s="188" customFormat="1" ht="114.75" hidden="1" x14ac:dyDescent="0.2">
      <c r="A666" s="188" t="s">
        <v>365</v>
      </c>
      <c r="D666" s="188" t="s">
        <v>161</v>
      </c>
      <c r="E666" s="190" t="s">
        <v>189</v>
      </c>
      <c r="F666" s="190"/>
      <c r="G666" s="188" t="s">
        <v>126</v>
      </c>
      <c r="H666" s="188" t="s">
        <v>222</v>
      </c>
      <c r="I666" s="188" t="s">
        <v>506</v>
      </c>
      <c r="J666" s="188" t="s">
        <v>104</v>
      </c>
      <c r="K666" s="188" t="s">
        <v>380</v>
      </c>
      <c r="N666" s="188" t="s">
        <v>103</v>
      </c>
      <c r="S666" s="188" t="s">
        <v>316</v>
      </c>
      <c r="AA666" s="188" t="s">
        <v>315</v>
      </c>
      <c r="AV666" s="188" t="s">
        <v>296</v>
      </c>
      <c r="AW666" s="188" t="s">
        <v>87</v>
      </c>
      <c r="AZ666" s="188" t="s">
        <v>91</v>
      </c>
      <c r="BA666" s="188" t="s">
        <v>89</v>
      </c>
      <c r="BB666" s="188" t="s">
        <v>177</v>
      </c>
      <c r="BC666" s="188" t="s">
        <v>531</v>
      </c>
      <c r="BD666" s="188" t="s">
        <v>427</v>
      </c>
      <c r="BE666" s="188" t="s">
        <v>426</v>
      </c>
      <c r="BF666" s="192" t="s">
        <v>432</v>
      </c>
      <c r="BG666" s="188" t="s">
        <v>177</v>
      </c>
      <c r="BH666" s="188" t="s">
        <v>167</v>
      </c>
      <c r="BI666" s="188" t="s">
        <v>160</v>
      </c>
      <c r="BK666" s="188" t="s">
        <v>159</v>
      </c>
      <c r="BL666" s="188" t="s">
        <v>164</v>
      </c>
      <c r="BM666" s="188" t="s">
        <v>147</v>
      </c>
      <c r="BN666" s="188" t="s">
        <v>158</v>
      </c>
      <c r="BO666" s="188" t="s">
        <v>159</v>
      </c>
      <c r="BV666" s="188" t="s">
        <v>158</v>
      </c>
      <c r="BW666" s="188" t="s">
        <v>162</v>
      </c>
      <c r="CC666" s="188" t="s">
        <v>161</v>
      </c>
      <c r="CD666" s="188" t="s">
        <v>161</v>
      </c>
      <c r="CE666" s="188" t="s">
        <v>161</v>
      </c>
      <c r="CF666" s="188" t="s">
        <v>161</v>
      </c>
      <c r="CG666" s="188" t="s">
        <v>161</v>
      </c>
      <c r="CH666" s="188" t="s">
        <v>161</v>
      </c>
      <c r="CI666" s="188" t="s">
        <v>161</v>
      </c>
      <c r="CJ666" s="188" t="s">
        <v>161</v>
      </c>
      <c r="CK666" s="188" t="s">
        <v>161</v>
      </c>
      <c r="CL666" s="188" t="s">
        <v>161</v>
      </c>
      <c r="CY666" s="193"/>
      <c r="CZ666" s="193"/>
      <c r="DA666" s="193"/>
      <c r="DB666" s="193"/>
      <c r="DC666" s="193"/>
    </row>
    <row r="667" spans="1:107" s="188" customFormat="1" ht="140.25" hidden="1" x14ac:dyDescent="0.2">
      <c r="D667" s="188" t="s">
        <v>164</v>
      </c>
      <c r="E667" s="190" t="s">
        <v>190</v>
      </c>
      <c r="F667" s="190"/>
      <c r="H667" s="188" t="s">
        <v>36</v>
      </c>
      <c r="I667" s="188" t="s">
        <v>40</v>
      </c>
      <c r="J667" s="188" t="s">
        <v>108</v>
      </c>
      <c r="N667" s="188" t="s">
        <v>144</v>
      </c>
      <c r="S667" s="188" t="s">
        <v>309</v>
      </c>
      <c r="AV667" s="188" t="s">
        <v>436</v>
      </c>
      <c r="AZ667" s="188" t="s">
        <v>92</v>
      </c>
      <c r="BA667" s="188" t="s">
        <v>91</v>
      </c>
      <c r="BB667" s="188" t="s">
        <v>2142</v>
      </c>
      <c r="BC667" s="188" t="s">
        <v>534</v>
      </c>
      <c r="BD667" s="188" t="s">
        <v>153</v>
      </c>
      <c r="BE667" s="188" t="s">
        <v>428</v>
      </c>
      <c r="BF667" s="191" t="s">
        <v>433</v>
      </c>
      <c r="BG667" s="188" t="s">
        <v>2142</v>
      </c>
      <c r="BH667" s="188" t="s">
        <v>165</v>
      </c>
      <c r="BK667" s="188" t="s">
        <v>164</v>
      </c>
      <c r="BL667" s="188" t="s">
        <v>147</v>
      </c>
      <c r="BM667" s="188" t="s">
        <v>149</v>
      </c>
      <c r="BO667" s="188" t="s">
        <v>163</v>
      </c>
      <c r="CC667" s="188" t="s">
        <v>164</v>
      </c>
      <c r="CD667" s="188" t="s">
        <v>164</v>
      </c>
      <c r="CE667" s="188" t="s">
        <v>164</v>
      </c>
      <c r="CF667" s="188" t="s">
        <v>164</v>
      </c>
      <c r="CG667" s="188" t="s">
        <v>164</v>
      </c>
      <c r="CH667" s="188" t="s">
        <v>164</v>
      </c>
      <c r="CI667" s="188" t="s">
        <v>164</v>
      </c>
      <c r="CJ667" s="188" t="s">
        <v>164</v>
      </c>
      <c r="CK667" s="188" t="s">
        <v>164</v>
      </c>
      <c r="CL667" s="188" t="s">
        <v>164</v>
      </c>
      <c r="CY667" s="193"/>
      <c r="CZ667" s="193"/>
      <c r="DA667" s="193"/>
      <c r="DB667" s="193"/>
      <c r="DC667" s="193"/>
    </row>
    <row r="668" spans="1:107" s="188" customFormat="1" ht="229.5" hidden="1" x14ac:dyDescent="0.2">
      <c r="D668" s="188" t="s">
        <v>159</v>
      </c>
      <c r="E668" s="188" t="s">
        <v>191</v>
      </c>
      <c r="H668" s="188" t="s">
        <v>35</v>
      </c>
      <c r="I668" s="188" t="s">
        <v>39</v>
      </c>
      <c r="J668" s="188" t="s">
        <v>109</v>
      </c>
      <c r="N668" s="188" t="s">
        <v>124</v>
      </c>
      <c r="S668" s="188" t="s">
        <v>310</v>
      </c>
      <c r="AV668" s="188" t="s">
        <v>297</v>
      </c>
      <c r="BA668" s="188" t="s">
        <v>92</v>
      </c>
      <c r="BB668" s="188" t="s">
        <v>186</v>
      </c>
      <c r="BC668" s="188" t="s">
        <v>532</v>
      </c>
      <c r="BD668" s="188" t="s">
        <v>241</v>
      </c>
      <c r="BE668" s="188" t="s">
        <v>429</v>
      </c>
      <c r="BF668" s="191" t="s">
        <v>434</v>
      </c>
      <c r="BG668" s="188" t="s">
        <v>186</v>
      </c>
      <c r="BH668" s="188" t="s">
        <v>275</v>
      </c>
      <c r="BK668" s="188" t="s">
        <v>158</v>
      </c>
      <c r="BL668" s="188" t="s">
        <v>163</v>
      </c>
      <c r="BM668" s="188" t="s">
        <v>163</v>
      </c>
      <c r="CC668" s="188" t="s">
        <v>159</v>
      </c>
      <c r="CD668" s="188" t="s">
        <v>159</v>
      </c>
      <c r="CE668" s="188" t="s">
        <v>159</v>
      </c>
      <c r="CF668" s="188" t="s">
        <v>159</v>
      </c>
      <c r="CG668" s="188" t="s">
        <v>159</v>
      </c>
      <c r="CH668" s="188" t="s">
        <v>159</v>
      </c>
      <c r="CI668" s="188" t="s">
        <v>159</v>
      </c>
      <c r="CJ668" s="188" t="s">
        <v>159</v>
      </c>
      <c r="CK668" s="188" t="s">
        <v>159</v>
      </c>
      <c r="CL668" s="188" t="s">
        <v>159</v>
      </c>
      <c r="CY668" s="193"/>
      <c r="CZ668" s="193"/>
      <c r="DA668" s="193"/>
      <c r="DB668" s="193"/>
      <c r="DC668" s="193"/>
    </row>
    <row r="669" spans="1:107" s="188" customFormat="1" ht="89.25" hidden="1" x14ac:dyDescent="0.2">
      <c r="D669" s="188" t="s">
        <v>162</v>
      </c>
      <c r="E669" s="188" t="s">
        <v>194</v>
      </c>
      <c r="H669" s="188" t="s">
        <v>34</v>
      </c>
      <c r="I669" s="188" t="s">
        <v>221</v>
      </c>
      <c r="J669" s="188" t="s">
        <v>110</v>
      </c>
      <c r="AV669" s="188" t="s">
        <v>298</v>
      </c>
      <c r="BB669" s="188" t="s">
        <v>185</v>
      </c>
      <c r="BG669" s="188" t="s">
        <v>185</v>
      </c>
      <c r="BH669" s="188" t="s">
        <v>539</v>
      </c>
      <c r="BK669" s="188" t="s">
        <v>162</v>
      </c>
      <c r="BM669" s="188" t="s">
        <v>158</v>
      </c>
      <c r="CY669" s="193"/>
      <c r="CZ669" s="193"/>
      <c r="DA669" s="193"/>
      <c r="DB669" s="193"/>
      <c r="DC669" s="193"/>
    </row>
    <row r="670" spans="1:107" s="188" customFormat="1" ht="153" hidden="1" x14ac:dyDescent="0.2">
      <c r="D670" s="188" t="s">
        <v>163</v>
      </c>
      <c r="E670" s="188" t="s">
        <v>195</v>
      </c>
      <c r="H670" s="188" t="s">
        <v>111</v>
      </c>
      <c r="I670" s="188" t="s">
        <v>2143</v>
      </c>
      <c r="J670" s="188" t="s">
        <v>111</v>
      </c>
      <c r="K670" s="425" t="s">
        <v>26</v>
      </c>
      <c r="L670" s="425"/>
      <c r="M670" s="425"/>
      <c r="N670" s="425"/>
      <c r="O670" s="425"/>
      <c r="P670" s="425"/>
      <c r="Q670" s="425"/>
      <c r="R670" s="425"/>
      <c r="S670" s="425"/>
      <c r="T670" s="425"/>
      <c r="U670" s="425"/>
      <c r="V670" s="425"/>
      <c r="W670" s="425"/>
      <c r="X670" s="425"/>
      <c r="Y670" s="425"/>
      <c r="Z670" s="425"/>
      <c r="AA670" s="425"/>
      <c r="AB670" s="425"/>
      <c r="AC670" s="425"/>
      <c r="AD670" s="425"/>
      <c r="AE670" s="425"/>
      <c r="AF670" s="425"/>
      <c r="AG670" s="425"/>
      <c r="AH670" s="425"/>
      <c r="AI670" s="425"/>
      <c r="AJ670" s="425"/>
      <c r="AK670" s="425"/>
      <c r="AL670" s="425"/>
      <c r="AM670" s="425"/>
      <c r="AN670" s="425"/>
      <c r="AO670" s="425"/>
      <c r="AP670" s="425"/>
      <c r="AQ670" s="425"/>
      <c r="AR670" s="425"/>
      <c r="AS670" s="425"/>
      <c r="AT670" s="425"/>
      <c r="AU670" s="425"/>
      <c r="AV670" s="188" t="s">
        <v>299</v>
      </c>
      <c r="AW670" s="195"/>
      <c r="BB670" s="188" t="s">
        <v>182</v>
      </c>
      <c r="BG670" s="188" t="s">
        <v>182</v>
      </c>
      <c r="BH670" s="188" t="s">
        <v>540</v>
      </c>
      <c r="BK670" s="188" t="s">
        <v>163</v>
      </c>
    </row>
    <row r="671" spans="1:107" s="188" customFormat="1" ht="89.25" hidden="1" x14ac:dyDescent="0.2">
      <c r="D671" s="188" t="s">
        <v>148</v>
      </c>
      <c r="E671" s="188" t="s">
        <v>193</v>
      </c>
      <c r="H671" s="188" t="s">
        <v>2144</v>
      </c>
      <c r="J671" s="188" t="s">
        <v>112</v>
      </c>
      <c r="K671" s="196" t="s">
        <v>106</v>
      </c>
      <c r="L671" s="196" t="s">
        <v>107</v>
      </c>
      <c r="M671" s="196" t="s">
        <v>104</v>
      </c>
      <c r="N671" s="196" t="s">
        <v>108</v>
      </c>
      <c r="O671" s="194"/>
      <c r="P671" s="196" t="s">
        <v>109</v>
      </c>
      <c r="Q671" s="194"/>
      <c r="R671" s="194"/>
      <c r="S671" s="196" t="s">
        <v>110</v>
      </c>
      <c r="T671" s="194"/>
      <c r="W671" s="196" t="s">
        <v>111</v>
      </c>
      <c r="AA671" s="196" t="s">
        <v>112</v>
      </c>
      <c r="AB671" s="196" t="s">
        <v>139</v>
      </c>
      <c r="AC671" s="194"/>
      <c r="AD671" s="194"/>
      <c r="AE671" s="194"/>
      <c r="AF671" s="196" t="s">
        <v>548</v>
      </c>
      <c r="AG671" s="196" t="s">
        <v>113</v>
      </c>
      <c r="AJ671" s="194"/>
      <c r="AK671" s="196" t="s">
        <v>140</v>
      </c>
      <c r="AL671" s="196" t="s">
        <v>557</v>
      </c>
      <c r="AP671" s="196" t="s">
        <v>582</v>
      </c>
      <c r="AS671" s="194" t="s">
        <v>583</v>
      </c>
      <c r="AT671" s="196" t="s">
        <v>585</v>
      </c>
      <c r="AU671" s="196" t="s">
        <v>584</v>
      </c>
      <c r="AV671" s="188" t="s">
        <v>300</v>
      </c>
      <c r="AY671" s="194"/>
      <c r="AZ671" s="194"/>
      <c r="BB671" s="188" t="s">
        <v>183</v>
      </c>
      <c r="BC671" s="194"/>
      <c r="BD671" s="194"/>
      <c r="BE671" s="194"/>
      <c r="BF671" s="194"/>
      <c r="BG671" s="188" t="s">
        <v>183</v>
      </c>
      <c r="BH671" s="188" t="s">
        <v>443</v>
      </c>
    </row>
    <row r="672" spans="1:107" s="188" customFormat="1" ht="114.75" hidden="1" x14ac:dyDescent="0.2">
      <c r="D672" s="188" t="s">
        <v>149</v>
      </c>
      <c r="E672" s="188" t="s">
        <v>401</v>
      </c>
      <c r="H672" s="188" t="s">
        <v>2145</v>
      </c>
      <c r="J672" s="188" t="s">
        <v>139</v>
      </c>
      <c r="K672" s="188" t="s">
        <v>136</v>
      </c>
      <c r="L672" s="188" t="s">
        <v>136</v>
      </c>
      <c r="M672" s="188" t="s">
        <v>136</v>
      </c>
      <c r="N672" s="188" t="s">
        <v>136</v>
      </c>
      <c r="P672" s="188" t="s">
        <v>136</v>
      </c>
      <c r="S672" s="188" t="s">
        <v>136</v>
      </c>
      <c r="W672" s="188" t="s">
        <v>136</v>
      </c>
      <c r="AA672" s="188" t="s">
        <v>136</v>
      </c>
      <c r="AB672" s="188" t="s">
        <v>136</v>
      </c>
      <c r="AF672" s="188" t="s">
        <v>136</v>
      </c>
      <c r="AG672" s="188" t="s">
        <v>136</v>
      </c>
      <c r="AK672" s="188" t="s">
        <v>136</v>
      </c>
      <c r="AL672" s="188" t="s">
        <v>136</v>
      </c>
      <c r="AP672" s="188" t="s">
        <v>136</v>
      </c>
      <c r="AS672" s="188" t="s">
        <v>136</v>
      </c>
      <c r="AT672" s="188" t="s">
        <v>136</v>
      </c>
      <c r="AU672" s="188" t="s">
        <v>136</v>
      </c>
      <c r="AV672" s="188" t="s">
        <v>301</v>
      </c>
      <c r="AY672" s="194"/>
      <c r="BB672" s="188" t="s">
        <v>184</v>
      </c>
      <c r="BC672" s="194" t="s">
        <v>365</v>
      </c>
      <c r="BD672" s="194"/>
      <c r="BG672" s="188" t="s">
        <v>184</v>
      </c>
      <c r="BH672" s="188" t="s">
        <v>444</v>
      </c>
    </row>
    <row r="673" spans="4:60" s="188" customFormat="1" ht="76.5" hidden="1" x14ac:dyDescent="0.2">
      <c r="D673" s="188" t="s">
        <v>158</v>
      </c>
      <c r="E673" s="188" t="s">
        <v>192</v>
      </c>
      <c r="J673" s="188" t="s">
        <v>548</v>
      </c>
      <c r="K673" s="188" t="s">
        <v>205</v>
      </c>
      <c r="L673" s="188" t="s">
        <v>205</v>
      </c>
      <c r="M673" s="188" t="s">
        <v>205</v>
      </c>
      <c r="N673" s="188" t="s">
        <v>205</v>
      </c>
      <c r="P673" s="188" t="s">
        <v>205</v>
      </c>
      <c r="S673" s="188" t="s">
        <v>205</v>
      </c>
      <c r="W673" s="188" t="s">
        <v>205</v>
      </c>
      <c r="AA673" s="188" t="s">
        <v>137</v>
      </c>
      <c r="AB673" s="188" t="s">
        <v>205</v>
      </c>
      <c r="AF673" s="188" t="s">
        <v>205</v>
      </c>
      <c r="AG673" s="188" t="s">
        <v>205</v>
      </c>
      <c r="AK673" s="188" t="s">
        <v>205</v>
      </c>
      <c r="AL673" s="188" t="s">
        <v>205</v>
      </c>
      <c r="AP673" s="188" t="s">
        <v>205</v>
      </c>
      <c r="AS673" s="188" t="s">
        <v>205</v>
      </c>
      <c r="AT673" s="188" t="s">
        <v>205</v>
      </c>
      <c r="AU673" s="188" t="s">
        <v>205</v>
      </c>
      <c r="AV673" s="188" t="s">
        <v>302</v>
      </c>
      <c r="BB673" s="188" t="s">
        <v>179</v>
      </c>
      <c r="BC673" s="188" t="s">
        <v>252</v>
      </c>
      <c r="BD673" s="188" t="s">
        <v>251</v>
      </c>
      <c r="BG673" s="188" t="s">
        <v>179</v>
      </c>
      <c r="BH673" s="188" t="s">
        <v>445</v>
      </c>
    </row>
    <row r="674" spans="4:60" s="188" customFormat="1" ht="51" hidden="1" x14ac:dyDescent="0.2">
      <c r="J674" s="188" t="s">
        <v>113</v>
      </c>
      <c r="K674" s="188" t="s">
        <v>137</v>
      </c>
      <c r="L674" s="188" t="s">
        <v>137</v>
      </c>
      <c r="M674" s="188" t="s">
        <v>137</v>
      </c>
      <c r="N674" s="188" t="s">
        <v>137</v>
      </c>
      <c r="P674" s="188" t="s">
        <v>137</v>
      </c>
      <c r="S674" s="188" t="s">
        <v>137</v>
      </c>
      <c r="W674" s="188" t="s">
        <v>137</v>
      </c>
      <c r="AA674" s="188" t="s">
        <v>138</v>
      </c>
      <c r="AB674" s="188" t="s">
        <v>137</v>
      </c>
      <c r="AF674" s="188" t="s">
        <v>137</v>
      </c>
      <c r="AG674" s="188" t="s">
        <v>137</v>
      </c>
      <c r="AK674" s="188" t="s">
        <v>137</v>
      </c>
      <c r="AL674" s="188" t="s">
        <v>137</v>
      </c>
      <c r="AP674" s="188" t="s">
        <v>137</v>
      </c>
      <c r="AR674" s="194"/>
      <c r="AS674" s="188" t="s">
        <v>137</v>
      </c>
      <c r="AT674" s="188" t="s">
        <v>137</v>
      </c>
      <c r="AU674" s="188" t="s">
        <v>137</v>
      </c>
      <c r="BB674" s="188" t="s">
        <v>419</v>
      </c>
      <c r="BC674" s="188" t="s">
        <v>244</v>
      </c>
      <c r="BD674" s="188" t="s">
        <v>242</v>
      </c>
      <c r="BG674" s="188" t="s">
        <v>419</v>
      </c>
      <c r="BH674" s="188" t="s">
        <v>535</v>
      </c>
    </row>
    <row r="675" spans="4:60" s="188" customFormat="1" ht="51" hidden="1" x14ac:dyDescent="0.2">
      <c r="D675" s="194"/>
      <c r="E675" s="194"/>
      <c r="F675" s="194"/>
      <c r="J675" s="188" t="s">
        <v>140</v>
      </c>
      <c r="K675" s="188" t="s">
        <v>204</v>
      </c>
      <c r="L675" s="188" t="s">
        <v>204</v>
      </c>
      <c r="M675" s="188" t="s">
        <v>204</v>
      </c>
      <c r="N675" s="188" t="s">
        <v>204</v>
      </c>
      <c r="P675" s="188" t="s">
        <v>204</v>
      </c>
      <c r="S675" s="188" t="s">
        <v>204</v>
      </c>
      <c r="W675" s="188" t="s">
        <v>204</v>
      </c>
      <c r="AF675" s="188" t="s">
        <v>204</v>
      </c>
      <c r="AG675" s="188" t="s">
        <v>204</v>
      </c>
      <c r="AL675" s="188" t="s">
        <v>204</v>
      </c>
      <c r="AP675" s="188" t="s">
        <v>204</v>
      </c>
      <c r="AR675" s="194"/>
      <c r="BB675" s="188" t="s">
        <v>536</v>
      </c>
      <c r="BC675" s="188" t="s">
        <v>247</v>
      </c>
      <c r="BD675" s="188" t="s">
        <v>248</v>
      </c>
      <c r="BG675" s="188" t="s">
        <v>536</v>
      </c>
      <c r="BH675" s="188" t="s">
        <v>446</v>
      </c>
    </row>
    <row r="676" spans="4:60" s="188" customFormat="1" ht="51" hidden="1" x14ac:dyDescent="0.2">
      <c r="J676" s="188" t="s">
        <v>557</v>
      </c>
      <c r="K676" s="188" t="s">
        <v>138</v>
      </c>
      <c r="L676" s="188" t="s">
        <v>138</v>
      </c>
      <c r="M676" s="188" t="s">
        <v>138</v>
      </c>
      <c r="N676" s="188" t="s">
        <v>138</v>
      </c>
      <c r="P676" s="188" t="s">
        <v>138</v>
      </c>
      <c r="S676" s="188" t="s">
        <v>138</v>
      </c>
      <c r="W676" s="188" t="s">
        <v>138</v>
      </c>
      <c r="AF676" s="188" t="s">
        <v>138</v>
      </c>
      <c r="AG676" s="188" t="s">
        <v>138</v>
      </c>
      <c r="AL676" s="188" t="s">
        <v>138</v>
      </c>
      <c r="AP676" s="188" t="s">
        <v>138</v>
      </c>
      <c r="AR676" s="194"/>
      <c r="AY676" s="194"/>
      <c r="BB676" s="188" t="s">
        <v>180</v>
      </c>
      <c r="BC676" s="188" t="s">
        <v>245</v>
      </c>
      <c r="BD676" s="188" t="s">
        <v>249</v>
      </c>
      <c r="BG676" s="188" t="s">
        <v>180</v>
      </c>
      <c r="BH676" s="188" t="s">
        <v>276</v>
      </c>
    </row>
    <row r="677" spans="4:60" s="188" customFormat="1" ht="63.75" hidden="1" x14ac:dyDescent="0.2">
      <c r="J677" s="188" t="s">
        <v>582</v>
      </c>
      <c r="AR677" s="194"/>
      <c r="BB677" s="188" t="s">
        <v>181</v>
      </c>
      <c r="BC677" s="188" t="s">
        <v>274</v>
      </c>
      <c r="BD677" s="188" t="s">
        <v>250</v>
      </c>
      <c r="BG677" s="188" t="s">
        <v>181</v>
      </c>
      <c r="BH677" s="188" t="s">
        <v>538</v>
      </c>
    </row>
    <row r="678" spans="4:60" s="188" customFormat="1" ht="38.25" hidden="1" x14ac:dyDescent="0.2">
      <c r="J678" s="188" t="s">
        <v>583</v>
      </c>
      <c r="AR678" s="194"/>
      <c r="BB678" s="188" t="s">
        <v>176</v>
      </c>
      <c r="BC678" s="188" t="s">
        <v>243</v>
      </c>
      <c r="BD678" s="188" t="s">
        <v>441</v>
      </c>
      <c r="BG678" s="188" t="s">
        <v>176</v>
      </c>
      <c r="BH678" s="188" t="s">
        <v>239</v>
      </c>
    </row>
    <row r="679" spans="4:60" s="188" customFormat="1" ht="25.5" hidden="1" x14ac:dyDescent="0.2">
      <c r="J679" s="188" t="s">
        <v>2146</v>
      </c>
      <c r="AR679" s="194"/>
      <c r="BB679" s="188" t="s">
        <v>438</v>
      </c>
      <c r="BG679" s="188" t="s">
        <v>438</v>
      </c>
      <c r="BH679" s="188" t="s">
        <v>240</v>
      </c>
    </row>
    <row r="680" spans="4:60" s="188" customFormat="1" ht="63.75" hidden="1" x14ac:dyDescent="0.2">
      <c r="J680" s="188" t="s">
        <v>584</v>
      </c>
      <c r="AR680" s="194"/>
      <c r="BB680" s="188" t="s">
        <v>439</v>
      </c>
      <c r="BG680" s="188" t="s">
        <v>439</v>
      </c>
      <c r="BH680" s="188" t="s">
        <v>166</v>
      </c>
    </row>
    <row r="681" spans="4:60" s="188" customFormat="1" ht="25.5" hidden="1" x14ac:dyDescent="0.2">
      <c r="AR681" s="194"/>
      <c r="BB681" s="188" t="s">
        <v>2147</v>
      </c>
      <c r="BG681" s="188" t="s">
        <v>2147</v>
      </c>
      <c r="BH681" s="188" t="s">
        <v>2148</v>
      </c>
    </row>
    <row r="682" spans="4:60" s="188" customFormat="1" ht="51" hidden="1" x14ac:dyDescent="0.2">
      <c r="AR682" s="194"/>
      <c r="BB682" s="188" t="s">
        <v>175</v>
      </c>
      <c r="BG682" s="188" t="s">
        <v>175</v>
      </c>
      <c r="BH682" s="188" t="s">
        <v>400</v>
      </c>
    </row>
    <row r="683" spans="4:60" s="188" customFormat="1" ht="38.25" hidden="1" x14ac:dyDescent="0.2">
      <c r="AR683" s="194"/>
      <c r="BB683" s="188" t="s">
        <v>252</v>
      </c>
      <c r="BG683" s="188" t="s">
        <v>156</v>
      </c>
      <c r="BH683" s="188" t="s">
        <v>2149</v>
      </c>
    </row>
    <row r="684" spans="4:60" s="188" customFormat="1" ht="38.25" hidden="1" x14ac:dyDescent="0.2">
      <c r="AR684" s="194"/>
      <c r="BG684" s="188" t="s">
        <v>157</v>
      </c>
      <c r="BH684" s="188" t="s">
        <v>238</v>
      </c>
    </row>
    <row r="685" spans="4:60" s="188" customFormat="1" ht="25.5" hidden="1" x14ac:dyDescent="0.2">
      <c r="AR685" s="194"/>
      <c r="BB685" s="188" t="s">
        <v>156</v>
      </c>
      <c r="BG685" s="188" t="s">
        <v>155</v>
      </c>
      <c r="BH685" s="188" t="s">
        <v>2150</v>
      </c>
    </row>
    <row r="686" spans="4:60" s="188" customFormat="1" ht="38.25" hidden="1" x14ac:dyDescent="0.2">
      <c r="AR686" s="194"/>
      <c r="BB686" s="188" t="s">
        <v>244</v>
      </c>
      <c r="BG686" s="188" t="s">
        <v>440</v>
      </c>
      <c r="BH686" s="188" t="s">
        <v>168</v>
      </c>
    </row>
    <row r="687" spans="4:60" s="188" customFormat="1" ht="51" hidden="1" x14ac:dyDescent="0.2">
      <c r="AR687" s="194"/>
      <c r="BB687" s="188" t="s">
        <v>442</v>
      </c>
      <c r="BG687" s="188" t="s">
        <v>172</v>
      </c>
      <c r="BH687" s="188" t="s">
        <v>447</v>
      </c>
    </row>
    <row r="688" spans="4:60" s="188" customFormat="1" ht="51" hidden="1" x14ac:dyDescent="0.2">
      <c r="O688" s="194"/>
      <c r="AR688" s="194"/>
      <c r="BB688" s="188" t="s">
        <v>245</v>
      </c>
      <c r="BG688" s="188" t="s">
        <v>173</v>
      </c>
      <c r="BH688" s="188" t="s">
        <v>2151</v>
      </c>
    </row>
    <row r="689" spans="1:60" s="188" customFormat="1" ht="51" hidden="1" x14ac:dyDescent="0.2">
      <c r="AR689" s="194"/>
      <c r="BB689" s="188" t="s">
        <v>246</v>
      </c>
      <c r="BG689" s="188" t="s">
        <v>174</v>
      </c>
      <c r="BH689" s="188" t="s">
        <v>170</v>
      </c>
    </row>
    <row r="690" spans="1:60" s="188" customFormat="1" ht="38.25" hidden="1" x14ac:dyDescent="0.2">
      <c r="AR690" s="194"/>
      <c r="BB690" s="188" t="s">
        <v>243</v>
      </c>
      <c r="BG690" s="188" t="s">
        <v>519</v>
      </c>
      <c r="BH690" s="188" t="s">
        <v>153</v>
      </c>
    </row>
    <row r="691" spans="1:60" s="188" customFormat="1" ht="63.75" hidden="1" x14ac:dyDescent="0.2">
      <c r="AR691" s="194"/>
      <c r="BB691" s="188" t="s">
        <v>157</v>
      </c>
      <c r="BG691" s="188" t="s">
        <v>522</v>
      </c>
      <c r="BH691" s="188" t="s">
        <v>241</v>
      </c>
    </row>
    <row r="692" spans="1:60" s="188" customFormat="1" ht="51" hidden="1" x14ac:dyDescent="0.2">
      <c r="AR692" s="194"/>
      <c r="BB692" s="188" t="s">
        <v>155</v>
      </c>
      <c r="BG692" s="188" t="s">
        <v>523</v>
      </c>
      <c r="BH692" s="188" t="s">
        <v>2141</v>
      </c>
    </row>
    <row r="693" spans="1:60" s="188" customFormat="1" ht="38.25" hidden="1" x14ac:dyDescent="0.2">
      <c r="A693" s="194" t="s">
        <v>154</v>
      </c>
      <c r="B693" s="194" t="s">
        <v>282</v>
      </c>
      <c r="AR693" s="194"/>
      <c r="BB693" s="188" t="s">
        <v>518</v>
      </c>
    </row>
    <row r="694" spans="1:60" s="188" customFormat="1" ht="38.25" hidden="1" x14ac:dyDescent="0.2">
      <c r="A694" s="188" t="s">
        <v>437</v>
      </c>
      <c r="B694" s="188" t="s">
        <v>2140</v>
      </c>
      <c r="AR694" s="194"/>
      <c r="BB694" s="188" t="s">
        <v>172</v>
      </c>
    </row>
    <row r="695" spans="1:60" s="188" customFormat="1" ht="38.25" hidden="1" x14ac:dyDescent="0.2">
      <c r="A695" s="188" t="s">
        <v>178</v>
      </c>
      <c r="B695" s="188" t="s">
        <v>169</v>
      </c>
      <c r="AR695" s="194"/>
      <c r="BB695" s="188" t="s">
        <v>173</v>
      </c>
    </row>
    <row r="696" spans="1:60" s="188" customFormat="1" ht="25.5" hidden="1" x14ac:dyDescent="0.2">
      <c r="A696" s="188" t="s">
        <v>177</v>
      </c>
      <c r="B696" s="188" t="s">
        <v>167</v>
      </c>
      <c r="AR696" s="194"/>
      <c r="BB696" s="188" t="s">
        <v>174</v>
      </c>
    </row>
    <row r="697" spans="1:60" s="188" customFormat="1" ht="38.25" hidden="1" x14ac:dyDescent="0.2">
      <c r="A697" s="188" t="s">
        <v>2142</v>
      </c>
      <c r="B697" s="188" t="s">
        <v>165</v>
      </c>
      <c r="AR697" s="194"/>
      <c r="BB697" s="188" t="s">
        <v>519</v>
      </c>
    </row>
    <row r="698" spans="1:60" s="188" customFormat="1" ht="63.75" hidden="1" x14ac:dyDescent="0.2">
      <c r="A698" s="188" t="s">
        <v>186</v>
      </c>
      <c r="B698" s="188" t="s">
        <v>275</v>
      </c>
      <c r="AR698" s="194"/>
      <c r="BB698" s="188" t="s">
        <v>520</v>
      </c>
    </row>
    <row r="699" spans="1:60" s="188" customFormat="1" ht="51" hidden="1" x14ac:dyDescent="0.2">
      <c r="A699" s="188" t="s">
        <v>185</v>
      </c>
      <c r="B699" s="188" t="s">
        <v>539</v>
      </c>
      <c r="AR699" s="194"/>
      <c r="BB699" s="188" t="s">
        <v>521</v>
      </c>
    </row>
    <row r="700" spans="1:60" s="188" customFormat="1" ht="25.5" hidden="1" x14ac:dyDescent="0.2">
      <c r="A700" s="188" t="s">
        <v>182</v>
      </c>
      <c r="B700" s="188" t="s">
        <v>540</v>
      </c>
      <c r="AR700" s="194"/>
    </row>
    <row r="701" spans="1:60" s="188" customFormat="1" ht="25.5" hidden="1" x14ac:dyDescent="0.2">
      <c r="A701" s="188" t="s">
        <v>183</v>
      </c>
      <c r="B701" s="188" t="s">
        <v>443</v>
      </c>
      <c r="AR701" s="194"/>
    </row>
    <row r="702" spans="1:60" s="188" customFormat="1" ht="38.25" hidden="1" x14ac:dyDescent="0.2">
      <c r="A702" s="188" t="s">
        <v>184</v>
      </c>
      <c r="B702" s="188" t="s">
        <v>444</v>
      </c>
      <c r="AR702" s="194"/>
    </row>
    <row r="703" spans="1:60" s="188" customFormat="1" ht="25.5" hidden="1" x14ac:dyDescent="0.2">
      <c r="A703" s="188" t="s">
        <v>179</v>
      </c>
      <c r="B703" s="188" t="s">
        <v>445</v>
      </c>
      <c r="AR703" s="194"/>
    </row>
    <row r="704" spans="1:60" s="188" customFormat="1" ht="38.25" hidden="1" x14ac:dyDescent="0.2">
      <c r="A704" s="188" t="s">
        <v>419</v>
      </c>
      <c r="B704" s="188" t="s">
        <v>2152</v>
      </c>
      <c r="AR704" s="194"/>
    </row>
    <row r="705" spans="1:44" s="188" customFormat="1" ht="25.5" hidden="1" x14ac:dyDescent="0.2">
      <c r="A705" s="188" t="s">
        <v>536</v>
      </c>
      <c r="B705" s="188" t="s">
        <v>446</v>
      </c>
      <c r="AR705" s="194"/>
    </row>
    <row r="706" spans="1:44" s="188" customFormat="1" ht="25.5" hidden="1" x14ac:dyDescent="0.2">
      <c r="A706" s="188" t="s">
        <v>180</v>
      </c>
      <c r="B706" s="188" t="s">
        <v>276</v>
      </c>
      <c r="AR706" s="194"/>
    </row>
    <row r="707" spans="1:44" s="188" customFormat="1" ht="25.5" hidden="1" x14ac:dyDescent="0.2">
      <c r="A707" s="188" t="s">
        <v>181</v>
      </c>
      <c r="B707" s="188" t="s">
        <v>537</v>
      </c>
      <c r="AR707" s="194"/>
    </row>
    <row r="708" spans="1:44" s="188" customFormat="1" ht="38.25" hidden="1" x14ac:dyDescent="0.2">
      <c r="A708" s="188" t="s">
        <v>176</v>
      </c>
      <c r="B708" s="188" t="s">
        <v>239</v>
      </c>
      <c r="AR708" s="194"/>
    </row>
    <row r="709" spans="1:44" s="188" customFormat="1" ht="25.5" hidden="1" x14ac:dyDescent="0.2">
      <c r="A709" s="188" t="s">
        <v>438</v>
      </c>
      <c r="B709" s="188" t="s">
        <v>240</v>
      </c>
      <c r="AR709" s="194"/>
    </row>
    <row r="710" spans="1:44" s="188" customFormat="1" ht="63.75" hidden="1" x14ac:dyDescent="0.2">
      <c r="A710" s="188" t="s">
        <v>439</v>
      </c>
      <c r="B710" s="188" t="s">
        <v>166</v>
      </c>
      <c r="AR710" s="194"/>
    </row>
    <row r="711" spans="1:44" s="188" customFormat="1" ht="25.5" hidden="1" x14ac:dyDescent="0.2">
      <c r="A711" s="188" t="s">
        <v>2147</v>
      </c>
      <c r="B711" s="188" t="s">
        <v>2148</v>
      </c>
      <c r="AR711" s="194"/>
    </row>
    <row r="712" spans="1:44" s="188" customFormat="1" ht="25.5" hidden="1" x14ac:dyDescent="0.2">
      <c r="A712" s="188" t="s">
        <v>175</v>
      </c>
      <c r="B712" s="188" t="s">
        <v>400</v>
      </c>
      <c r="AR712" s="194"/>
    </row>
    <row r="713" spans="1:44" s="188" customFormat="1" ht="12.75" hidden="1" x14ac:dyDescent="0.2">
      <c r="A713" s="188" t="s">
        <v>156</v>
      </c>
      <c r="B713" s="188" t="s">
        <v>2149</v>
      </c>
      <c r="AR713" s="194"/>
    </row>
    <row r="714" spans="1:44" s="188" customFormat="1" ht="25.5" hidden="1" x14ac:dyDescent="0.2">
      <c r="A714" s="188" t="s">
        <v>157</v>
      </c>
      <c r="B714" s="188" t="s">
        <v>238</v>
      </c>
      <c r="AR714" s="194"/>
    </row>
    <row r="715" spans="1:44" s="188" customFormat="1" ht="25.5" hidden="1" x14ac:dyDescent="0.2">
      <c r="A715" s="188" t="s">
        <v>155</v>
      </c>
      <c r="B715" s="188" t="s">
        <v>2150</v>
      </c>
      <c r="AR715" s="194"/>
    </row>
    <row r="716" spans="1:44" s="188" customFormat="1" ht="38.25" hidden="1" x14ac:dyDescent="0.2">
      <c r="A716" s="188" t="s">
        <v>440</v>
      </c>
      <c r="B716" s="188" t="s">
        <v>168</v>
      </c>
      <c r="AR716" s="194"/>
    </row>
    <row r="717" spans="1:44" s="188" customFormat="1" ht="25.5" hidden="1" x14ac:dyDescent="0.2">
      <c r="A717" s="188" t="s">
        <v>172</v>
      </c>
      <c r="B717" s="188" t="s">
        <v>447</v>
      </c>
      <c r="AR717" s="194"/>
    </row>
    <row r="718" spans="1:44" s="188" customFormat="1" ht="25.5" hidden="1" x14ac:dyDescent="0.2">
      <c r="A718" s="188" t="s">
        <v>173</v>
      </c>
      <c r="B718" s="188" t="s">
        <v>2151</v>
      </c>
      <c r="AR718" s="194"/>
    </row>
    <row r="719" spans="1:44" s="188" customFormat="1" ht="25.5" hidden="1" x14ac:dyDescent="0.2">
      <c r="A719" s="188" t="s">
        <v>174</v>
      </c>
      <c r="B719" s="188" t="s">
        <v>170</v>
      </c>
      <c r="AR719" s="194"/>
    </row>
    <row r="720" spans="1:44" s="188" customFormat="1" ht="38.25" hidden="1" x14ac:dyDescent="0.2">
      <c r="A720" s="188" t="s">
        <v>519</v>
      </c>
      <c r="B720" s="188" t="s">
        <v>153</v>
      </c>
      <c r="AR720" s="194"/>
    </row>
    <row r="721" spans="1:44" s="188" customFormat="1" ht="63.75" hidden="1" x14ac:dyDescent="0.2">
      <c r="A721" s="188" t="s">
        <v>522</v>
      </c>
      <c r="B721" s="188" t="s">
        <v>241</v>
      </c>
      <c r="AR721" s="194"/>
    </row>
    <row r="722" spans="1:44" s="188" customFormat="1" ht="51" hidden="1" x14ac:dyDescent="0.2">
      <c r="A722" s="188" t="s">
        <v>523</v>
      </c>
      <c r="B722" s="188" t="s">
        <v>2141</v>
      </c>
      <c r="AR722" s="194"/>
    </row>
    <row r="723" spans="1:44" s="188" customFormat="1" ht="38.25" hidden="1" x14ac:dyDescent="0.2">
      <c r="A723" s="188" t="s">
        <v>252</v>
      </c>
      <c r="B723" s="188" t="s">
        <v>251</v>
      </c>
      <c r="AR723" s="194"/>
    </row>
    <row r="724" spans="1:44" s="188" customFormat="1" ht="25.5" hidden="1" x14ac:dyDescent="0.2">
      <c r="A724" s="188" t="s">
        <v>244</v>
      </c>
      <c r="B724" s="188" t="s">
        <v>242</v>
      </c>
      <c r="AR724" s="194"/>
    </row>
    <row r="725" spans="1:44" s="188" customFormat="1" ht="51" hidden="1" x14ac:dyDescent="0.2">
      <c r="A725" s="188" t="s">
        <v>247</v>
      </c>
      <c r="B725" s="188" t="s">
        <v>248</v>
      </c>
      <c r="AR725" s="194"/>
    </row>
    <row r="726" spans="1:44" s="188" customFormat="1" ht="51" hidden="1" x14ac:dyDescent="0.2">
      <c r="A726" s="188" t="s">
        <v>245</v>
      </c>
      <c r="B726" s="188" t="s">
        <v>249</v>
      </c>
      <c r="AR726" s="194"/>
    </row>
    <row r="727" spans="1:44" s="188" customFormat="1" ht="63.75" hidden="1" x14ac:dyDescent="0.2">
      <c r="A727" s="188" t="s">
        <v>274</v>
      </c>
      <c r="B727" s="188" t="s">
        <v>250</v>
      </c>
      <c r="AR727" s="194"/>
    </row>
    <row r="728" spans="1:44" s="188" customFormat="1" ht="25.5" hidden="1" x14ac:dyDescent="0.2">
      <c r="A728" s="188" t="s">
        <v>243</v>
      </c>
      <c r="B728" s="188" t="s">
        <v>441</v>
      </c>
      <c r="AR728" s="194"/>
    </row>
    <row r="729" spans="1:44" s="188" customFormat="1" ht="25.5" hidden="1" x14ac:dyDescent="0.2">
      <c r="A729" s="188" t="s">
        <v>529</v>
      </c>
      <c r="B729" s="188" t="s">
        <v>170</v>
      </c>
      <c r="AR729" s="194"/>
    </row>
    <row r="730" spans="1:44" s="188" customFormat="1" ht="51" hidden="1" x14ac:dyDescent="0.2">
      <c r="A730" s="188" t="s">
        <v>530</v>
      </c>
      <c r="B730" s="188" t="s">
        <v>2141</v>
      </c>
      <c r="AR730" s="194"/>
    </row>
    <row r="731" spans="1:44" s="188" customFormat="1" ht="25.5" hidden="1" x14ac:dyDescent="0.2">
      <c r="A731" s="188" t="s">
        <v>531</v>
      </c>
      <c r="B731" s="188" t="s">
        <v>427</v>
      </c>
      <c r="AR731" s="194"/>
    </row>
    <row r="732" spans="1:44" s="188" customFormat="1" ht="38.25" hidden="1" x14ac:dyDescent="0.2">
      <c r="A732" s="188" t="s">
        <v>534</v>
      </c>
      <c r="B732" s="188" t="s">
        <v>153</v>
      </c>
      <c r="AR732" s="194"/>
    </row>
    <row r="733" spans="1:44" s="188" customFormat="1" ht="63.75" hidden="1" x14ac:dyDescent="0.2">
      <c r="A733" s="188" t="s">
        <v>532</v>
      </c>
      <c r="B733" s="188" t="s">
        <v>241</v>
      </c>
      <c r="AR733" s="194"/>
    </row>
    <row r="734" spans="1:44" s="188" customFormat="1" ht="12.75" hidden="1" x14ac:dyDescent="0.2"/>
    <row r="735" spans="1:44" s="188" customFormat="1" ht="12.75" hidden="1" x14ac:dyDescent="0.2"/>
    <row r="736" spans="1:44" s="188" customFormat="1" ht="12.75" hidden="1" x14ac:dyDescent="0.2"/>
    <row r="737" s="188" customFormat="1" ht="12.75" hidden="1" x14ac:dyDescent="0.2"/>
    <row r="738" s="188" customFormat="1" ht="12.75" hidden="1" x14ac:dyDescent="0.2"/>
    <row r="739" s="188" customFormat="1" ht="12.75" hidden="1" x14ac:dyDescent="0.2"/>
    <row r="740" s="188" customFormat="1" ht="12.75" hidden="1" x14ac:dyDescent="0.2"/>
    <row r="741" s="188" customFormat="1" ht="12.75" hidden="1" x14ac:dyDescent="0.2"/>
    <row r="742" s="188" customFormat="1" ht="12.75" hidden="1" x14ac:dyDescent="0.2"/>
    <row r="743" s="188" customFormat="1" ht="12.75" hidden="1" x14ac:dyDescent="0.2"/>
    <row r="744" s="188" customFormat="1" ht="12.75" hidden="1" x14ac:dyDescent="0.2"/>
    <row r="745" s="188" customFormat="1" ht="12.75" hidden="1" x14ac:dyDescent="0.2"/>
    <row r="746" s="188" customFormat="1" ht="12.75" hidden="1" x14ac:dyDescent="0.2"/>
    <row r="747" s="188" customFormat="1" ht="12.75" hidden="1" x14ac:dyDescent="0.2"/>
    <row r="748" s="188" customFormat="1" ht="12.75" hidden="1" x14ac:dyDescent="0.2"/>
    <row r="749" s="188" customFormat="1" ht="12.75" hidden="1" x14ac:dyDescent="0.2"/>
    <row r="750" s="188" customFormat="1" ht="12.75" hidden="1" x14ac:dyDescent="0.2"/>
    <row r="751" s="188" customFormat="1" ht="12.75" hidden="1" x14ac:dyDescent="0.2"/>
    <row r="752" s="188" customFormat="1" ht="12.75" hidden="1" x14ac:dyDescent="0.2"/>
    <row r="753" s="188" customFormat="1" ht="12.75" hidden="1" x14ac:dyDescent="0.2"/>
    <row r="754" s="188" customFormat="1" ht="12.75" hidden="1" x14ac:dyDescent="0.2"/>
    <row r="755" s="188" customFormat="1" ht="12.75" hidden="1" x14ac:dyDescent="0.2"/>
    <row r="756" s="188" customFormat="1" ht="12.75" hidden="1" x14ac:dyDescent="0.2"/>
    <row r="757" s="188" customFormat="1" ht="12.75" hidden="1" x14ac:dyDescent="0.2"/>
    <row r="758" s="188" customFormat="1" ht="12.75" hidden="1" x14ac:dyDescent="0.2"/>
    <row r="759" s="188" customFormat="1" ht="12.75" hidden="1" x14ac:dyDescent="0.2"/>
    <row r="760" s="188" customFormat="1" ht="12.75" hidden="1" x14ac:dyDescent="0.2"/>
    <row r="761" s="188" customFormat="1" ht="12.75" hidden="1" x14ac:dyDescent="0.2"/>
    <row r="762" s="188" customFormat="1" ht="12.75" hidden="1" x14ac:dyDescent="0.2"/>
    <row r="763" s="188" customFormat="1" ht="12.75" hidden="1" x14ac:dyDescent="0.2"/>
    <row r="764" s="188" customFormat="1" ht="12.75" hidden="1" x14ac:dyDescent="0.2"/>
    <row r="765" s="188" customFormat="1" ht="12.75" hidden="1" x14ac:dyDescent="0.2"/>
    <row r="766" s="188" customFormat="1" ht="12.75" hidden="1" x14ac:dyDescent="0.2"/>
    <row r="767" s="188" customFormat="1" ht="12.75" hidden="1" x14ac:dyDescent="0.2"/>
    <row r="768" s="188" customFormat="1" ht="12.75" hidden="1" x14ac:dyDescent="0.2"/>
    <row r="769" s="188" customFormat="1" ht="12.75" hidden="1" x14ac:dyDescent="0.2"/>
    <row r="770" s="188" customFormat="1" ht="12.75" hidden="1" x14ac:dyDescent="0.2"/>
    <row r="771" s="188" customFormat="1" ht="12.75" hidden="1" x14ac:dyDescent="0.2"/>
    <row r="772" s="188" customFormat="1" ht="12.75" hidden="1" x14ac:dyDescent="0.2"/>
    <row r="773" s="188" customFormat="1" ht="12.75" hidden="1" x14ac:dyDescent="0.2"/>
    <row r="774" s="188" customFormat="1" ht="12.75" hidden="1" x14ac:dyDescent="0.2"/>
    <row r="775" s="188" customFormat="1" ht="12.75" hidden="1" x14ac:dyDescent="0.2"/>
    <row r="776" s="188" customFormat="1" ht="12.75" hidden="1" x14ac:dyDescent="0.2"/>
    <row r="777" s="188" customFormat="1" ht="12.75" hidden="1" x14ac:dyDescent="0.2"/>
    <row r="778" s="188" customFormat="1" ht="12.75" hidden="1" x14ac:dyDescent="0.2"/>
    <row r="779" s="188" customFormat="1" ht="12.75" hidden="1" x14ac:dyDescent="0.2"/>
    <row r="780" s="188" customFormat="1" ht="12.75" hidden="1" x14ac:dyDescent="0.2"/>
    <row r="781" s="188" customFormat="1" ht="12.75" hidden="1" x14ac:dyDescent="0.2"/>
    <row r="782" s="188" customFormat="1" ht="12.75" hidden="1" x14ac:dyDescent="0.2"/>
    <row r="783" s="188" customFormat="1" ht="12.75" hidden="1" x14ac:dyDescent="0.2"/>
    <row r="784" s="188" customFormat="1" ht="12.75" x14ac:dyDescent="0.2"/>
    <row r="785" s="188" customFormat="1" ht="12.75" x14ac:dyDescent="0.2"/>
    <row r="786" s="188" customFormat="1" ht="12.75" x14ac:dyDescent="0.2"/>
    <row r="787" s="188" customFormat="1" ht="12.75" x14ac:dyDescent="0.2"/>
    <row r="788" s="188" customFormat="1" ht="12.75" x14ac:dyDescent="0.2"/>
    <row r="789" s="188" customFormat="1" ht="12.75" x14ac:dyDescent="0.2"/>
    <row r="790" s="188" customFormat="1" ht="12.75" x14ac:dyDescent="0.2"/>
    <row r="791" s="188" customFormat="1" ht="12.75" x14ac:dyDescent="0.2"/>
    <row r="792" s="188" customFormat="1" ht="12.75" x14ac:dyDescent="0.2"/>
    <row r="793" s="188" customFormat="1" ht="12.75" x14ac:dyDescent="0.2"/>
    <row r="794" s="188" customFormat="1" ht="12.75" x14ac:dyDescent="0.2"/>
    <row r="795" s="107" customFormat="1" ht="64.5" customHeight="1" x14ac:dyDescent="0.2"/>
    <row r="796" s="107" customFormat="1" ht="64.5" customHeight="1" x14ac:dyDescent="0.2"/>
    <row r="797" s="107" customFormat="1" ht="64.5" customHeight="1" x14ac:dyDescent="0.2"/>
    <row r="798" s="107" customFormat="1" ht="64.5" customHeight="1" x14ac:dyDescent="0.2"/>
    <row r="799" s="107" customFormat="1" ht="64.5" customHeight="1" x14ac:dyDescent="0.2"/>
    <row r="800" s="107" customFormat="1" ht="64.5" customHeight="1" x14ac:dyDescent="0.2"/>
    <row r="801" s="107" customFormat="1" ht="64.5" customHeight="1" x14ac:dyDescent="0.2"/>
    <row r="802" s="107" customFormat="1" ht="64.5" customHeight="1" x14ac:dyDescent="0.2"/>
    <row r="803" s="107" customFormat="1" ht="64.5" customHeight="1" x14ac:dyDescent="0.2"/>
    <row r="804" s="107" customFormat="1" ht="64.5" customHeight="1" x14ac:dyDescent="0.2"/>
  </sheetData>
  <sheetProtection algorithmName="SHA-512" hashValue="KpKmCS4t4SrowhGWftqyQsWTbswuxnik0G5ayju38+/JhvJCWRfcbEMXqW1ZI4aV94hkftPRugoBTHYKvgMDwA==" saltValue="i7PyS9BlTDOuKmg1JKeMtw==" spinCount="100000" sheet="1" objects="1" scenarios="1"/>
  <autoFilter ref="A10:DC571" xr:uid="{00000000-0009-0000-0000-000000000000}">
    <filterColumn colId="3">
      <filters>
        <filter val="INVESTIGACIÓN_E_INNOVACIÓN"/>
      </filters>
    </filterColumn>
    <filterColumn colId="18" showButton="0"/>
    <filterColumn colId="19" showButton="0"/>
  </autoFilter>
  <sortState xmlns:xlrd2="http://schemas.microsoft.com/office/spreadsheetml/2017/richdata2" ref="M1048541:M1048552">
    <sortCondition ref="M1048541"/>
  </sortState>
  <dataConsolidate/>
  <mergeCells count="5827">
    <mergeCell ref="K670:AU670"/>
    <mergeCell ref="AR569:AR571"/>
    <mergeCell ref="AS569:AS571"/>
    <mergeCell ref="AT569:AT571"/>
    <mergeCell ref="AU569:AU571"/>
    <mergeCell ref="AV569:AV571"/>
    <mergeCell ref="AQ539:AQ541"/>
    <mergeCell ref="AQ542:AQ544"/>
    <mergeCell ref="AQ545:AQ547"/>
    <mergeCell ref="AQ548:AQ550"/>
    <mergeCell ref="AQ551:AQ553"/>
    <mergeCell ref="AQ554:AQ556"/>
    <mergeCell ref="AQ557:AQ559"/>
    <mergeCell ref="AQ560:AQ562"/>
    <mergeCell ref="AQ563:AQ565"/>
    <mergeCell ref="AQ566:AQ568"/>
    <mergeCell ref="AQ569:AQ571"/>
    <mergeCell ref="AV554:AV556"/>
    <mergeCell ref="AR557:AR559"/>
    <mergeCell ref="AS557:AS559"/>
    <mergeCell ref="AT557:AT559"/>
    <mergeCell ref="AU557:AU559"/>
    <mergeCell ref="AV557:AV559"/>
    <mergeCell ref="AR560:AR562"/>
    <mergeCell ref="AS560:AS562"/>
    <mergeCell ref="AT560:AT562"/>
    <mergeCell ref="AU560:AU562"/>
    <mergeCell ref="AV560:AV562"/>
    <mergeCell ref="AR563:AR565"/>
    <mergeCell ref="AS563:AS565"/>
    <mergeCell ref="AT563:AT565"/>
    <mergeCell ref="AU563:AU565"/>
    <mergeCell ref="AV563:AV565"/>
    <mergeCell ref="AR566:AR568"/>
    <mergeCell ref="AS566:AS568"/>
    <mergeCell ref="AT566:AT568"/>
    <mergeCell ref="AU566:AU568"/>
    <mergeCell ref="AV566:AV568"/>
    <mergeCell ref="U569:U571"/>
    <mergeCell ref="V569:V571"/>
    <mergeCell ref="X569:X571"/>
    <mergeCell ref="Y569:Y571"/>
    <mergeCell ref="AC569:AC571"/>
    <mergeCell ref="AD569:AD571"/>
    <mergeCell ref="AH569:AH571"/>
    <mergeCell ref="AI569:AI571"/>
    <mergeCell ref="AM569:AM571"/>
    <mergeCell ref="AN569:AN571"/>
    <mergeCell ref="AR539:AR541"/>
    <mergeCell ref="AS539:AS541"/>
    <mergeCell ref="AT539:AT541"/>
    <mergeCell ref="AU539:AU541"/>
    <mergeCell ref="AV539:AV541"/>
    <mergeCell ref="AR542:AR544"/>
    <mergeCell ref="AS542:AS544"/>
    <mergeCell ref="AT542:AT544"/>
    <mergeCell ref="AU542:AU544"/>
    <mergeCell ref="AV542:AV544"/>
    <mergeCell ref="AR545:AR547"/>
    <mergeCell ref="AS545:AS547"/>
    <mergeCell ref="AT545:AT547"/>
    <mergeCell ref="AU545:AU547"/>
    <mergeCell ref="AV545:AV547"/>
    <mergeCell ref="AR548:AR550"/>
    <mergeCell ref="AS548:AS550"/>
    <mergeCell ref="AT548:AT550"/>
    <mergeCell ref="AU548:AU550"/>
    <mergeCell ref="AV548:AV550"/>
    <mergeCell ref="AR551:AR553"/>
    <mergeCell ref="AS551:AS553"/>
    <mergeCell ref="U563:U565"/>
    <mergeCell ref="V563:V565"/>
    <mergeCell ref="X563:X565"/>
    <mergeCell ref="Y563:Y565"/>
    <mergeCell ref="AC563:AC565"/>
    <mergeCell ref="AD563:AD565"/>
    <mergeCell ref="AH563:AH565"/>
    <mergeCell ref="AI563:AI565"/>
    <mergeCell ref="AM563:AM565"/>
    <mergeCell ref="AN563:AN565"/>
    <mergeCell ref="R566:R568"/>
    <mergeCell ref="U566:U568"/>
    <mergeCell ref="V566:V568"/>
    <mergeCell ref="X566:X568"/>
    <mergeCell ref="Y566:Y568"/>
    <mergeCell ref="AC566:AC568"/>
    <mergeCell ref="AD566:AD568"/>
    <mergeCell ref="AH566:AH568"/>
    <mergeCell ref="AI566:AI568"/>
    <mergeCell ref="AM566:AM568"/>
    <mergeCell ref="AN566:AN568"/>
    <mergeCell ref="U557:U559"/>
    <mergeCell ref="V557:V559"/>
    <mergeCell ref="X557:X559"/>
    <mergeCell ref="Y557:Y559"/>
    <mergeCell ref="AC557:AC559"/>
    <mergeCell ref="AD557:AD559"/>
    <mergeCell ref="AH557:AH559"/>
    <mergeCell ref="AI557:AI559"/>
    <mergeCell ref="AM557:AM559"/>
    <mergeCell ref="AN557:AN559"/>
    <mergeCell ref="R560:R562"/>
    <mergeCell ref="U560:U562"/>
    <mergeCell ref="V560:V562"/>
    <mergeCell ref="X560:X562"/>
    <mergeCell ref="Y560:Y562"/>
    <mergeCell ref="AC560:AC562"/>
    <mergeCell ref="AD560:AD562"/>
    <mergeCell ref="AH560:AH562"/>
    <mergeCell ref="AI560:AI562"/>
    <mergeCell ref="AM560:AM562"/>
    <mergeCell ref="AN560:AN562"/>
    <mergeCell ref="U551:U553"/>
    <mergeCell ref="V551:V553"/>
    <mergeCell ref="X551:X553"/>
    <mergeCell ref="Y551:Y553"/>
    <mergeCell ref="AC551:AC553"/>
    <mergeCell ref="AD551:AD553"/>
    <mergeCell ref="AH551:AH553"/>
    <mergeCell ref="AI551:AI553"/>
    <mergeCell ref="AM551:AM553"/>
    <mergeCell ref="AN551:AN553"/>
    <mergeCell ref="R554:R556"/>
    <mergeCell ref="U554:U556"/>
    <mergeCell ref="V554:V556"/>
    <mergeCell ref="X554:X556"/>
    <mergeCell ref="Y554:Y556"/>
    <mergeCell ref="AC554:AC556"/>
    <mergeCell ref="AD554:AD556"/>
    <mergeCell ref="AH554:AH556"/>
    <mergeCell ref="AI554:AI556"/>
    <mergeCell ref="AM554:AM556"/>
    <mergeCell ref="AN554:AN556"/>
    <mergeCell ref="U545:U547"/>
    <mergeCell ref="V545:V547"/>
    <mergeCell ref="X545:X547"/>
    <mergeCell ref="Y545:Y547"/>
    <mergeCell ref="AC545:AC547"/>
    <mergeCell ref="AD545:AD547"/>
    <mergeCell ref="AH545:AH547"/>
    <mergeCell ref="AI545:AI547"/>
    <mergeCell ref="AM545:AM547"/>
    <mergeCell ref="AN545:AN547"/>
    <mergeCell ref="R548:R550"/>
    <mergeCell ref="U548:U550"/>
    <mergeCell ref="V548:V550"/>
    <mergeCell ref="X548:X550"/>
    <mergeCell ref="Y548:Y550"/>
    <mergeCell ref="AC548:AC550"/>
    <mergeCell ref="AD548:AD550"/>
    <mergeCell ref="AH548:AH550"/>
    <mergeCell ref="AI548:AI550"/>
    <mergeCell ref="AM548:AM550"/>
    <mergeCell ref="AN548:AN550"/>
    <mergeCell ref="U539:U541"/>
    <mergeCell ref="V539:V541"/>
    <mergeCell ref="X539:X541"/>
    <mergeCell ref="Y539:Y541"/>
    <mergeCell ref="AC539:AC541"/>
    <mergeCell ref="AD539:AD541"/>
    <mergeCell ref="AH539:AH541"/>
    <mergeCell ref="AI539:AI541"/>
    <mergeCell ref="AM539:AM541"/>
    <mergeCell ref="AN539:AN541"/>
    <mergeCell ref="R542:R544"/>
    <mergeCell ref="U542:U544"/>
    <mergeCell ref="V542:V544"/>
    <mergeCell ref="X542:X544"/>
    <mergeCell ref="Y542:Y544"/>
    <mergeCell ref="AC542:AC544"/>
    <mergeCell ref="AD542:AD544"/>
    <mergeCell ref="AH542:AH544"/>
    <mergeCell ref="AI542:AI544"/>
    <mergeCell ref="AM542:AM544"/>
    <mergeCell ref="AN542:AN544"/>
    <mergeCell ref="O563:O565"/>
    <mergeCell ref="P563:P565"/>
    <mergeCell ref="J566:J568"/>
    <mergeCell ref="K566:K568"/>
    <mergeCell ref="L566:L568"/>
    <mergeCell ref="M566:M568"/>
    <mergeCell ref="N566:N568"/>
    <mergeCell ref="O566:O568"/>
    <mergeCell ref="P566:P568"/>
    <mergeCell ref="J569:J571"/>
    <mergeCell ref="K569:K571"/>
    <mergeCell ref="L569:L571"/>
    <mergeCell ref="M569:M571"/>
    <mergeCell ref="N569:N571"/>
    <mergeCell ref="O569:O571"/>
    <mergeCell ref="P569:P571"/>
    <mergeCell ref="R539:R541"/>
    <mergeCell ref="R545:R547"/>
    <mergeCell ref="R551:R553"/>
    <mergeCell ref="R557:R559"/>
    <mergeCell ref="R563:R565"/>
    <mergeCell ref="R569:R571"/>
    <mergeCell ref="O551:O553"/>
    <mergeCell ref="P551:P553"/>
    <mergeCell ref="J554:J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J560:J562"/>
    <mergeCell ref="K560:K562"/>
    <mergeCell ref="L560:L562"/>
    <mergeCell ref="M560:M562"/>
    <mergeCell ref="N560:N562"/>
    <mergeCell ref="O560:O562"/>
    <mergeCell ref="P560:P562"/>
    <mergeCell ref="O539:O541"/>
    <mergeCell ref="P539:P541"/>
    <mergeCell ref="J542:J544"/>
    <mergeCell ref="K542:K544"/>
    <mergeCell ref="L542:L544"/>
    <mergeCell ref="M542:M544"/>
    <mergeCell ref="N542:N544"/>
    <mergeCell ref="O542:O544"/>
    <mergeCell ref="P542:P544"/>
    <mergeCell ref="J545:J547"/>
    <mergeCell ref="K545:K547"/>
    <mergeCell ref="L545:L547"/>
    <mergeCell ref="M545:M547"/>
    <mergeCell ref="N545:N547"/>
    <mergeCell ref="O545:O547"/>
    <mergeCell ref="P545:P547"/>
    <mergeCell ref="J548:J550"/>
    <mergeCell ref="K548:K550"/>
    <mergeCell ref="L548:L550"/>
    <mergeCell ref="M548:M550"/>
    <mergeCell ref="N548:N550"/>
    <mergeCell ref="O548:O550"/>
    <mergeCell ref="P548:P550"/>
    <mergeCell ref="A566:A568"/>
    <mergeCell ref="B566:B568"/>
    <mergeCell ref="C566:C568"/>
    <mergeCell ref="D566:D568"/>
    <mergeCell ref="E566:E568"/>
    <mergeCell ref="F566:F568"/>
    <mergeCell ref="A569:A571"/>
    <mergeCell ref="B569:B571"/>
    <mergeCell ref="C569:C571"/>
    <mergeCell ref="D569:D571"/>
    <mergeCell ref="E569:E571"/>
    <mergeCell ref="F569:F571"/>
    <mergeCell ref="J539:J541"/>
    <mergeCell ref="K539:K541"/>
    <mergeCell ref="L539:L541"/>
    <mergeCell ref="M539:M541"/>
    <mergeCell ref="N539:N541"/>
    <mergeCell ref="J551:J553"/>
    <mergeCell ref="K551:K553"/>
    <mergeCell ref="L551:L553"/>
    <mergeCell ref="M551:M553"/>
    <mergeCell ref="N551:N553"/>
    <mergeCell ref="J563:J565"/>
    <mergeCell ref="K563:K565"/>
    <mergeCell ref="L563:L565"/>
    <mergeCell ref="M563:M565"/>
    <mergeCell ref="N563:N565"/>
    <mergeCell ref="A557:A559"/>
    <mergeCell ref="B557:B559"/>
    <mergeCell ref="C557:C559"/>
    <mergeCell ref="D557:D559"/>
    <mergeCell ref="E557:E559"/>
    <mergeCell ref="F557:F559"/>
    <mergeCell ref="A560:A562"/>
    <mergeCell ref="B560:B562"/>
    <mergeCell ref="C560:C562"/>
    <mergeCell ref="D560:D562"/>
    <mergeCell ref="E560:E562"/>
    <mergeCell ref="F560:F562"/>
    <mergeCell ref="A563:A565"/>
    <mergeCell ref="B563:B565"/>
    <mergeCell ref="C563:C565"/>
    <mergeCell ref="D563:D565"/>
    <mergeCell ref="E563:E565"/>
    <mergeCell ref="F563:F565"/>
    <mergeCell ref="A548:A550"/>
    <mergeCell ref="B548:B550"/>
    <mergeCell ref="C548:C550"/>
    <mergeCell ref="D548:D550"/>
    <mergeCell ref="E548:E550"/>
    <mergeCell ref="F548:F550"/>
    <mergeCell ref="A551:A553"/>
    <mergeCell ref="B551:B553"/>
    <mergeCell ref="C551:C553"/>
    <mergeCell ref="D551:D553"/>
    <mergeCell ref="E551:E553"/>
    <mergeCell ref="F551:F553"/>
    <mergeCell ref="A554:A556"/>
    <mergeCell ref="B554:B556"/>
    <mergeCell ref="C554:C556"/>
    <mergeCell ref="D554:D556"/>
    <mergeCell ref="E554:E556"/>
    <mergeCell ref="F554:F556"/>
    <mergeCell ref="A539:A541"/>
    <mergeCell ref="B539:B541"/>
    <mergeCell ref="C539:C541"/>
    <mergeCell ref="D539:D541"/>
    <mergeCell ref="E539:E541"/>
    <mergeCell ref="F539:F541"/>
    <mergeCell ref="A542:A544"/>
    <mergeCell ref="B542:B544"/>
    <mergeCell ref="C542:C544"/>
    <mergeCell ref="D542:D544"/>
    <mergeCell ref="E542:E544"/>
    <mergeCell ref="F542:F544"/>
    <mergeCell ref="A545:A547"/>
    <mergeCell ref="B545:B547"/>
    <mergeCell ref="C545:C547"/>
    <mergeCell ref="D545:D547"/>
    <mergeCell ref="E545:E547"/>
    <mergeCell ref="F545:F547"/>
    <mergeCell ref="Q536:Q538"/>
    <mergeCell ref="U536:U538"/>
    <mergeCell ref="V536:V538"/>
    <mergeCell ref="X536:X538"/>
    <mergeCell ref="Y536:Y538"/>
    <mergeCell ref="AC536:AC538"/>
    <mergeCell ref="AD536:AD538"/>
    <mergeCell ref="AH536:AH538"/>
    <mergeCell ref="AI536:AI538"/>
    <mergeCell ref="AM536:AM538"/>
    <mergeCell ref="AN536:AN538"/>
    <mergeCell ref="AQ536:AQ538"/>
    <mergeCell ref="AR536:AR538"/>
    <mergeCell ref="AS536:AS538"/>
    <mergeCell ref="AT536:AT538"/>
    <mergeCell ref="AU536:AU538"/>
    <mergeCell ref="AV536:AV538"/>
    <mergeCell ref="R536:R538"/>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K53:K55"/>
    <mergeCell ref="L53:L55"/>
    <mergeCell ref="M53:M55"/>
    <mergeCell ref="N53:N55"/>
    <mergeCell ref="O53:O55"/>
    <mergeCell ref="P53:P55"/>
    <mergeCell ref="AR275:AR277"/>
    <mergeCell ref="CN663:CV663"/>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BI663:CA663"/>
    <mergeCell ref="CC663:CL663"/>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51:AT553"/>
    <mergeCell ref="AU551:AU553"/>
    <mergeCell ref="AV551:AV553"/>
    <mergeCell ref="AR554:AR556"/>
    <mergeCell ref="AS554:AS556"/>
    <mergeCell ref="AT554:AT556"/>
    <mergeCell ref="AU554:AU556"/>
    <mergeCell ref="AU299:AU301"/>
    <mergeCell ref="AV299:AV301"/>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CY663:DC663"/>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94:A496"/>
    <mergeCell ref="B494:B496"/>
    <mergeCell ref="C494:C496"/>
    <mergeCell ref="D494:D496"/>
    <mergeCell ref="E494:E496"/>
    <mergeCell ref="F494:F496"/>
    <mergeCell ref="A497:A499"/>
    <mergeCell ref="B497:B499"/>
    <mergeCell ref="C497:C499"/>
    <mergeCell ref="D497:D499"/>
    <mergeCell ref="E497:E499"/>
    <mergeCell ref="F497:F499"/>
    <mergeCell ref="A488:A490"/>
    <mergeCell ref="B488:B490"/>
    <mergeCell ref="C488:C490"/>
    <mergeCell ref="D488:D490"/>
    <mergeCell ref="E488:E490"/>
    <mergeCell ref="F488:F490"/>
    <mergeCell ref="A491:A493"/>
    <mergeCell ref="B491:B493"/>
    <mergeCell ref="C491:C493"/>
    <mergeCell ref="D491:D493"/>
    <mergeCell ref="E491:E493"/>
    <mergeCell ref="F491:F493"/>
    <mergeCell ref="A506:A508"/>
    <mergeCell ref="B506:B508"/>
    <mergeCell ref="C506:C508"/>
    <mergeCell ref="D506:D508"/>
    <mergeCell ref="E506:E508"/>
    <mergeCell ref="F506:F508"/>
    <mergeCell ref="A509:A511"/>
    <mergeCell ref="B509:B511"/>
    <mergeCell ref="C509:C511"/>
    <mergeCell ref="D509:D511"/>
    <mergeCell ref="E509:E511"/>
    <mergeCell ref="F509:F511"/>
    <mergeCell ref="A500:A502"/>
    <mergeCell ref="B500:B502"/>
    <mergeCell ref="C500:C502"/>
    <mergeCell ref="D500:D502"/>
    <mergeCell ref="E500:E502"/>
    <mergeCell ref="F500:F502"/>
    <mergeCell ref="A503:A505"/>
    <mergeCell ref="B503:B505"/>
    <mergeCell ref="C503:C505"/>
    <mergeCell ref="D503:D505"/>
    <mergeCell ref="E503:E505"/>
    <mergeCell ref="F503:F505"/>
    <mergeCell ref="A518:A520"/>
    <mergeCell ref="B518:B520"/>
    <mergeCell ref="C518:C520"/>
    <mergeCell ref="D518:D520"/>
    <mergeCell ref="E518:E520"/>
    <mergeCell ref="F518:F520"/>
    <mergeCell ref="A521:A523"/>
    <mergeCell ref="B521:B523"/>
    <mergeCell ref="C521:C523"/>
    <mergeCell ref="D521:D523"/>
    <mergeCell ref="E521:E523"/>
    <mergeCell ref="F521:F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30:A532"/>
    <mergeCell ref="B530:B532"/>
    <mergeCell ref="C530:C532"/>
    <mergeCell ref="D530:D532"/>
    <mergeCell ref="E530:E532"/>
    <mergeCell ref="F530:F532"/>
    <mergeCell ref="A533:A535"/>
    <mergeCell ref="B533:B535"/>
    <mergeCell ref="C533:C535"/>
    <mergeCell ref="D533:D535"/>
    <mergeCell ref="E533:E535"/>
    <mergeCell ref="F533:F535"/>
    <mergeCell ref="A524:A526"/>
    <mergeCell ref="B524:B526"/>
    <mergeCell ref="C524:C526"/>
    <mergeCell ref="D524:D526"/>
    <mergeCell ref="E524:E526"/>
    <mergeCell ref="F524:F526"/>
    <mergeCell ref="A527:A529"/>
    <mergeCell ref="B527:B529"/>
    <mergeCell ref="C527:C529"/>
    <mergeCell ref="D527:D529"/>
    <mergeCell ref="E527:E529"/>
    <mergeCell ref="F527:F529"/>
    <mergeCell ref="M296:M298"/>
    <mergeCell ref="N296:N298"/>
    <mergeCell ref="O296:O298"/>
    <mergeCell ref="P296:P298"/>
    <mergeCell ref="J299:J301"/>
    <mergeCell ref="K299:K301"/>
    <mergeCell ref="L299:L301"/>
    <mergeCell ref="M299:M301"/>
    <mergeCell ref="N299:N301"/>
    <mergeCell ref="O299:O301"/>
    <mergeCell ref="P299:P301"/>
    <mergeCell ref="A536:A538"/>
    <mergeCell ref="B536:B538"/>
    <mergeCell ref="C536:C538"/>
    <mergeCell ref="D536:D538"/>
    <mergeCell ref="E536:E538"/>
    <mergeCell ref="F536:F538"/>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91:J493"/>
    <mergeCell ref="K491:K493"/>
    <mergeCell ref="L491:L493"/>
    <mergeCell ref="M491:M493"/>
    <mergeCell ref="N491:N493"/>
    <mergeCell ref="O491:O493"/>
    <mergeCell ref="P491:P493"/>
    <mergeCell ref="J494:J496"/>
    <mergeCell ref="K494:K496"/>
    <mergeCell ref="L494:L496"/>
    <mergeCell ref="M494:M496"/>
    <mergeCell ref="N494:N496"/>
    <mergeCell ref="O494:O496"/>
    <mergeCell ref="P494:P496"/>
    <mergeCell ref="J482:J484"/>
    <mergeCell ref="K482:K484"/>
    <mergeCell ref="L482:L484"/>
    <mergeCell ref="M482:M484"/>
    <mergeCell ref="N482:N484"/>
    <mergeCell ref="O482:O484"/>
    <mergeCell ref="P482:P484"/>
    <mergeCell ref="J488:J490"/>
    <mergeCell ref="K488:K490"/>
    <mergeCell ref="L488:L490"/>
    <mergeCell ref="M488:M490"/>
    <mergeCell ref="N488:N490"/>
    <mergeCell ref="O488:O490"/>
    <mergeCell ref="P488:P490"/>
    <mergeCell ref="J503:J505"/>
    <mergeCell ref="K503:K505"/>
    <mergeCell ref="L503:L505"/>
    <mergeCell ref="M503:M505"/>
    <mergeCell ref="N503:N505"/>
    <mergeCell ref="O503:O505"/>
    <mergeCell ref="P503:P505"/>
    <mergeCell ref="J506:J508"/>
    <mergeCell ref="K506:K508"/>
    <mergeCell ref="L506:L508"/>
    <mergeCell ref="M506:M508"/>
    <mergeCell ref="N506:N508"/>
    <mergeCell ref="O506:O508"/>
    <mergeCell ref="P506:P508"/>
    <mergeCell ref="J497:J499"/>
    <mergeCell ref="K497:K499"/>
    <mergeCell ref="L497:L499"/>
    <mergeCell ref="M497:M499"/>
    <mergeCell ref="N497:N499"/>
    <mergeCell ref="O497:O499"/>
    <mergeCell ref="P497:P499"/>
    <mergeCell ref="J500:J502"/>
    <mergeCell ref="K500:K502"/>
    <mergeCell ref="L500:L502"/>
    <mergeCell ref="M500:M502"/>
    <mergeCell ref="N500:N502"/>
    <mergeCell ref="O500:O502"/>
    <mergeCell ref="P500:P502"/>
    <mergeCell ref="J515:J517"/>
    <mergeCell ref="K515:K517"/>
    <mergeCell ref="L515:L517"/>
    <mergeCell ref="M515:M517"/>
    <mergeCell ref="N515:N517"/>
    <mergeCell ref="O515:O517"/>
    <mergeCell ref="P515:P517"/>
    <mergeCell ref="J518:J520"/>
    <mergeCell ref="K518:K520"/>
    <mergeCell ref="L518:L520"/>
    <mergeCell ref="M518:M520"/>
    <mergeCell ref="N518:N520"/>
    <mergeCell ref="O518:O520"/>
    <mergeCell ref="P518:P520"/>
    <mergeCell ref="J509:J511"/>
    <mergeCell ref="K509:K511"/>
    <mergeCell ref="L509:L511"/>
    <mergeCell ref="M509:M511"/>
    <mergeCell ref="N509:N511"/>
    <mergeCell ref="O509:O511"/>
    <mergeCell ref="P509:P511"/>
    <mergeCell ref="J512:J514"/>
    <mergeCell ref="K512:K514"/>
    <mergeCell ref="L512:L514"/>
    <mergeCell ref="M512:M514"/>
    <mergeCell ref="N512:N514"/>
    <mergeCell ref="O512:O514"/>
    <mergeCell ref="P512:P514"/>
    <mergeCell ref="L530:L532"/>
    <mergeCell ref="M530:M532"/>
    <mergeCell ref="N530:N532"/>
    <mergeCell ref="O530:O532"/>
    <mergeCell ref="P530:P532"/>
    <mergeCell ref="J521:J523"/>
    <mergeCell ref="K521:K523"/>
    <mergeCell ref="L521:L523"/>
    <mergeCell ref="M521:M523"/>
    <mergeCell ref="N521:N523"/>
    <mergeCell ref="O521:O523"/>
    <mergeCell ref="P521:P523"/>
    <mergeCell ref="J524:J526"/>
    <mergeCell ref="K524:K526"/>
    <mergeCell ref="L524:L526"/>
    <mergeCell ref="M524:M526"/>
    <mergeCell ref="N524:N526"/>
    <mergeCell ref="O524:O526"/>
    <mergeCell ref="P524:P526"/>
    <mergeCell ref="R296:R298"/>
    <mergeCell ref="R299:R301"/>
    <mergeCell ref="R302:R304"/>
    <mergeCell ref="R305:R307"/>
    <mergeCell ref="R308:R310"/>
    <mergeCell ref="R311:R313"/>
    <mergeCell ref="R314:R316"/>
    <mergeCell ref="R317:R319"/>
    <mergeCell ref="R320:R322"/>
    <mergeCell ref="J533:J535"/>
    <mergeCell ref="K533:K535"/>
    <mergeCell ref="L533:L535"/>
    <mergeCell ref="M533:M535"/>
    <mergeCell ref="N533:N535"/>
    <mergeCell ref="O533:O535"/>
    <mergeCell ref="P533:P535"/>
    <mergeCell ref="J536:J538"/>
    <mergeCell ref="K536:K538"/>
    <mergeCell ref="L536:L538"/>
    <mergeCell ref="M536:M538"/>
    <mergeCell ref="N536:N538"/>
    <mergeCell ref="O536:O538"/>
    <mergeCell ref="P536:P538"/>
    <mergeCell ref="J527:J529"/>
    <mergeCell ref="K527:K529"/>
    <mergeCell ref="L527:L529"/>
    <mergeCell ref="M527:M529"/>
    <mergeCell ref="N527:N529"/>
    <mergeCell ref="O527:O529"/>
    <mergeCell ref="P527:P529"/>
    <mergeCell ref="J530:J532"/>
    <mergeCell ref="K530:K532"/>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s>
  <conditionalFormatting sqref="G24:I25 G11:H23 G40:I40 G26:H39 G41:H46">
    <cfRule type="expression" dxfId="2677" priority="1333">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6" priority="1593" operator="containsText" text="MEDIA">
      <formula>NOT(ISERROR(SEARCH("MEDIA",N11)))</formula>
    </cfRule>
  </conditionalFormatting>
  <conditionalFormatting sqref="N11:N46">
    <cfRule type="containsText" dxfId="2675" priority="1578" operator="containsText" text="MEDIO BAJA">
      <formula>NOT(ISERROR(SEARCH("MEDIO BAJA",N11)))</formula>
    </cfRule>
    <cfRule type="containsText" dxfId="2674" priority="1579"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3" priority="1594" operator="containsText" text="ALTA">
      <formula>NOT(ISERROR(SEARCH("ALTA",N11)))</formula>
    </cfRule>
    <cfRule type="containsText" dxfId="2672" priority="1595" operator="containsText" text="BAJA">
      <formula>NOT(ISERROR(SEARCH("BAJA",N11)))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71" priority="1590" operator="containsText" text="MEDIO">
      <formula>NOT(ISERROR(SEARCH("MEDIO",P11)))</formula>
    </cfRule>
  </conditionalFormatting>
  <conditionalFormatting sqref="P11:P571">
    <cfRule type="containsText" dxfId="2670" priority="1576" operator="containsText" text="MEDIO BAJO">
      <formula>NOT(ISERROR(SEARCH("MEDIO BAJO",P11)))</formula>
    </cfRule>
    <cfRule type="containsText" dxfId="2669" priority="1577" operator="containsText" text="MEDIO ALTO">
      <formula>NOT(ISERROR(SEARCH("MEDIO ALTO",P11)))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68" priority="1591" operator="containsText" text="ALTO">
      <formula>NOT(ISERROR(SEARCH("ALTO",P11)))</formula>
    </cfRule>
    <cfRule type="containsText" dxfId="2667" priority="1592" operator="containsText" text="BAJO">
      <formula>NOT(ISERROR(SEARCH("BAJO",P11)))</formula>
    </cfRule>
  </conditionalFormatting>
  <conditionalFormatting sqref="R11:R484 R488:R571">
    <cfRule type="cellIs" dxfId="2666" priority="1586" operator="lessThanOrEqual">
      <formula>3</formula>
    </cfRule>
    <cfRule type="cellIs" dxfId="2665" priority="1587" stopIfTrue="1" operator="between">
      <formula>4</formula>
      <formula>9</formula>
    </cfRule>
    <cfRule type="cellIs" dxfId="2664" priority="1588" operator="greaterThanOrEqual">
      <formula>10</formula>
    </cfRule>
  </conditionalFormatting>
  <conditionalFormatting sqref="S11:S64 S82:S457 S497:S571">
    <cfRule type="cellIs" dxfId="2663" priority="1589" operator="between">
      <formula>2</formula>
      <formula>3</formula>
    </cfRule>
  </conditionalFormatting>
  <conditionalFormatting sqref="W24:W25">
    <cfRule type="expression" dxfId="2662" priority="1366">
      <formula>S24="No_existen"</formula>
    </cfRule>
  </conditionalFormatting>
  <conditionalFormatting sqref="AA11:AA457 AA497:AA571">
    <cfRule type="expression" dxfId="2661" priority="1522">
      <formula>S11="No_Existen"</formula>
    </cfRule>
  </conditionalFormatting>
  <conditionalFormatting sqref="AB11:AB46">
    <cfRule type="expression" dxfId="2660" priority="1347">
      <formula>AA11="Semiautomatico"</formula>
    </cfRule>
    <cfRule type="expression" dxfId="2659" priority="1348">
      <formula>AA11="Manual"</formula>
    </cfRule>
    <cfRule type="expression" dxfId="2658" priority="1525">
      <formula>S11="No_existen"</formula>
    </cfRule>
  </conditionalFormatting>
  <conditionalFormatting sqref="AD11 AD14 AD17 AD20 AD23 AD26 AD29 AD32 AD35 AD38 AD41 AD44 AD47 AD50 AD53 AD56 AD59 AD62 AD65 AD68 AD71 AD131 AD191 AD251 AD311 AD371 AD431 AD494 AD74 AD134 AD194 AD254 AD314 AD374 AD434 AD497 AD77 AD137 AD197 AD257 AD317 AD377 AD437 AD500 AD80 AD140 AD200 AD260 AD320 AD380 AD440 AD503 AD83 AD143 AD203 AD263 AD323 AD383 AD443 AD506 AD86 AD146 AD206 AD266 AD326 AD386 AD446 AD509 AD89 AD149 AD209 AD269 AD329 AD389 AD449 AD512 AD92 AD152 AD212 AD272 AD332 AD392 AD452 AD515 AD95 AD155 AD215 AD275 AD335 AD395 AD455 AD518 AD98 AD158 AD218 AD278 AD338 AD398 AD458 AD521 AD101 AD161 AD221 AD281 AD341 AD401 AD461 AD524 AD104 AD164 AD224 AD284 AD344 AD404 AD464 AD527 AD107 AD167 AD227 AD287 AD347 AD407 AD467 AD530 AD110 AD170 AD230 AD290 AD350 AD410 AD470 AD533 AD113 AD173 AD233 AD293 AD353 AD413 AD473 AD536 AD116 AD176 AD236 AD296 AD356 AD416 AD476 AD119 AD179 AD239 AD299 AD359 AD419 AD479 AD122 AD182 AD242 AD302 AD362 AD422 AD482 AD125 AD185 AD245 AD305 AD365 AD425 AD488 AD128 AD188 AD248 AD308 AD368 AD428 AD491 AD539 AD542 AD545 AD548 AD551 AD554 AD557 AD560 AD563 AD566 AD569">
    <cfRule type="expression" dxfId="2657" priority="1737">
      <formula>T11="No_existen"</formula>
    </cfRule>
  </conditionalFormatting>
  <conditionalFormatting sqref="AE11:AE484 AE488:AE571">
    <cfRule type="expression" dxfId="2656" priority="1683">
      <formula>T11="No_existen"</formula>
    </cfRule>
  </conditionalFormatting>
  <conditionalFormatting sqref="AF11:AF478 AF497:AF571">
    <cfRule type="expression" dxfId="2655" priority="1679">
      <formula>S11="No_existen"</formula>
    </cfRule>
  </conditionalFormatting>
  <conditionalFormatting sqref="AG24:AG25">
    <cfRule type="expression" dxfId="2654" priority="1349">
      <formula>AF24="No asignado"</formula>
    </cfRule>
  </conditionalFormatting>
  <conditionalFormatting sqref="AG24:AG25">
    <cfRule type="expression" dxfId="2653" priority="1354">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cfRule type="expression" dxfId="2652" priority="1671">
      <formula>T11="No_existen"</formula>
    </cfRule>
  </conditionalFormatting>
  <conditionalFormatting sqref="AJ11:AJ484 AJ488:AJ571">
    <cfRule type="expression" dxfId="2651" priority="1667">
      <formula>T11="No_existen"</formula>
    </cfRule>
  </conditionalFormatting>
  <conditionalFormatting sqref="AK11:AK457 AK471:AK478 AK497:AK571">
    <cfRule type="expression" dxfId="2650" priority="1663">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8 AM491 AM494 AM497 AM500 AM503 AM506 AM509 AM512 AM515 AM518 AM521 AM524 AM527 AM530 AM533 AM536 AM539 AM542 AM545 AM548 AM551 AM554 AM557 AM560 AM563 AM566 AM569 AL12:AL457 AL471:AL478 AL497:AL571">
    <cfRule type="expression" dxfId="2649" priority="1571">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8 AN491 AN494 AN497 AN500 AN503 AN506 AN509 AN512 AN515 AN518 AN521 AN524 AN527 AN530 AN533 AN536 AN539 AN542 AN545 AN548 AN551 AN554 AN557 AN560 AN563 AN566 AN569">
    <cfRule type="expression" dxfId="2648" priority="1739">
      <formula>T11="No_existen"</formula>
    </cfRule>
  </conditionalFormatting>
  <conditionalFormatting sqref="AO11:AO484 AO488:AO571">
    <cfRule type="expression" dxfId="2647" priority="1659">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8 AQ491 AQ494 AQ497 AQ500 AQ503 AQ506 AQ509 AQ512 AQ515 AQ518 AQ521 AQ524 AQ527 AQ530 AQ533 AQ536 AP12:AP457 AQ539 AQ542 AQ545 AQ548 AQ551 AQ554 AQ557 AQ560 AQ563 AQ566 AQ569 AP471:AP478 AP497:AP571">
    <cfRule type="expression" dxfId="2646" priority="1570">
      <formula>S11="No_existen"</formula>
    </cfRule>
  </conditionalFormatting>
  <conditionalFormatting sqref="AR11:AR571">
    <cfRule type="containsText" dxfId="2645" priority="1524" operator="containsText" text="INEXISTENTE">
      <formula>NOT(ISERROR(SEARCH("INEXISTENTE",AR11)))</formula>
    </cfRule>
    <cfRule type="containsText" dxfId="2644" priority="1530" operator="containsText" text="DÉBIL">
      <formula>NOT(ISERROR(SEARCH("DÉBIL",AR11)))</formula>
    </cfRule>
    <cfRule type="containsText" dxfId="2643" priority="1531" operator="containsText" text="ACEPTABLE">
      <formula>NOT(ISERROR(SEARCH("ACEPTABLE",AR11)))</formula>
    </cfRule>
    <cfRule type="containsText" dxfId="2642" priority="1532" operator="containsText" text="FUERTE">
      <formula>NOT(ISERROR(SEARCH("FUERTE",AR11)))</formula>
    </cfRule>
  </conditionalFormatting>
  <conditionalFormatting sqref="AS11:AS571">
    <cfRule type="cellIs" dxfId="2641" priority="1583" operator="lessThanOrEqual">
      <formula>10</formula>
    </cfRule>
    <cfRule type="cellIs" dxfId="2640" priority="1584" stopIfTrue="1" operator="between">
      <formula>11</formula>
      <formula>32</formula>
    </cfRule>
    <cfRule type="cellIs" dxfId="2639" priority="1585"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8 AT491 AT494 AT497 AT500 AT503 AT506 AT509 AT512 AT515 AT518 AT521 AT524 AT527 AT530 AT533 AT536 AT539 AT542 AT545 AT548 AT551 AT554 AT557 AT560 AT563 AT566 AT569 AT485">
    <cfRule type="cellIs" dxfId="2638" priority="1342" operator="equal">
      <formula>"LEVE"</formula>
    </cfRule>
    <cfRule type="cellIs" dxfId="2637" priority="1343" operator="equal">
      <formula>"MODERADO"</formula>
    </cfRule>
    <cfRule type="cellIs" dxfId="2636" priority="1344" operator="equal">
      <formula>"GRAVE"</formula>
    </cfRule>
  </conditionalFormatting>
  <conditionalFormatting sqref="AW11:AW13 AX15:AY15 AW16:AW103 AX24:AY28 AX32:AY34 AW106:AW113 AW115:AW484 AW488:AW571">
    <cfRule type="expression" dxfId="2635" priority="1334">
      <formula>$S11="No_existen"</formula>
    </cfRule>
  </conditionalFormatting>
  <conditionalFormatting sqref="AX15 AX24:AX28 AX32:AX34">
    <cfRule type="expression" dxfId="2634" priority="1554">
      <formula>AW15="ASUMIR"</formula>
    </cfRule>
  </conditionalFormatting>
  <conditionalFormatting sqref="AY15 AY24:AY28 AY32:AY34">
    <cfRule type="expression" dxfId="2633" priority="1553">
      <formula>AW15="ASUMIR"</formula>
    </cfRule>
  </conditionalFormatting>
  <conditionalFormatting sqref="AZ11:AZ46">
    <cfRule type="expression" dxfId="2632" priority="1561">
      <formula>AW11&lt;&gt;"COMPARTIR"</formula>
    </cfRule>
    <cfRule type="expression" dxfId="2631" priority="1567">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7:I571 G479:G484 G471:H472 G488:G496">
    <cfRule type="expression" dxfId="2630" priority="1284">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9" priority="1322" operator="containsText" text="MEDIA">
      <formula>NOT(ISERROR(SEARCH("MEDIA",N47)))</formula>
    </cfRule>
  </conditionalFormatting>
  <conditionalFormatting sqref="N47:N571">
    <cfRule type="containsText" dxfId="2628" priority="1307" operator="containsText" text="MEDIO BAJA">
      <formula>NOT(ISERROR(SEARCH("MEDIO BAJA",N47)))</formula>
    </cfRule>
    <cfRule type="containsText" dxfId="2627" priority="1308"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6" priority="1323" operator="containsText" text="ALTA">
      <formula>NOT(ISERROR(SEARCH("ALTA",N47)))</formula>
    </cfRule>
    <cfRule type="containsText" dxfId="2625" priority="1324" operator="containsText" text="BAJA">
      <formula>NOT(ISERROR(SEARCH("BAJA",N47)))</formula>
    </cfRule>
  </conditionalFormatting>
  <conditionalFormatting sqref="Q539:Q571">
    <cfRule type="containsText" dxfId="2624" priority="1319" operator="containsText" text="MEDIO">
      <formula>NOT(ISERROR(SEARCH("MEDIO",Q539)))</formula>
    </cfRule>
  </conditionalFormatting>
  <conditionalFormatting sqref="Q539:Q571">
    <cfRule type="containsText" dxfId="2623" priority="1320" operator="containsText" text="ALTO">
      <formula>NOT(ISERROR(SEARCH("ALTO",Q539)))</formula>
    </cfRule>
    <cfRule type="containsText" dxfId="2622" priority="1321" operator="containsText" text="BAJO">
      <formula>NOT(ISERROR(SEARCH("BAJO",Q539)))</formula>
    </cfRule>
  </conditionalFormatting>
  <conditionalFormatting sqref="W51:W52 W63:W64 W82 W97 W117:W118 W127 W135:W136 W168:W169 W259 W288:W291 W293:W299 W301 W303:W307 W319 W321:W322 W336:W337 W352 W375:W376 W412 W430 W443:W445 W276:W277 W453:W457 W475 W497:W571 W477:W478">
    <cfRule type="expression" dxfId="2621" priority="1290">
      <formula>S51="No_existen"</formula>
    </cfRule>
  </conditionalFormatting>
  <conditionalFormatting sqref="AB47:AB309 AB311:AB376 AB384:AB391 AB380:AB382 AB378 AB406:AB484 AB393:AB404 AB488:AB571">
    <cfRule type="expression" dxfId="2620" priority="1286">
      <formula>AA47="Semiautomatico"</formula>
    </cfRule>
    <cfRule type="expression" dxfId="2619" priority="1287">
      <formula>AA47="Manual"</formula>
    </cfRule>
    <cfRule type="expression" dxfId="2618" priority="1295">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7" priority="1288">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6" priority="1289">
      <formula>S51="No_existen"</formula>
    </cfRule>
  </conditionalFormatting>
  <conditionalFormatting sqref="AU290:AV290 AU293:AV293 AU296:AV296 AU299:AV299 AU443:AV443 AU473:AV473 AU476:AV476 AU497:AV497 AU500:AV500 AU503:AV503 AU506:AV506 AU509:AV509 AU512:AV512 AU515:AV515 AU518:AV518 AU521:AV521 AU524:AV524 AU527:AV527 AU530:AV530 AU533:AV533 AU536:AV536 AU539:AV539 AU542:AV542 AU545:AV545 AU548:AV548 AU551:AV551 AU554:AV554 AU557:AV557 AU560:AV560 AU563:AV563 AU566:AV566 AU569:AV569">
    <cfRule type="cellIs" dxfId="2615" priority="1309" operator="equal">
      <formula>"LEVE"</formula>
    </cfRule>
    <cfRule type="cellIs" dxfId="2614" priority="1310" operator="equal">
      <formula>"MODERADO"</formula>
    </cfRule>
    <cfRule type="cellIs" dxfId="2613" priority="1311"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91:AY571">
    <cfRule type="expression" dxfId="2612" priority="1285">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91:AX571">
    <cfRule type="expression" dxfId="2611" priority="1300">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91:AY571">
    <cfRule type="expression" dxfId="2610" priority="1299">
      <formula>AW48="ASUMIR"</formula>
    </cfRule>
  </conditionalFormatting>
  <conditionalFormatting sqref="AZ47:AZ421 AZ424:AZ482 AZ488:AZ571">
    <cfRule type="expression" dxfId="2609" priority="1301">
      <formula>AW47&lt;&gt;"COMPARTIR"</formula>
    </cfRule>
    <cfRule type="expression" dxfId="2608" priority="1302">
      <formula>AW47="ASUMIR"</formula>
    </cfRule>
  </conditionalFormatting>
  <conditionalFormatting sqref="I13 I22">
    <cfRule type="expression" dxfId="2607" priority="1283">
      <formula>$G13="N/A"</formula>
    </cfRule>
  </conditionalFormatting>
  <conditionalFormatting sqref="W22">
    <cfRule type="expression" dxfId="2606" priority="1282">
      <formula>S22="No_existen"</formula>
    </cfRule>
  </conditionalFormatting>
  <conditionalFormatting sqref="W11">
    <cfRule type="expression" dxfId="2605" priority="1281">
      <formula>S11="No_existen"</formula>
    </cfRule>
  </conditionalFormatting>
  <conditionalFormatting sqref="W12">
    <cfRule type="expression" dxfId="2604" priority="1280">
      <formula>S12="No_existen"</formula>
    </cfRule>
  </conditionalFormatting>
  <conditionalFormatting sqref="W13">
    <cfRule type="expression" dxfId="2603" priority="1279">
      <formula>S13="No_existen"</formula>
    </cfRule>
  </conditionalFormatting>
  <conditionalFormatting sqref="W14">
    <cfRule type="expression" dxfId="2602" priority="1278">
      <formula>S14="No_existen"</formula>
    </cfRule>
  </conditionalFormatting>
  <conditionalFormatting sqref="W15">
    <cfRule type="expression" dxfId="2601" priority="1277">
      <formula>S15="No_existen"</formula>
    </cfRule>
  </conditionalFormatting>
  <conditionalFormatting sqref="W16">
    <cfRule type="expression" dxfId="2600" priority="1276">
      <formula>S16="No_existen"</formula>
    </cfRule>
  </conditionalFormatting>
  <conditionalFormatting sqref="W17">
    <cfRule type="expression" dxfId="2599" priority="1275">
      <formula>S17="No_existen"</formula>
    </cfRule>
  </conditionalFormatting>
  <conditionalFormatting sqref="W18">
    <cfRule type="expression" dxfId="2598" priority="1274">
      <formula>S18="No_existen"</formula>
    </cfRule>
  </conditionalFormatting>
  <conditionalFormatting sqref="W19">
    <cfRule type="expression" dxfId="2597" priority="1273">
      <formula>S19="No_existen"</formula>
    </cfRule>
  </conditionalFormatting>
  <conditionalFormatting sqref="W20">
    <cfRule type="expression" dxfId="2596" priority="1272">
      <formula>S20="No_existen"</formula>
    </cfRule>
  </conditionalFormatting>
  <conditionalFormatting sqref="W21">
    <cfRule type="expression" dxfId="2595" priority="1271">
      <formula>S21="No_existen"</formula>
    </cfRule>
  </conditionalFormatting>
  <conditionalFormatting sqref="W23">
    <cfRule type="expression" dxfId="2594" priority="1270">
      <formula>S23="No_existen"</formula>
    </cfRule>
  </conditionalFormatting>
  <conditionalFormatting sqref="AG22">
    <cfRule type="expression" dxfId="2593" priority="1268">
      <formula>AF22="No asignado"</formula>
    </cfRule>
  </conditionalFormatting>
  <conditionalFormatting sqref="AG22">
    <cfRule type="expression" dxfId="2592" priority="1269">
      <formula>S22="No_existen"</formula>
    </cfRule>
  </conditionalFormatting>
  <conditionalFormatting sqref="AG11">
    <cfRule type="expression" dxfId="2591" priority="1267">
      <formula>S11="No_existen"</formula>
    </cfRule>
  </conditionalFormatting>
  <conditionalFormatting sqref="AG12">
    <cfRule type="expression" dxfId="2590" priority="1266">
      <formula>S12="No_existen"</formula>
    </cfRule>
  </conditionalFormatting>
  <conditionalFormatting sqref="AG11:AG12">
    <cfRule type="expression" dxfId="2589" priority="1264">
      <formula>AF11="No asignado"</formula>
    </cfRule>
  </conditionalFormatting>
  <conditionalFormatting sqref="AG11:AG12">
    <cfRule type="expression" dxfId="2588" priority="1265">
      <formula>AF11="No asignado"</formula>
    </cfRule>
  </conditionalFormatting>
  <conditionalFormatting sqref="AG13">
    <cfRule type="expression" dxfId="2587" priority="1263">
      <formula>S13="No_existen"</formula>
    </cfRule>
  </conditionalFormatting>
  <conditionalFormatting sqref="AG13">
    <cfRule type="expression" dxfId="2586" priority="1261">
      <formula>AF13="No asignado"</formula>
    </cfRule>
  </conditionalFormatting>
  <conditionalFormatting sqref="AG13">
    <cfRule type="expression" dxfId="2585" priority="1262">
      <formula>AF13="No asignado"</formula>
    </cfRule>
  </conditionalFormatting>
  <conditionalFormatting sqref="AG14">
    <cfRule type="expression" dxfId="2584" priority="1260">
      <formula>S14="No_existen"</formula>
    </cfRule>
  </conditionalFormatting>
  <conditionalFormatting sqref="AG15">
    <cfRule type="expression" dxfId="2583" priority="1259">
      <formula>S15="No_existen"</formula>
    </cfRule>
  </conditionalFormatting>
  <conditionalFormatting sqref="AG16">
    <cfRule type="expression" dxfId="2582" priority="1258">
      <formula>S16="No_existen"</formula>
    </cfRule>
  </conditionalFormatting>
  <conditionalFormatting sqref="AG14:AG16">
    <cfRule type="expression" dxfId="2581" priority="1256">
      <formula>AF14="No asignado"</formula>
    </cfRule>
  </conditionalFormatting>
  <conditionalFormatting sqref="AG14:AG16">
    <cfRule type="expression" dxfId="2580" priority="1257">
      <formula>AF14="No asignado"</formula>
    </cfRule>
  </conditionalFormatting>
  <conditionalFormatting sqref="AG17:AG19">
    <cfRule type="expression" dxfId="2579" priority="1253">
      <formula>AF17="No asignado"</formula>
    </cfRule>
    <cfRule type="expression" dxfId="2578" priority="1255">
      <formula>S17="No_existen"</formula>
    </cfRule>
  </conditionalFormatting>
  <conditionalFormatting sqref="AG17:AG19">
    <cfRule type="expression" dxfId="2577" priority="1254">
      <formula>AF17="No asignado"</formula>
    </cfRule>
  </conditionalFormatting>
  <conditionalFormatting sqref="AG20">
    <cfRule type="expression" dxfId="2576" priority="1252">
      <formula>S20="No_existen"</formula>
    </cfRule>
  </conditionalFormatting>
  <conditionalFormatting sqref="AG21">
    <cfRule type="expression" dxfId="2575" priority="1251">
      <formula>S21="No_existen"</formula>
    </cfRule>
  </conditionalFormatting>
  <conditionalFormatting sqref="AG20:AG21">
    <cfRule type="expression" dxfId="2574" priority="1250">
      <formula>AF20="No asignado"</formula>
    </cfRule>
  </conditionalFormatting>
  <conditionalFormatting sqref="AG23">
    <cfRule type="expression" dxfId="2573" priority="1249">
      <formula>S23="No_existen"</formula>
    </cfRule>
  </conditionalFormatting>
  <conditionalFormatting sqref="AG23">
    <cfRule type="expression" dxfId="2572" priority="1248">
      <formula>AF23="No asignado"</formula>
    </cfRule>
  </conditionalFormatting>
  <conditionalFormatting sqref="AU11:AV11">
    <cfRule type="cellIs" dxfId="2571" priority="1245" operator="equal">
      <formula>"LEVE"</formula>
    </cfRule>
    <cfRule type="cellIs" dxfId="2570" priority="1246" operator="equal">
      <formula>"MODERADO"</formula>
    </cfRule>
    <cfRule type="cellIs" dxfId="2569" priority="1247" operator="equal">
      <formula>"GRAVE"</formula>
    </cfRule>
  </conditionalFormatting>
  <conditionalFormatting sqref="AU14:AV14">
    <cfRule type="cellIs" dxfId="2568" priority="1242" operator="equal">
      <formula>"LEVE"</formula>
    </cfRule>
    <cfRule type="cellIs" dxfId="2567" priority="1243" operator="equal">
      <formula>"MODERADO"</formula>
    </cfRule>
    <cfRule type="cellIs" dxfId="2566" priority="1244" operator="equal">
      <formula>"GRAVE"</formula>
    </cfRule>
  </conditionalFormatting>
  <conditionalFormatting sqref="AU17:AV17">
    <cfRule type="cellIs" dxfId="2565" priority="1239" operator="equal">
      <formula>"LEVE"</formula>
    </cfRule>
    <cfRule type="cellIs" dxfId="2564" priority="1240" operator="equal">
      <formula>"MODERADO"</formula>
    </cfRule>
    <cfRule type="cellIs" dxfId="2563" priority="1241" operator="equal">
      <formula>"GRAVE"</formula>
    </cfRule>
  </conditionalFormatting>
  <conditionalFormatting sqref="AU20:AV20">
    <cfRule type="cellIs" dxfId="2562" priority="1236" operator="equal">
      <formula>"LEVE"</formula>
    </cfRule>
    <cfRule type="cellIs" dxfId="2561" priority="1237" operator="equal">
      <formula>"MODERADO"</formula>
    </cfRule>
    <cfRule type="cellIs" dxfId="2560" priority="1238" operator="equal">
      <formula>"GRAVE"</formula>
    </cfRule>
  </conditionalFormatting>
  <conditionalFormatting sqref="AU23:AV23">
    <cfRule type="cellIs" dxfId="2559" priority="1233" operator="equal">
      <formula>"LEVE"</formula>
    </cfRule>
    <cfRule type="cellIs" dxfId="2558" priority="1234" operator="equal">
      <formula>"MODERADO"</formula>
    </cfRule>
    <cfRule type="cellIs" dxfId="2557" priority="1235" operator="equal">
      <formula>"GRAVE"</formula>
    </cfRule>
  </conditionalFormatting>
  <conditionalFormatting sqref="AW14:AW15">
    <cfRule type="expression" dxfId="2556" priority="1232">
      <formula>$S14="No_existen"</formula>
    </cfRule>
  </conditionalFormatting>
  <conditionalFormatting sqref="AX13">
    <cfRule type="expression" dxfId="2555" priority="1230">
      <formula>$S13="No_existen"</formula>
    </cfRule>
  </conditionalFormatting>
  <conditionalFormatting sqref="AX13">
    <cfRule type="expression" dxfId="2554" priority="1231">
      <formula>AW13="ASUMIR"</formula>
    </cfRule>
  </conditionalFormatting>
  <conditionalFormatting sqref="AX11">
    <cfRule type="expression" dxfId="2553" priority="1229">
      <formula>AW11="ASUMIR"</formula>
    </cfRule>
  </conditionalFormatting>
  <conditionalFormatting sqref="AX12">
    <cfRule type="expression" dxfId="2552" priority="1228">
      <formula>AW12="ASUMIR"</formula>
    </cfRule>
  </conditionalFormatting>
  <conditionalFormatting sqref="AY11">
    <cfRule type="expression" dxfId="2551" priority="1227">
      <formula>AW11="ASUMIR"</formula>
    </cfRule>
  </conditionalFormatting>
  <conditionalFormatting sqref="AY12:AY13">
    <cfRule type="expression" dxfId="2550" priority="1226">
      <formula>AW12="ASUMIR"</formula>
    </cfRule>
  </conditionalFormatting>
  <conditionalFormatting sqref="AX22">
    <cfRule type="expression" dxfId="2549" priority="1222">
      <formula>$S22="No_existen"</formula>
    </cfRule>
  </conditionalFormatting>
  <conditionalFormatting sqref="AX22">
    <cfRule type="expression" dxfId="2548" priority="1223">
      <formula>AW22="ASUMIR"</formula>
    </cfRule>
  </conditionalFormatting>
  <conditionalFormatting sqref="AX16">
    <cfRule type="expression" dxfId="2547" priority="1221">
      <formula>AW16="ASUMIR"</formula>
    </cfRule>
  </conditionalFormatting>
  <conditionalFormatting sqref="AX16">
    <cfRule type="expression" dxfId="2546" priority="1220">
      <formula>$S16="No_existen"</formula>
    </cfRule>
  </conditionalFormatting>
  <conditionalFormatting sqref="AX17:AX19">
    <cfRule type="expression" dxfId="2545" priority="1219">
      <formula>AW17="ASUMIR"</formula>
    </cfRule>
  </conditionalFormatting>
  <conditionalFormatting sqref="AX20:AX21">
    <cfRule type="expression" dxfId="2544" priority="1218">
      <formula>AW20="ASUMIR"</formula>
    </cfRule>
  </conditionalFormatting>
  <conditionalFormatting sqref="AX23">
    <cfRule type="expression" dxfId="2543" priority="1217">
      <formula>AW23="ASUMIR"</formula>
    </cfRule>
  </conditionalFormatting>
  <conditionalFormatting sqref="AY22">
    <cfRule type="expression" dxfId="2542" priority="1215">
      <formula>$S22="No_existen"</formula>
    </cfRule>
  </conditionalFormatting>
  <conditionalFormatting sqref="AY22">
    <cfRule type="expression" dxfId="2541" priority="1216">
      <formula>AW22="ASUMIR"</formula>
    </cfRule>
  </conditionalFormatting>
  <conditionalFormatting sqref="AY16">
    <cfRule type="expression" dxfId="2540" priority="1214">
      <formula>AW16="ASUMIR"</formula>
    </cfRule>
  </conditionalFormatting>
  <conditionalFormatting sqref="AY17:AY19">
    <cfRule type="expression" dxfId="2539" priority="1213">
      <formula>AW17="ASUMIR"</formula>
    </cfRule>
  </conditionalFormatting>
  <conditionalFormatting sqref="AY20:AY21">
    <cfRule type="expression" dxfId="2538" priority="1212">
      <formula>AW20="ASUMIR"</formula>
    </cfRule>
  </conditionalFormatting>
  <conditionalFormatting sqref="AY23">
    <cfRule type="expression" dxfId="2537" priority="1211">
      <formula>AW23="ASUMIR"</formula>
    </cfRule>
  </conditionalFormatting>
  <conditionalFormatting sqref="I28">
    <cfRule type="expression" dxfId="2536" priority="1210">
      <formula>$G28="N/A"</formula>
    </cfRule>
  </conditionalFormatting>
  <conditionalFormatting sqref="W27:W28">
    <cfRule type="expression" dxfId="2535" priority="1209">
      <formula>S27="No_existen"</formula>
    </cfRule>
  </conditionalFormatting>
  <conditionalFormatting sqref="W26">
    <cfRule type="expression" dxfId="2534" priority="1208">
      <formula>S26="No_existen"</formula>
    </cfRule>
  </conditionalFormatting>
  <conditionalFormatting sqref="W29">
    <cfRule type="expression" dxfId="2533" priority="1207">
      <formula>S29="No_existen"</formula>
    </cfRule>
  </conditionalFormatting>
  <conditionalFormatting sqref="W30">
    <cfRule type="expression" dxfId="2532" priority="1206">
      <formula>S30="No_existen"</formula>
    </cfRule>
  </conditionalFormatting>
  <conditionalFormatting sqref="W31">
    <cfRule type="expression" dxfId="2531" priority="1205">
      <formula>S31="No_existen"</formula>
    </cfRule>
  </conditionalFormatting>
  <conditionalFormatting sqref="W32">
    <cfRule type="expression" dxfId="2530" priority="1204">
      <formula>S32="No_existen"</formula>
    </cfRule>
  </conditionalFormatting>
  <conditionalFormatting sqref="W33">
    <cfRule type="expression" dxfId="2529" priority="1203">
      <formula>S33="No_existen"</formula>
    </cfRule>
  </conditionalFormatting>
  <conditionalFormatting sqref="W34">
    <cfRule type="expression" dxfId="2528" priority="1202">
      <formula>S34="No_existen"</formula>
    </cfRule>
  </conditionalFormatting>
  <conditionalFormatting sqref="W35">
    <cfRule type="expression" dxfId="2527" priority="1201">
      <formula>S35="No_existen"</formula>
    </cfRule>
  </conditionalFormatting>
  <conditionalFormatting sqref="W36">
    <cfRule type="expression" dxfId="2526" priority="1200">
      <formula>S36="No_existen"</formula>
    </cfRule>
  </conditionalFormatting>
  <conditionalFormatting sqref="W37">
    <cfRule type="expression" dxfId="2525" priority="1199">
      <formula>S37="No_existen"</formula>
    </cfRule>
  </conditionalFormatting>
  <conditionalFormatting sqref="W38">
    <cfRule type="expression" dxfId="2524" priority="1198">
      <formula>S38="No_existen"</formula>
    </cfRule>
  </conditionalFormatting>
  <conditionalFormatting sqref="W39">
    <cfRule type="expression" dxfId="2523" priority="1197">
      <formula>S39="No_existen"</formula>
    </cfRule>
  </conditionalFormatting>
  <conditionalFormatting sqref="W40">
    <cfRule type="expression" dxfId="2522" priority="1196">
      <formula>S40="No_existen"</formula>
    </cfRule>
  </conditionalFormatting>
  <conditionalFormatting sqref="AG26">
    <cfRule type="expression" dxfId="2521" priority="1195">
      <formula>$S$11="No_existen"</formula>
    </cfRule>
  </conditionalFormatting>
  <conditionalFormatting sqref="AG26:AG29 AG32:AG40">
    <cfRule type="expression" dxfId="2520" priority="1193">
      <formula>AF26="No asignado"</formula>
    </cfRule>
  </conditionalFormatting>
  <conditionalFormatting sqref="AG27">
    <cfRule type="expression" dxfId="2519" priority="1192">
      <formula>$S$12="No_existen"</formula>
    </cfRule>
  </conditionalFormatting>
  <conditionalFormatting sqref="AG28">
    <cfRule type="expression" dxfId="2518" priority="1191">
      <formula>$S$13="No_existen"</formula>
    </cfRule>
  </conditionalFormatting>
  <conditionalFormatting sqref="AG29 AG32:AG40">
    <cfRule type="expression" dxfId="2517" priority="1194">
      <formula>S29="No_existen"</formula>
    </cfRule>
  </conditionalFormatting>
  <conditionalFormatting sqref="AG30">
    <cfRule type="expression" dxfId="2516" priority="1190">
      <formula>S30="No_existen"</formula>
    </cfRule>
  </conditionalFormatting>
  <conditionalFormatting sqref="AG30">
    <cfRule type="expression" dxfId="2515" priority="1188">
      <formula>AF30="No asignado"</formula>
    </cfRule>
  </conditionalFormatting>
  <conditionalFormatting sqref="AG30">
    <cfRule type="expression" dxfId="2514" priority="1189">
      <formula>AF30="No asignado"</formula>
    </cfRule>
  </conditionalFormatting>
  <conditionalFormatting sqref="AG31">
    <cfRule type="expression" dxfId="2513" priority="1187">
      <formula>S31="No_existen"</formula>
    </cfRule>
  </conditionalFormatting>
  <conditionalFormatting sqref="AG31">
    <cfRule type="expression" dxfId="2512" priority="1185">
      <formula>AF31="No asignado"</formula>
    </cfRule>
  </conditionalFormatting>
  <conditionalFormatting sqref="AG31">
    <cfRule type="expression" dxfId="2511" priority="1186">
      <formula>AF31="No asignado"</formula>
    </cfRule>
  </conditionalFormatting>
  <conditionalFormatting sqref="AV26">
    <cfRule type="cellIs" dxfId="2510" priority="1179" operator="equal">
      <formula>"LEVE"</formula>
    </cfRule>
    <cfRule type="cellIs" dxfId="2509" priority="1180" operator="equal">
      <formula>"MODERADO"</formula>
    </cfRule>
    <cfRule type="cellIs" dxfId="2508" priority="1181" operator="equal">
      <formula>"GRAVE"</formula>
    </cfRule>
  </conditionalFormatting>
  <conditionalFormatting sqref="AV29">
    <cfRule type="cellIs" dxfId="2507" priority="1176" operator="equal">
      <formula>"LEVE"</formula>
    </cfRule>
    <cfRule type="cellIs" dxfId="2506" priority="1177" operator="equal">
      <formula>"MODERADO"</formula>
    </cfRule>
    <cfRule type="cellIs" dxfId="2505" priority="1178" operator="equal">
      <formula>"GRAVE"</formula>
    </cfRule>
  </conditionalFormatting>
  <conditionalFormatting sqref="AV35">
    <cfRule type="cellIs" dxfId="2504" priority="1173" operator="equal">
      <formula>"LEVE"</formula>
    </cfRule>
    <cfRule type="cellIs" dxfId="2503" priority="1174" operator="equal">
      <formula>"MODERADO"</formula>
    </cfRule>
    <cfRule type="cellIs" dxfId="2502" priority="1175" operator="equal">
      <formula>"GRAVE"</formula>
    </cfRule>
  </conditionalFormatting>
  <conditionalFormatting sqref="AV38">
    <cfRule type="cellIs" dxfId="2501" priority="1182" operator="equal">
      <formula>"LEVE"</formula>
    </cfRule>
    <cfRule type="cellIs" dxfId="2500" priority="1183" operator="equal">
      <formula>"MODERADO"</formula>
    </cfRule>
    <cfRule type="cellIs" dxfId="2499" priority="1184" operator="equal">
      <formula>"GRAVE"</formula>
    </cfRule>
  </conditionalFormatting>
  <conditionalFormatting sqref="AU26">
    <cfRule type="cellIs" dxfId="2498" priority="1170" operator="equal">
      <formula>"LEVE"</formula>
    </cfRule>
    <cfRule type="cellIs" dxfId="2497" priority="1171" operator="equal">
      <formula>"MODERADO"</formula>
    </cfRule>
    <cfRule type="cellIs" dxfId="2496" priority="1172" operator="equal">
      <formula>"GRAVE"</formula>
    </cfRule>
  </conditionalFormatting>
  <conditionalFormatting sqref="AU29">
    <cfRule type="cellIs" dxfId="2495" priority="1167" operator="equal">
      <formula>"LEVE"</formula>
    </cfRule>
    <cfRule type="cellIs" dxfId="2494" priority="1168" operator="equal">
      <formula>"MODERADO"</formula>
    </cfRule>
    <cfRule type="cellIs" dxfId="2493" priority="1169" operator="equal">
      <formula>"GRAVE"</formula>
    </cfRule>
  </conditionalFormatting>
  <conditionalFormatting sqref="AU32">
    <cfRule type="cellIs" dxfId="2492" priority="1164" operator="equal">
      <formula>"LEVE"</formula>
    </cfRule>
    <cfRule type="cellIs" dxfId="2491" priority="1165" operator="equal">
      <formula>"MODERADO"</formula>
    </cfRule>
    <cfRule type="cellIs" dxfId="2490" priority="1166" operator="equal">
      <formula>"GRAVE"</formula>
    </cfRule>
  </conditionalFormatting>
  <conditionalFormatting sqref="AV32">
    <cfRule type="cellIs" dxfId="2489" priority="1161" operator="equal">
      <formula>"LEVE"</formula>
    </cfRule>
    <cfRule type="cellIs" dxfId="2488" priority="1162" operator="equal">
      <formula>"MODERADO"</formula>
    </cfRule>
    <cfRule type="cellIs" dxfId="2487" priority="1163" operator="equal">
      <formula>"GRAVE"</formula>
    </cfRule>
  </conditionalFormatting>
  <conditionalFormatting sqref="AU35">
    <cfRule type="cellIs" dxfId="2486" priority="1158" operator="equal">
      <formula>"LEVE"</formula>
    </cfRule>
    <cfRule type="cellIs" dxfId="2485" priority="1159" operator="equal">
      <formula>"MODERADO"</formula>
    </cfRule>
    <cfRule type="cellIs" dxfId="2484" priority="1160" operator="equal">
      <formula>"GRAVE"</formula>
    </cfRule>
  </conditionalFormatting>
  <conditionalFormatting sqref="AU38">
    <cfRule type="cellIs" dxfId="2483" priority="1155" operator="equal">
      <formula>"LEVE"</formula>
    </cfRule>
    <cfRule type="cellIs" dxfId="2482" priority="1156" operator="equal">
      <formula>"MODERADO"</formula>
    </cfRule>
    <cfRule type="cellIs" dxfId="2481" priority="1157" operator="equal">
      <formula>"GRAVE"</formula>
    </cfRule>
  </conditionalFormatting>
  <conditionalFormatting sqref="AX35:AX37">
    <cfRule type="expression" dxfId="2480" priority="1154">
      <formula>AW35="ASUMIR"</formula>
    </cfRule>
  </conditionalFormatting>
  <conditionalFormatting sqref="AY35">
    <cfRule type="expression" dxfId="2479" priority="1153">
      <formula>AW35="ASUMIR"</formula>
    </cfRule>
  </conditionalFormatting>
  <conditionalFormatting sqref="AY36">
    <cfRule type="expression" dxfId="2478" priority="1152">
      <formula>AW36="ASUMIR"</formula>
    </cfRule>
  </conditionalFormatting>
  <conditionalFormatting sqref="AY37">
    <cfRule type="expression" dxfId="2477" priority="1151">
      <formula>AW37="ASUMIR"</formula>
    </cfRule>
  </conditionalFormatting>
  <conditionalFormatting sqref="AX39:AX40">
    <cfRule type="expression" dxfId="2476" priority="1149">
      <formula>AW38="ASUMIR"</formula>
    </cfRule>
  </conditionalFormatting>
  <conditionalFormatting sqref="AX39:AX40">
    <cfRule type="expression" dxfId="2475" priority="1150">
      <formula>$S38="No_existen"</formula>
    </cfRule>
  </conditionalFormatting>
  <conditionalFormatting sqref="AY38:AY40">
    <cfRule type="expression" dxfId="2474" priority="1148">
      <formula>AW38="ASUMIR"</formula>
    </cfRule>
  </conditionalFormatting>
  <conditionalFormatting sqref="AY38:AY40">
    <cfRule type="expression" dxfId="2473" priority="1147">
      <formula>$S38="No_existen"</formula>
    </cfRule>
  </conditionalFormatting>
  <conditionalFormatting sqref="AX29:AX31">
    <cfRule type="expression" dxfId="2472" priority="1146">
      <formula>AW29="ASUMIR"</formula>
    </cfRule>
  </conditionalFormatting>
  <conditionalFormatting sqref="AY29">
    <cfRule type="expression" dxfId="2471" priority="1145">
      <formula>AW29="ASUMIR"</formula>
    </cfRule>
  </conditionalFormatting>
  <conditionalFormatting sqref="AY30">
    <cfRule type="expression" dxfId="2470" priority="1144">
      <formula>AW30="ASUMIR"</formula>
    </cfRule>
  </conditionalFormatting>
  <conditionalFormatting sqref="AY31">
    <cfRule type="expression" dxfId="2469" priority="1143">
      <formula>AW31="ASUMIR"</formula>
    </cfRule>
  </conditionalFormatting>
  <conditionalFormatting sqref="I41:I51">
    <cfRule type="expression" dxfId="2468" priority="1142">
      <formula>$G41="N/A"</formula>
    </cfRule>
  </conditionalFormatting>
  <conditionalFormatting sqref="W41:W50">
    <cfRule type="expression" dxfId="2467" priority="1141">
      <formula>S41="No_existen"</formula>
    </cfRule>
  </conditionalFormatting>
  <conditionalFormatting sqref="AG41">
    <cfRule type="expression" dxfId="2466" priority="1140">
      <formula>$S$11="No_existen"</formula>
    </cfRule>
  </conditionalFormatting>
  <conditionalFormatting sqref="AG41:AG50">
    <cfRule type="expression" dxfId="2465" priority="1138">
      <formula>AF41="No asignado"</formula>
    </cfRule>
  </conditionalFormatting>
  <conditionalFormatting sqref="AG42">
    <cfRule type="expression" dxfId="2464" priority="1137">
      <formula>$S$12="No_existen"</formula>
    </cfRule>
  </conditionalFormatting>
  <conditionalFormatting sqref="AG43">
    <cfRule type="expression" dxfId="2463" priority="1136">
      <formula>$S$13="No_existen"</formula>
    </cfRule>
  </conditionalFormatting>
  <conditionalFormatting sqref="AG44:AG50">
    <cfRule type="expression" dxfId="2462" priority="1139">
      <formula>S44="No_existen"</formula>
    </cfRule>
  </conditionalFormatting>
  <conditionalFormatting sqref="AU41:AV41">
    <cfRule type="cellIs" dxfId="2461" priority="1133" operator="equal">
      <formula>"LEVE"</formula>
    </cfRule>
    <cfRule type="cellIs" dxfId="2460" priority="1134" operator="equal">
      <formula>"MODERADO"</formula>
    </cfRule>
    <cfRule type="cellIs" dxfId="2459" priority="1135" operator="equal">
      <formula>"GRAVE"</formula>
    </cfRule>
  </conditionalFormatting>
  <conditionalFormatting sqref="AU44:AV44">
    <cfRule type="cellIs" dxfId="2458" priority="1130" operator="equal">
      <formula>"LEVE"</formula>
    </cfRule>
    <cfRule type="cellIs" dxfId="2457" priority="1131" operator="equal">
      <formula>"MODERADO"</formula>
    </cfRule>
    <cfRule type="cellIs" dxfId="2456" priority="1132" operator="equal">
      <formula>"GRAVE"</formula>
    </cfRule>
  </conditionalFormatting>
  <conditionalFormatting sqref="AU47:AV47 AU50:AV50">
    <cfRule type="cellIs" dxfId="2455" priority="1127" operator="equal">
      <formula>"LEVE"</formula>
    </cfRule>
    <cfRule type="cellIs" dxfId="2454" priority="1128" operator="equal">
      <formula>"MODERADO"</formula>
    </cfRule>
    <cfRule type="cellIs" dxfId="2453" priority="1129" operator="equal">
      <formula>"GRAVE"</formula>
    </cfRule>
  </conditionalFormatting>
  <conditionalFormatting sqref="AX41:AY47">
    <cfRule type="expression" dxfId="2452" priority="1124">
      <formula>$S41="No_existen"</formula>
    </cfRule>
  </conditionalFormatting>
  <conditionalFormatting sqref="AX41:AX47">
    <cfRule type="expression" dxfId="2451" priority="1126">
      <formula>AW41="ASUMIR"</formula>
    </cfRule>
  </conditionalFormatting>
  <conditionalFormatting sqref="AY41:AY47">
    <cfRule type="expression" dxfId="2450" priority="1125">
      <formula>AW41="ASUMIR"</formula>
    </cfRule>
  </conditionalFormatting>
  <conditionalFormatting sqref="AY50">
    <cfRule type="expression" dxfId="2449" priority="1122">
      <formula>$S50="No_existen"</formula>
    </cfRule>
  </conditionalFormatting>
  <conditionalFormatting sqref="AY50">
    <cfRule type="expression" dxfId="2448" priority="1123">
      <formula>AW50="ASUMIR"</formula>
    </cfRule>
  </conditionalFormatting>
  <conditionalFormatting sqref="I53:I62">
    <cfRule type="expression" dxfId="2447" priority="1121">
      <formula>$G53="N/A"</formula>
    </cfRule>
  </conditionalFormatting>
  <conditionalFormatting sqref="W53:W62">
    <cfRule type="expression" dxfId="2446" priority="1120">
      <formula>S53="No_existen"</formula>
    </cfRule>
  </conditionalFormatting>
  <conditionalFormatting sqref="AG53">
    <cfRule type="expression" dxfId="2445" priority="1119">
      <formula>$S$11="No_existen"</formula>
    </cfRule>
  </conditionalFormatting>
  <conditionalFormatting sqref="AG53:AG62">
    <cfRule type="expression" dxfId="2444" priority="1117">
      <formula>AF53="No asignado"</formula>
    </cfRule>
  </conditionalFormatting>
  <conditionalFormatting sqref="AG54">
    <cfRule type="expression" dxfId="2443" priority="1116">
      <formula>$S$12="No_existen"</formula>
    </cfRule>
  </conditionalFormatting>
  <conditionalFormatting sqref="AG55">
    <cfRule type="expression" dxfId="2442" priority="1115">
      <formula>$S$13="No_existen"</formula>
    </cfRule>
  </conditionalFormatting>
  <conditionalFormatting sqref="AG56:AG62">
    <cfRule type="expression" dxfId="2441" priority="1118">
      <formula>S56="No_existen"</formula>
    </cfRule>
  </conditionalFormatting>
  <conditionalFormatting sqref="AU53:AV53">
    <cfRule type="cellIs" dxfId="2440" priority="1112" operator="equal">
      <formula>"LEVE"</formula>
    </cfRule>
    <cfRule type="cellIs" dxfId="2439" priority="1113" operator="equal">
      <formula>"MODERADO"</formula>
    </cfRule>
    <cfRule type="cellIs" dxfId="2438" priority="1114" operator="equal">
      <formula>"GRAVE"</formula>
    </cfRule>
  </conditionalFormatting>
  <conditionalFormatting sqref="AU56:AV56">
    <cfRule type="cellIs" dxfId="2437" priority="1109" operator="equal">
      <formula>"LEVE"</formula>
    </cfRule>
    <cfRule type="cellIs" dxfId="2436" priority="1110" operator="equal">
      <formula>"MODERADO"</formula>
    </cfRule>
    <cfRule type="cellIs" dxfId="2435" priority="1111" operator="equal">
      <formula>"GRAVE"</formula>
    </cfRule>
  </conditionalFormatting>
  <conditionalFormatting sqref="AU59:AV59 AU62:AV62">
    <cfRule type="cellIs" dxfId="2434" priority="1106" operator="equal">
      <formula>"LEVE"</formula>
    </cfRule>
    <cfRule type="cellIs" dxfId="2433" priority="1107" operator="equal">
      <formula>"MODERADO"</formula>
    </cfRule>
    <cfRule type="cellIs" dxfId="2432" priority="1108" operator="equal">
      <formula>"GRAVE"</formula>
    </cfRule>
  </conditionalFormatting>
  <conditionalFormatting sqref="I65:I81">
    <cfRule type="expression" dxfId="2431" priority="1105">
      <formula>$G65="N/A"</formula>
    </cfRule>
  </conditionalFormatting>
  <conditionalFormatting sqref="S65:S81">
    <cfRule type="cellIs" dxfId="2430" priority="1104" operator="between">
      <formula>2</formula>
      <formula>3</formula>
    </cfRule>
  </conditionalFormatting>
  <conditionalFormatting sqref="W65:W81">
    <cfRule type="expression" dxfId="2429" priority="1103">
      <formula>S65="No_existen"</formula>
    </cfRule>
  </conditionalFormatting>
  <conditionalFormatting sqref="AG65">
    <cfRule type="expression" dxfId="2428" priority="1102">
      <formula>$S$11="No_existen"</formula>
    </cfRule>
  </conditionalFormatting>
  <conditionalFormatting sqref="AG65:AG81">
    <cfRule type="expression" dxfId="2427" priority="1100">
      <formula>AF65="No asignado"</formula>
    </cfRule>
  </conditionalFormatting>
  <conditionalFormatting sqref="AG66">
    <cfRule type="expression" dxfId="2426" priority="1099">
      <formula>$S$12="No_existen"</formula>
    </cfRule>
  </conditionalFormatting>
  <conditionalFormatting sqref="AG67">
    <cfRule type="expression" dxfId="2425" priority="1098">
      <formula>$S$13="No_existen"</formula>
    </cfRule>
  </conditionalFormatting>
  <conditionalFormatting sqref="AG68:AG81">
    <cfRule type="expression" dxfId="2424" priority="1101">
      <formula>S68="No_existen"</formula>
    </cfRule>
  </conditionalFormatting>
  <conditionalFormatting sqref="AU65:AV65">
    <cfRule type="cellIs" dxfId="2423" priority="1092" operator="equal">
      <formula>"LEVE"</formula>
    </cfRule>
    <cfRule type="cellIs" dxfId="2422" priority="1093" operator="equal">
      <formula>"MODERADO"</formula>
    </cfRule>
    <cfRule type="cellIs" dxfId="2421" priority="1094" operator="equal">
      <formula>"GRAVE"</formula>
    </cfRule>
  </conditionalFormatting>
  <conditionalFormatting sqref="AU68:AV68">
    <cfRule type="cellIs" dxfId="2420" priority="1089" operator="equal">
      <formula>"LEVE"</formula>
    </cfRule>
    <cfRule type="cellIs" dxfId="2419" priority="1090" operator="equal">
      <formula>"MODERADO"</formula>
    </cfRule>
    <cfRule type="cellIs" dxfId="2418" priority="1091" operator="equal">
      <formula>"GRAVE"</formula>
    </cfRule>
  </conditionalFormatting>
  <conditionalFormatting sqref="AU71:AV71 AU74:AV74">
    <cfRule type="cellIs" dxfId="2417" priority="1086" operator="equal">
      <formula>"LEVE"</formula>
    </cfRule>
    <cfRule type="cellIs" dxfId="2416" priority="1087" operator="equal">
      <formula>"MODERADO"</formula>
    </cfRule>
    <cfRule type="cellIs" dxfId="2415" priority="1088" operator="equal">
      <formula>"GRAVE"</formula>
    </cfRule>
  </conditionalFormatting>
  <conditionalFormatting sqref="AU77:AV77 AU80:AV80">
    <cfRule type="cellIs" dxfId="2414" priority="1095" operator="equal">
      <formula>"LEVE"</formula>
    </cfRule>
    <cfRule type="cellIs" dxfId="2413" priority="1096" operator="equal">
      <formula>"MODERADO"</formula>
    </cfRule>
    <cfRule type="cellIs" dxfId="2412" priority="1097" operator="equal">
      <formula>"GRAVE"</formula>
    </cfRule>
  </conditionalFormatting>
  <conditionalFormatting sqref="AX77:AY79">
    <cfRule type="expression" dxfId="2411" priority="1083">
      <formula>$S77="No_existen"</formula>
    </cfRule>
  </conditionalFormatting>
  <conditionalFormatting sqref="AX77:AX79">
    <cfRule type="expression" dxfId="2410" priority="1085">
      <formula>AW77="ASUMIR"</formula>
    </cfRule>
  </conditionalFormatting>
  <conditionalFormatting sqref="AY77:AY79">
    <cfRule type="expression" dxfId="2409" priority="1084">
      <formula>AW77="ASUMIR"</formula>
    </cfRule>
  </conditionalFormatting>
  <conditionalFormatting sqref="AX74:AY76">
    <cfRule type="expression" dxfId="2408" priority="1080">
      <formula>$S74="No_existen"</formula>
    </cfRule>
  </conditionalFormatting>
  <conditionalFormatting sqref="AX74:AX76">
    <cfRule type="expression" dxfId="2407" priority="1082">
      <formula>AW74="ASUMIR"</formula>
    </cfRule>
  </conditionalFormatting>
  <conditionalFormatting sqref="AY74:AY76">
    <cfRule type="expression" dxfId="2406" priority="1081">
      <formula>AW74="ASUMIR"</formula>
    </cfRule>
  </conditionalFormatting>
  <conditionalFormatting sqref="AX68:AY69">
    <cfRule type="expression" dxfId="2405" priority="1077">
      <formula>$S68="No_existen"</formula>
    </cfRule>
  </conditionalFormatting>
  <conditionalFormatting sqref="AX68:AX69">
    <cfRule type="expression" dxfId="2404" priority="1079">
      <formula>AW68="ASUMIR"</formula>
    </cfRule>
  </conditionalFormatting>
  <conditionalFormatting sqref="AY68:AY69">
    <cfRule type="expression" dxfId="2403" priority="1078">
      <formula>AW68="ASUMIR"</formula>
    </cfRule>
  </conditionalFormatting>
  <conditionalFormatting sqref="AX65:AY66">
    <cfRule type="expression" dxfId="2402" priority="1074">
      <formula>$S65="No_existen"</formula>
    </cfRule>
  </conditionalFormatting>
  <conditionalFormatting sqref="AX65:AX66">
    <cfRule type="expression" dxfId="2401" priority="1076">
      <formula>AW65="ASUMIR"</formula>
    </cfRule>
  </conditionalFormatting>
  <conditionalFormatting sqref="AY65:AY66">
    <cfRule type="expression" dxfId="2400" priority="1075">
      <formula>AW65="ASUMIR"</formula>
    </cfRule>
  </conditionalFormatting>
  <conditionalFormatting sqref="I83:I96">
    <cfRule type="expression" dxfId="2399" priority="1073">
      <formula>$G83="N/A"</formula>
    </cfRule>
  </conditionalFormatting>
  <conditionalFormatting sqref="W83:W96">
    <cfRule type="expression" dxfId="2398" priority="1072">
      <formula>S83="No_existen"</formula>
    </cfRule>
  </conditionalFormatting>
  <conditionalFormatting sqref="AU83:AV83">
    <cfRule type="cellIs" dxfId="2397" priority="1066" operator="equal">
      <formula>"LEVE"</formula>
    </cfRule>
    <cfRule type="cellIs" dxfId="2396" priority="1067" operator="equal">
      <formula>"MODERADO"</formula>
    </cfRule>
    <cfRule type="cellIs" dxfId="2395" priority="1068" operator="equal">
      <formula>"GRAVE"</formula>
    </cfRule>
  </conditionalFormatting>
  <conditionalFormatting sqref="AU86:AV86">
    <cfRule type="cellIs" dxfId="2394" priority="1063" operator="equal">
      <formula>"LEVE"</formula>
    </cfRule>
    <cfRule type="cellIs" dxfId="2393" priority="1064" operator="equal">
      <formula>"MODERADO"</formula>
    </cfRule>
    <cfRule type="cellIs" dxfId="2392" priority="1065" operator="equal">
      <formula>"GRAVE"</formula>
    </cfRule>
  </conditionalFormatting>
  <conditionalFormatting sqref="AU89:AV89 AU92:AV92">
    <cfRule type="cellIs" dxfId="2391" priority="1060" operator="equal">
      <formula>"LEVE"</formula>
    </cfRule>
    <cfRule type="cellIs" dxfId="2390" priority="1061" operator="equal">
      <formula>"MODERADO"</formula>
    </cfRule>
    <cfRule type="cellIs" dxfId="2389" priority="1062" operator="equal">
      <formula>"GRAVE"</formula>
    </cfRule>
  </conditionalFormatting>
  <conditionalFormatting sqref="AU95:AV95">
    <cfRule type="cellIs" dxfId="2388" priority="1069" operator="equal">
      <formula>"LEVE"</formula>
    </cfRule>
    <cfRule type="cellIs" dxfId="2387" priority="1070" operator="equal">
      <formula>"MODERADO"</formula>
    </cfRule>
    <cfRule type="cellIs" dxfId="2386" priority="1071" operator="equal">
      <formula>"GRAVE"</formula>
    </cfRule>
  </conditionalFormatting>
  <conditionalFormatting sqref="AX92:AY93">
    <cfRule type="expression" dxfId="2385" priority="1057">
      <formula>$S92="No_existen"</formula>
    </cfRule>
  </conditionalFormatting>
  <conditionalFormatting sqref="AX92:AX93">
    <cfRule type="expression" dxfId="2384" priority="1059">
      <formula>AW92="ASUMIR"</formula>
    </cfRule>
  </conditionalFormatting>
  <conditionalFormatting sqref="AY92:AY93">
    <cfRule type="expression" dxfId="2383" priority="1058">
      <formula>AW92="ASUMIR"</formula>
    </cfRule>
  </conditionalFormatting>
  <conditionalFormatting sqref="AX83:AY83">
    <cfRule type="expression" dxfId="2382" priority="1054">
      <formula>$S83="No_existen"</formula>
    </cfRule>
  </conditionalFormatting>
  <conditionalFormatting sqref="AX83">
    <cfRule type="expression" dxfId="2381" priority="1056">
      <formula>AW83="ASUMIR"</formula>
    </cfRule>
  </conditionalFormatting>
  <conditionalFormatting sqref="AY83">
    <cfRule type="expression" dxfId="2380" priority="1055">
      <formula>AW83="ASUMIR"</formula>
    </cfRule>
  </conditionalFormatting>
  <conditionalFormatting sqref="I98:I116">
    <cfRule type="expression" dxfId="2379" priority="1053">
      <formula>$G98="N/A"</formula>
    </cfRule>
  </conditionalFormatting>
  <conditionalFormatting sqref="W98:W116">
    <cfRule type="expression" dxfId="2378" priority="1052">
      <formula>S98="No_existen"</formula>
    </cfRule>
  </conditionalFormatting>
  <conditionalFormatting sqref="AG98">
    <cfRule type="expression" dxfId="2377" priority="1051">
      <formula>$S$11="No_existen"</formula>
    </cfRule>
  </conditionalFormatting>
  <conditionalFormatting sqref="AG98:AG116">
    <cfRule type="expression" dxfId="2376" priority="1049">
      <formula>AF98="No asignado"</formula>
    </cfRule>
  </conditionalFormatting>
  <conditionalFormatting sqref="AG99">
    <cfRule type="expression" dxfId="2375" priority="1048">
      <formula>$S$12="No_existen"</formula>
    </cfRule>
  </conditionalFormatting>
  <conditionalFormatting sqref="AG100">
    <cfRule type="expression" dxfId="2374" priority="1047">
      <formula>$S$13="No_existen"</formula>
    </cfRule>
  </conditionalFormatting>
  <conditionalFormatting sqref="AG101:AG116">
    <cfRule type="expression" dxfId="2373" priority="1050">
      <formula>S101="No_existen"</formula>
    </cfRule>
  </conditionalFormatting>
  <conditionalFormatting sqref="AU98:AV98">
    <cfRule type="cellIs" dxfId="2372" priority="1041" operator="equal">
      <formula>"LEVE"</formula>
    </cfRule>
    <cfRule type="cellIs" dxfId="2371" priority="1042" operator="equal">
      <formula>"MODERADO"</formula>
    </cfRule>
    <cfRule type="cellIs" dxfId="2370" priority="1043" operator="equal">
      <formula>"GRAVE"</formula>
    </cfRule>
  </conditionalFormatting>
  <conditionalFormatting sqref="AU101:AV101">
    <cfRule type="cellIs" dxfId="2369" priority="1038" operator="equal">
      <formula>"LEVE"</formula>
    </cfRule>
    <cfRule type="cellIs" dxfId="2368" priority="1039" operator="equal">
      <formula>"MODERADO"</formula>
    </cfRule>
    <cfRule type="cellIs" dxfId="2367" priority="1040" operator="equal">
      <formula>"GRAVE"</formula>
    </cfRule>
  </conditionalFormatting>
  <conditionalFormatting sqref="AU104:AV104 AU107:AV107">
    <cfRule type="cellIs" dxfId="2366" priority="1035" operator="equal">
      <formula>"LEVE"</formula>
    </cfRule>
    <cfRule type="cellIs" dxfId="2365" priority="1036" operator="equal">
      <formula>"MODERADO"</formula>
    </cfRule>
    <cfRule type="cellIs" dxfId="2364" priority="1037" operator="equal">
      <formula>"GRAVE"</formula>
    </cfRule>
  </conditionalFormatting>
  <conditionalFormatting sqref="AU110:AV110 AU113:AV113 AU116:AV116">
    <cfRule type="cellIs" dxfId="2363" priority="1044" operator="equal">
      <formula>"LEVE"</formula>
    </cfRule>
    <cfRule type="cellIs" dxfId="2362" priority="1045" operator="equal">
      <formula>"MODERADO"</formula>
    </cfRule>
    <cfRule type="cellIs" dxfId="2361" priority="1046" operator="equal">
      <formula>"GRAVE"</formula>
    </cfRule>
  </conditionalFormatting>
  <conditionalFormatting sqref="AW104:AW105">
    <cfRule type="expression" dxfId="2360" priority="1034">
      <formula>$S104="No_existen"</formula>
    </cfRule>
  </conditionalFormatting>
  <conditionalFormatting sqref="AW114">
    <cfRule type="expression" dxfId="2359" priority="1033">
      <formula>$S114="No_existen"</formula>
    </cfRule>
  </conditionalFormatting>
  <conditionalFormatting sqref="AX98:AY100">
    <cfRule type="expression" dxfId="2358" priority="1030">
      <formula>$S98="No_existen"</formula>
    </cfRule>
  </conditionalFormatting>
  <conditionalFormatting sqref="AX98:AX100">
    <cfRule type="expression" dxfId="2357" priority="1032">
      <formula>AW98="ASUMIR"</formula>
    </cfRule>
  </conditionalFormatting>
  <conditionalFormatting sqref="AY98:AY100">
    <cfRule type="expression" dxfId="2356" priority="1031">
      <formula>AW98="ASUMIR"</formula>
    </cfRule>
  </conditionalFormatting>
  <conditionalFormatting sqref="AX104:AY105">
    <cfRule type="expression" dxfId="2355" priority="1027">
      <formula>$S104="No_existen"</formula>
    </cfRule>
  </conditionalFormatting>
  <conditionalFormatting sqref="AX104:AX105">
    <cfRule type="expression" dxfId="2354" priority="1029">
      <formula>AW104="ASUMIR"</formula>
    </cfRule>
  </conditionalFormatting>
  <conditionalFormatting sqref="AY104:AY105">
    <cfRule type="expression" dxfId="2353" priority="1028">
      <formula>AW104="ASUMIR"</formula>
    </cfRule>
  </conditionalFormatting>
  <conditionalFormatting sqref="AX110:AY116">
    <cfRule type="expression" dxfId="2352" priority="1024">
      <formula>$S110="No_existen"</formula>
    </cfRule>
  </conditionalFormatting>
  <conditionalFormatting sqref="AX110:AX116">
    <cfRule type="expression" dxfId="2351" priority="1026">
      <formula>AW110="ASUMIR"</formula>
    </cfRule>
  </conditionalFormatting>
  <conditionalFormatting sqref="AY110:AY116">
    <cfRule type="expression" dxfId="2350" priority="1025">
      <formula>AW110="ASUMIR"</formula>
    </cfRule>
  </conditionalFormatting>
  <conditionalFormatting sqref="I119:I126">
    <cfRule type="expression" dxfId="2349" priority="1023">
      <formula>$G119="N/A"</formula>
    </cfRule>
  </conditionalFormatting>
  <conditionalFormatting sqref="W119:W126">
    <cfRule type="expression" dxfId="2348" priority="1022">
      <formula>S119="No_existen"</formula>
    </cfRule>
  </conditionalFormatting>
  <conditionalFormatting sqref="AG119">
    <cfRule type="expression" dxfId="2347" priority="1021">
      <formula>$S$11="No_existen"</formula>
    </cfRule>
  </conditionalFormatting>
  <conditionalFormatting sqref="AG119:AG126">
    <cfRule type="expression" dxfId="2346" priority="1019">
      <formula>AF119="No asignado"</formula>
    </cfRule>
  </conditionalFormatting>
  <conditionalFormatting sqref="AG120">
    <cfRule type="expression" dxfId="2345" priority="1018">
      <formula>$S$12="No_existen"</formula>
    </cfRule>
  </conditionalFormatting>
  <conditionalFormatting sqref="AG121">
    <cfRule type="expression" dxfId="2344" priority="1017">
      <formula>$S$13="No_existen"</formula>
    </cfRule>
  </conditionalFormatting>
  <conditionalFormatting sqref="AG122:AG126">
    <cfRule type="expression" dxfId="2343" priority="1020">
      <formula>S122="No_existen"</formula>
    </cfRule>
  </conditionalFormatting>
  <conditionalFormatting sqref="AU119:AV119">
    <cfRule type="cellIs" dxfId="2342" priority="1014" operator="equal">
      <formula>"LEVE"</formula>
    </cfRule>
    <cfRule type="cellIs" dxfId="2341" priority="1015" operator="equal">
      <formula>"MODERADO"</formula>
    </cfRule>
    <cfRule type="cellIs" dxfId="2340" priority="1016" operator="equal">
      <formula>"GRAVE"</formula>
    </cfRule>
  </conditionalFormatting>
  <conditionalFormatting sqref="AU122:AV122">
    <cfRule type="cellIs" dxfId="2339" priority="1011" operator="equal">
      <formula>"LEVE"</formula>
    </cfRule>
    <cfRule type="cellIs" dxfId="2338" priority="1012" operator="equal">
      <formula>"MODERADO"</formula>
    </cfRule>
    <cfRule type="cellIs" dxfId="2337" priority="1013" operator="equal">
      <formula>"GRAVE"</formula>
    </cfRule>
  </conditionalFormatting>
  <conditionalFormatting sqref="AU125:AV125">
    <cfRule type="cellIs" dxfId="2336" priority="1008" operator="equal">
      <formula>"LEVE"</formula>
    </cfRule>
    <cfRule type="cellIs" dxfId="2335" priority="1009" operator="equal">
      <formula>"MODERADO"</formula>
    </cfRule>
    <cfRule type="cellIs" dxfId="2334" priority="1010" operator="equal">
      <formula>"GRAVE"</formula>
    </cfRule>
  </conditionalFormatting>
  <conditionalFormatting sqref="AX119:AY126">
    <cfRule type="expression" dxfId="2333" priority="1005">
      <formula>$S119="No_existen"</formula>
    </cfRule>
  </conditionalFormatting>
  <conditionalFormatting sqref="AX119:AX126">
    <cfRule type="expression" dxfId="2332" priority="1007">
      <formula>AW119="ASUMIR"</formula>
    </cfRule>
  </conditionalFormatting>
  <conditionalFormatting sqref="AY119:AY126">
    <cfRule type="expression" dxfId="2331" priority="1006">
      <formula>AW119="ASUMIR"</formula>
    </cfRule>
  </conditionalFormatting>
  <conditionalFormatting sqref="I128:I133">
    <cfRule type="expression" dxfId="2330" priority="1004">
      <formula>$G128="N/A"</formula>
    </cfRule>
  </conditionalFormatting>
  <conditionalFormatting sqref="W128:W130 W133">
    <cfRule type="expression" dxfId="2329" priority="1003">
      <formula>S128="No_existen"</formula>
    </cfRule>
  </conditionalFormatting>
  <conditionalFormatting sqref="W132">
    <cfRule type="expression" dxfId="2328" priority="1002">
      <formula>S132="No_existen"</formula>
    </cfRule>
  </conditionalFormatting>
  <conditionalFormatting sqref="W131">
    <cfRule type="expression" dxfId="2327" priority="1001">
      <formula>S131="No_existen"</formula>
    </cfRule>
  </conditionalFormatting>
  <conditionalFormatting sqref="W134">
    <cfRule type="expression" dxfId="2326" priority="1000">
      <formula>S134="No_existen"</formula>
    </cfRule>
  </conditionalFormatting>
  <conditionalFormatting sqref="AU128:AV128">
    <cfRule type="cellIs" dxfId="2325" priority="997" operator="equal">
      <formula>"LEVE"</formula>
    </cfRule>
    <cfRule type="cellIs" dxfId="2324" priority="998" operator="equal">
      <formula>"MODERADO"</formula>
    </cfRule>
    <cfRule type="cellIs" dxfId="2323" priority="999" operator="equal">
      <formula>"GRAVE"</formula>
    </cfRule>
  </conditionalFormatting>
  <conditionalFormatting sqref="AU131:AV131">
    <cfRule type="cellIs" dxfId="2322" priority="994" operator="equal">
      <formula>"LEVE"</formula>
    </cfRule>
    <cfRule type="cellIs" dxfId="2321" priority="995" operator="equal">
      <formula>"MODERADO"</formula>
    </cfRule>
    <cfRule type="cellIs" dxfId="2320" priority="996" operator="equal">
      <formula>"GRAVE"</formula>
    </cfRule>
  </conditionalFormatting>
  <conditionalFormatting sqref="AU134:AV134">
    <cfRule type="cellIs" dxfId="2319" priority="991" operator="equal">
      <formula>"LEVE"</formula>
    </cfRule>
    <cfRule type="cellIs" dxfId="2318" priority="992" operator="equal">
      <formula>"MODERADO"</formula>
    </cfRule>
    <cfRule type="cellIs" dxfId="2317" priority="993" operator="equal">
      <formula>"GRAVE"</formula>
    </cfRule>
  </conditionalFormatting>
  <conditionalFormatting sqref="AX128:AY128">
    <cfRule type="expression" dxfId="2316" priority="988">
      <formula>$S128="No_existen"</formula>
    </cfRule>
  </conditionalFormatting>
  <conditionalFormatting sqref="AX128">
    <cfRule type="expression" dxfId="2315" priority="990">
      <formula>AW128="ASUMIR"</formula>
    </cfRule>
  </conditionalFormatting>
  <conditionalFormatting sqref="AY128">
    <cfRule type="expression" dxfId="2314" priority="989">
      <formula>AW128="ASUMIR"</formula>
    </cfRule>
  </conditionalFormatting>
  <conditionalFormatting sqref="I137:I167">
    <cfRule type="expression" dxfId="2313" priority="987">
      <formula>$G137="N/A"</formula>
    </cfRule>
  </conditionalFormatting>
  <conditionalFormatting sqref="W137:W167">
    <cfRule type="expression" dxfId="2312" priority="986">
      <formula>S137="No_existen"</formula>
    </cfRule>
  </conditionalFormatting>
  <conditionalFormatting sqref="AG137">
    <cfRule type="expression" dxfId="2311" priority="985">
      <formula>$S$11="No_existen"</formula>
    </cfRule>
  </conditionalFormatting>
  <conditionalFormatting sqref="AG137:AG167">
    <cfRule type="expression" dxfId="2310" priority="983">
      <formula>AF137="No asignado"</formula>
    </cfRule>
  </conditionalFormatting>
  <conditionalFormatting sqref="AG138">
    <cfRule type="expression" dxfId="2309" priority="982">
      <formula>$S$12="No_existen"</formula>
    </cfRule>
  </conditionalFormatting>
  <conditionalFormatting sqref="AG139">
    <cfRule type="expression" dxfId="2308" priority="981">
      <formula>$S$13="No_existen"</formula>
    </cfRule>
  </conditionalFormatting>
  <conditionalFormatting sqref="AG140:AG167">
    <cfRule type="expression" dxfId="2307" priority="984">
      <formula>S140="No_existen"</formula>
    </cfRule>
  </conditionalFormatting>
  <conditionalFormatting sqref="AU137:AV137">
    <cfRule type="cellIs" dxfId="2306" priority="975" operator="equal">
      <formula>"LEVE"</formula>
    </cfRule>
    <cfRule type="cellIs" dxfId="2305" priority="976" operator="equal">
      <formula>"MODERADO"</formula>
    </cfRule>
    <cfRule type="cellIs" dxfId="2304" priority="977" operator="equal">
      <formula>"GRAVE"</formula>
    </cfRule>
  </conditionalFormatting>
  <conditionalFormatting sqref="AU140:AV140">
    <cfRule type="cellIs" dxfId="2303" priority="972" operator="equal">
      <formula>"LEVE"</formula>
    </cfRule>
    <cfRule type="cellIs" dxfId="2302" priority="973" operator="equal">
      <formula>"MODERADO"</formula>
    </cfRule>
    <cfRule type="cellIs" dxfId="2301" priority="974" operator="equal">
      <formula>"GRAVE"</formula>
    </cfRule>
  </conditionalFormatting>
  <conditionalFormatting sqref="AU143:AV143 AU146:AV146">
    <cfRule type="cellIs" dxfId="2300" priority="969" operator="equal">
      <formula>"LEVE"</formula>
    </cfRule>
    <cfRule type="cellIs" dxfId="2299" priority="970" operator="equal">
      <formula>"MODERADO"</formula>
    </cfRule>
    <cfRule type="cellIs" dxfId="2298" priority="971" operator="equal">
      <formula>"GRAVE"</formula>
    </cfRule>
  </conditionalFormatting>
  <conditionalFormatting sqref="AU149:AV149 AU152:AV152 AU155:AV155 AU158:AV158 AU161:AV161 AU164:AV164 AU167:AV167">
    <cfRule type="cellIs" dxfId="2297" priority="978" operator="equal">
      <formula>"LEVE"</formula>
    </cfRule>
    <cfRule type="cellIs" dxfId="2296" priority="979" operator="equal">
      <formula>"MODERADO"</formula>
    </cfRule>
    <cfRule type="cellIs" dxfId="2295" priority="980" operator="equal">
      <formula>"GRAVE"</formula>
    </cfRule>
  </conditionalFormatting>
  <conditionalFormatting sqref="I170 I173:I181 I184:I191">
    <cfRule type="expression" dxfId="2294" priority="968">
      <formula>$G170="N/A"</formula>
    </cfRule>
  </conditionalFormatting>
  <conditionalFormatting sqref="W170 W173:W181 W184 W188:W190">
    <cfRule type="expression" dxfId="2293" priority="967">
      <formula>S170="No_existen"</formula>
    </cfRule>
  </conditionalFormatting>
  <conditionalFormatting sqref="W171">
    <cfRule type="expression" dxfId="2292" priority="966">
      <formula>S171="No_existen"</formula>
    </cfRule>
  </conditionalFormatting>
  <conditionalFormatting sqref="W172">
    <cfRule type="expression" dxfId="2291" priority="965">
      <formula>S172="No_existen"</formula>
    </cfRule>
  </conditionalFormatting>
  <conditionalFormatting sqref="W182">
    <cfRule type="expression" dxfId="2290" priority="964">
      <formula>S182="No_existen"</formula>
    </cfRule>
  </conditionalFormatting>
  <conditionalFormatting sqref="W183">
    <cfRule type="expression" dxfId="2289" priority="963">
      <formula>S183="No_existen"</formula>
    </cfRule>
  </conditionalFormatting>
  <conditionalFormatting sqref="W185">
    <cfRule type="expression" dxfId="2288" priority="962">
      <formula>S185="No_existen"</formula>
    </cfRule>
  </conditionalFormatting>
  <conditionalFormatting sqref="W186">
    <cfRule type="expression" dxfId="2287" priority="961">
      <formula>S186="No_existen"</formula>
    </cfRule>
  </conditionalFormatting>
  <conditionalFormatting sqref="W187">
    <cfRule type="expression" dxfId="2286" priority="960">
      <formula>S187="No_existen"</formula>
    </cfRule>
  </conditionalFormatting>
  <conditionalFormatting sqref="W191:W193">
    <cfRule type="expression" dxfId="2285" priority="959">
      <formula>S191="No_existen"</formula>
    </cfRule>
  </conditionalFormatting>
  <conditionalFormatting sqref="AG170">
    <cfRule type="expression" dxfId="2284" priority="958">
      <formula>$S$11="No_existen"</formula>
    </cfRule>
  </conditionalFormatting>
  <conditionalFormatting sqref="AG170:AG190">
    <cfRule type="expression" dxfId="2283" priority="956">
      <formula>AF170="No asignado"</formula>
    </cfRule>
  </conditionalFormatting>
  <conditionalFormatting sqref="AG171">
    <cfRule type="expression" dxfId="2282" priority="955">
      <formula>$S$12="No_existen"</formula>
    </cfRule>
  </conditionalFormatting>
  <conditionalFormatting sqref="AG172:AG173">
    <cfRule type="expression" dxfId="2281" priority="954">
      <formula>$S$13="No_existen"</formula>
    </cfRule>
  </conditionalFormatting>
  <conditionalFormatting sqref="AG173:AG190">
    <cfRule type="expression" dxfId="2280" priority="957">
      <formula>S173="No_existen"</formula>
    </cfRule>
  </conditionalFormatting>
  <conditionalFormatting sqref="AG176">
    <cfRule type="expression" dxfId="2279" priority="953">
      <formula>$S$13="No_existen"</formula>
    </cfRule>
  </conditionalFormatting>
  <conditionalFormatting sqref="AG191">
    <cfRule type="expression" dxfId="2278" priority="952">
      <formula>S191="No_existen"</formula>
    </cfRule>
  </conditionalFormatting>
  <conditionalFormatting sqref="AG191">
    <cfRule type="expression" dxfId="2277" priority="951">
      <formula>AF191="No asignado"</formula>
    </cfRule>
  </conditionalFormatting>
  <conditionalFormatting sqref="AG191">
    <cfRule type="expression" dxfId="2276" priority="950">
      <formula>S191="No_existen"</formula>
    </cfRule>
  </conditionalFormatting>
  <conditionalFormatting sqref="AG192">
    <cfRule type="expression" dxfId="2275" priority="949">
      <formula>S192="No_existen"</formula>
    </cfRule>
  </conditionalFormatting>
  <conditionalFormatting sqref="AG192">
    <cfRule type="expression" dxfId="2274" priority="948">
      <formula>AF192="No asignado"</formula>
    </cfRule>
  </conditionalFormatting>
  <conditionalFormatting sqref="AG192">
    <cfRule type="expression" dxfId="2273" priority="947">
      <formula>S192="No_existen"</formula>
    </cfRule>
  </conditionalFormatting>
  <conditionalFormatting sqref="AG193">
    <cfRule type="expression" dxfId="2272" priority="946">
      <formula>S193="No_existen"</formula>
    </cfRule>
  </conditionalFormatting>
  <conditionalFormatting sqref="AG193">
    <cfRule type="expression" dxfId="2271" priority="945">
      <formula>AF193="No asignado"</formula>
    </cfRule>
  </conditionalFormatting>
  <conditionalFormatting sqref="AG193">
    <cfRule type="expression" dxfId="2270" priority="944">
      <formula>S193="No_existen"</formula>
    </cfRule>
  </conditionalFormatting>
  <conditionalFormatting sqref="AU170:AV170">
    <cfRule type="cellIs" dxfId="2269" priority="938" operator="equal">
      <formula>"LEVE"</formula>
    </cfRule>
    <cfRule type="cellIs" dxfId="2268" priority="939" operator="equal">
      <formula>"MODERADO"</formula>
    </cfRule>
    <cfRule type="cellIs" dxfId="2267" priority="940" operator="equal">
      <formula>"GRAVE"</formula>
    </cfRule>
  </conditionalFormatting>
  <conditionalFormatting sqref="AU173:AV173">
    <cfRule type="cellIs" dxfId="2266" priority="935" operator="equal">
      <formula>"LEVE"</formula>
    </cfRule>
    <cfRule type="cellIs" dxfId="2265" priority="936" operator="equal">
      <formula>"MODERADO"</formula>
    </cfRule>
    <cfRule type="cellIs" dxfId="2264" priority="937" operator="equal">
      <formula>"GRAVE"</formula>
    </cfRule>
  </conditionalFormatting>
  <conditionalFormatting sqref="AU176 AU179">
    <cfRule type="cellIs" dxfId="2263" priority="932" operator="equal">
      <formula>"LEVE"</formula>
    </cfRule>
    <cfRule type="cellIs" dxfId="2262" priority="933" operator="equal">
      <formula>"MODERADO"</formula>
    </cfRule>
    <cfRule type="cellIs" dxfId="2261" priority="934" operator="equal">
      <formula>"GRAVE"</formula>
    </cfRule>
  </conditionalFormatting>
  <conditionalFormatting sqref="AU182 AU185 AU188 AU191">
    <cfRule type="cellIs" dxfId="2260" priority="941" operator="equal">
      <formula>"LEVE"</formula>
    </cfRule>
    <cfRule type="cellIs" dxfId="2259" priority="942" operator="equal">
      <formula>"MODERADO"</formula>
    </cfRule>
    <cfRule type="cellIs" dxfId="2258" priority="943" operator="equal">
      <formula>"GRAVE"</formula>
    </cfRule>
  </conditionalFormatting>
  <conditionalFormatting sqref="AV176">
    <cfRule type="cellIs" dxfId="2257" priority="929" operator="equal">
      <formula>"LEVE"</formula>
    </cfRule>
    <cfRule type="cellIs" dxfId="2256" priority="930" operator="equal">
      <formula>"MODERADO"</formula>
    </cfRule>
    <cfRule type="cellIs" dxfId="2255" priority="931" operator="equal">
      <formula>"GRAVE"</formula>
    </cfRule>
  </conditionalFormatting>
  <conditionalFormatting sqref="AV179">
    <cfRule type="cellIs" dxfId="2254" priority="926" operator="equal">
      <formula>"LEVE"</formula>
    </cfRule>
    <cfRule type="cellIs" dxfId="2253" priority="927" operator="equal">
      <formula>"MODERADO"</formula>
    </cfRule>
    <cfRule type="cellIs" dxfId="2252" priority="928" operator="equal">
      <formula>"GRAVE"</formula>
    </cfRule>
  </conditionalFormatting>
  <conditionalFormatting sqref="AV182">
    <cfRule type="cellIs" dxfId="2251" priority="923" operator="equal">
      <formula>"LEVE"</formula>
    </cfRule>
    <cfRule type="cellIs" dxfId="2250" priority="924" operator="equal">
      <formula>"MODERADO"</formula>
    </cfRule>
    <cfRule type="cellIs" dxfId="2249" priority="925" operator="equal">
      <formula>"GRAVE"</formula>
    </cfRule>
  </conditionalFormatting>
  <conditionalFormatting sqref="AV185">
    <cfRule type="cellIs" dxfId="2248" priority="920" operator="equal">
      <formula>"LEVE"</formula>
    </cfRule>
    <cfRule type="cellIs" dxfId="2247" priority="921" operator="equal">
      <formula>"MODERADO"</formula>
    </cfRule>
    <cfRule type="cellIs" dxfId="2246" priority="922" operator="equal">
      <formula>"GRAVE"</formula>
    </cfRule>
  </conditionalFormatting>
  <conditionalFormatting sqref="AV188">
    <cfRule type="cellIs" dxfId="2245" priority="917" operator="equal">
      <formula>"LEVE"</formula>
    </cfRule>
    <cfRule type="cellIs" dxfId="2244" priority="918" operator="equal">
      <formula>"MODERADO"</formula>
    </cfRule>
    <cfRule type="cellIs" dxfId="2243" priority="919" operator="equal">
      <formula>"GRAVE"</formula>
    </cfRule>
  </conditionalFormatting>
  <conditionalFormatting sqref="AV191">
    <cfRule type="cellIs" dxfId="2242" priority="914" operator="equal">
      <formula>"LEVE"</formula>
    </cfRule>
    <cfRule type="cellIs" dxfId="2241" priority="915" operator="equal">
      <formula>"MODERADO"</formula>
    </cfRule>
    <cfRule type="cellIs" dxfId="2240" priority="916" operator="equal">
      <formula>"GRAVE"</formula>
    </cfRule>
  </conditionalFormatting>
  <conditionalFormatting sqref="I194:I202 I205 I208 I210:I211 I213:I214 I217">
    <cfRule type="expression" dxfId="2239" priority="913">
      <formula>$G194="N/A"</formula>
    </cfRule>
  </conditionalFormatting>
  <conditionalFormatting sqref="I204">
    <cfRule type="expression" dxfId="2238" priority="912">
      <formula>$G204="N/A"</formula>
    </cfRule>
  </conditionalFormatting>
  <conditionalFormatting sqref="W199 W202 W205 W208:W217">
    <cfRule type="expression" dxfId="2237" priority="911">
      <formula>S199="No_existen"</formula>
    </cfRule>
  </conditionalFormatting>
  <conditionalFormatting sqref="W194:W196">
    <cfRule type="expression" dxfId="2236" priority="910">
      <formula>S194="No_existen"</formula>
    </cfRule>
  </conditionalFormatting>
  <conditionalFormatting sqref="W197:W198">
    <cfRule type="expression" dxfId="2235" priority="909">
      <formula>S198="No_existen"</formula>
    </cfRule>
  </conditionalFormatting>
  <conditionalFormatting sqref="W200">
    <cfRule type="expression" dxfId="2234" priority="908">
      <formula>S200="No_existen"</formula>
    </cfRule>
  </conditionalFormatting>
  <conditionalFormatting sqref="W201">
    <cfRule type="expression" dxfId="2233" priority="906">
      <formula>T201=""</formula>
    </cfRule>
    <cfRule type="expression" dxfId="2232" priority="907">
      <formula>T201="No_existen"</formula>
    </cfRule>
  </conditionalFormatting>
  <conditionalFormatting sqref="W203:W204">
    <cfRule type="expression" dxfId="2231" priority="905">
      <formula>S202="No_existen"</formula>
    </cfRule>
  </conditionalFormatting>
  <conditionalFormatting sqref="W206:W207">
    <cfRule type="expression" dxfId="2230" priority="904">
      <formula>S206="No_existen"</formula>
    </cfRule>
  </conditionalFormatting>
  <conditionalFormatting sqref="W218:W220">
    <cfRule type="expression" dxfId="2229" priority="903">
      <formula>S218="No_existen"</formula>
    </cfRule>
  </conditionalFormatting>
  <conditionalFormatting sqref="AG194">
    <cfRule type="expression" dxfId="2228" priority="902">
      <formula>$S$11="No_existen"</formula>
    </cfRule>
  </conditionalFormatting>
  <conditionalFormatting sqref="AG194">
    <cfRule type="expression" dxfId="2227" priority="901">
      <formula>AF194="No asignado"</formula>
    </cfRule>
  </conditionalFormatting>
  <conditionalFormatting sqref="AG196">
    <cfRule type="expression" dxfId="2226" priority="900">
      <formula>AF196="No asignado"</formula>
    </cfRule>
  </conditionalFormatting>
  <conditionalFormatting sqref="AG196">
    <cfRule type="expression" dxfId="2225" priority="899">
      <formula>$S$13="No_existen"</formula>
    </cfRule>
  </conditionalFormatting>
  <conditionalFormatting sqref="AG198:AG199 AG202 AG205 AG208:AG217">
    <cfRule type="expression" dxfId="2224" priority="897">
      <formula>AF198="No asignado"</formula>
    </cfRule>
  </conditionalFormatting>
  <conditionalFormatting sqref="AG198:AG199 AG202 AG205 AG208:AG217">
    <cfRule type="expression" dxfId="2223" priority="898">
      <formula>S198="No_existen"</formula>
    </cfRule>
  </conditionalFormatting>
  <conditionalFormatting sqref="AG200">
    <cfRule type="expression" dxfId="2222" priority="896">
      <formula>S200="No_existen"</formula>
    </cfRule>
  </conditionalFormatting>
  <conditionalFormatting sqref="AG201">
    <cfRule type="expression" dxfId="2221" priority="895">
      <formula>S201="No_existen"</formula>
    </cfRule>
  </conditionalFormatting>
  <conditionalFormatting sqref="AG200:AG201">
    <cfRule type="expression" dxfId="2220" priority="893">
      <formula>AF200="No asignado"</formula>
    </cfRule>
  </conditionalFormatting>
  <conditionalFormatting sqref="AG200:AG201">
    <cfRule type="expression" dxfId="2219" priority="894">
      <formula>AF200="No asignado"</formula>
    </cfRule>
  </conditionalFormatting>
  <conditionalFormatting sqref="AG203:AG204">
    <cfRule type="expression" dxfId="2218" priority="890">
      <formula>AF203="No asignado"</formula>
    </cfRule>
    <cfRule type="expression" dxfId="2217" priority="892">
      <formula>S203="No_existen"</formula>
    </cfRule>
  </conditionalFormatting>
  <conditionalFormatting sqref="AG203:AG204">
    <cfRule type="expression" dxfId="2216" priority="891">
      <formula>AF203="No asignado"</formula>
    </cfRule>
  </conditionalFormatting>
  <conditionalFormatting sqref="AG203:AG204">
    <cfRule type="expression" dxfId="2215" priority="889">
      <formula>S203="No_existen"</formula>
    </cfRule>
  </conditionalFormatting>
  <conditionalFormatting sqref="AG203:AG204">
    <cfRule type="expression" dxfId="2214" priority="888">
      <formula>AF203="No asignado"</formula>
    </cfRule>
  </conditionalFormatting>
  <conditionalFormatting sqref="AG207">
    <cfRule type="expression" dxfId="2213" priority="887">
      <formula>S207="No_existen"</formula>
    </cfRule>
  </conditionalFormatting>
  <conditionalFormatting sqref="AG207">
    <cfRule type="expression" dxfId="2212" priority="886">
      <formula>AF207="No asignado"</formula>
    </cfRule>
  </conditionalFormatting>
  <conditionalFormatting sqref="AG206">
    <cfRule type="expression" dxfId="2211" priority="883">
      <formula>AF206="No asignado"</formula>
    </cfRule>
    <cfRule type="expression" dxfId="2210" priority="885">
      <formula>S206="No_existen"</formula>
    </cfRule>
  </conditionalFormatting>
  <conditionalFormatting sqref="AG206">
    <cfRule type="expression" dxfId="2209" priority="884">
      <formula>AF206="No asignado"</formula>
    </cfRule>
  </conditionalFormatting>
  <conditionalFormatting sqref="AG206">
    <cfRule type="expression" dxfId="2208" priority="882">
      <formula>S206="No_existen"</formula>
    </cfRule>
  </conditionalFormatting>
  <conditionalFormatting sqref="AG206">
    <cfRule type="expression" dxfId="2207" priority="881">
      <formula>AF206="No asignado"</formula>
    </cfRule>
  </conditionalFormatting>
  <conditionalFormatting sqref="AG218">
    <cfRule type="expression" dxfId="2206" priority="880">
      <formula>S218="No_existen"</formula>
    </cfRule>
  </conditionalFormatting>
  <conditionalFormatting sqref="AG219">
    <cfRule type="expression" dxfId="2205" priority="879">
      <formula>S219="No_existen"</formula>
    </cfRule>
  </conditionalFormatting>
  <conditionalFormatting sqref="AG220">
    <cfRule type="expression" dxfId="2204" priority="878">
      <formula>S220="No_existen"</formula>
    </cfRule>
  </conditionalFormatting>
  <conditionalFormatting sqref="AG218:AG220">
    <cfRule type="expression" dxfId="2203" priority="877">
      <formula>AF218="No asignado"</formula>
    </cfRule>
  </conditionalFormatting>
  <conditionalFormatting sqref="AG219">
    <cfRule type="expression" dxfId="2202" priority="876">
      <formula>S219="No_existen"</formula>
    </cfRule>
  </conditionalFormatting>
  <conditionalFormatting sqref="AU194:AV194">
    <cfRule type="cellIs" dxfId="2201" priority="870" operator="equal">
      <formula>"LEVE"</formula>
    </cfRule>
    <cfRule type="cellIs" dxfId="2200" priority="871" operator="equal">
      <formula>"MODERADO"</formula>
    </cfRule>
    <cfRule type="cellIs" dxfId="2199" priority="872" operator="equal">
      <formula>"GRAVE"</formula>
    </cfRule>
  </conditionalFormatting>
  <conditionalFormatting sqref="AU197:AV197">
    <cfRule type="cellIs" dxfId="2198" priority="867" operator="equal">
      <formula>"LEVE"</formula>
    </cfRule>
    <cfRule type="cellIs" dxfId="2197" priority="868" operator="equal">
      <formula>"MODERADO"</formula>
    </cfRule>
    <cfRule type="cellIs" dxfId="2196" priority="869" operator="equal">
      <formula>"GRAVE"</formula>
    </cfRule>
  </conditionalFormatting>
  <conditionalFormatting sqref="AU200:AV200 AU203:AV203">
    <cfRule type="cellIs" dxfId="2195" priority="864" operator="equal">
      <formula>"LEVE"</formula>
    </cfRule>
    <cfRule type="cellIs" dxfId="2194" priority="865" operator="equal">
      <formula>"MODERADO"</formula>
    </cfRule>
    <cfRule type="cellIs" dxfId="2193" priority="866" operator="equal">
      <formula>"GRAVE"</formula>
    </cfRule>
  </conditionalFormatting>
  <conditionalFormatting sqref="AU206:AV206 AU209:AV209 AU212:AV212 AU215:AV215 AU218:AV218">
    <cfRule type="cellIs" dxfId="2192" priority="873" operator="equal">
      <formula>"LEVE"</formula>
    </cfRule>
    <cfRule type="cellIs" dxfId="2191" priority="874" operator="equal">
      <formula>"MODERADO"</formula>
    </cfRule>
    <cfRule type="cellIs" dxfId="2190" priority="875" operator="equal">
      <formula>"GRAVE"</formula>
    </cfRule>
  </conditionalFormatting>
  <conditionalFormatting sqref="AX218:AX220">
    <cfRule type="expression" dxfId="2189" priority="863">
      <formula>AW218="ASUMIR"</formula>
    </cfRule>
  </conditionalFormatting>
  <conditionalFormatting sqref="AY218:AY220">
    <cfRule type="expression" dxfId="2188" priority="862">
      <formula>AW218="ASUMIR"</formula>
    </cfRule>
  </conditionalFormatting>
  <conditionalFormatting sqref="I221:I257">
    <cfRule type="expression" dxfId="2187" priority="861">
      <formula>$G221="N/A"</formula>
    </cfRule>
  </conditionalFormatting>
  <conditionalFormatting sqref="W221:W258">
    <cfRule type="expression" dxfId="2186" priority="860">
      <formula>S221="No_existen"</formula>
    </cfRule>
  </conditionalFormatting>
  <conditionalFormatting sqref="AG221">
    <cfRule type="expression" dxfId="2185" priority="859">
      <formula>$S$11="No_existen"</formula>
    </cfRule>
  </conditionalFormatting>
  <conditionalFormatting sqref="AG221:AG258">
    <cfRule type="expression" dxfId="2184" priority="857">
      <formula>AF221="No asignado"</formula>
    </cfRule>
  </conditionalFormatting>
  <conditionalFormatting sqref="AG222">
    <cfRule type="expression" dxfId="2183" priority="856">
      <formula>$S$12="No_existen"</formula>
    </cfRule>
  </conditionalFormatting>
  <conditionalFormatting sqref="AG223">
    <cfRule type="expression" dxfId="2182" priority="855">
      <formula>$S$13="No_existen"</formula>
    </cfRule>
  </conditionalFormatting>
  <conditionalFormatting sqref="AG224:AG258">
    <cfRule type="expression" dxfId="2181" priority="858">
      <formula>S224="No_existen"</formula>
    </cfRule>
  </conditionalFormatting>
  <conditionalFormatting sqref="AU221:AV221">
    <cfRule type="cellIs" dxfId="2180" priority="849" operator="equal">
      <formula>"LEVE"</formula>
    </cfRule>
    <cfRule type="cellIs" dxfId="2179" priority="850" operator="equal">
      <formula>"MODERADO"</formula>
    </cfRule>
    <cfRule type="cellIs" dxfId="2178" priority="851" operator="equal">
      <formula>"GRAVE"</formula>
    </cfRule>
  </conditionalFormatting>
  <conditionalFormatting sqref="AU224:AV224">
    <cfRule type="cellIs" dxfId="2177" priority="846" operator="equal">
      <formula>"LEVE"</formula>
    </cfRule>
    <cfRule type="cellIs" dxfId="2176" priority="847" operator="equal">
      <formula>"MODERADO"</formula>
    </cfRule>
    <cfRule type="cellIs" dxfId="2175" priority="848" operator="equal">
      <formula>"GRAVE"</formula>
    </cfRule>
  </conditionalFormatting>
  <conditionalFormatting sqref="AU227:AV227 AU230:AV230">
    <cfRule type="cellIs" dxfId="2174" priority="843" operator="equal">
      <formula>"LEVE"</formula>
    </cfRule>
    <cfRule type="cellIs" dxfId="2173" priority="844" operator="equal">
      <formula>"MODERADO"</formula>
    </cfRule>
    <cfRule type="cellIs" dxfId="2172" priority="845" operator="equal">
      <formula>"GRAVE"</formula>
    </cfRule>
  </conditionalFormatting>
  <conditionalFormatting sqref="AU233:AV233 AU236:AV236 AU239:AV239 AU242:AV242 AU245:AV245 AU248:AV248 AU251:AV251 AU254:AV254 AU257:AV257">
    <cfRule type="cellIs" dxfId="2171" priority="852" operator="equal">
      <formula>"LEVE"</formula>
    </cfRule>
    <cfRule type="cellIs" dxfId="2170" priority="853" operator="equal">
      <formula>"MODERADO"</formula>
    </cfRule>
    <cfRule type="cellIs" dxfId="2169" priority="854" operator="equal">
      <formula>"GRAVE"</formula>
    </cfRule>
  </conditionalFormatting>
  <conditionalFormatting sqref="AX251:AY251">
    <cfRule type="expression" dxfId="2168" priority="840">
      <formula>$S251="No_existen"</formula>
    </cfRule>
  </conditionalFormatting>
  <conditionalFormatting sqref="AX251">
    <cfRule type="expression" dxfId="2167" priority="842">
      <formula>AW251="ASUMIR"</formula>
    </cfRule>
  </conditionalFormatting>
  <conditionalFormatting sqref="AY251">
    <cfRule type="expression" dxfId="2166" priority="841">
      <formula>AW251="ASUMIR"</formula>
    </cfRule>
  </conditionalFormatting>
  <conditionalFormatting sqref="AX248:AY248">
    <cfRule type="expression" dxfId="2165" priority="837">
      <formula>$S248="No_existen"</formula>
    </cfRule>
  </conditionalFormatting>
  <conditionalFormatting sqref="AX248">
    <cfRule type="expression" dxfId="2164" priority="839">
      <formula>AW248="ASUMIR"</formula>
    </cfRule>
  </conditionalFormatting>
  <conditionalFormatting sqref="AY248">
    <cfRule type="expression" dxfId="2163" priority="838">
      <formula>AW248="ASUMIR"</formula>
    </cfRule>
  </conditionalFormatting>
  <conditionalFormatting sqref="AX245:AY245">
    <cfRule type="expression" dxfId="2162" priority="834">
      <formula>$S245="No_existen"</formula>
    </cfRule>
  </conditionalFormatting>
  <conditionalFormatting sqref="AX245">
    <cfRule type="expression" dxfId="2161" priority="836">
      <formula>AW245="ASUMIR"</formula>
    </cfRule>
  </conditionalFormatting>
  <conditionalFormatting sqref="AY245">
    <cfRule type="expression" dxfId="2160" priority="835">
      <formula>AW245="ASUMIR"</formula>
    </cfRule>
  </conditionalFormatting>
  <conditionalFormatting sqref="AX239:AY239">
    <cfRule type="expression" dxfId="2159" priority="831">
      <formula>$S239="No_existen"</formula>
    </cfRule>
  </conditionalFormatting>
  <conditionalFormatting sqref="AX239">
    <cfRule type="expression" dxfId="2158" priority="833">
      <formula>AW239="ASUMIR"</formula>
    </cfRule>
  </conditionalFormatting>
  <conditionalFormatting sqref="AY239">
    <cfRule type="expression" dxfId="2157" priority="832">
      <formula>AW239="ASUMIR"</formula>
    </cfRule>
  </conditionalFormatting>
  <conditionalFormatting sqref="AX236:AY236">
    <cfRule type="expression" dxfId="2156" priority="828">
      <formula>$S236="No_existen"</formula>
    </cfRule>
  </conditionalFormatting>
  <conditionalFormatting sqref="AX236">
    <cfRule type="expression" dxfId="2155" priority="830">
      <formula>AW236="ASUMIR"</formula>
    </cfRule>
  </conditionalFormatting>
  <conditionalFormatting sqref="AY236">
    <cfRule type="expression" dxfId="2154" priority="829">
      <formula>AW236="ASUMIR"</formula>
    </cfRule>
  </conditionalFormatting>
  <conditionalFormatting sqref="AX233:AY233">
    <cfRule type="expression" dxfId="2153" priority="825">
      <formula>$S233="No_existen"</formula>
    </cfRule>
  </conditionalFormatting>
  <conditionalFormatting sqref="AX233">
    <cfRule type="expression" dxfId="2152" priority="827">
      <formula>AW233="ASUMIR"</formula>
    </cfRule>
  </conditionalFormatting>
  <conditionalFormatting sqref="AY233">
    <cfRule type="expression" dxfId="2151" priority="826">
      <formula>AW233="ASUMIR"</formula>
    </cfRule>
  </conditionalFormatting>
  <conditionalFormatting sqref="I278:I285">
    <cfRule type="expression" dxfId="2150" priority="824">
      <formula>$G278="N/A"</formula>
    </cfRule>
  </conditionalFormatting>
  <conditionalFormatting sqref="W278:W286">
    <cfRule type="expression" dxfId="2149" priority="823">
      <formula>S278="No_existen"</formula>
    </cfRule>
  </conditionalFormatting>
  <conditionalFormatting sqref="AG278">
    <cfRule type="expression" dxfId="2148" priority="822">
      <formula>$S$11="No_existen"</formula>
    </cfRule>
  </conditionalFormatting>
  <conditionalFormatting sqref="AG278:AG286">
    <cfRule type="expression" dxfId="2147" priority="820">
      <formula>AF278="No asignado"</formula>
    </cfRule>
  </conditionalFormatting>
  <conditionalFormatting sqref="AG279">
    <cfRule type="expression" dxfId="2146" priority="819">
      <formula>$S$12="No_existen"</formula>
    </cfRule>
  </conditionalFormatting>
  <conditionalFormatting sqref="AG280">
    <cfRule type="expression" dxfId="2145" priority="818">
      <formula>$S$13="No_existen"</formula>
    </cfRule>
  </conditionalFormatting>
  <conditionalFormatting sqref="AG281:AG286">
    <cfRule type="expression" dxfId="2144" priority="821">
      <formula>S281="No_existen"</formula>
    </cfRule>
  </conditionalFormatting>
  <conditionalFormatting sqref="AG279">
    <cfRule type="expression" dxfId="2143" priority="817">
      <formula>$S$11="No_existen"</formula>
    </cfRule>
  </conditionalFormatting>
  <conditionalFormatting sqref="AG280">
    <cfRule type="expression" dxfId="2142" priority="816">
      <formula>$S$11="No_existen"</formula>
    </cfRule>
  </conditionalFormatting>
  <conditionalFormatting sqref="AU278:AV278">
    <cfRule type="cellIs" dxfId="2141" priority="813" operator="equal">
      <formula>"LEVE"</formula>
    </cfRule>
    <cfRule type="cellIs" dxfId="2140" priority="814" operator="equal">
      <formula>"MODERADO"</formula>
    </cfRule>
    <cfRule type="cellIs" dxfId="2139" priority="815" operator="equal">
      <formula>"GRAVE"</formula>
    </cfRule>
  </conditionalFormatting>
  <conditionalFormatting sqref="AU281:AV281">
    <cfRule type="cellIs" dxfId="2138" priority="810" operator="equal">
      <formula>"LEVE"</formula>
    </cfRule>
    <cfRule type="cellIs" dxfId="2137" priority="811" operator="equal">
      <formula>"MODERADO"</formula>
    </cfRule>
    <cfRule type="cellIs" dxfId="2136" priority="812" operator="equal">
      <formula>"GRAVE"</formula>
    </cfRule>
  </conditionalFormatting>
  <conditionalFormatting sqref="AU284:AV284">
    <cfRule type="cellIs" dxfId="2135" priority="807" operator="equal">
      <formula>"LEVE"</formula>
    </cfRule>
    <cfRule type="cellIs" dxfId="2134" priority="808" operator="equal">
      <formula>"MODERADO"</formula>
    </cfRule>
    <cfRule type="cellIs" dxfId="2133" priority="809" operator="equal">
      <formula>"GRAVE"</formula>
    </cfRule>
  </conditionalFormatting>
  <conditionalFormatting sqref="AX281:AX283">
    <cfRule type="expression" dxfId="2132" priority="805">
      <formula>$S281="No_existen"</formula>
    </cfRule>
  </conditionalFormatting>
  <conditionalFormatting sqref="AX281:AX283">
    <cfRule type="expression" dxfId="2131" priority="806">
      <formula>AW281="ASUMIR"</formula>
    </cfRule>
  </conditionalFormatting>
  <conditionalFormatting sqref="AY281:AY283">
    <cfRule type="expression" dxfId="2130" priority="803">
      <formula>$S281="No_existen"</formula>
    </cfRule>
  </conditionalFormatting>
  <conditionalFormatting sqref="AY281:AY283">
    <cfRule type="expression" dxfId="2129" priority="804">
      <formula>AW281="ASUMIR"</formula>
    </cfRule>
  </conditionalFormatting>
  <conditionalFormatting sqref="I287">
    <cfRule type="expression" dxfId="2128" priority="802">
      <formula>$G287="N/A"</formula>
    </cfRule>
  </conditionalFormatting>
  <conditionalFormatting sqref="W287">
    <cfRule type="expression" dxfId="2127" priority="801">
      <formula>S287="No_existen"</formula>
    </cfRule>
  </conditionalFormatting>
  <conditionalFormatting sqref="AG287">
    <cfRule type="expression" dxfId="2126" priority="800">
      <formula>$S$11="No_existen"</formula>
    </cfRule>
  </conditionalFormatting>
  <conditionalFormatting sqref="AG287">
    <cfRule type="expression" dxfId="2125" priority="799">
      <formula>AF287="No asignado"</formula>
    </cfRule>
  </conditionalFormatting>
  <conditionalFormatting sqref="AU287:AV287">
    <cfRule type="cellIs" dxfId="2124" priority="796" operator="equal">
      <formula>"LEVE"</formula>
    </cfRule>
    <cfRule type="cellIs" dxfId="2123" priority="797" operator="equal">
      <formula>"MODERADO"</formula>
    </cfRule>
    <cfRule type="cellIs" dxfId="2122" priority="798" operator="equal">
      <formula>"GRAVE"</formula>
    </cfRule>
  </conditionalFormatting>
  <conditionalFormatting sqref="I290:I295">
    <cfRule type="expression" dxfId="2121" priority="795">
      <formula>$G290="N/A"</formula>
    </cfRule>
  </conditionalFormatting>
  <conditionalFormatting sqref="I296:I300">
    <cfRule type="expression" dxfId="2120" priority="794">
      <formula>$G296="N/A"</formula>
    </cfRule>
  </conditionalFormatting>
  <conditionalFormatting sqref="W292">
    <cfRule type="expression" dxfId="2119" priority="793">
      <formula>S292="No_existen"</formula>
    </cfRule>
  </conditionalFormatting>
  <conditionalFormatting sqref="W300">
    <cfRule type="expression" dxfId="2118" priority="792">
      <formula>S300="No_existen"</formula>
    </cfRule>
  </conditionalFormatting>
  <conditionalFormatting sqref="I302">
    <cfRule type="expression" dxfId="2117" priority="791">
      <formula>$G302="N/A"</formula>
    </cfRule>
  </conditionalFormatting>
  <conditionalFormatting sqref="I305:I307">
    <cfRule type="expression" dxfId="2116" priority="790">
      <formula>$G305="N/A"</formula>
    </cfRule>
  </conditionalFormatting>
  <conditionalFormatting sqref="W302">
    <cfRule type="expression" dxfId="2115" priority="789">
      <formula>S302="No_existen"</formula>
    </cfRule>
  </conditionalFormatting>
  <conditionalFormatting sqref="AG302">
    <cfRule type="expression" dxfId="2114" priority="788">
      <formula>$P$11="No_existen"</formula>
    </cfRule>
  </conditionalFormatting>
  <conditionalFormatting sqref="AG302">
    <cfRule type="expression" dxfId="2113" priority="787">
      <formula>AF302="No asignado"</formula>
    </cfRule>
  </conditionalFormatting>
  <conditionalFormatting sqref="AV302">
    <cfRule type="cellIs" dxfId="2112" priority="784" operator="equal">
      <formula>"LEVE"</formula>
    </cfRule>
    <cfRule type="cellIs" dxfId="2111" priority="785" operator="equal">
      <formula>"MODERADO"</formula>
    </cfRule>
    <cfRule type="cellIs" dxfId="2110" priority="786" operator="equal">
      <formula>"GRAVE"</formula>
    </cfRule>
  </conditionalFormatting>
  <conditionalFormatting sqref="AV305">
    <cfRule type="cellIs" dxfId="2109" priority="781" operator="equal">
      <formula>"LEVE"</formula>
    </cfRule>
    <cfRule type="cellIs" dxfId="2108" priority="782" operator="equal">
      <formula>"MODERADO"</formula>
    </cfRule>
    <cfRule type="cellIs" dxfId="2107" priority="783" operator="equal">
      <formula>"GRAVE"</formula>
    </cfRule>
  </conditionalFormatting>
  <conditionalFormatting sqref="AU302">
    <cfRule type="cellIs" dxfId="2106" priority="778" operator="equal">
      <formula>"LEVE"</formula>
    </cfRule>
    <cfRule type="cellIs" dxfId="2105" priority="779" operator="equal">
      <formula>"MODERADO"</formula>
    </cfRule>
    <cfRule type="cellIs" dxfId="2104" priority="780" operator="equal">
      <formula>"GRAVE"</formula>
    </cfRule>
  </conditionalFormatting>
  <conditionalFormatting sqref="AU305">
    <cfRule type="cellIs" dxfId="2103" priority="775" operator="equal">
      <formula>"LEVE"</formula>
    </cfRule>
    <cfRule type="cellIs" dxfId="2102" priority="776" operator="equal">
      <formula>"MODERADO"</formula>
    </cfRule>
    <cfRule type="cellIs" dxfId="2101" priority="777" operator="equal">
      <formula>"GRAVE"</formula>
    </cfRule>
  </conditionalFormatting>
  <conditionalFormatting sqref="I310">
    <cfRule type="expression" dxfId="2100" priority="774">
      <formula>$G310="N/A"</formula>
    </cfRule>
  </conditionalFormatting>
  <conditionalFormatting sqref="I308:I309">
    <cfRule type="expression" dxfId="2099" priority="773">
      <formula>$G308="N/A"</formula>
    </cfRule>
  </conditionalFormatting>
  <conditionalFormatting sqref="I311:I313">
    <cfRule type="expression" dxfId="2098" priority="772">
      <formula>$G311="N/A"</formula>
    </cfRule>
  </conditionalFormatting>
  <conditionalFormatting sqref="I317:I319">
    <cfRule type="expression" dxfId="2097" priority="771">
      <formula>$G317="N/A"</formula>
    </cfRule>
  </conditionalFormatting>
  <conditionalFormatting sqref="W308">
    <cfRule type="expression" dxfId="2096" priority="770">
      <formula>S308="No_existen"</formula>
    </cfRule>
  </conditionalFormatting>
  <conditionalFormatting sqref="W309">
    <cfRule type="expression" dxfId="2095" priority="769">
      <formula>S309="No_existen"</formula>
    </cfRule>
  </conditionalFormatting>
  <conditionalFormatting sqref="W310">
    <cfRule type="expression" dxfId="2094" priority="768">
      <formula>S310="No_existen"</formula>
    </cfRule>
  </conditionalFormatting>
  <conditionalFormatting sqref="W311">
    <cfRule type="expression" dxfId="2093" priority="767">
      <formula>S311="No_existen"</formula>
    </cfRule>
  </conditionalFormatting>
  <conditionalFormatting sqref="W312">
    <cfRule type="expression" dxfId="2092" priority="766">
      <formula>S312="No_existen"</formula>
    </cfRule>
  </conditionalFormatting>
  <conditionalFormatting sqref="W313">
    <cfRule type="expression" dxfId="2091" priority="765">
      <formula>S313="No_existen"</formula>
    </cfRule>
  </conditionalFormatting>
  <conditionalFormatting sqref="W314">
    <cfRule type="expression" dxfId="2090" priority="763">
      <formula>S314="No_existen"</formula>
    </cfRule>
  </conditionalFormatting>
  <conditionalFormatting sqref="W316">
    <cfRule type="expression" dxfId="2089" priority="764">
      <formula>S315="No_existen"</formula>
    </cfRule>
  </conditionalFormatting>
  <conditionalFormatting sqref="W315">
    <cfRule type="expression" dxfId="2088" priority="762">
      <formula>S315="No_existen"</formula>
    </cfRule>
  </conditionalFormatting>
  <conditionalFormatting sqref="W318">
    <cfRule type="expression" dxfId="2087" priority="761">
      <formula>S318="No_existen"</formula>
    </cfRule>
  </conditionalFormatting>
  <conditionalFormatting sqref="W317">
    <cfRule type="expression" dxfId="2086" priority="760">
      <formula>S317="No_existen"</formula>
    </cfRule>
  </conditionalFormatting>
  <conditionalFormatting sqref="AB310">
    <cfRule type="expression" dxfId="2085" priority="756">
      <formula>AA310="Semiautomatico"</formula>
    </cfRule>
    <cfRule type="expression" dxfId="2084" priority="757">
      <formula>AA310="Manual"</formula>
    </cfRule>
    <cfRule type="expression" dxfId="2083" priority="759">
      <formula>S310="No_existen"</formula>
    </cfRule>
  </conditionalFormatting>
  <conditionalFormatting sqref="AB310">
    <cfRule type="expression" dxfId="2082" priority="758">
      <formula>S310="No_existen"</formula>
    </cfRule>
  </conditionalFormatting>
  <conditionalFormatting sqref="AG308:AG309">
    <cfRule type="expression" dxfId="2081" priority="755">
      <formula>$P$11="No_existen"</formula>
    </cfRule>
  </conditionalFormatting>
  <conditionalFormatting sqref="AG308:AG310">
    <cfRule type="expression" dxfId="2080" priority="754">
      <formula>AF308="No asignado"</formula>
    </cfRule>
  </conditionalFormatting>
  <conditionalFormatting sqref="AG309">
    <cfRule type="expression" dxfId="2079" priority="753">
      <formula>$P$12="No_existen"</formula>
    </cfRule>
  </conditionalFormatting>
  <conditionalFormatting sqref="AG310">
    <cfRule type="expression" dxfId="2078" priority="752">
      <formula>$P$13="No_existen"</formula>
    </cfRule>
  </conditionalFormatting>
  <conditionalFormatting sqref="AG311">
    <cfRule type="expression" dxfId="2077" priority="751">
      <formula>S311="No_existen"</formula>
    </cfRule>
  </conditionalFormatting>
  <conditionalFormatting sqref="AG312">
    <cfRule type="expression" dxfId="2076" priority="750">
      <formula>S312="No_existen"</formula>
    </cfRule>
  </conditionalFormatting>
  <conditionalFormatting sqref="AG313">
    <cfRule type="expression" dxfId="2075" priority="749">
      <formula>S313="No_existen"</formula>
    </cfRule>
  </conditionalFormatting>
  <conditionalFormatting sqref="AG311:AG313">
    <cfRule type="expression" dxfId="2074" priority="747">
      <formula>AF311="No asignado"</formula>
    </cfRule>
  </conditionalFormatting>
  <conditionalFormatting sqref="AG311:AG313">
    <cfRule type="expression" dxfId="2073" priority="748">
      <formula>AF311="No asignado"</formula>
    </cfRule>
  </conditionalFormatting>
  <conditionalFormatting sqref="AG314:AG316">
    <cfRule type="expression" dxfId="2072" priority="746">
      <formula>S314="No_existen"</formula>
    </cfRule>
  </conditionalFormatting>
  <conditionalFormatting sqref="AG314:AG316">
    <cfRule type="expression" dxfId="2071" priority="744">
      <formula>AF314="No asignado"</formula>
    </cfRule>
  </conditionalFormatting>
  <conditionalFormatting sqref="AG314:AG316">
    <cfRule type="expression" dxfId="2070" priority="745">
      <formula>AF314="No asignado"</formula>
    </cfRule>
  </conditionalFormatting>
  <conditionalFormatting sqref="AG317">
    <cfRule type="expression" dxfId="2069" priority="743">
      <formula>S317="No_existen"</formula>
    </cfRule>
  </conditionalFormatting>
  <conditionalFormatting sqref="AG317">
    <cfRule type="expression" dxfId="2068" priority="742">
      <formula>S317="No_existen"</formula>
    </cfRule>
  </conditionalFormatting>
  <conditionalFormatting sqref="AG317">
    <cfRule type="expression" dxfId="2067" priority="741">
      <formula>S317="No_existen"</formula>
    </cfRule>
  </conditionalFormatting>
  <conditionalFormatting sqref="AG317:AG318">
    <cfRule type="expression" dxfId="2066" priority="737">
      <formula>AF317="No asignado"</formula>
    </cfRule>
    <cfRule type="expression" dxfId="2065" priority="740">
      <formula>S317="No_existen"</formula>
    </cfRule>
  </conditionalFormatting>
  <conditionalFormatting sqref="AG317">
    <cfRule type="expression" dxfId="2064" priority="738">
      <formula>AF317="No asignado"</formula>
    </cfRule>
  </conditionalFormatting>
  <conditionalFormatting sqref="AG317:AG318">
    <cfRule type="expression" dxfId="2063" priority="739">
      <formula>AF317="No asignado"</formula>
    </cfRule>
  </conditionalFormatting>
  <conditionalFormatting sqref="AU308">
    <cfRule type="cellIs" dxfId="2062" priority="734" operator="equal">
      <formula>"LEVE"</formula>
    </cfRule>
    <cfRule type="cellIs" dxfId="2061" priority="735" operator="equal">
      <formula>"MODERADO"</formula>
    </cfRule>
    <cfRule type="cellIs" dxfId="2060" priority="736" operator="equal">
      <formula>"GRAVE"</formula>
    </cfRule>
  </conditionalFormatting>
  <conditionalFormatting sqref="AV308">
    <cfRule type="cellIs" dxfId="2059" priority="731" operator="equal">
      <formula>"LEVE"</formula>
    </cfRule>
    <cfRule type="cellIs" dxfId="2058" priority="732" operator="equal">
      <formula>"MODERADO"</formula>
    </cfRule>
    <cfRule type="cellIs" dxfId="2057" priority="733" operator="equal">
      <formula>"GRAVE"</formula>
    </cfRule>
  </conditionalFormatting>
  <conditionalFormatting sqref="AU311:AV311">
    <cfRule type="cellIs" dxfId="2056" priority="728" operator="equal">
      <formula>"LEVE"</formula>
    </cfRule>
    <cfRule type="cellIs" dxfId="2055" priority="729" operator="equal">
      <formula>"MODERADO"</formula>
    </cfRule>
    <cfRule type="cellIs" dxfId="2054" priority="730" operator="equal">
      <formula>"GRAVE"</formula>
    </cfRule>
  </conditionalFormatting>
  <conditionalFormatting sqref="AV314">
    <cfRule type="cellIs" dxfId="2053" priority="725" operator="equal">
      <formula>"LEVE"</formula>
    </cfRule>
    <cfRule type="cellIs" dxfId="2052" priority="726" operator="equal">
      <formula>"MODERADO"</formula>
    </cfRule>
    <cfRule type="cellIs" dxfId="2051" priority="727" operator="equal">
      <formula>"GRAVE"</formula>
    </cfRule>
  </conditionalFormatting>
  <conditionalFormatting sqref="AU314">
    <cfRule type="cellIs" dxfId="2050" priority="722" operator="equal">
      <formula>"LEVE"</formula>
    </cfRule>
    <cfRule type="cellIs" dxfId="2049" priority="723" operator="equal">
      <formula>"MODERADO"</formula>
    </cfRule>
    <cfRule type="cellIs" dxfId="2048" priority="724" operator="equal">
      <formula>"GRAVE"</formula>
    </cfRule>
  </conditionalFormatting>
  <conditionalFormatting sqref="AU317:AV317">
    <cfRule type="cellIs" dxfId="2047" priority="719" operator="equal">
      <formula>"LEVE"</formula>
    </cfRule>
    <cfRule type="cellIs" dxfId="2046" priority="720" operator="equal">
      <formula>"MODERADO"</formula>
    </cfRule>
    <cfRule type="cellIs" dxfId="2045" priority="721" operator="equal">
      <formula>"GRAVE"</formula>
    </cfRule>
  </conditionalFormatting>
  <conditionalFormatting sqref="I320">
    <cfRule type="expression" dxfId="2044" priority="718">
      <formula>$G320="N/A"</formula>
    </cfRule>
  </conditionalFormatting>
  <conditionalFormatting sqref="W320">
    <cfRule type="expression" dxfId="2043" priority="717">
      <formula>S320="No_existen"</formula>
    </cfRule>
  </conditionalFormatting>
  <conditionalFormatting sqref="AG320">
    <cfRule type="expression" dxfId="2042" priority="716">
      <formula>$S$11="No_existen"</formula>
    </cfRule>
  </conditionalFormatting>
  <conditionalFormatting sqref="AG320">
    <cfRule type="expression" dxfId="2041" priority="715">
      <formula>AF320="No asignado"</formula>
    </cfRule>
  </conditionalFormatting>
  <conditionalFormatting sqref="AU320:AV320">
    <cfRule type="cellIs" dxfId="2040" priority="712" operator="equal">
      <formula>"LEVE"</formula>
    </cfRule>
    <cfRule type="cellIs" dxfId="2039" priority="713" operator="equal">
      <formula>"MODERADO"</formula>
    </cfRule>
    <cfRule type="cellIs" dxfId="2038" priority="714" operator="equal">
      <formula>"GRAVE"</formula>
    </cfRule>
  </conditionalFormatting>
  <conditionalFormatting sqref="AX320:AY320">
    <cfRule type="expression" dxfId="2037" priority="709">
      <formula>$S320="No_existen"</formula>
    </cfRule>
  </conditionalFormatting>
  <conditionalFormatting sqref="AX320">
    <cfRule type="expression" dxfId="2036" priority="711">
      <formula>AW320="ASUMIR"</formula>
    </cfRule>
  </conditionalFormatting>
  <conditionalFormatting sqref="AY320">
    <cfRule type="expression" dxfId="2035" priority="710">
      <formula>AW320="ASUMIR"</formula>
    </cfRule>
  </conditionalFormatting>
  <conditionalFormatting sqref="I325">
    <cfRule type="expression" dxfId="2034" priority="708">
      <formula>$G325="N/A"</formula>
    </cfRule>
  </conditionalFormatting>
  <conditionalFormatting sqref="W326:W328">
    <cfRule type="expression" dxfId="2033" priority="707">
      <formula>S326="No_existen"</formula>
    </cfRule>
  </conditionalFormatting>
  <conditionalFormatting sqref="W323:W325">
    <cfRule type="expression" dxfId="2032" priority="706">
      <formula>S323="No_existen"</formula>
    </cfRule>
  </conditionalFormatting>
  <conditionalFormatting sqref="AG328">
    <cfRule type="expression" dxfId="2031" priority="704">
      <formula>AF328="No asignado"</formula>
    </cfRule>
  </conditionalFormatting>
  <conditionalFormatting sqref="AG328">
    <cfRule type="expression" dxfId="2030" priority="705">
      <formula>S328="No_existen"</formula>
    </cfRule>
  </conditionalFormatting>
  <conditionalFormatting sqref="AG323:AG324">
    <cfRule type="expression" dxfId="2029" priority="699">
      <formula>$P$11="No_existen"</formula>
    </cfRule>
  </conditionalFormatting>
  <conditionalFormatting sqref="AG323:AG326">
    <cfRule type="expression" dxfId="2028" priority="701">
      <formula>AF323="No asignado"</formula>
    </cfRule>
  </conditionalFormatting>
  <conditionalFormatting sqref="AG324">
    <cfRule type="expression" dxfId="2027" priority="700">
      <formula>$P$12="No_existen"</formula>
    </cfRule>
  </conditionalFormatting>
  <conditionalFormatting sqref="AG325">
    <cfRule type="expression" dxfId="2026" priority="703">
      <formula>$S$13="No_existen"</formula>
    </cfRule>
  </conditionalFormatting>
  <conditionalFormatting sqref="AG326">
    <cfRule type="expression" dxfId="2025" priority="702">
      <formula>S326="No_existen"</formula>
    </cfRule>
  </conditionalFormatting>
  <conditionalFormatting sqref="AG325">
    <cfRule type="expression" dxfId="2024" priority="697">
      <formula>$P$11="No_existen"</formula>
    </cfRule>
  </conditionalFormatting>
  <conditionalFormatting sqref="AG325">
    <cfRule type="expression" dxfId="2023" priority="698">
      <formula>$P$12="No_existen"</formula>
    </cfRule>
  </conditionalFormatting>
  <conditionalFormatting sqref="AG327">
    <cfRule type="expression" dxfId="2022" priority="695">
      <formula>AF327="No asignado"</formula>
    </cfRule>
  </conditionalFormatting>
  <conditionalFormatting sqref="AG327">
    <cfRule type="expression" dxfId="2021" priority="696">
      <formula>S327="No_existen"</formula>
    </cfRule>
  </conditionalFormatting>
  <conditionalFormatting sqref="AU326:AV326">
    <cfRule type="cellIs" dxfId="2020" priority="692" operator="equal">
      <formula>"LEVE"</formula>
    </cfRule>
    <cfRule type="cellIs" dxfId="2019" priority="693" operator="equal">
      <formula>"MODERADO"</formula>
    </cfRule>
    <cfRule type="cellIs" dxfId="2018" priority="694" operator="equal">
      <formula>"GRAVE"</formula>
    </cfRule>
  </conditionalFormatting>
  <conditionalFormatting sqref="AU323:AV323">
    <cfRule type="cellIs" dxfId="2017" priority="689" operator="equal">
      <formula>"LEVE"</formula>
    </cfRule>
    <cfRule type="cellIs" dxfId="2016" priority="690" operator="equal">
      <formula>"MODERADO"</formula>
    </cfRule>
    <cfRule type="cellIs" dxfId="2015" priority="691" operator="equal">
      <formula>"GRAVE"</formula>
    </cfRule>
  </conditionalFormatting>
  <conditionalFormatting sqref="AX325 AX323">
    <cfRule type="expression" dxfId="2014" priority="687">
      <formula>AW323="ASUMIR"</formula>
    </cfRule>
  </conditionalFormatting>
  <conditionalFormatting sqref="AY323:AY325">
    <cfRule type="expression" dxfId="2013" priority="686">
      <formula>AW323="ASUMIR"</formula>
    </cfRule>
  </conditionalFormatting>
  <conditionalFormatting sqref="AX324">
    <cfRule type="expression" dxfId="2012" priority="688">
      <formula>#REF!="ASUMIR"</formula>
    </cfRule>
  </conditionalFormatting>
  <conditionalFormatting sqref="AX326:AX328">
    <cfRule type="expression" dxfId="2011" priority="685">
      <formula>AW326="ASUMIR"</formula>
    </cfRule>
  </conditionalFormatting>
  <conditionalFormatting sqref="AY326">
    <cfRule type="expression" dxfId="2010" priority="684">
      <formula>AW326="ASUMIR"</formula>
    </cfRule>
  </conditionalFormatting>
  <conditionalFormatting sqref="AY327:AY328">
    <cfRule type="expression" dxfId="2009" priority="683">
      <formula>AW327="ASUMIR"</formula>
    </cfRule>
  </conditionalFormatting>
  <conditionalFormatting sqref="I329 I332:I335">
    <cfRule type="expression" dxfId="2008" priority="682">
      <formula>$G329="N/A"</formula>
    </cfRule>
  </conditionalFormatting>
  <conditionalFormatting sqref="I330:I331">
    <cfRule type="expression" dxfId="2007" priority="681">
      <formula>$G330="N/A"</formula>
    </cfRule>
  </conditionalFormatting>
  <conditionalFormatting sqref="W329:W331 W333:W334">
    <cfRule type="expression" dxfId="2006" priority="680">
      <formula>S329="No_existen"</formula>
    </cfRule>
  </conditionalFormatting>
  <conditionalFormatting sqref="W332">
    <cfRule type="expression" dxfId="2005" priority="679">
      <formula>S332="No_existen"</formula>
    </cfRule>
  </conditionalFormatting>
  <conditionalFormatting sqref="W335">
    <cfRule type="expression" dxfId="2004" priority="678">
      <formula>S335="No_existen"</formula>
    </cfRule>
  </conditionalFormatting>
  <conditionalFormatting sqref="AG330:AG335">
    <cfRule type="expression" dxfId="2003" priority="676">
      <formula>AF330="No asignado"</formula>
    </cfRule>
  </conditionalFormatting>
  <conditionalFormatting sqref="AG330">
    <cfRule type="expression" dxfId="2002" priority="675">
      <formula>$S$12="No_existen"</formula>
    </cfRule>
  </conditionalFormatting>
  <conditionalFormatting sqref="AG331">
    <cfRule type="expression" dxfId="2001" priority="674">
      <formula>$S$13="No_existen"</formula>
    </cfRule>
  </conditionalFormatting>
  <conditionalFormatting sqref="AG332:AG335">
    <cfRule type="expression" dxfId="2000" priority="677">
      <formula>S332="No_existen"</formula>
    </cfRule>
  </conditionalFormatting>
  <conditionalFormatting sqref="AG329">
    <cfRule type="expression" dxfId="1999" priority="673">
      <formula>$P$11="No_existen"</formula>
    </cfRule>
  </conditionalFormatting>
  <conditionalFormatting sqref="AG329">
    <cfRule type="expression" dxfId="1998" priority="672">
      <formula>AF329="No asignado"</formula>
    </cfRule>
  </conditionalFormatting>
  <conditionalFormatting sqref="AV329">
    <cfRule type="cellIs" dxfId="1997" priority="669" operator="equal">
      <formula>"LEVE"</formula>
    </cfRule>
    <cfRule type="cellIs" dxfId="1996" priority="670" operator="equal">
      <formula>"MODERADO"</formula>
    </cfRule>
    <cfRule type="cellIs" dxfId="1995" priority="671" operator="equal">
      <formula>"GRAVE"</formula>
    </cfRule>
  </conditionalFormatting>
  <conditionalFormatting sqref="AV332">
    <cfRule type="cellIs" dxfId="1994" priority="666" operator="equal">
      <formula>"LEVE"</formula>
    </cfRule>
    <cfRule type="cellIs" dxfId="1993" priority="667" operator="equal">
      <formula>"MODERADO"</formula>
    </cfRule>
    <cfRule type="cellIs" dxfId="1992" priority="668" operator="equal">
      <formula>"GRAVE"</formula>
    </cfRule>
  </conditionalFormatting>
  <conditionalFormatting sqref="AV335">
    <cfRule type="cellIs" dxfId="1991" priority="663" operator="equal">
      <formula>"LEVE"</formula>
    </cfRule>
    <cfRule type="cellIs" dxfId="1990" priority="664" operator="equal">
      <formula>"MODERADO"</formula>
    </cfRule>
    <cfRule type="cellIs" dxfId="1989" priority="665" operator="equal">
      <formula>"GRAVE"</formula>
    </cfRule>
  </conditionalFormatting>
  <conditionalFormatting sqref="AU329">
    <cfRule type="cellIs" dxfId="1988" priority="660" operator="equal">
      <formula>"LEVE"</formula>
    </cfRule>
    <cfRule type="cellIs" dxfId="1987" priority="661" operator="equal">
      <formula>"MODERADO"</formula>
    </cfRule>
    <cfRule type="cellIs" dxfId="1986" priority="662" operator="equal">
      <formula>"GRAVE"</formula>
    </cfRule>
  </conditionalFormatting>
  <conditionalFormatting sqref="AU332">
    <cfRule type="cellIs" dxfId="1985" priority="657" operator="equal">
      <formula>"LEVE"</formula>
    </cfRule>
    <cfRule type="cellIs" dxfId="1984" priority="658" operator="equal">
      <formula>"MODERADO"</formula>
    </cfRule>
    <cfRule type="cellIs" dxfId="1983" priority="659" operator="equal">
      <formula>"GRAVE"</formula>
    </cfRule>
  </conditionalFormatting>
  <conditionalFormatting sqref="AU335">
    <cfRule type="cellIs" dxfId="1982" priority="654" operator="equal">
      <formula>"LEVE"</formula>
    </cfRule>
    <cfRule type="cellIs" dxfId="1981" priority="655" operator="equal">
      <formula>"MODERADO"</formula>
    </cfRule>
    <cfRule type="cellIs" dxfId="1980" priority="656" operator="equal">
      <formula>"GRAVE"</formula>
    </cfRule>
  </conditionalFormatting>
  <conditionalFormatting sqref="AY329">
    <cfRule type="expression" dxfId="1979" priority="652">
      <formula>$S329="No_existen"</formula>
    </cfRule>
  </conditionalFormatting>
  <conditionalFormatting sqref="AY329">
    <cfRule type="expression" dxfId="1978" priority="653">
      <formula>AW329="ASUMIR"</formula>
    </cfRule>
  </conditionalFormatting>
  <conditionalFormatting sqref="AX329">
    <cfRule type="expression" dxfId="1977" priority="651">
      <formula>AW329="ASUMIR"</formula>
    </cfRule>
  </conditionalFormatting>
  <conditionalFormatting sqref="AY335">
    <cfRule type="expression" dxfId="1976" priority="649">
      <formula>$S335="No_existen"</formula>
    </cfRule>
  </conditionalFormatting>
  <conditionalFormatting sqref="AY335">
    <cfRule type="expression" dxfId="1975" priority="650">
      <formula>AW335="ASUMIR"</formula>
    </cfRule>
  </conditionalFormatting>
  <conditionalFormatting sqref="AX335">
    <cfRule type="expression" dxfId="1974" priority="648">
      <formula>$S335="No_existen"</formula>
    </cfRule>
  </conditionalFormatting>
  <conditionalFormatting sqref="AX335">
    <cfRule type="expression" dxfId="1973" priority="647">
      <formula>AW335="ASUMIR"</formula>
    </cfRule>
  </conditionalFormatting>
  <conditionalFormatting sqref="I338:I351">
    <cfRule type="expression" dxfId="1972" priority="646">
      <formula>$G338="N/A"</formula>
    </cfRule>
  </conditionalFormatting>
  <conditionalFormatting sqref="W338:W351">
    <cfRule type="expression" dxfId="1971" priority="645">
      <formula>S338="No_existen"</formula>
    </cfRule>
  </conditionalFormatting>
  <conditionalFormatting sqref="AG338">
    <cfRule type="expression" dxfId="1970" priority="644">
      <formula>$S$11="No_existen"</formula>
    </cfRule>
  </conditionalFormatting>
  <conditionalFormatting sqref="AG338:AG351">
    <cfRule type="expression" dxfId="1969" priority="642">
      <formula>AF338="No asignado"</formula>
    </cfRule>
  </conditionalFormatting>
  <conditionalFormatting sqref="AG339">
    <cfRule type="expression" dxfId="1968" priority="641">
      <formula>$S$12="No_existen"</formula>
    </cfRule>
  </conditionalFormatting>
  <conditionalFormatting sqref="AG340">
    <cfRule type="expression" dxfId="1967" priority="640">
      <formula>$S$13="No_existen"</formula>
    </cfRule>
  </conditionalFormatting>
  <conditionalFormatting sqref="AG341:AG351">
    <cfRule type="expression" dxfId="1966" priority="643">
      <formula>S341="No_existen"</formula>
    </cfRule>
  </conditionalFormatting>
  <conditionalFormatting sqref="AU338:AV338">
    <cfRule type="cellIs" dxfId="1965" priority="634" operator="equal">
      <formula>"LEVE"</formula>
    </cfRule>
    <cfRule type="cellIs" dxfId="1964" priority="635" operator="equal">
      <formula>"MODERADO"</formula>
    </cfRule>
    <cfRule type="cellIs" dxfId="1963" priority="636" operator="equal">
      <formula>"GRAVE"</formula>
    </cfRule>
  </conditionalFormatting>
  <conditionalFormatting sqref="AU341:AV341">
    <cfRule type="cellIs" dxfId="1962" priority="631" operator="equal">
      <formula>"LEVE"</formula>
    </cfRule>
    <cfRule type="cellIs" dxfId="1961" priority="632" operator="equal">
      <formula>"MODERADO"</formula>
    </cfRule>
    <cfRule type="cellIs" dxfId="1960" priority="633" operator="equal">
      <formula>"GRAVE"</formula>
    </cfRule>
  </conditionalFormatting>
  <conditionalFormatting sqref="AU344:AV344 AU347:AV347">
    <cfRule type="cellIs" dxfId="1959" priority="628" operator="equal">
      <formula>"LEVE"</formula>
    </cfRule>
    <cfRule type="cellIs" dxfId="1958" priority="629" operator="equal">
      <formula>"MODERADO"</formula>
    </cfRule>
    <cfRule type="cellIs" dxfId="1957" priority="630" operator="equal">
      <formula>"GRAVE"</formula>
    </cfRule>
  </conditionalFormatting>
  <conditionalFormatting sqref="AU350:AV350">
    <cfRule type="cellIs" dxfId="1956" priority="637" operator="equal">
      <formula>"LEVE"</formula>
    </cfRule>
    <cfRule type="cellIs" dxfId="1955" priority="638" operator="equal">
      <formula>"MODERADO"</formula>
    </cfRule>
    <cfRule type="cellIs" dxfId="1954" priority="639" operator="equal">
      <formula>"GRAVE"</formula>
    </cfRule>
  </conditionalFormatting>
  <conditionalFormatting sqref="AX341:AX344">
    <cfRule type="expression" dxfId="1953" priority="626">
      <formula>$S341="No_existen"</formula>
    </cfRule>
  </conditionalFormatting>
  <conditionalFormatting sqref="AX341:AX344">
    <cfRule type="expression" dxfId="1952" priority="627">
      <formula>AW341="ASUMIR"</formula>
    </cfRule>
  </conditionalFormatting>
  <conditionalFormatting sqref="AY341:AY344">
    <cfRule type="expression" dxfId="1951" priority="624">
      <formula>$S341="No_existen"</formula>
    </cfRule>
  </conditionalFormatting>
  <conditionalFormatting sqref="AY341:AY344">
    <cfRule type="expression" dxfId="1950" priority="625">
      <formula>AW341="ASUMIR"</formula>
    </cfRule>
  </conditionalFormatting>
  <conditionalFormatting sqref="I360:I361 I364 I366:I367 I370">
    <cfRule type="expression" dxfId="1949" priority="623">
      <formula>$G360="N/A"</formula>
    </cfRule>
  </conditionalFormatting>
  <conditionalFormatting sqref="I362:I363">
    <cfRule type="expression" dxfId="1948" priority="622">
      <formula>$G362="N/A"</formula>
    </cfRule>
  </conditionalFormatting>
  <conditionalFormatting sqref="I365">
    <cfRule type="expression" dxfId="1947" priority="621">
      <formula>$G365="N/A"</formula>
    </cfRule>
  </conditionalFormatting>
  <conditionalFormatting sqref="I374:I376">
    <cfRule type="expression" dxfId="1946" priority="620">
      <formula>$G374="N/A"</formula>
    </cfRule>
  </conditionalFormatting>
  <conditionalFormatting sqref="W364 W366:W367">
    <cfRule type="expression" dxfId="1945" priority="619">
      <formula>S364="No_existen"</formula>
    </cfRule>
  </conditionalFormatting>
  <conditionalFormatting sqref="W353">
    <cfRule type="expression" dxfId="1944" priority="618">
      <formula>S353="No_existen"</formula>
    </cfRule>
  </conditionalFormatting>
  <conditionalFormatting sqref="W354">
    <cfRule type="expression" dxfId="1943" priority="617">
      <formula>S354="No_existen"</formula>
    </cfRule>
  </conditionalFormatting>
  <conditionalFormatting sqref="W355">
    <cfRule type="expression" dxfId="1942" priority="616">
      <formula>S355="No_existen"</formula>
    </cfRule>
  </conditionalFormatting>
  <conditionalFormatting sqref="W358">
    <cfRule type="expression" dxfId="1941" priority="615">
      <formula>S358="No_existen"</formula>
    </cfRule>
  </conditionalFormatting>
  <conditionalFormatting sqref="W356">
    <cfRule type="expression" dxfId="1940" priority="614">
      <formula>S356="No_existen"</formula>
    </cfRule>
  </conditionalFormatting>
  <conditionalFormatting sqref="W357">
    <cfRule type="expression" dxfId="1939" priority="613">
      <formula>S357="No_existen"</formula>
    </cfRule>
  </conditionalFormatting>
  <conditionalFormatting sqref="W359:W363">
    <cfRule type="expression" dxfId="1938" priority="612">
      <formula>S359="No_existen"</formula>
    </cfRule>
  </conditionalFormatting>
  <conditionalFormatting sqref="W365">
    <cfRule type="expression" dxfId="1937" priority="611">
      <formula>S365="No_existen"</formula>
    </cfRule>
  </conditionalFormatting>
  <conditionalFormatting sqref="W368">
    <cfRule type="expression" dxfId="1936" priority="610">
      <formula>S368="No_existen"</formula>
    </cfRule>
  </conditionalFormatting>
  <conditionalFormatting sqref="W369:W370">
    <cfRule type="expression" dxfId="1935" priority="609">
      <formula>S369="No_existen"</formula>
    </cfRule>
  </conditionalFormatting>
  <conditionalFormatting sqref="W371">
    <cfRule type="expression" dxfId="1934" priority="608">
      <formula>S371="No_existen"</formula>
    </cfRule>
  </conditionalFormatting>
  <conditionalFormatting sqref="W372">
    <cfRule type="expression" dxfId="1933" priority="607">
      <formula>S372="No_existen"</formula>
    </cfRule>
  </conditionalFormatting>
  <conditionalFormatting sqref="W373">
    <cfRule type="expression" dxfId="1932" priority="606">
      <formula>S373="No_existen"</formula>
    </cfRule>
  </conditionalFormatting>
  <conditionalFormatting sqref="W374">
    <cfRule type="expression" dxfId="1931" priority="605">
      <formula>S374="No_existen"</formula>
    </cfRule>
  </conditionalFormatting>
  <conditionalFormatting sqref="AG353:AG355">
    <cfRule type="expression" dxfId="1930" priority="604">
      <formula>$S$11="No_existen"</formula>
    </cfRule>
  </conditionalFormatting>
  <conditionalFormatting sqref="AG353:AG358 AG364 AG366:AG367 AG370 AG374">
    <cfRule type="expression" dxfId="1929" priority="602">
      <formula>AF353="No asignado"</formula>
    </cfRule>
  </conditionalFormatting>
  <conditionalFormatting sqref="AG354">
    <cfRule type="expression" dxfId="1928" priority="601">
      <formula>$S$12="No_existen"</formula>
    </cfRule>
  </conditionalFormatting>
  <conditionalFormatting sqref="AG355">
    <cfRule type="expression" dxfId="1927" priority="600">
      <formula>$S$13="No_existen"</formula>
    </cfRule>
  </conditionalFormatting>
  <conditionalFormatting sqref="AG356:AG358 AG364 AG366:AG367 AG370 AG374">
    <cfRule type="expression" dxfId="1926" priority="603">
      <formula>S356="No_existen"</formula>
    </cfRule>
  </conditionalFormatting>
  <conditionalFormatting sqref="AG354">
    <cfRule type="expression" dxfId="1925" priority="599">
      <formula>$S$11="No_existen"</formula>
    </cfRule>
  </conditionalFormatting>
  <conditionalFormatting sqref="AG355">
    <cfRule type="expression" dxfId="1924" priority="598">
      <formula>$S$11="No_existen"</formula>
    </cfRule>
  </conditionalFormatting>
  <conditionalFormatting sqref="AG359">
    <cfRule type="expression" dxfId="1923" priority="597">
      <formula>$S$11="No_existen"</formula>
    </cfRule>
  </conditionalFormatting>
  <conditionalFormatting sqref="AG359:AG363">
    <cfRule type="expression" dxfId="1922" priority="595">
      <formula>AF359="No asignado"</formula>
    </cfRule>
  </conditionalFormatting>
  <conditionalFormatting sqref="AG360">
    <cfRule type="expression" dxfId="1921" priority="594">
      <formula>$S$12="No_existen"</formula>
    </cfRule>
  </conditionalFormatting>
  <conditionalFormatting sqref="AG361">
    <cfRule type="expression" dxfId="1920" priority="593">
      <formula>$S$13="No_existen"</formula>
    </cfRule>
  </conditionalFormatting>
  <conditionalFormatting sqref="AG362:AG363">
    <cfRule type="expression" dxfId="1919" priority="596">
      <formula>S362="No_existen"</formula>
    </cfRule>
  </conditionalFormatting>
  <conditionalFormatting sqref="AG362">
    <cfRule type="expression" dxfId="1918" priority="592">
      <formula>$S$12="No_existen"</formula>
    </cfRule>
  </conditionalFormatting>
  <conditionalFormatting sqref="AG363">
    <cfRule type="expression" dxfId="1917" priority="591">
      <formula>$S$12="No_existen"</formula>
    </cfRule>
  </conditionalFormatting>
  <conditionalFormatting sqref="AG365">
    <cfRule type="expression" dxfId="1916" priority="589">
      <formula>AF365="No asignado"</formula>
    </cfRule>
  </conditionalFormatting>
  <conditionalFormatting sqref="AG365">
    <cfRule type="expression" dxfId="1915" priority="590">
      <formula>S365="No_existen"</formula>
    </cfRule>
  </conditionalFormatting>
  <conditionalFormatting sqref="AG365">
    <cfRule type="expression" dxfId="1914" priority="588">
      <formula>$S$12="No_existen"</formula>
    </cfRule>
  </conditionalFormatting>
  <conditionalFormatting sqref="AG368:AG369">
    <cfRule type="expression" dxfId="1913" priority="586">
      <formula>AF368="No asignado"</formula>
    </cfRule>
  </conditionalFormatting>
  <conditionalFormatting sqref="AG368:AG369">
    <cfRule type="expression" dxfId="1912" priority="587">
      <formula>S368="No_existen"</formula>
    </cfRule>
  </conditionalFormatting>
  <conditionalFormatting sqref="AG368:AG369">
    <cfRule type="expression" dxfId="1911" priority="585">
      <formula>$S$12="No_existen"</formula>
    </cfRule>
  </conditionalFormatting>
  <conditionalFormatting sqref="AG371">
    <cfRule type="expression" dxfId="1910" priority="583">
      <formula>AF371="No asignado"</formula>
    </cfRule>
  </conditionalFormatting>
  <conditionalFormatting sqref="AG371">
    <cfRule type="expression" dxfId="1909" priority="584">
      <formula>S371="No_existen"</formula>
    </cfRule>
  </conditionalFormatting>
  <conditionalFormatting sqref="AG371">
    <cfRule type="expression" dxfId="1908" priority="582">
      <formula>$S$12="No_existen"</formula>
    </cfRule>
  </conditionalFormatting>
  <conditionalFormatting sqref="AG372:AG373">
    <cfRule type="expression" dxfId="1907" priority="580">
      <formula>AF372="No asignado"</formula>
    </cfRule>
  </conditionalFormatting>
  <conditionalFormatting sqref="AG372:AG373">
    <cfRule type="expression" dxfId="1906" priority="581">
      <formula>S372="No_existen"</formula>
    </cfRule>
  </conditionalFormatting>
  <conditionalFormatting sqref="AG372:AG373">
    <cfRule type="expression" dxfId="1905" priority="579">
      <formula>$S$12="No_existen"</formula>
    </cfRule>
  </conditionalFormatting>
  <conditionalFormatting sqref="AU353:AV353">
    <cfRule type="cellIs" dxfId="1904" priority="576" operator="equal">
      <formula>"LEVE"</formula>
    </cfRule>
    <cfRule type="cellIs" dxfId="1903" priority="577" operator="equal">
      <formula>"MODERADO"</formula>
    </cfRule>
    <cfRule type="cellIs" dxfId="1902" priority="578" operator="equal">
      <formula>"GRAVE"</formula>
    </cfRule>
  </conditionalFormatting>
  <conditionalFormatting sqref="AV356">
    <cfRule type="cellIs" dxfId="1901" priority="573" operator="equal">
      <formula>"LEVE"</formula>
    </cfRule>
    <cfRule type="cellIs" dxfId="1900" priority="574" operator="equal">
      <formula>"MODERADO"</formula>
    </cfRule>
    <cfRule type="cellIs" dxfId="1899" priority="575" operator="equal">
      <formula>"GRAVE"</formula>
    </cfRule>
  </conditionalFormatting>
  <conditionalFormatting sqref="AU356">
    <cfRule type="cellIs" dxfId="1898" priority="570" operator="equal">
      <formula>"LEVE"</formula>
    </cfRule>
    <cfRule type="cellIs" dxfId="1897" priority="571" operator="equal">
      <formula>"MODERADO"</formula>
    </cfRule>
    <cfRule type="cellIs" dxfId="1896" priority="572" operator="equal">
      <formula>"GRAVE"</formula>
    </cfRule>
  </conditionalFormatting>
  <conditionalFormatting sqref="AU359:AV359">
    <cfRule type="cellIs" dxfId="1895" priority="567" operator="equal">
      <formula>"LEVE"</formula>
    </cfRule>
    <cfRule type="cellIs" dxfId="1894" priority="568" operator="equal">
      <formula>"MODERADO"</formula>
    </cfRule>
    <cfRule type="cellIs" dxfId="1893" priority="569" operator="equal">
      <formula>"GRAVE"</formula>
    </cfRule>
  </conditionalFormatting>
  <conditionalFormatting sqref="AU362:AV362">
    <cfRule type="cellIs" dxfId="1892" priority="564" operator="equal">
      <formula>"LEVE"</formula>
    </cfRule>
    <cfRule type="cellIs" dxfId="1891" priority="565" operator="equal">
      <formula>"MODERADO"</formula>
    </cfRule>
    <cfRule type="cellIs" dxfId="1890" priority="566" operator="equal">
      <formula>"GRAVE"</formula>
    </cfRule>
  </conditionalFormatting>
  <conditionalFormatting sqref="AU365:AV365">
    <cfRule type="cellIs" dxfId="1889" priority="561" operator="equal">
      <formula>"LEVE"</formula>
    </cfRule>
    <cfRule type="cellIs" dxfId="1888" priority="562" operator="equal">
      <formula>"MODERADO"</formula>
    </cfRule>
    <cfRule type="cellIs" dxfId="1887" priority="563" operator="equal">
      <formula>"GRAVE"</formula>
    </cfRule>
  </conditionalFormatting>
  <conditionalFormatting sqref="AU371:AV371">
    <cfRule type="cellIs" dxfId="1886" priority="558" operator="equal">
      <formula>"LEVE"</formula>
    </cfRule>
    <cfRule type="cellIs" dxfId="1885" priority="559" operator="equal">
      <formula>"MODERADO"</formula>
    </cfRule>
    <cfRule type="cellIs" dxfId="1884" priority="560" operator="equal">
      <formula>"GRAVE"</formula>
    </cfRule>
  </conditionalFormatting>
  <conditionalFormatting sqref="AU368:AV368">
    <cfRule type="cellIs" dxfId="1883" priority="555" operator="equal">
      <formula>"LEVE"</formula>
    </cfRule>
    <cfRule type="cellIs" dxfId="1882" priority="556" operator="equal">
      <formula>"MODERADO"</formula>
    </cfRule>
    <cfRule type="cellIs" dxfId="1881" priority="557" operator="equal">
      <formula>"GRAVE"</formula>
    </cfRule>
  </conditionalFormatting>
  <conditionalFormatting sqref="AU374:AV374">
    <cfRule type="cellIs" dxfId="1880" priority="552" operator="equal">
      <formula>"LEVE"</formula>
    </cfRule>
    <cfRule type="cellIs" dxfId="1879" priority="553" operator="equal">
      <formula>"MODERADO"</formula>
    </cfRule>
    <cfRule type="cellIs" dxfId="1878" priority="554" operator="equal">
      <formula>"GRAVE"</formula>
    </cfRule>
  </conditionalFormatting>
  <conditionalFormatting sqref="AX356">
    <cfRule type="expression" dxfId="1877" priority="551">
      <formula>AW356="ASUMIR"</formula>
    </cfRule>
  </conditionalFormatting>
  <conditionalFormatting sqref="AX357">
    <cfRule type="expression" dxfId="1876" priority="550">
      <formula>AT357="No_existen"</formula>
    </cfRule>
  </conditionalFormatting>
  <conditionalFormatting sqref="AY356:AY357">
    <cfRule type="expression" dxfId="1875" priority="548">
      <formula>$S356="No_existen"</formula>
    </cfRule>
  </conditionalFormatting>
  <conditionalFormatting sqref="AY356:AY357">
    <cfRule type="expression" dxfId="1874" priority="549">
      <formula>AW356="ASUMIR"</formula>
    </cfRule>
  </conditionalFormatting>
  <conditionalFormatting sqref="AX359">
    <cfRule type="expression" dxfId="1873" priority="546">
      <formula>$S359="No_existen"</formula>
    </cfRule>
  </conditionalFormatting>
  <conditionalFormatting sqref="AX359">
    <cfRule type="expression" dxfId="1872" priority="547">
      <formula>AW359="ASUMIR"</formula>
    </cfRule>
  </conditionalFormatting>
  <conditionalFormatting sqref="AY359">
    <cfRule type="expression" dxfId="1871" priority="544">
      <formula>$S359="No_existen"</formula>
    </cfRule>
  </conditionalFormatting>
  <conditionalFormatting sqref="AY359">
    <cfRule type="expression" dxfId="1870" priority="545">
      <formula>AW359="ASUMIR"</formula>
    </cfRule>
  </conditionalFormatting>
  <conditionalFormatting sqref="AX362">
    <cfRule type="expression" dxfId="1869" priority="542">
      <formula>$S362="No_existen"</formula>
    </cfRule>
  </conditionalFormatting>
  <conditionalFormatting sqref="AX362">
    <cfRule type="expression" dxfId="1868" priority="543">
      <formula>AW362="ASUMIR"</formula>
    </cfRule>
  </conditionalFormatting>
  <conditionalFormatting sqref="AY362">
    <cfRule type="expression" dxfId="1867" priority="540">
      <formula>$S362="No_existen"</formula>
    </cfRule>
  </conditionalFormatting>
  <conditionalFormatting sqref="AY362">
    <cfRule type="expression" dxfId="1866" priority="541">
      <formula>AW362="ASUMIR"</formula>
    </cfRule>
  </conditionalFormatting>
  <conditionalFormatting sqref="AX368">
    <cfRule type="expression" dxfId="1865" priority="539">
      <formula>AW368="ASUMIR"</formula>
    </cfRule>
  </conditionalFormatting>
  <conditionalFormatting sqref="AX369">
    <cfRule type="expression" dxfId="1864" priority="537">
      <formula>$S370="No_existen"</formula>
    </cfRule>
  </conditionalFormatting>
  <conditionalFormatting sqref="AX369">
    <cfRule type="expression" dxfId="1863" priority="538">
      <formula>AX370="ASUMIR"</formula>
    </cfRule>
  </conditionalFormatting>
  <conditionalFormatting sqref="AY368">
    <cfRule type="expression" dxfId="1862" priority="536">
      <formula>AW368="ASUMIR"</formula>
    </cfRule>
  </conditionalFormatting>
  <conditionalFormatting sqref="AY369">
    <cfRule type="expression" dxfId="1861" priority="535">
      <formula>AW369="ASUMIR"</formula>
    </cfRule>
  </conditionalFormatting>
  <conditionalFormatting sqref="AX374">
    <cfRule type="expression" dxfId="1860" priority="533">
      <formula>$S374="No_existen"</formula>
    </cfRule>
  </conditionalFormatting>
  <conditionalFormatting sqref="AX374">
    <cfRule type="expression" dxfId="1859" priority="534">
      <formula>AW374="ASUMIR"</formula>
    </cfRule>
  </conditionalFormatting>
  <conditionalFormatting sqref="AY374">
    <cfRule type="expression" dxfId="1858" priority="531">
      <formula>$S374="No_existen"</formula>
    </cfRule>
  </conditionalFormatting>
  <conditionalFormatting sqref="AY374">
    <cfRule type="expression" dxfId="1857" priority="532">
      <formula>AW374="ASUMIR"</formula>
    </cfRule>
  </conditionalFormatting>
  <conditionalFormatting sqref="I377:I390">
    <cfRule type="expression" dxfId="1856" priority="530">
      <formula>$G377="N/A"</formula>
    </cfRule>
  </conditionalFormatting>
  <conditionalFormatting sqref="W377:W391">
    <cfRule type="expression" dxfId="1855" priority="529">
      <formula>S377="No_existen"</formula>
    </cfRule>
  </conditionalFormatting>
  <conditionalFormatting sqref="AB383">
    <cfRule type="expression" dxfId="1854" priority="526">
      <formula>AA383="Semiautomatico"</formula>
    </cfRule>
    <cfRule type="expression" dxfId="1853" priority="527">
      <formula>AA383="Manual"</formula>
    </cfRule>
    <cfRule type="expression" dxfId="1852" priority="528">
      <formula>S383="No_existen"</formula>
    </cfRule>
  </conditionalFormatting>
  <conditionalFormatting sqref="AB379">
    <cfRule type="expression" dxfId="1851" priority="523">
      <formula>AA379="Semiautomatico"</formula>
    </cfRule>
    <cfRule type="expression" dxfId="1850" priority="524">
      <formula>AA379="Manual"</formula>
    </cfRule>
    <cfRule type="expression" dxfId="1849" priority="525">
      <formula>S379="No_existen"</formula>
    </cfRule>
  </conditionalFormatting>
  <conditionalFormatting sqref="AB377">
    <cfRule type="expression" dxfId="1848" priority="520">
      <formula>AA377="Semiautomatico"</formula>
    </cfRule>
    <cfRule type="expression" dxfId="1847" priority="521">
      <formula>AA377="Manual"</formula>
    </cfRule>
    <cfRule type="expression" dxfId="1846" priority="522">
      <formula>S377="No_existen"</formula>
    </cfRule>
  </conditionalFormatting>
  <conditionalFormatting sqref="AG377">
    <cfRule type="expression" dxfId="1845" priority="519">
      <formula>$S$11="No_existen"</formula>
    </cfRule>
  </conditionalFormatting>
  <conditionalFormatting sqref="AG377:AG391">
    <cfRule type="expression" dxfId="1844" priority="517">
      <formula>AF377="No asignado"</formula>
    </cfRule>
  </conditionalFormatting>
  <conditionalFormatting sqref="AG378">
    <cfRule type="expression" dxfId="1843" priority="516">
      <formula>$S$12="No_existen"</formula>
    </cfRule>
  </conditionalFormatting>
  <conditionalFormatting sqref="AG379">
    <cfRule type="expression" dxfId="1842" priority="515">
      <formula>$S$13="No_existen"</formula>
    </cfRule>
  </conditionalFormatting>
  <conditionalFormatting sqref="AG380:AG391">
    <cfRule type="expression" dxfId="1841" priority="518">
      <formula>S380="No_existen"</formula>
    </cfRule>
  </conditionalFormatting>
  <conditionalFormatting sqref="AU377:AV377">
    <cfRule type="cellIs" dxfId="1840" priority="509" operator="equal">
      <formula>"LEVE"</formula>
    </cfRule>
    <cfRule type="cellIs" dxfId="1839" priority="510" operator="equal">
      <formula>"MODERADO"</formula>
    </cfRule>
    <cfRule type="cellIs" dxfId="1838" priority="511" operator="equal">
      <formula>"GRAVE"</formula>
    </cfRule>
  </conditionalFormatting>
  <conditionalFormatting sqref="AU380:AV380">
    <cfRule type="cellIs" dxfId="1837" priority="506" operator="equal">
      <formula>"LEVE"</formula>
    </cfRule>
    <cfRule type="cellIs" dxfId="1836" priority="507" operator="equal">
      <formula>"MODERADO"</formula>
    </cfRule>
    <cfRule type="cellIs" dxfId="1835" priority="508" operator="equal">
      <formula>"GRAVE"</formula>
    </cfRule>
  </conditionalFormatting>
  <conditionalFormatting sqref="AU383:AV383 AU386:AV386">
    <cfRule type="cellIs" dxfId="1834" priority="503" operator="equal">
      <formula>"LEVE"</formula>
    </cfRule>
    <cfRule type="cellIs" dxfId="1833" priority="504" operator="equal">
      <formula>"MODERADO"</formula>
    </cfRule>
    <cfRule type="cellIs" dxfId="1832" priority="505" operator="equal">
      <formula>"GRAVE"</formula>
    </cfRule>
  </conditionalFormatting>
  <conditionalFormatting sqref="AU389:AV389">
    <cfRule type="cellIs" dxfId="1831" priority="512" operator="equal">
      <formula>"LEVE"</formula>
    </cfRule>
    <cfRule type="cellIs" dxfId="1830" priority="513" operator="equal">
      <formula>"MODERADO"</formula>
    </cfRule>
    <cfRule type="cellIs" dxfId="1829" priority="514" operator="equal">
      <formula>"GRAVE"</formula>
    </cfRule>
  </conditionalFormatting>
  <conditionalFormatting sqref="I394 I402:I403">
    <cfRule type="expression" dxfId="1828" priority="502">
      <formula>$G394="N/A"</formula>
    </cfRule>
  </conditionalFormatting>
  <conditionalFormatting sqref="I404:I406">
    <cfRule type="expression" dxfId="1827" priority="501">
      <formula>$G404="N/A"</formula>
    </cfRule>
  </conditionalFormatting>
  <conditionalFormatting sqref="I407:I409">
    <cfRule type="expression" dxfId="1826" priority="500">
      <formula>$G407="N/A"</formula>
    </cfRule>
  </conditionalFormatting>
  <conditionalFormatting sqref="W394">
    <cfRule type="expression" dxfId="1825" priority="499">
      <formula>S394="No_existen"</formula>
    </cfRule>
  </conditionalFormatting>
  <conditionalFormatting sqref="W392:W393">
    <cfRule type="expression" dxfId="1824" priority="498">
      <formula>S392="No_existen"</formula>
    </cfRule>
  </conditionalFormatting>
  <conditionalFormatting sqref="W395:W397">
    <cfRule type="expression" dxfId="1823" priority="497">
      <formula>S395="No_existen"</formula>
    </cfRule>
  </conditionalFormatting>
  <conditionalFormatting sqref="W398:W400">
    <cfRule type="expression" dxfId="1822" priority="496">
      <formula>S398="No_existen"</formula>
    </cfRule>
  </conditionalFormatting>
  <conditionalFormatting sqref="W401:W403">
    <cfRule type="expression" dxfId="1821" priority="495">
      <formula>S401="No_existen"</formula>
    </cfRule>
  </conditionalFormatting>
  <conditionalFormatting sqref="W404:W406">
    <cfRule type="expression" dxfId="1820" priority="494">
      <formula>S404="No_existen"</formula>
    </cfRule>
  </conditionalFormatting>
  <conditionalFormatting sqref="W407:W409">
    <cfRule type="expression" dxfId="1819" priority="493">
      <formula>S407="No_existen"</formula>
    </cfRule>
  </conditionalFormatting>
  <conditionalFormatting sqref="W410:W411">
    <cfRule type="expression" dxfId="1818" priority="492">
      <formula>S410="No_existen"</formula>
    </cfRule>
  </conditionalFormatting>
  <conditionalFormatting sqref="AB405">
    <cfRule type="expression" dxfId="1817" priority="489">
      <formula>AA405="Semiautomatico"</formula>
    </cfRule>
    <cfRule type="expression" dxfId="1816" priority="490">
      <formula>AA405="Manual"</formula>
    </cfRule>
    <cfRule type="expression" dxfId="1815" priority="491">
      <formula>S405="No_existen"</formula>
    </cfRule>
  </conditionalFormatting>
  <conditionalFormatting sqref="AB392">
    <cfRule type="expression" dxfId="1814" priority="486">
      <formula>AA392="Semiautomatico"</formula>
    </cfRule>
    <cfRule type="expression" dxfId="1813" priority="487">
      <formula>AA392="Manual"</formula>
    </cfRule>
    <cfRule type="expression" dxfId="1812" priority="488">
      <formula>S392="No_existen"</formula>
    </cfRule>
  </conditionalFormatting>
  <conditionalFormatting sqref="AG392">
    <cfRule type="expression" dxfId="1811" priority="485">
      <formula>$S$11="No_existen"</formula>
    </cfRule>
  </conditionalFormatting>
  <conditionalFormatting sqref="AG392 AG394 AG400 AG402:AG403">
    <cfRule type="expression" dxfId="1810" priority="483">
      <formula>AF392="No asignado"</formula>
    </cfRule>
  </conditionalFormatting>
  <conditionalFormatting sqref="AG394">
    <cfRule type="expression" dxfId="1809" priority="482">
      <formula>$S$13="No_existen"</formula>
    </cfRule>
  </conditionalFormatting>
  <conditionalFormatting sqref="AG400 AG402:AG403">
    <cfRule type="expression" dxfId="1808" priority="484">
      <formula>S400="No_existen"</formula>
    </cfRule>
  </conditionalFormatting>
  <conditionalFormatting sqref="AG393">
    <cfRule type="expression" dxfId="1807" priority="480">
      <formula>$P$11="No_existen"</formula>
    </cfRule>
  </conditionalFormatting>
  <conditionalFormatting sqref="AG393">
    <cfRule type="expression" dxfId="1806" priority="479">
      <formula>AF393="No asignado"</formula>
    </cfRule>
  </conditionalFormatting>
  <conditionalFormatting sqref="AG393">
    <cfRule type="expression" dxfId="1805" priority="481">
      <formula>$P$12="No_existen"</formula>
    </cfRule>
  </conditionalFormatting>
  <conditionalFormatting sqref="AG395:AG397">
    <cfRule type="expression" dxfId="1804" priority="477">
      <formula>AF395="No asignado"</formula>
    </cfRule>
  </conditionalFormatting>
  <conditionalFormatting sqref="AG395:AG397">
    <cfRule type="expression" dxfId="1803" priority="478">
      <formula>S395="No_existen"</formula>
    </cfRule>
  </conditionalFormatting>
  <conditionalFormatting sqref="AG398:AG399">
    <cfRule type="expression" dxfId="1802" priority="475">
      <formula>AF398="No asignado"</formula>
    </cfRule>
  </conditionalFormatting>
  <conditionalFormatting sqref="AG398:AG399">
    <cfRule type="expression" dxfId="1801" priority="476">
      <formula>S398="No_existen"</formula>
    </cfRule>
  </conditionalFormatting>
  <conditionalFormatting sqref="AG401">
    <cfRule type="expression" dxfId="1800" priority="474">
      <formula>$S$11="No_existen"</formula>
    </cfRule>
  </conditionalFormatting>
  <conditionalFormatting sqref="AG401">
    <cfRule type="expression" dxfId="1799" priority="473">
      <formula>AF401="No asignado"</formula>
    </cfRule>
  </conditionalFormatting>
  <conditionalFormatting sqref="AG404:AG406">
    <cfRule type="expression" dxfId="1798" priority="471">
      <formula>AF404="No asignado"</formula>
    </cfRule>
  </conditionalFormatting>
  <conditionalFormatting sqref="AG404:AG406">
    <cfRule type="expression" dxfId="1797" priority="472">
      <formula>S404="No_existen"</formula>
    </cfRule>
  </conditionalFormatting>
  <conditionalFormatting sqref="AG407:AG409">
    <cfRule type="expression" dxfId="1796" priority="469">
      <formula>AF407="No asignado"</formula>
    </cfRule>
  </conditionalFormatting>
  <conditionalFormatting sqref="AG407:AG409">
    <cfRule type="expression" dxfId="1795" priority="470">
      <formula>S407="No_existen"</formula>
    </cfRule>
  </conditionalFormatting>
  <conditionalFormatting sqref="AG410:AG411">
    <cfRule type="expression" dxfId="1794" priority="467">
      <formula>AF410="No asignado"</formula>
    </cfRule>
  </conditionalFormatting>
  <conditionalFormatting sqref="AG410">
    <cfRule type="expression" dxfId="1793" priority="468">
      <formula>$P$11="No_existen"</formula>
    </cfRule>
  </conditionalFormatting>
  <conditionalFormatting sqref="AG411">
    <cfRule type="expression" dxfId="1792" priority="466">
      <formula>$P$12="No_existen"</formula>
    </cfRule>
  </conditionalFormatting>
  <conditionalFormatting sqref="AU392:AV392">
    <cfRule type="cellIs" dxfId="1791" priority="463" operator="equal">
      <formula>"LEVE"</formula>
    </cfRule>
    <cfRule type="cellIs" dxfId="1790" priority="464" operator="equal">
      <formula>"MODERADO"</formula>
    </cfRule>
    <cfRule type="cellIs" dxfId="1789" priority="465" operator="equal">
      <formula>"GRAVE"</formula>
    </cfRule>
  </conditionalFormatting>
  <conditionalFormatting sqref="AU395">
    <cfRule type="cellIs" dxfId="1788" priority="460" operator="equal">
      <formula>"LEVE"</formula>
    </cfRule>
    <cfRule type="cellIs" dxfId="1787" priority="461" operator="equal">
      <formula>"MODERADO"</formula>
    </cfRule>
    <cfRule type="cellIs" dxfId="1786" priority="462" operator="equal">
      <formula>"GRAVE"</formula>
    </cfRule>
  </conditionalFormatting>
  <conditionalFormatting sqref="AV395">
    <cfRule type="cellIs" dxfId="1785" priority="457" operator="equal">
      <formula>"LEVE"</formula>
    </cfRule>
    <cfRule type="cellIs" dxfId="1784" priority="458" operator="equal">
      <formula>"MODERADO"</formula>
    </cfRule>
    <cfRule type="cellIs" dxfId="1783" priority="459" operator="equal">
      <formula>"GRAVE"</formula>
    </cfRule>
  </conditionalFormatting>
  <conditionalFormatting sqref="AU398:AV398">
    <cfRule type="cellIs" dxfId="1782" priority="454" operator="equal">
      <formula>"LEVE"</formula>
    </cfRule>
    <cfRule type="cellIs" dxfId="1781" priority="455" operator="equal">
      <formula>"MODERADO"</formula>
    </cfRule>
    <cfRule type="cellIs" dxfId="1780" priority="456" operator="equal">
      <formula>"GRAVE"</formula>
    </cfRule>
  </conditionalFormatting>
  <conditionalFormatting sqref="AU401:AV401">
    <cfRule type="cellIs" dxfId="1779" priority="451" operator="equal">
      <formula>"LEVE"</formula>
    </cfRule>
    <cfRule type="cellIs" dxfId="1778" priority="452" operator="equal">
      <formula>"MODERADO"</formula>
    </cfRule>
    <cfRule type="cellIs" dxfId="1777" priority="453" operator="equal">
      <formula>"GRAVE"</formula>
    </cfRule>
  </conditionalFormatting>
  <conditionalFormatting sqref="AU404:AV404">
    <cfRule type="cellIs" dxfId="1776" priority="448" operator="equal">
      <formula>"LEVE"</formula>
    </cfRule>
    <cfRule type="cellIs" dxfId="1775" priority="449" operator="equal">
      <formula>"MODERADO"</formula>
    </cfRule>
    <cfRule type="cellIs" dxfId="1774" priority="450" operator="equal">
      <formula>"GRAVE"</formula>
    </cfRule>
  </conditionalFormatting>
  <conditionalFormatting sqref="AU407:AV407">
    <cfRule type="cellIs" dxfId="1773" priority="445" operator="equal">
      <formula>"LEVE"</formula>
    </cfRule>
    <cfRule type="cellIs" dxfId="1772" priority="446" operator="equal">
      <formula>"MODERADO"</formula>
    </cfRule>
    <cfRule type="cellIs" dxfId="1771" priority="447" operator="equal">
      <formula>"GRAVE"</formula>
    </cfRule>
  </conditionalFormatting>
  <conditionalFormatting sqref="AU410:AV410">
    <cfRule type="cellIs" dxfId="1770" priority="442" operator="equal">
      <formula>"LEVE"</formula>
    </cfRule>
    <cfRule type="cellIs" dxfId="1769" priority="443" operator="equal">
      <formula>"MODERADO"</formula>
    </cfRule>
    <cfRule type="cellIs" dxfId="1768" priority="444" operator="equal">
      <formula>"GRAVE"</formula>
    </cfRule>
  </conditionalFormatting>
  <conditionalFormatting sqref="AX397">
    <cfRule type="expression" dxfId="1767" priority="441">
      <formula>$S397="No_existen"</formula>
    </cfRule>
  </conditionalFormatting>
  <conditionalFormatting sqref="AX395:AX397">
    <cfRule type="expression" dxfId="1766" priority="440">
      <formula>AW395="ASUMIR"</formula>
    </cfRule>
  </conditionalFormatting>
  <conditionalFormatting sqref="AY397">
    <cfRule type="expression" dxfId="1765" priority="439">
      <formula>$S397="No_existen"</formula>
    </cfRule>
  </conditionalFormatting>
  <conditionalFormatting sqref="AY395:AY397">
    <cfRule type="expression" dxfId="1764" priority="438">
      <formula>AW395="ASUMIR"</formula>
    </cfRule>
  </conditionalFormatting>
  <conditionalFormatting sqref="I421">
    <cfRule type="expression" dxfId="1763" priority="437">
      <formula>$G421="N/A"</formula>
    </cfRule>
  </conditionalFormatting>
  <conditionalFormatting sqref="I413:I414">
    <cfRule type="expression" dxfId="1762" priority="436">
      <formula>$G413="N/A"</formula>
    </cfRule>
  </conditionalFormatting>
  <conditionalFormatting sqref="W421 W424">
    <cfRule type="expression" dxfId="1761" priority="435">
      <formula>S421="No_existen"</formula>
    </cfRule>
  </conditionalFormatting>
  <conditionalFormatting sqref="W425:W427">
    <cfRule type="expression" dxfId="1760" priority="434">
      <formula>S425="No_existen"</formula>
    </cfRule>
  </conditionalFormatting>
  <conditionalFormatting sqref="W416:W420">
    <cfRule type="expression" dxfId="1759" priority="433">
      <formula>S416="No_existen"</formula>
    </cfRule>
  </conditionalFormatting>
  <conditionalFormatting sqref="W413:W415">
    <cfRule type="expression" dxfId="1758" priority="432">
      <formula>S413="No_existen"</formula>
    </cfRule>
  </conditionalFormatting>
  <conditionalFormatting sqref="W428">
    <cfRule type="expression" dxfId="1757" priority="431">
      <formula>S428="No_existen"</formula>
    </cfRule>
  </conditionalFormatting>
  <conditionalFormatting sqref="W429">
    <cfRule type="expression" dxfId="1756" priority="430">
      <formula>S429="No_existen"</formula>
    </cfRule>
  </conditionalFormatting>
  <conditionalFormatting sqref="W422">
    <cfRule type="expression" dxfId="1755" priority="429">
      <formula>S422="No_existen"</formula>
    </cfRule>
  </conditionalFormatting>
  <conditionalFormatting sqref="W423">
    <cfRule type="expression" dxfId="1754" priority="428">
      <formula>S423="No_existen"</formula>
    </cfRule>
  </conditionalFormatting>
  <conditionalFormatting sqref="AG421 AG424">
    <cfRule type="expression" dxfId="1753" priority="426">
      <formula>AF421="No asignado"</formula>
    </cfRule>
  </conditionalFormatting>
  <conditionalFormatting sqref="AG421 AG424">
    <cfRule type="expression" dxfId="1752" priority="427">
      <formula>S421="No_existen"</formula>
    </cfRule>
  </conditionalFormatting>
  <conditionalFormatting sqref="AG413:AG415">
    <cfRule type="expression" dxfId="1751" priority="423">
      <formula>AF413="No asignado"</formula>
    </cfRule>
  </conditionalFormatting>
  <conditionalFormatting sqref="AG413">
    <cfRule type="expression" dxfId="1750" priority="425">
      <formula>$P$11="No_existen"</formula>
    </cfRule>
  </conditionalFormatting>
  <conditionalFormatting sqref="AG414:AG415">
    <cfRule type="expression" dxfId="1749" priority="422">
      <formula>$P$12="No_existen"</formula>
    </cfRule>
  </conditionalFormatting>
  <conditionalFormatting sqref="AG415">
    <cfRule type="expression" dxfId="1748" priority="424">
      <formula>$P$13="No_existen"</formula>
    </cfRule>
  </conditionalFormatting>
  <conditionalFormatting sqref="AG425:AG427">
    <cfRule type="expression" dxfId="1747" priority="421">
      <formula>AF425="No asignado"</formula>
    </cfRule>
  </conditionalFormatting>
  <conditionalFormatting sqref="AG425:AG427">
    <cfRule type="expression" dxfId="1746" priority="420">
      <formula>S425="No_existen"</formula>
    </cfRule>
  </conditionalFormatting>
  <conditionalFormatting sqref="AG422:AG423">
    <cfRule type="expression" dxfId="1745" priority="419">
      <formula>AF422="No asignado"</formula>
    </cfRule>
  </conditionalFormatting>
  <conditionalFormatting sqref="AG422:AG423">
    <cfRule type="expression" dxfId="1744" priority="418">
      <formula>S422="No_existen"</formula>
    </cfRule>
  </conditionalFormatting>
  <conditionalFormatting sqref="AG416:AG420">
    <cfRule type="expression" dxfId="1743" priority="417">
      <formula>S416="No_existen"</formula>
    </cfRule>
  </conditionalFormatting>
  <conditionalFormatting sqref="AG416:AG420">
    <cfRule type="expression" dxfId="1742" priority="416">
      <formula>AF416="No asignado"</formula>
    </cfRule>
  </conditionalFormatting>
  <conditionalFormatting sqref="AG428">
    <cfRule type="expression" dxfId="1741" priority="415">
      <formula>S428="No_existen"</formula>
    </cfRule>
  </conditionalFormatting>
  <conditionalFormatting sqref="AG429">
    <cfRule type="expression" dxfId="1740" priority="414">
      <formula>S429="No_existen"</formula>
    </cfRule>
  </conditionalFormatting>
  <conditionalFormatting sqref="AG428:AG429">
    <cfRule type="expression" dxfId="1739" priority="413">
      <formula>AF428="No asignado"</formula>
    </cfRule>
  </conditionalFormatting>
  <conditionalFormatting sqref="AG429">
    <cfRule type="expression" dxfId="1738" priority="412">
      <formula>S429="No_existen"</formula>
    </cfRule>
  </conditionalFormatting>
  <conditionalFormatting sqref="AG429">
    <cfRule type="expression" dxfId="1737" priority="411">
      <formula>S429="No_existen"</formula>
    </cfRule>
  </conditionalFormatting>
  <conditionalFormatting sqref="AV413">
    <cfRule type="cellIs" dxfId="1736" priority="399" operator="equal">
      <formula>"LEVE"</formula>
    </cfRule>
    <cfRule type="cellIs" dxfId="1735" priority="400" operator="equal">
      <formula>"MODERADO"</formula>
    </cfRule>
    <cfRule type="cellIs" dxfId="1734" priority="401" operator="equal">
      <formula>"GRAVE"</formula>
    </cfRule>
  </conditionalFormatting>
  <conditionalFormatting sqref="AV416">
    <cfRule type="cellIs" dxfId="1733" priority="402" operator="equal">
      <formula>"LEVE"</formula>
    </cfRule>
    <cfRule type="cellIs" dxfId="1732" priority="403" operator="equal">
      <formula>"MODERADO"</formula>
    </cfRule>
    <cfRule type="cellIs" dxfId="1731" priority="404" operator="equal">
      <formula>"GRAVE"</formula>
    </cfRule>
  </conditionalFormatting>
  <conditionalFormatting sqref="AV419">
    <cfRule type="cellIs" dxfId="1730" priority="405" operator="equal">
      <formula>"LEVE"</formula>
    </cfRule>
    <cfRule type="cellIs" dxfId="1729" priority="406" operator="equal">
      <formula>"MODERADO"</formula>
    </cfRule>
    <cfRule type="cellIs" dxfId="1728" priority="407" operator="equal">
      <formula>"GRAVE"</formula>
    </cfRule>
  </conditionalFormatting>
  <conditionalFormatting sqref="AU425:AV425">
    <cfRule type="cellIs" dxfId="1727" priority="408" operator="equal">
      <formula>"LEVE"</formula>
    </cfRule>
    <cfRule type="cellIs" dxfId="1726" priority="409" operator="equal">
      <formula>"MODERADO"</formula>
    </cfRule>
    <cfRule type="cellIs" dxfId="1725" priority="410" operator="equal">
      <formula>"GRAVE"</formula>
    </cfRule>
  </conditionalFormatting>
  <conditionalFormatting sqref="AU416">
    <cfRule type="cellIs" dxfId="1724" priority="393" operator="equal">
      <formula>"LEVE"</formula>
    </cfRule>
    <cfRule type="cellIs" dxfId="1723" priority="394" operator="equal">
      <formula>"MODERADO"</formula>
    </cfRule>
    <cfRule type="cellIs" dxfId="1722" priority="395" operator="equal">
      <formula>"GRAVE"</formula>
    </cfRule>
  </conditionalFormatting>
  <conditionalFormatting sqref="AU419">
    <cfRule type="cellIs" dxfId="1721" priority="396" operator="equal">
      <formula>"LEVE"</formula>
    </cfRule>
    <cfRule type="cellIs" dxfId="1720" priority="397" operator="equal">
      <formula>"MODERADO"</formula>
    </cfRule>
    <cfRule type="cellIs" dxfId="1719" priority="398" operator="equal">
      <formula>"GRAVE"</formula>
    </cfRule>
  </conditionalFormatting>
  <conditionalFormatting sqref="AU413">
    <cfRule type="cellIs" dxfId="1718" priority="390" operator="equal">
      <formula>"LEVE"</formula>
    </cfRule>
    <cfRule type="cellIs" dxfId="1717" priority="391" operator="equal">
      <formula>"MODERADO"</formula>
    </cfRule>
    <cfRule type="cellIs" dxfId="1716" priority="392" operator="equal">
      <formula>"GRAVE"</formula>
    </cfRule>
  </conditionalFormatting>
  <conditionalFormatting sqref="AU428">
    <cfRule type="cellIs" dxfId="1715" priority="387" operator="equal">
      <formula>"LEVE"</formula>
    </cfRule>
    <cfRule type="cellIs" dxfId="1714" priority="388" operator="equal">
      <formula>"MODERADO"</formula>
    </cfRule>
    <cfRule type="cellIs" dxfId="1713" priority="389" operator="equal">
      <formula>"GRAVE"</formula>
    </cfRule>
  </conditionalFormatting>
  <conditionalFormatting sqref="AV428">
    <cfRule type="cellIs" dxfId="1712" priority="384" operator="equal">
      <formula>"LEVE"</formula>
    </cfRule>
    <cfRule type="cellIs" dxfId="1711" priority="385" operator="equal">
      <formula>"MODERADO"</formula>
    </cfRule>
    <cfRule type="cellIs" dxfId="1710" priority="386" operator="equal">
      <formula>"GRAVE"</formula>
    </cfRule>
  </conditionalFormatting>
  <conditionalFormatting sqref="AU422">
    <cfRule type="cellIs" dxfId="1709" priority="381" operator="equal">
      <formula>"LEVE"</formula>
    </cfRule>
    <cfRule type="cellIs" dxfId="1708" priority="382" operator="equal">
      <formula>"MODERADO"</formula>
    </cfRule>
    <cfRule type="cellIs" dxfId="1707" priority="383" operator="equal">
      <formula>"GRAVE"</formula>
    </cfRule>
  </conditionalFormatting>
  <conditionalFormatting sqref="AV422">
    <cfRule type="cellIs" dxfId="1706" priority="378" operator="equal">
      <formula>"LEVE"</formula>
    </cfRule>
    <cfRule type="cellIs" dxfId="1705" priority="379" operator="equal">
      <formula>"MODERADO"</formula>
    </cfRule>
    <cfRule type="cellIs" dxfId="1704" priority="380" operator="equal">
      <formula>"GRAVE"</formula>
    </cfRule>
  </conditionalFormatting>
  <conditionalFormatting sqref="AX428:AX429">
    <cfRule type="expression" dxfId="1703" priority="377">
      <formula>AW428="ASUMIR"</formula>
    </cfRule>
  </conditionalFormatting>
  <conditionalFormatting sqref="AY428">
    <cfRule type="expression" dxfId="1702" priority="376">
      <formula>AW428="ASUMIR"</formula>
    </cfRule>
  </conditionalFormatting>
  <conditionalFormatting sqref="AY429">
    <cfRule type="expression" dxfId="1701" priority="375">
      <formula>AW429="ASUMIR"</formula>
    </cfRule>
  </conditionalFormatting>
  <conditionalFormatting sqref="AX423">
    <cfRule type="expression" dxfId="1700" priority="374">
      <formula>AW423="ASUMIR"</formula>
    </cfRule>
  </conditionalFormatting>
  <conditionalFormatting sqref="AY423">
    <cfRule type="expression" dxfId="1699" priority="373">
      <formula>AW423="ASUMIR"</formula>
    </cfRule>
  </conditionalFormatting>
  <conditionalFormatting sqref="AZ423">
    <cfRule type="expression" dxfId="1698" priority="371">
      <formula>AW423&lt;&gt;"COMPARTIR"</formula>
    </cfRule>
    <cfRule type="expression" dxfId="1697" priority="372">
      <formula>AW423="ASUMIR"</formula>
    </cfRule>
  </conditionalFormatting>
  <conditionalFormatting sqref="AX422">
    <cfRule type="expression" dxfId="1696" priority="370">
      <formula>AW422="ASUMIR"</formula>
    </cfRule>
  </conditionalFormatting>
  <conditionalFormatting sqref="AY422">
    <cfRule type="expression" dxfId="1695" priority="369">
      <formula>AW422="ASUMIR"</formula>
    </cfRule>
  </conditionalFormatting>
  <conditionalFormatting sqref="AZ422">
    <cfRule type="expression" dxfId="1694" priority="367">
      <formula>AW422&lt;&gt;"COMPARTIR"</formula>
    </cfRule>
    <cfRule type="expression" dxfId="1693" priority="368">
      <formula>AW422="ASUMIR"</formula>
    </cfRule>
  </conditionalFormatting>
  <conditionalFormatting sqref="AX416:AX418">
    <cfRule type="expression" dxfId="1692" priority="366">
      <formula>$S416="No_existen"</formula>
    </cfRule>
  </conditionalFormatting>
  <conditionalFormatting sqref="AX416:AX420">
    <cfRule type="expression" dxfId="1691" priority="365">
      <formula>AW416="ASUMIR"</formula>
    </cfRule>
  </conditionalFormatting>
  <conditionalFormatting sqref="AY416:AY420">
    <cfRule type="expression" dxfId="1690" priority="364">
      <formula>$S416="No_existen"</formula>
    </cfRule>
  </conditionalFormatting>
  <conditionalFormatting sqref="AY416:AY420">
    <cfRule type="expression" dxfId="1689" priority="363">
      <formula>AW416="ASUMIR"</formula>
    </cfRule>
  </conditionalFormatting>
  <conditionalFormatting sqref="I434:I436">
    <cfRule type="expression" dxfId="1688" priority="362">
      <formula>$G434="N/A"</formula>
    </cfRule>
  </conditionalFormatting>
  <conditionalFormatting sqref="I438:I439">
    <cfRule type="expression" dxfId="1687" priority="361">
      <formula>$G438="N/A"</formula>
    </cfRule>
  </conditionalFormatting>
  <conditionalFormatting sqref="W431:W433">
    <cfRule type="expression" dxfId="1686" priority="360">
      <formula>S431="No_existen"</formula>
    </cfRule>
  </conditionalFormatting>
  <conditionalFormatting sqref="W434:W436">
    <cfRule type="expression" dxfId="1685" priority="359">
      <formula>S434="No_existen"</formula>
    </cfRule>
  </conditionalFormatting>
  <conditionalFormatting sqref="W437:W439">
    <cfRule type="expression" dxfId="1684" priority="358">
      <formula>S437="No_existen"</formula>
    </cfRule>
  </conditionalFormatting>
  <conditionalFormatting sqref="W440:W442">
    <cfRule type="expression" dxfId="1683" priority="357">
      <formula>S440="No_existen"</formula>
    </cfRule>
  </conditionalFormatting>
  <conditionalFormatting sqref="AG431:AG433">
    <cfRule type="expression" dxfId="1682" priority="356">
      <formula>$S$11="No_existen"</formula>
    </cfRule>
  </conditionalFormatting>
  <conditionalFormatting sqref="AG431:AG433 AG435:AG436">
    <cfRule type="expression" dxfId="1681" priority="354">
      <formula>AF431="No asignado"</formula>
    </cfRule>
  </conditionalFormatting>
  <conditionalFormatting sqref="AG432">
    <cfRule type="expression" dxfId="1680" priority="353">
      <formula>$S$12="No_existen"</formula>
    </cfRule>
  </conditionalFormatting>
  <conditionalFormatting sqref="AG433">
    <cfRule type="expression" dxfId="1679" priority="352">
      <formula>$S$13="No_existen"</formula>
    </cfRule>
  </conditionalFormatting>
  <conditionalFormatting sqref="AG435:AG436">
    <cfRule type="expression" dxfId="1678" priority="355">
      <formula>S435="No_existen"</formula>
    </cfRule>
  </conditionalFormatting>
  <conditionalFormatting sqref="AG434">
    <cfRule type="expression" dxfId="1677" priority="351">
      <formula>$S$11="No_existen"</formula>
    </cfRule>
  </conditionalFormatting>
  <conditionalFormatting sqref="AG434">
    <cfRule type="expression" dxfId="1676" priority="350">
      <formula>AF434="No asignado"</formula>
    </cfRule>
  </conditionalFormatting>
  <conditionalFormatting sqref="AG434">
    <cfRule type="expression" dxfId="1675" priority="349">
      <formula>S434="No_existen"</formula>
    </cfRule>
  </conditionalFormatting>
  <conditionalFormatting sqref="AG437:AG439">
    <cfRule type="expression" dxfId="1674" priority="348">
      <formula>AF437="No asignado"</formula>
    </cfRule>
  </conditionalFormatting>
  <conditionalFormatting sqref="AG437:AG439">
    <cfRule type="expression" dxfId="1673" priority="346">
      <formula>S437="No_existen"</formula>
    </cfRule>
  </conditionalFormatting>
  <conditionalFormatting sqref="AG437:AG439">
    <cfRule type="expression" dxfId="1672" priority="347">
      <formula>$S$11="No_existen"</formula>
    </cfRule>
  </conditionalFormatting>
  <conditionalFormatting sqref="AG440:AG442">
    <cfRule type="expression" dxfId="1671" priority="343">
      <formula>$S$11="No_existen"</formula>
    </cfRule>
  </conditionalFormatting>
  <conditionalFormatting sqref="AG440:AG442">
    <cfRule type="expression" dxfId="1670" priority="342">
      <formula>AF440="No asignado"</formula>
    </cfRule>
  </conditionalFormatting>
  <conditionalFormatting sqref="AG441">
    <cfRule type="expression" dxfId="1669" priority="345">
      <formula>$S$12="No_existen"</formula>
    </cfRule>
  </conditionalFormatting>
  <conditionalFormatting sqref="AG442">
    <cfRule type="expression" dxfId="1668" priority="344">
      <formula>$S$13="No_existen"</formula>
    </cfRule>
  </conditionalFormatting>
  <conditionalFormatting sqref="AU431:AV431">
    <cfRule type="cellIs" dxfId="1667" priority="339" operator="equal">
      <formula>"LEVE"</formula>
    </cfRule>
    <cfRule type="cellIs" dxfId="1666" priority="340" operator="equal">
      <formula>"MODERADO"</formula>
    </cfRule>
    <cfRule type="cellIs" dxfId="1665" priority="341" operator="equal">
      <formula>"GRAVE"</formula>
    </cfRule>
  </conditionalFormatting>
  <conditionalFormatting sqref="AU440:AV440">
    <cfRule type="cellIs" dxfId="1664" priority="336" operator="equal">
      <formula>"LEVE"</formula>
    </cfRule>
    <cfRule type="cellIs" dxfId="1663" priority="337" operator="equal">
      <formula>"MODERADO"</formula>
    </cfRule>
    <cfRule type="cellIs" dxfId="1662" priority="338" operator="equal">
      <formula>"GRAVE"</formula>
    </cfRule>
  </conditionalFormatting>
  <conditionalFormatting sqref="AU434:AV434">
    <cfRule type="cellIs" dxfId="1661" priority="333" operator="equal">
      <formula>"LEVE"</formula>
    </cfRule>
    <cfRule type="cellIs" dxfId="1660" priority="334" operator="equal">
      <formula>"MODERADO"</formula>
    </cfRule>
    <cfRule type="cellIs" dxfId="1659" priority="335" operator="equal">
      <formula>"GRAVE"</formula>
    </cfRule>
  </conditionalFormatting>
  <conditionalFormatting sqref="AU437:AV437">
    <cfRule type="cellIs" dxfId="1658" priority="330" operator="equal">
      <formula>"LEVE"</formula>
    </cfRule>
    <cfRule type="cellIs" dxfId="1657" priority="331" operator="equal">
      <formula>"MODERADO"</formula>
    </cfRule>
    <cfRule type="cellIs" dxfId="1656" priority="332" operator="equal">
      <formula>"GRAVE"</formula>
    </cfRule>
  </conditionalFormatting>
  <conditionalFormatting sqref="AX440">
    <cfRule type="expression" dxfId="1655" priority="328">
      <formula>$S440="No_existen"</formula>
    </cfRule>
  </conditionalFormatting>
  <conditionalFormatting sqref="AX440">
    <cfRule type="expression" dxfId="1654" priority="329">
      <formula>AW440="ASUMIR"</formula>
    </cfRule>
  </conditionalFormatting>
  <conditionalFormatting sqref="AY440">
    <cfRule type="expression" dxfId="1653" priority="326">
      <formula>$S440="No_existen"</formula>
    </cfRule>
  </conditionalFormatting>
  <conditionalFormatting sqref="AY440">
    <cfRule type="expression" dxfId="1652" priority="327">
      <formula>AW440="ASUMIR"</formula>
    </cfRule>
  </conditionalFormatting>
  <conditionalFormatting sqref="I443:I444">
    <cfRule type="expression" dxfId="1651" priority="325">
      <formula>$G443="N/A"</formula>
    </cfRule>
  </conditionalFormatting>
  <conditionalFormatting sqref="I260:I275">
    <cfRule type="expression" dxfId="1650" priority="324">
      <formula>$G260="N/A"</formula>
    </cfRule>
  </conditionalFormatting>
  <conditionalFormatting sqref="W260:W275">
    <cfRule type="expression" dxfId="1649" priority="323">
      <formula>S260="No_existen"</formula>
    </cfRule>
  </conditionalFormatting>
  <conditionalFormatting sqref="AG260">
    <cfRule type="expression" dxfId="1648" priority="322">
      <formula>$S$11="No_existen"</formula>
    </cfRule>
  </conditionalFormatting>
  <conditionalFormatting sqref="AG260:AG261">
    <cfRule type="expression" dxfId="1647" priority="321">
      <formula>AF260="No asignado"</formula>
    </cfRule>
  </conditionalFormatting>
  <conditionalFormatting sqref="AG261">
    <cfRule type="expression" dxfId="1646" priority="320">
      <formula>$S$12="No_existen"</formula>
    </cfRule>
  </conditionalFormatting>
  <conditionalFormatting sqref="AG263:AG275">
    <cfRule type="expression" dxfId="1645" priority="318">
      <formula>AF263="No asignado"</formula>
    </cfRule>
  </conditionalFormatting>
  <conditionalFormatting sqref="AG263:AG275">
    <cfRule type="expression" dxfId="1644" priority="319">
      <formula>S263="No_existen"</formula>
    </cfRule>
  </conditionalFormatting>
  <conditionalFormatting sqref="AU260:AV260">
    <cfRule type="cellIs" dxfId="1643" priority="312" operator="equal">
      <formula>"LEVE"</formula>
    </cfRule>
    <cfRule type="cellIs" dxfId="1642" priority="313" operator="equal">
      <formula>"MODERADO"</formula>
    </cfRule>
    <cfRule type="cellIs" dxfId="1641" priority="314" operator="equal">
      <formula>"GRAVE"</formula>
    </cfRule>
  </conditionalFormatting>
  <conditionalFormatting sqref="AU263:AV263">
    <cfRule type="cellIs" dxfId="1640" priority="309" operator="equal">
      <formula>"LEVE"</formula>
    </cfRule>
    <cfRule type="cellIs" dxfId="1639" priority="310" operator="equal">
      <formula>"MODERADO"</formula>
    </cfRule>
    <cfRule type="cellIs" dxfId="1638" priority="311" operator="equal">
      <formula>"GRAVE"</formula>
    </cfRule>
  </conditionalFormatting>
  <conditionalFormatting sqref="AU266:AV266 AU269:AV269">
    <cfRule type="cellIs" dxfId="1637" priority="306" operator="equal">
      <formula>"LEVE"</formula>
    </cfRule>
    <cfRule type="cellIs" dxfId="1636" priority="307" operator="equal">
      <formula>"MODERADO"</formula>
    </cfRule>
    <cfRule type="cellIs" dxfId="1635" priority="308" operator="equal">
      <formula>"GRAVE"</formula>
    </cfRule>
  </conditionalFormatting>
  <conditionalFormatting sqref="AU272:AV272 AU275:AV275">
    <cfRule type="cellIs" dxfId="1634" priority="315" operator="equal">
      <formula>"LEVE"</formula>
    </cfRule>
    <cfRule type="cellIs" dxfId="1633" priority="316" operator="equal">
      <formula>"MODERADO"</formula>
    </cfRule>
    <cfRule type="cellIs" dxfId="1632" priority="317" operator="equal">
      <formula>"GRAVE"</formula>
    </cfRule>
  </conditionalFormatting>
  <conditionalFormatting sqref="I446:I453">
    <cfRule type="expression" dxfId="1631" priority="305">
      <formula>$G446="N/A"</formula>
    </cfRule>
  </conditionalFormatting>
  <conditionalFormatting sqref="W446:W452">
    <cfRule type="expression" dxfId="1630" priority="304">
      <formula>S446="No_existen"</formula>
    </cfRule>
  </conditionalFormatting>
  <conditionalFormatting sqref="AG446:AG447">
    <cfRule type="expression" dxfId="1629" priority="303">
      <formula>$S$11="No_existen"</formula>
    </cfRule>
  </conditionalFormatting>
  <conditionalFormatting sqref="AG446:AG452">
    <cfRule type="expression" dxfId="1628" priority="301">
      <formula>AF446="No asignado"</formula>
    </cfRule>
  </conditionalFormatting>
  <conditionalFormatting sqref="AG447">
    <cfRule type="expression" dxfId="1627" priority="300">
      <formula>$S$12="No_existen"</formula>
    </cfRule>
  </conditionalFormatting>
  <conditionalFormatting sqref="AG448">
    <cfRule type="expression" dxfId="1626" priority="299">
      <formula>$S$13="No_existen"</formula>
    </cfRule>
  </conditionalFormatting>
  <conditionalFormatting sqref="AG449:AG452">
    <cfRule type="expression" dxfId="1625" priority="302">
      <formula>S449="No_existen"</formula>
    </cfRule>
  </conditionalFormatting>
  <conditionalFormatting sqref="AU446:AV446">
    <cfRule type="cellIs" dxfId="1624" priority="296" operator="equal">
      <formula>"LEVE"</formula>
    </cfRule>
    <cfRule type="cellIs" dxfId="1623" priority="297" operator="equal">
      <formula>"MODERADO"</formula>
    </cfRule>
    <cfRule type="cellIs" dxfId="1622" priority="298" operator="equal">
      <formula>"GRAVE"</formula>
    </cfRule>
  </conditionalFormatting>
  <conditionalFormatting sqref="AU449:AV449">
    <cfRule type="cellIs" dxfId="1621" priority="293" operator="equal">
      <formula>"LEVE"</formula>
    </cfRule>
    <cfRule type="cellIs" dxfId="1620" priority="294" operator="equal">
      <formula>"MODERADO"</formula>
    </cfRule>
    <cfRule type="cellIs" dxfId="1619" priority="295" operator="equal">
      <formula>"GRAVE"</formula>
    </cfRule>
  </conditionalFormatting>
  <conditionalFormatting sqref="AU452:AV452">
    <cfRule type="cellIs" dxfId="1618" priority="290" operator="equal">
      <formula>"LEVE"</formula>
    </cfRule>
    <cfRule type="cellIs" dxfId="1617" priority="291" operator="equal">
      <formula>"MODERADO"</formula>
    </cfRule>
    <cfRule type="cellIs" dxfId="1616" priority="292" operator="equal">
      <formula>"GRAVE"</formula>
    </cfRule>
  </conditionalFormatting>
  <conditionalFormatting sqref="AX446:AY446">
    <cfRule type="expression" dxfId="1615" priority="287">
      <formula>$S446="No_existen"</formula>
    </cfRule>
  </conditionalFormatting>
  <conditionalFormatting sqref="AX446">
    <cfRule type="expression" dxfId="1614" priority="289">
      <formula>AW446="ASUMIR"</formula>
    </cfRule>
  </conditionalFormatting>
  <conditionalFormatting sqref="AY446">
    <cfRule type="expression" dxfId="1613" priority="288">
      <formula>AW446="ASUMIR"</formula>
    </cfRule>
  </conditionalFormatting>
  <conditionalFormatting sqref="AX449:AY449">
    <cfRule type="expression" dxfId="1612" priority="284">
      <formula>$S449="No_existen"</formula>
    </cfRule>
  </conditionalFormatting>
  <conditionalFormatting sqref="AX449">
    <cfRule type="expression" dxfId="1611" priority="286">
      <formula>AW449="ASUMIR"</formula>
    </cfRule>
  </conditionalFormatting>
  <conditionalFormatting sqref="AY449">
    <cfRule type="expression" dxfId="1610" priority="285">
      <formula>AW449="ASUMIR"</formula>
    </cfRule>
  </conditionalFormatting>
  <conditionalFormatting sqref="AX452:AY454">
    <cfRule type="expression" dxfId="1609" priority="281">
      <formula>$S452="No_existen"</formula>
    </cfRule>
  </conditionalFormatting>
  <conditionalFormatting sqref="AX452:AX454">
    <cfRule type="expression" dxfId="1608" priority="283">
      <formula>AW452="ASUMIR"</formula>
    </cfRule>
  </conditionalFormatting>
  <conditionalFormatting sqref="AY452:AY454">
    <cfRule type="expression" dxfId="1607" priority="282">
      <formula>AW452="ASUMIR"</formula>
    </cfRule>
  </conditionalFormatting>
  <conditionalFormatting sqref="I455:I457">
    <cfRule type="expression" dxfId="1606" priority="280">
      <formula>$G455="N/A"</formula>
    </cfRule>
  </conditionalFormatting>
  <conditionalFormatting sqref="AU455:AV455">
    <cfRule type="cellIs" dxfId="1605" priority="277" operator="equal">
      <formula>"LEVE"</formula>
    </cfRule>
    <cfRule type="cellIs" dxfId="1604" priority="278" operator="equal">
      <formula>"MODERADO"</formula>
    </cfRule>
    <cfRule type="cellIs" dxfId="1603" priority="279" operator="equal">
      <formula>"GRAVE"</formula>
    </cfRule>
  </conditionalFormatting>
  <conditionalFormatting sqref="AX14">
    <cfRule type="expression" dxfId="1602" priority="276">
      <formula>AW14="ASUMIR"</formula>
    </cfRule>
  </conditionalFormatting>
  <conditionalFormatting sqref="AX14">
    <cfRule type="expression" dxfId="1601" priority="275">
      <formula>$S14="No_existen"</formula>
    </cfRule>
  </conditionalFormatting>
  <conditionalFormatting sqref="AY14">
    <cfRule type="expression" dxfId="1600" priority="274">
      <formula>AW14="ASUMIR"</formula>
    </cfRule>
  </conditionalFormatting>
  <conditionalFormatting sqref="H458:H470">
    <cfRule type="expression" dxfId="1599" priority="273">
      <formula>$G458="N/A"</formula>
    </cfRule>
  </conditionalFormatting>
  <conditionalFormatting sqref="H479:H484">
    <cfRule type="expression" dxfId="1598" priority="272">
      <formula>$G479="N/A"</formula>
    </cfRule>
  </conditionalFormatting>
  <conditionalFormatting sqref="H488:H496">
    <cfRule type="expression" dxfId="1597" priority="271">
      <formula>$G488="N/A"</formula>
    </cfRule>
  </conditionalFormatting>
  <conditionalFormatting sqref="I471:I472">
    <cfRule type="expression" dxfId="1596" priority="269">
      <formula>$G471="N/A"</formula>
    </cfRule>
  </conditionalFormatting>
  <conditionalFormatting sqref="I458:I470">
    <cfRule type="expression" dxfId="1595" priority="270">
      <formula>$G458="N/A"</formula>
    </cfRule>
  </conditionalFormatting>
  <conditionalFormatting sqref="I479:I481">
    <cfRule type="expression" dxfId="1594" priority="268">
      <formula>$G479="N/A"</formula>
    </cfRule>
  </conditionalFormatting>
  <conditionalFormatting sqref="S458:S472">
    <cfRule type="cellIs" dxfId="1593" priority="267" operator="between">
      <formula>2</formula>
      <formula>3</formula>
    </cfRule>
  </conditionalFormatting>
  <conditionalFormatting sqref="W471:W472">
    <cfRule type="expression" dxfId="1592" priority="265">
      <formula>S471="No_existen"</formula>
    </cfRule>
  </conditionalFormatting>
  <conditionalFormatting sqref="W458:W470">
    <cfRule type="expression" dxfId="1591" priority="266">
      <formula>S458="No_existen"</formula>
    </cfRule>
  </conditionalFormatting>
  <conditionalFormatting sqref="AA458:AA472">
    <cfRule type="expression" dxfId="1590" priority="264">
      <formula>S458="No_Existen"</formula>
    </cfRule>
  </conditionalFormatting>
  <conditionalFormatting sqref="AG458">
    <cfRule type="expression" dxfId="1589" priority="259">
      <formula>$S$11="No_existen"</formula>
    </cfRule>
  </conditionalFormatting>
  <conditionalFormatting sqref="AG458:AG470">
    <cfRule type="expression" dxfId="1588" priority="260">
      <formula>AF458="No asignado"</formula>
    </cfRule>
  </conditionalFormatting>
  <conditionalFormatting sqref="AG459">
    <cfRule type="expression" dxfId="1587" priority="261">
      <formula>$S$12="No_existen"</formula>
    </cfRule>
  </conditionalFormatting>
  <conditionalFormatting sqref="AG460">
    <cfRule type="expression" dxfId="1586" priority="262">
      <formula>$S$13="No_existen"</formula>
    </cfRule>
  </conditionalFormatting>
  <conditionalFormatting sqref="AG461:AG470">
    <cfRule type="expression" dxfId="1585" priority="263">
      <formula>S461="No_existen"</formula>
    </cfRule>
  </conditionalFormatting>
  <conditionalFormatting sqref="AK458:AK470">
    <cfRule type="expression" dxfId="1584" priority="258">
      <formula>S458="No_existen"</formula>
    </cfRule>
  </conditionalFormatting>
  <conditionalFormatting sqref="AL458:AL470">
    <cfRule type="expression" dxfId="1583" priority="257">
      <formula>S458="No_existen"</formula>
    </cfRule>
  </conditionalFormatting>
  <conditionalFormatting sqref="AP458:AP470">
    <cfRule type="expression" dxfId="1582" priority="256">
      <formula>S458="No_existen"</formula>
    </cfRule>
  </conditionalFormatting>
  <conditionalFormatting sqref="AU458">
    <cfRule type="cellIs" dxfId="1581" priority="253" operator="equal">
      <formula>"LEVE"</formula>
    </cfRule>
  </conditionalFormatting>
  <conditionalFormatting sqref="AU458">
    <cfRule type="cellIs" dxfId="1580" priority="254" operator="equal">
      <formula>"MODERADO"</formula>
    </cfRule>
  </conditionalFormatting>
  <conditionalFormatting sqref="AU458">
    <cfRule type="cellIs" dxfId="1579" priority="255" operator="equal">
      <formula>"GRAVE"</formula>
    </cfRule>
  </conditionalFormatting>
  <conditionalFormatting sqref="AV458">
    <cfRule type="cellIs" dxfId="1578" priority="250" operator="equal">
      <formula>"LEVE"</formula>
    </cfRule>
  </conditionalFormatting>
  <conditionalFormatting sqref="AV458">
    <cfRule type="cellIs" dxfId="1577" priority="251" operator="equal">
      <formula>"MODERADO"</formula>
    </cfRule>
  </conditionalFormatting>
  <conditionalFormatting sqref="AV458">
    <cfRule type="cellIs" dxfId="1576" priority="252" operator="equal">
      <formula>"GRAVE"</formula>
    </cfRule>
  </conditionalFormatting>
  <conditionalFormatting sqref="AU461">
    <cfRule type="cellIs" dxfId="1575" priority="247" operator="equal">
      <formula>"LEVE"</formula>
    </cfRule>
  </conditionalFormatting>
  <conditionalFormatting sqref="AU461">
    <cfRule type="cellIs" dxfId="1574" priority="248" operator="equal">
      <formula>"MODERADO"</formula>
    </cfRule>
  </conditionalFormatting>
  <conditionalFormatting sqref="AU461">
    <cfRule type="cellIs" dxfId="1573" priority="249" operator="equal">
      <formula>"GRAVE"</formula>
    </cfRule>
  </conditionalFormatting>
  <conditionalFormatting sqref="AV461">
    <cfRule type="cellIs" dxfId="1572" priority="244" operator="equal">
      <formula>"LEVE"</formula>
    </cfRule>
  </conditionalFormatting>
  <conditionalFormatting sqref="AV461">
    <cfRule type="cellIs" dxfId="1571" priority="245" operator="equal">
      <formula>"MODERADO"</formula>
    </cfRule>
  </conditionalFormatting>
  <conditionalFormatting sqref="AV461">
    <cfRule type="cellIs" dxfId="1570" priority="246" operator="equal">
      <formula>"GRAVE"</formula>
    </cfRule>
  </conditionalFormatting>
  <conditionalFormatting sqref="AU464">
    <cfRule type="cellIs" dxfId="1569" priority="241" operator="equal">
      <formula>"LEVE"</formula>
    </cfRule>
  </conditionalFormatting>
  <conditionalFormatting sqref="AU464">
    <cfRule type="cellIs" dxfId="1568" priority="242" operator="equal">
      <formula>"MODERADO"</formula>
    </cfRule>
  </conditionalFormatting>
  <conditionalFormatting sqref="AU464">
    <cfRule type="cellIs" dxfId="1567" priority="243" operator="equal">
      <formula>"GRAVE"</formula>
    </cfRule>
  </conditionalFormatting>
  <conditionalFormatting sqref="AV464">
    <cfRule type="cellIs" dxfId="1566" priority="238" operator="equal">
      <formula>"LEVE"</formula>
    </cfRule>
  </conditionalFormatting>
  <conditionalFormatting sqref="AV464">
    <cfRule type="cellIs" dxfId="1565" priority="239" operator="equal">
      <formula>"MODERADO"</formula>
    </cfRule>
  </conditionalFormatting>
  <conditionalFormatting sqref="AV464">
    <cfRule type="cellIs" dxfId="1564" priority="240" operator="equal">
      <formula>"GRAVE"</formula>
    </cfRule>
  </conditionalFormatting>
  <conditionalFormatting sqref="AU467">
    <cfRule type="cellIs" dxfId="1563" priority="235" operator="equal">
      <formula>"LEVE"</formula>
    </cfRule>
  </conditionalFormatting>
  <conditionalFormatting sqref="AU467">
    <cfRule type="cellIs" dxfId="1562" priority="236" operator="equal">
      <formula>"MODERADO"</formula>
    </cfRule>
  </conditionalFormatting>
  <conditionalFormatting sqref="AU467">
    <cfRule type="cellIs" dxfId="1561" priority="237" operator="equal">
      <formula>"GRAVE"</formula>
    </cfRule>
  </conditionalFormatting>
  <conditionalFormatting sqref="AV467">
    <cfRule type="cellIs" dxfId="1560" priority="232" operator="equal">
      <formula>"LEVE"</formula>
    </cfRule>
  </conditionalFormatting>
  <conditionalFormatting sqref="AV467">
    <cfRule type="cellIs" dxfId="1559" priority="233" operator="equal">
      <formula>"MODERADO"</formula>
    </cfRule>
  </conditionalFormatting>
  <conditionalFormatting sqref="AV467">
    <cfRule type="cellIs" dxfId="1558" priority="234" operator="equal">
      <formula>"GRAVE"</formula>
    </cfRule>
  </conditionalFormatting>
  <conditionalFormatting sqref="AU470">
    <cfRule type="cellIs" dxfId="1557" priority="229" operator="equal">
      <formula>"LEVE"</formula>
    </cfRule>
  </conditionalFormatting>
  <conditionalFormatting sqref="AU470">
    <cfRule type="cellIs" dxfId="1556" priority="230" operator="equal">
      <formula>"MODERADO"</formula>
    </cfRule>
  </conditionalFormatting>
  <conditionalFormatting sqref="AU470">
    <cfRule type="cellIs" dxfId="1555" priority="231" operator="equal">
      <formula>"GRAVE"</formula>
    </cfRule>
  </conditionalFormatting>
  <conditionalFormatting sqref="AV470">
    <cfRule type="cellIs" dxfId="1554" priority="226" operator="equal">
      <formula>"LEVE"</formula>
    </cfRule>
  </conditionalFormatting>
  <conditionalFormatting sqref="AV470">
    <cfRule type="cellIs" dxfId="1553" priority="227" operator="equal">
      <formula>"MODERADO"</formula>
    </cfRule>
  </conditionalFormatting>
  <conditionalFormatting sqref="AV470">
    <cfRule type="cellIs" dxfId="1552" priority="228" operator="equal">
      <formula>"GRAVE"</formula>
    </cfRule>
  </conditionalFormatting>
  <conditionalFormatting sqref="AX467">
    <cfRule type="expression" dxfId="1551" priority="222">
      <formula>$S467="No_existen"</formula>
    </cfRule>
  </conditionalFormatting>
  <conditionalFormatting sqref="AX467">
    <cfRule type="expression" dxfId="1550" priority="223">
      <formula>AW467="ASUMIR"</formula>
    </cfRule>
  </conditionalFormatting>
  <conditionalFormatting sqref="AY467">
    <cfRule type="expression" dxfId="1549" priority="224">
      <formula>$S467="No_existen"</formula>
    </cfRule>
  </conditionalFormatting>
  <conditionalFormatting sqref="AY467">
    <cfRule type="expression" dxfId="1548" priority="225">
      <formula>AW467="ASUMIR"</formula>
    </cfRule>
  </conditionalFormatting>
  <conditionalFormatting sqref="AX470:AY470">
    <cfRule type="expression" dxfId="1547" priority="219">
      <formula>$S470="No_existen"</formula>
    </cfRule>
  </conditionalFormatting>
  <conditionalFormatting sqref="AX470">
    <cfRule type="expression" dxfId="1546" priority="220">
      <formula>AW470="ASUMIR"</formula>
    </cfRule>
  </conditionalFormatting>
  <conditionalFormatting sqref="AY470">
    <cfRule type="expression" dxfId="1545" priority="221">
      <formula>AW470="ASUMIR"</formula>
    </cfRule>
  </conditionalFormatting>
  <conditionalFormatting sqref="S479:S484">
    <cfRule type="cellIs" dxfId="1544" priority="208" operator="between">
      <formula>2</formula>
      <formula>3</formula>
    </cfRule>
  </conditionalFormatting>
  <conditionalFormatting sqref="S488:S496">
    <cfRule type="cellIs" dxfId="1543" priority="207" operator="between">
      <formula>2</formula>
      <formula>3</formula>
    </cfRule>
  </conditionalFormatting>
  <conditionalFormatting sqref="W480:W481">
    <cfRule type="expression" dxfId="1542" priority="195">
      <formula>S480="No_existen"</formula>
    </cfRule>
  </conditionalFormatting>
  <conditionalFormatting sqref="W479">
    <cfRule type="expression" dxfId="1541" priority="196">
      <formula>S479="No_existen"</formula>
    </cfRule>
  </conditionalFormatting>
  <conditionalFormatting sqref="W482:W484">
    <cfRule type="expression" dxfId="1540" priority="197">
      <formula>S482="No_existen"</formula>
    </cfRule>
  </conditionalFormatting>
  <conditionalFormatting sqref="W488">
    <cfRule type="expression" dxfId="1539" priority="198">
      <formula>S488="No_existen"</formula>
    </cfRule>
  </conditionalFormatting>
  <conditionalFormatting sqref="W490">
    <cfRule type="expression" dxfId="1538" priority="199">
      <formula>S490="No_existen"</formula>
    </cfRule>
  </conditionalFormatting>
  <conditionalFormatting sqref="W489">
    <cfRule type="expression" dxfId="1537" priority="200">
      <formula>S489="No_existen"</formula>
    </cfRule>
  </conditionalFormatting>
  <conditionalFormatting sqref="W491">
    <cfRule type="expression" dxfId="1536" priority="201">
      <formula>S491="No_existen"</formula>
    </cfRule>
  </conditionalFormatting>
  <conditionalFormatting sqref="W492">
    <cfRule type="expression" dxfId="1535" priority="202">
      <formula>S492="No_existen"</formula>
    </cfRule>
  </conditionalFormatting>
  <conditionalFormatting sqref="W493">
    <cfRule type="expression" dxfId="1534" priority="203">
      <formula>S493="No_existen"</formula>
    </cfRule>
  </conditionalFormatting>
  <conditionalFormatting sqref="W494">
    <cfRule type="expression" dxfId="1533" priority="204">
      <formula>S494="No_existen"</formula>
    </cfRule>
  </conditionalFormatting>
  <conditionalFormatting sqref="W495">
    <cfRule type="expression" dxfId="1532" priority="205">
      <formula>S495="No_existen"</formula>
    </cfRule>
  </conditionalFormatting>
  <conditionalFormatting sqref="W496">
    <cfRule type="expression" dxfId="1531" priority="206">
      <formula>S496="No_existen"</formula>
    </cfRule>
  </conditionalFormatting>
  <conditionalFormatting sqref="AA479:AA484 AA488:AA496">
    <cfRule type="expression" dxfId="1530" priority="194">
      <formula>S479="No_Existen"</formula>
    </cfRule>
  </conditionalFormatting>
  <conditionalFormatting sqref="AF479:AF484 AF488:AF496">
    <cfRule type="expression" dxfId="1529" priority="193">
      <formula>S479="No_existen"</formula>
    </cfRule>
  </conditionalFormatting>
  <conditionalFormatting sqref="AG479">
    <cfRule type="expression" dxfId="1528" priority="166">
      <formula>$S$11="No_existen"</formula>
    </cfRule>
  </conditionalFormatting>
  <conditionalFormatting sqref="AG479:AG481">
    <cfRule type="expression" dxfId="1527" priority="167">
      <formula>AF479="No asignado"</formula>
    </cfRule>
  </conditionalFormatting>
  <conditionalFormatting sqref="AG480">
    <cfRule type="expression" dxfId="1526" priority="168">
      <formula>$S$12="No_existen"</formula>
    </cfRule>
  </conditionalFormatting>
  <conditionalFormatting sqref="AG481">
    <cfRule type="expression" dxfId="1525" priority="169">
      <formula>$S$13="No_existen"</formula>
    </cfRule>
  </conditionalFormatting>
  <conditionalFormatting sqref="AG482">
    <cfRule type="expression" dxfId="1524" priority="170">
      <formula>$P$11="No_existen"</formula>
    </cfRule>
  </conditionalFormatting>
  <conditionalFormatting sqref="AG482:AG484">
    <cfRule type="expression" dxfId="1523" priority="171">
      <formula>AF482="No asignado"</formula>
    </cfRule>
  </conditionalFormatting>
  <conditionalFormatting sqref="AG483">
    <cfRule type="expression" dxfId="1522" priority="172">
      <formula>$P$12="No_existen"</formula>
    </cfRule>
  </conditionalFormatting>
  <conditionalFormatting sqref="AG484">
    <cfRule type="expression" dxfId="1521" priority="173">
      <formula>$P$13="No_existen"</formula>
    </cfRule>
  </conditionalFormatting>
  <conditionalFormatting sqref="AG484">
    <cfRule type="expression" dxfId="1520" priority="174">
      <formula>$P$11="No_existen"</formula>
    </cfRule>
  </conditionalFormatting>
  <conditionalFormatting sqref="AG483">
    <cfRule type="expression" dxfId="1519" priority="175">
      <formula>$P$11="No_existen"</formula>
    </cfRule>
  </conditionalFormatting>
  <conditionalFormatting sqref="AG484">
    <cfRule type="expression" dxfId="1518" priority="176">
      <formula>$P$11="No_existen"</formula>
    </cfRule>
  </conditionalFormatting>
  <conditionalFormatting sqref="AG488">
    <cfRule type="expression" dxfId="1517" priority="177">
      <formula>$P$11="No_existen"</formula>
    </cfRule>
  </conditionalFormatting>
  <conditionalFormatting sqref="AG488:AG490">
    <cfRule type="expression" dxfId="1516" priority="178">
      <formula>AF488="No asignado"</formula>
    </cfRule>
  </conditionalFormatting>
  <conditionalFormatting sqref="AG489">
    <cfRule type="expression" dxfId="1515" priority="179">
      <formula>$P$12="No_existen"</formula>
    </cfRule>
  </conditionalFormatting>
  <conditionalFormatting sqref="AG490">
    <cfRule type="expression" dxfId="1514" priority="180">
      <formula>$P$13="No_existen"</formula>
    </cfRule>
  </conditionalFormatting>
  <conditionalFormatting sqref="AG490">
    <cfRule type="expression" dxfId="1513" priority="181">
      <formula>$P$12="No_existen"</formula>
    </cfRule>
  </conditionalFormatting>
  <conditionalFormatting sqref="AG491">
    <cfRule type="expression" dxfId="1512" priority="182">
      <formula>S491="No_existen"</formula>
    </cfRule>
  </conditionalFormatting>
  <conditionalFormatting sqref="AG492">
    <cfRule type="expression" dxfId="1511" priority="183">
      <formula>S492="No_existen"</formula>
    </cfRule>
  </conditionalFormatting>
  <conditionalFormatting sqref="AG493">
    <cfRule type="expression" dxfId="1510" priority="184">
      <formula>S493="No_existen"</formula>
    </cfRule>
  </conditionalFormatting>
  <conditionalFormatting sqref="AG491:AG493">
    <cfRule type="expression" dxfId="1509" priority="185">
      <formula>AF491="No asignado"</formula>
    </cfRule>
  </conditionalFormatting>
  <conditionalFormatting sqref="AG491:AG493">
    <cfRule type="expression" dxfId="1508" priority="186">
      <formula>AF491="No asignado"</formula>
    </cfRule>
  </conditionalFormatting>
  <conditionalFormatting sqref="AG493">
    <cfRule type="expression" dxfId="1507" priority="187">
      <formula>S493="No_existen"</formula>
    </cfRule>
  </conditionalFormatting>
  <conditionalFormatting sqref="AG494">
    <cfRule type="expression" dxfId="1506" priority="188">
      <formula>S494="No_existen"</formula>
    </cfRule>
  </conditionalFormatting>
  <conditionalFormatting sqref="AG495">
    <cfRule type="expression" dxfId="1505" priority="189">
      <formula>S495="No_existen"</formula>
    </cfRule>
  </conditionalFormatting>
  <conditionalFormatting sqref="AG496">
    <cfRule type="expression" dxfId="1504" priority="190">
      <formula>S496="No_existen"</formula>
    </cfRule>
  </conditionalFormatting>
  <conditionalFormatting sqref="AG494:AG496">
    <cfRule type="expression" dxfId="1503" priority="191">
      <formula>AF494="No asignado"</formula>
    </cfRule>
  </conditionalFormatting>
  <conditionalFormatting sqref="AG494:AG496">
    <cfRule type="expression" dxfId="1502" priority="192">
      <formula>AF494="No asignado"</formula>
    </cfRule>
  </conditionalFormatting>
  <conditionalFormatting sqref="AK479:AK484 AK488:AK496">
    <cfRule type="expression" dxfId="1501" priority="165">
      <formula>S479="No_existen"</formula>
    </cfRule>
  </conditionalFormatting>
  <conditionalFormatting sqref="AL479:AL484 AL488:AL496">
    <cfRule type="expression" dxfId="1500" priority="164">
      <formula>S479="No_existen"</formula>
    </cfRule>
  </conditionalFormatting>
  <conditionalFormatting sqref="AP479:AP484 AP488:AP496">
    <cfRule type="expression" dxfId="1499" priority="163">
      <formula>S479="No_existen"</formula>
    </cfRule>
  </conditionalFormatting>
  <conditionalFormatting sqref="AU479">
    <cfRule type="cellIs" dxfId="1498" priority="160" operator="equal">
      <formula>"LEVE"</formula>
    </cfRule>
  </conditionalFormatting>
  <conditionalFormatting sqref="AU479">
    <cfRule type="cellIs" dxfId="1497" priority="161" operator="equal">
      <formula>"MODERADO"</formula>
    </cfRule>
  </conditionalFormatting>
  <conditionalFormatting sqref="AU479">
    <cfRule type="cellIs" dxfId="1496" priority="162" operator="equal">
      <formula>"GRAVE"</formula>
    </cfRule>
  </conditionalFormatting>
  <conditionalFormatting sqref="AV479">
    <cfRule type="cellIs" dxfId="1495" priority="154" operator="equal">
      <formula>"LEVE"</formula>
    </cfRule>
  </conditionalFormatting>
  <conditionalFormatting sqref="AV479">
    <cfRule type="cellIs" dxfId="1494" priority="155" operator="equal">
      <formula>"MODERADO"</formula>
    </cfRule>
  </conditionalFormatting>
  <conditionalFormatting sqref="AV479">
    <cfRule type="cellIs" dxfId="1493" priority="156" operator="equal">
      <formula>"GRAVE"</formula>
    </cfRule>
  </conditionalFormatting>
  <conditionalFormatting sqref="AX479:AX480">
    <cfRule type="expression" dxfId="1492" priority="152">
      <formula>$S479="No_existen"</formula>
    </cfRule>
  </conditionalFormatting>
  <conditionalFormatting sqref="AX479:AX480">
    <cfRule type="expression" dxfId="1491" priority="153">
      <formula>AW479="ASUMIR"</formula>
    </cfRule>
  </conditionalFormatting>
  <conditionalFormatting sqref="AY479:AY480">
    <cfRule type="expression" dxfId="1490" priority="150">
      <formula>$S479="No_existen"</formula>
    </cfRule>
  </conditionalFormatting>
  <conditionalFormatting sqref="AY479:AY480">
    <cfRule type="expression" dxfId="1489" priority="151">
      <formula>AW479="ASUMIR"</formula>
    </cfRule>
  </conditionalFormatting>
  <conditionalFormatting sqref="AU482">
    <cfRule type="cellIs" dxfId="1488" priority="147" operator="equal">
      <formula>"LEVE"</formula>
    </cfRule>
  </conditionalFormatting>
  <conditionalFormatting sqref="AU482">
    <cfRule type="cellIs" dxfId="1487" priority="148" operator="equal">
      <formula>"MODERADO"</formula>
    </cfRule>
  </conditionalFormatting>
  <conditionalFormatting sqref="AU482">
    <cfRule type="cellIs" dxfId="1486" priority="149" operator="equal">
      <formula>"GRAVE"</formula>
    </cfRule>
  </conditionalFormatting>
  <conditionalFormatting sqref="AV482">
    <cfRule type="cellIs" dxfId="1485" priority="141" operator="equal">
      <formula>"LEVE"</formula>
    </cfRule>
  </conditionalFormatting>
  <conditionalFormatting sqref="AV482">
    <cfRule type="cellIs" dxfId="1484" priority="142" operator="equal">
      <formula>"MODERADO"</formula>
    </cfRule>
  </conditionalFormatting>
  <conditionalFormatting sqref="AV482">
    <cfRule type="cellIs" dxfId="1483" priority="143" operator="equal">
      <formula>"GRAVE"</formula>
    </cfRule>
  </conditionalFormatting>
  <conditionalFormatting sqref="AY482">
    <cfRule type="expression" dxfId="1482" priority="138">
      <formula>$S482="No_existen"</formula>
    </cfRule>
  </conditionalFormatting>
  <conditionalFormatting sqref="AY482">
    <cfRule type="expression" dxfId="1481" priority="139">
      <formula>AW482="ASUMIR"</formula>
    </cfRule>
  </conditionalFormatting>
  <conditionalFormatting sqref="AX482">
    <cfRule type="expression" dxfId="1480" priority="140">
      <formula>AW482="ASUMIR"</formula>
    </cfRule>
  </conditionalFormatting>
  <conditionalFormatting sqref="AZ483:AZ484">
    <cfRule type="expression" dxfId="1479" priority="133">
      <formula>AW483&lt;&gt;"COMPARTIR"</formula>
    </cfRule>
  </conditionalFormatting>
  <conditionalFormatting sqref="AZ483:AZ484">
    <cfRule type="expression" dxfId="1478" priority="134">
      <formula>AW483="ASUMIR"</formula>
    </cfRule>
  </conditionalFormatting>
  <conditionalFormatting sqref="AY483:AY484">
    <cfRule type="expression" dxfId="1477" priority="135">
      <formula>$S483="No_existen"</formula>
    </cfRule>
  </conditionalFormatting>
  <conditionalFormatting sqref="AY483:AY484">
    <cfRule type="expression" dxfId="1476" priority="136">
      <formula>AW483="ASUMIR"</formula>
    </cfRule>
  </conditionalFormatting>
  <conditionalFormatting sqref="AX483:AX484">
    <cfRule type="expression" dxfId="1475" priority="137">
      <formula>AW483="ASUMIR"</formula>
    </cfRule>
  </conditionalFormatting>
  <conditionalFormatting sqref="AU488">
    <cfRule type="cellIs" dxfId="1474" priority="130" operator="equal">
      <formula>"LEVE"</formula>
    </cfRule>
  </conditionalFormatting>
  <conditionalFormatting sqref="AU488">
    <cfRule type="cellIs" dxfId="1473" priority="131" operator="equal">
      <formula>"MODERADO"</formula>
    </cfRule>
  </conditionalFormatting>
  <conditionalFormatting sqref="AU488">
    <cfRule type="cellIs" dxfId="1472" priority="132" operator="equal">
      <formula>"GRAVE"</formula>
    </cfRule>
  </conditionalFormatting>
  <conditionalFormatting sqref="AV488">
    <cfRule type="cellIs" dxfId="1471" priority="124" operator="equal">
      <formula>"LEVE"</formula>
    </cfRule>
  </conditionalFormatting>
  <conditionalFormatting sqref="AV488">
    <cfRule type="cellIs" dxfId="1470" priority="125" operator="equal">
      <formula>"MODERADO"</formula>
    </cfRule>
  </conditionalFormatting>
  <conditionalFormatting sqref="AV488">
    <cfRule type="cellIs" dxfId="1469" priority="126" operator="equal">
      <formula>"GRAVE"</formula>
    </cfRule>
  </conditionalFormatting>
  <conditionalFormatting sqref="AU491">
    <cfRule type="cellIs" dxfId="1468" priority="118" operator="equal">
      <formula>"LEVE"</formula>
    </cfRule>
  </conditionalFormatting>
  <conditionalFormatting sqref="AU491">
    <cfRule type="cellIs" dxfId="1467" priority="119" operator="equal">
      <formula>"MODERADO"</formula>
    </cfRule>
  </conditionalFormatting>
  <conditionalFormatting sqref="AU491">
    <cfRule type="cellIs" dxfId="1466" priority="120" operator="equal">
      <formula>"GRAVE"</formula>
    </cfRule>
  </conditionalFormatting>
  <conditionalFormatting sqref="AV491">
    <cfRule type="cellIs" dxfId="1465" priority="115" operator="equal">
      <formula>"LEVE"</formula>
    </cfRule>
  </conditionalFormatting>
  <conditionalFormatting sqref="AV491">
    <cfRule type="cellIs" dxfId="1464" priority="116" operator="equal">
      <formula>"MODERADO"</formula>
    </cfRule>
  </conditionalFormatting>
  <conditionalFormatting sqref="AV491">
    <cfRule type="cellIs" dxfId="1463" priority="117" operator="equal">
      <formula>"GRAVE"</formula>
    </cfRule>
  </conditionalFormatting>
  <conditionalFormatting sqref="AU494">
    <cfRule type="cellIs" dxfId="1462" priority="112" operator="equal">
      <formula>"LEVE"</formula>
    </cfRule>
  </conditionalFormatting>
  <conditionalFormatting sqref="AU494">
    <cfRule type="cellIs" dxfId="1461" priority="113" operator="equal">
      <formula>"MODERADO"</formula>
    </cfRule>
  </conditionalFormatting>
  <conditionalFormatting sqref="AU494">
    <cfRule type="cellIs" dxfId="1460" priority="114" operator="equal">
      <formula>"GRAVE"</formula>
    </cfRule>
  </conditionalFormatting>
  <conditionalFormatting sqref="AV494">
    <cfRule type="cellIs" dxfId="1459" priority="109" operator="equal">
      <formula>"LEVE"</formula>
    </cfRule>
  </conditionalFormatting>
  <conditionalFormatting sqref="AV494">
    <cfRule type="cellIs" dxfId="1458" priority="110" operator="equal">
      <formula>"MODERADO"</formula>
    </cfRule>
  </conditionalFormatting>
  <conditionalFormatting sqref="AV494">
    <cfRule type="cellIs" dxfId="1457" priority="111" operator="equal">
      <formula>"GRAVE"</formula>
    </cfRule>
  </conditionalFormatting>
  <conditionalFormatting sqref="AY488:AY490">
    <cfRule type="expression" dxfId="1456" priority="106">
      <formula>$S488="No_existen"</formula>
    </cfRule>
  </conditionalFormatting>
  <conditionalFormatting sqref="AY488:AY490">
    <cfRule type="expression" dxfId="1455" priority="107">
      <formula>AW488="ASUMIR"</formula>
    </cfRule>
  </conditionalFormatting>
  <conditionalFormatting sqref="AX488:AX490">
    <cfRule type="expression" dxfId="1454" priority="108">
      <formula>AW488="ASUMIR"</formula>
    </cfRule>
  </conditionalFormatting>
  <conditionalFormatting sqref="G473:G478">
    <cfRule type="expression" dxfId="1453" priority="105">
      <formula>$G473="N/A"</formula>
    </cfRule>
  </conditionalFormatting>
  <conditionalFormatting sqref="H473:H478">
    <cfRule type="expression" dxfId="1452" priority="104">
      <formula>$G473="N/A"</formula>
    </cfRule>
  </conditionalFormatting>
  <conditionalFormatting sqref="I473:I478">
    <cfRule type="expression" dxfId="1451" priority="103">
      <formula>$G473="N/A"</formula>
    </cfRule>
  </conditionalFormatting>
  <conditionalFormatting sqref="S473:S478">
    <cfRule type="cellIs" dxfId="1450" priority="102" operator="between">
      <formula>2</formula>
      <formula>3</formula>
    </cfRule>
  </conditionalFormatting>
  <conditionalFormatting sqref="W473:W474">
    <cfRule type="expression" dxfId="1449" priority="101">
      <formula>S473="No_existen"</formula>
    </cfRule>
  </conditionalFormatting>
  <conditionalFormatting sqref="W476">
    <cfRule type="expression" dxfId="1448" priority="100">
      <formula>S476="No_existen"</formula>
    </cfRule>
  </conditionalFormatting>
  <conditionalFormatting sqref="AA473:AA475">
    <cfRule type="expression" dxfId="1447" priority="99">
      <formula>$S$26="No_existen"</formula>
    </cfRule>
  </conditionalFormatting>
  <conditionalFormatting sqref="AA476:AA478">
    <cfRule type="expression" dxfId="1446" priority="98">
      <formula>$S$29="No_existen"</formula>
    </cfRule>
  </conditionalFormatting>
  <conditionalFormatting sqref="AG473">
    <cfRule type="expression" dxfId="1445" priority="96">
      <formula>AF473="No asignado"</formula>
    </cfRule>
  </conditionalFormatting>
  <conditionalFormatting sqref="AG473">
    <cfRule type="expression" dxfId="1444" priority="97">
      <formula>S473="No_existen"</formula>
    </cfRule>
  </conditionalFormatting>
  <conditionalFormatting sqref="AG476">
    <cfRule type="expression" dxfId="1443" priority="94">
      <formula>AF476="No asignado"</formula>
    </cfRule>
  </conditionalFormatting>
  <conditionalFormatting sqref="AG476">
    <cfRule type="expression" dxfId="1442" priority="95">
      <formula>S476="No_existen"</formula>
    </cfRule>
  </conditionalFormatting>
  <conditionalFormatting sqref="Q485">
    <cfRule type="containsText" dxfId="1441" priority="85" operator="containsText" text="MEDIO">
      <formula>NOT(ISERROR(SEARCH("MEDIO",Q485)))</formula>
    </cfRule>
  </conditionalFormatting>
  <conditionalFormatting sqref="Q485">
    <cfRule type="containsText" dxfId="1440" priority="86" operator="containsText" text="ALTO">
      <formula>NOT(ISERROR(SEARCH("ALTO",Q485)))</formula>
    </cfRule>
    <cfRule type="containsText" dxfId="1439" priority="87" operator="containsText" text="BAJO">
      <formula>NOT(ISERROR(SEARCH("BAJO",Q485)))</formula>
    </cfRule>
  </conditionalFormatting>
  <conditionalFormatting sqref="R485:R487">
    <cfRule type="cellIs" dxfId="1438" priority="82" operator="lessThanOrEqual">
      <formula>3</formula>
    </cfRule>
    <cfRule type="cellIs" dxfId="1437" priority="83" stopIfTrue="1" operator="between">
      <formula>4</formula>
      <formula>9</formula>
    </cfRule>
    <cfRule type="cellIs" dxfId="1436" priority="84" operator="greaterThanOrEqual">
      <formula>10</formula>
    </cfRule>
  </conditionalFormatting>
  <conditionalFormatting sqref="AD485">
    <cfRule type="expression" dxfId="1435" priority="92">
      <formula>T485="No_existen"</formula>
    </cfRule>
  </conditionalFormatting>
  <conditionalFormatting sqref="AE485:AE487">
    <cfRule type="expression" dxfId="1434" priority="91">
      <formula>T485="No_existen"</formula>
    </cfRule>
  </conditionalFormatting>
  <conditionalFormatting sqref="AI485">
    <cfRule type="expression" dxfId="1433" priority="90">
      <formula>T485="No_existen"</formula>
    </cfRule>
  </conditionalFormatting>
  <conditionalFormatting sqref="AJ485:AJ487">
    <cfRule type="expression" dxfId="1432" priority="89">
      <formula>T485="No_existen"</formula>
    </cfRule>
  </conditionalFormatting>
  <conditionalFormatting sqref="AM485">
    <cfRule type="expression" dxfId="1431" priority="76">
      <formula>T485="No_existen"</formula>
    </cfRule>
  </conditionalFormatting>
  <conditionalFormatting sqref="AN485">
    <cfRule type="expression" dxfId="1430" priority="93">
      <formula>T485="No_existen"</formula>
    </cfRule>
  </conditionalFormatting>
  <conditionalFormatting sqref="AO485:AO487">
    <cfRule type="expression" dxfId="1429" priority="88">
      <formula>T485="No_existen"</formula>
    </cfRule>
  </conditionalFormatting>
  <conditionalFormatting sqref="AQ485">
    <cfRule type="expression" dxfId="1428" priority="75">
      <formula>T485="No_existen"</formula>
    </cfRule>
  </conditionalFormatting>
  <conditionalFormatting sqref="O485">
    <cfRule type="containsText" dxfId="1427" priority="64" operator="containsText" text="MEDIA">
      <formula>NOT(ISERROR(SEARCH("MEDIA",O485)))</formula>
    </cfRule>
  </conditionalFormatting>
  <conditionalFormatting sqref="O485">
    <cfRule type="containsText" dxfId="1426" priority="65" operator="containsText" text="ALTA">
      <formula>NOT(ISERROR(SEARCH("ALTA",O485)))</formula>
    </cfRule>
    <cfRule type="containsText" dxfId="1425" priority="66" operator="containsText" text="BAJA">
      <formula>NOT(ISERROR(SEARCH("BAJA",O485)))</formula>
    </cfRule>
  </conditionalFormatting>
  <conditionalFormatting sqref="AB485:AB487">
    <cfRule type="expression" dxfId="1424" priority="57">
      <formula>AA485="Semiautomatico"</formula>
    </cfRule>
    <cfRule type="expression" dxfId="1423" priority="58">
      <formula>AA485="Manual"</formula>
    </cfRule>
    <cfRule type="expression" dxfId="1422" priority="59">
      <formula>S485="No_existen"</formula>
    </cfRule>
  </conditionalFormatting>
  <conditionalFormatting sqref="AU485">
    <cfRule type="cellIs" dxfId="1421" priority="38" operator="equal">
      <formula>"LEVE"</formula>
    </cfRule>
  </conditionalFormatting>
  <conditionalFormatting sqref="AU485">
    <cfRule type="cellIs" dxfId="1420" priority="39" operator="equal">
      <formula>"MODERADO"</formula>
    </cfRule>
  </conditionalFormatting>
  <conditionalFormatting sqref="AU485">
    <cfRule type="cellIs" dxfId="1419" priority="40" operator="equal">
      <formula>"GRAVE"</formula>
    </cfRule>
  </conditionalFormatting>
  <conditionalFormatting sqref="AV485">
    <cfRule type="cellIs" dxfId="1418" priority="35" operator="equal">
      <formula>"LEVE"</formula>
    </cfRule>
  </conditionalFormatting>
  <conditionalFormatting sqref="AV485">
    <cfRule type="cellIs" dxfId="1417" priority="36" operator="equal">
      <formula>"MODERADO"</formula>
    </cfRule>
  </conditionalFormatting>
  <conditionalFormatting sqref="AV485">
    <cfRule type="cellIs" dxfId="1416" priority="37" operator="equal">
      <formula>"GRAVE"</formula>
    </cfRule>
  </conditionalFormatting>
  <conditionalFormatting sqref="G485:H487">
    <cfRule type="expression" dxfId="1415" priority="26">
      <formula>$G485="N/A"</formula>
    </cfRule>
  </conditionalFormatting>
  <conditionalFormatting sqref="S485:S487">
    <cfRule type="cellIs" dxfId="1414" priority="24" operator="between">
      <formula>2</formula>
      <formula>3</formula>
    </cfRule>
  </conditionalFormatting>
  <conditionalFormatting sqref="S485:S487">
    <cfRule type="cellIs" dxfId="1413" priority="25" operator="between">
      <formula>2</formula>
      <formula>3</formula>
    </cfRule>
  </conditionalFormatting>
  <conditionalFormatting sqref="W485">
    <cfRule type="expression" dxfId="1412" priority="21">
      <formula>S485="No_existen"</formula>
    </cfRule>
  </conditionalFormatting>
  <conditionalFormatting sqref="W486">
    <cfRule type="expression" dxfId="1411" priority="22">
      <formula>S486="No_existen"</formula>
    </cfRule>
  </conditionalFormatting>
  <conditionalFormatting sqref="W487">
    <cfRule type="expression" dxfId="1410" priority="23">
      <formula>S487="No_existen"</formula>
    </cfRule>
  </conditionalFormatting>
  <conditionalFormatting sqref="AA485:AA487">
    <cfRule type="expression" dxfId="1409" priority="20">
      <formula>S485="No_Existen"</formula>
    </cfRule>
  </conditionalFormatting>
  <conditionalFormatting sqref="AF485:AF487">
    <cfRule type="expression" dxfId="1408" priority="19">
      <formula>S485="No_existen"</formula>
    </cfRule>
  </conditionalFormatting>
  <conditionalFormatting sqref="AG485:AG487">
    <cfRule type="expression" dxfId="1407" priority="11">
      <formula>AF485="No asignado"</formula>
    </cfRule>
  </conditionalFormatting>
  <conditionalFormatting sqref="AG485:AG487">
    <cfRule type="expression" dxfId="1406" priority="12">
      <formula>$P$12="No_existen"</formula>
    </cfRule>
  </conditionalFormatting>
  <conditionalFormatting sqref="AG485:AG487">
    <cfRule type="expression" dxfId="1405" priority="13">
      <formula>$P$11="No_existen"</formula>
    </cfRule>
  </conditionalFormatting>
  <conditionalFormatting sqref="AG485">
    <cfRule type="expression" dxfId="1404" priority="14">
      <formula>$P$11="No_existen"</formula>
    </cfRule>
  </conditionalFormatting>
  <conditionalFormatting sqref="AG485 AG487">
    <cfRule type="expression" dxfId="1403" priority="15">
      <formula>AF485="No asignado"</formula>
    </cfRule>
  </conditionalFormatting>
  <conditionalFormatting sqref="AG487">
    <cfRule type="expression" dxfId="1402" priority="16">
      <formula>$P$13="No_existen"</formula>
    </cfRule>
  </conditionalFormatting>
  <conditionalFormatting sqref="AG486">
    <cfRule type="expression" dxfId="1401" priority="17">
      <formula>$P$11="No_existen"</formula>
    </cfRule>
  </conditionalFormatting>
  <conditionalFormatting sqref="AG486">
    <cfRule type="expression" dxfId="1400" priority="18">
      <formula>AF486="No asignado"</formula>
    </cfRule>
  </conditionalFormatting>
  <conditionalFormatting sqref="AK485:AK487">
    <cfRule type="expression" dxfId="1399" priority="10">
      <formula>S485="No_existen"</formula>
    </cfRule>
  </conditionalFormatting>
  <conditionalFormatting sqref="AL485:AL487">
    <cfRule type="expression" dxfId="1398" priority="9">
      <formula>S485="No_existen"</formula>
    </cfRule>
  </conditionalFormatting>
  <conditionalFormatting sqref="AP485:AP487">
    <cfRule type="expression" dxfId="1397" priority="8">
      <formula>S485="No_existen"</formula>
    </cfRule>
  </conditionalFormatting>
  <conditionalFormatting sqref="AX485:AY487">
    <cfRule type="expression" dxfId="1396" priority="2">
      <formula>$S485="No_existen"</formula>
    </cfRule>
  </conditionalFormatting>
  <conditionalFormatting sqref="AX485:AX487">
    <cfRule type="expression" dxfId="1395" priority="4">
      <formula>AW485="ASUMIR"</formula>
    </cfRule>
  </conditionalFormatting>
  <conditionalFormatting sqref="AY485:AY487">
    <cfRule type="expression" dxfId="1394" priority="3">
      <formula>AW485="ASUMIR"</formula>
    </cfRule>
  </conditionalFormatting>
  <conditionalFormatting sqref="AZ485:AZ487">
    <cfRule type="expression" dxfId="1393" priority="5">
      <formula>AW485&lt;&gt;"COMPARTIR"</formula>
    </cfRule>
    <cfRule type="expression" dxfId="1392" priority="6">
      <formula>AW485="ASUMIR"</formula>
    </cfRule>
  </conditionalFormatting>
  <conditionalFormatting sqref="AW485:AW487">
    <cfRule type="expression" dxfId="1391" priority="1">
      <formula>$S485="No_existen"</formula>
    </cfRule>
  </conditionalFormatting>
  <dataValidations xWindow="487" yWindow="783" count="61">
    <dataValidation allowBlank="1" showInputMessage="1" showErrorMessage="1" prompt="Identiique aquellas principales consecuencias que se pueden presentar al momento de que se materialice el riesgo" sqref="M11 M17 M14 M20:M457 M497:M571 M473:M478" xr:uid="{00000000-0002-0000-0000-000000000000}"/>
    <dataValidation allowBlank="1" showInputMessage="1" showErrorMessage="1" prompt="Describa brevemente en qué consiste el riesgo" sqref="L11 L17 L14 L20:L457 L497:L571 L473:L478" xr:uid="{00000000-0002-0000-0000-000001000000}"/>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8:V488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7:V497 U86:V86 U146:V146 U206:V206 U266:V266 U326:V326 U386:V386 U446:V446 U509:V509 U89:V89 U149:V149 U209:V209 U269:V269 U329:V329 U389:V389 U449:V449 U512:V512 U92:V92 U152:V152 U212:V212 U332:V332 U392:V392 U452:V452 U515:V515 U95:V95 U155:V155 U215:V215 U335:V335 U395:V395 U455:V455 U518:V518 U98:V98 U158:V158 U218:V218 U338:V338 U398:V398 U458:V458 U521:V521 U101:V101 U161:V161 U221:V221 U341:V341 U401:V401 U461:V461 U524:V524 U104:V104 U164:V164 U224:V224 U344:V344 U404:V404 U464:V464 U527:V527 U110:V110 U170:V170 U230:V230 U350:V350 U410:V410 U470:V470 U533:V533 U80:V80 U140:V140 U200:V200 U260:V260 U320:V320 U380:V380 U440:V440 U503:V503 U77:V77 U137:V137 U197:V197 U257:V257 U317:V317 U377:V377 U437:V437 U500:V500 U83:V83 U143:V143 U203:V203 U263:V263 U323:V323 U383:V383 U443:V443 U506:V506 U71:V71 U131:V131 U191:V191 U251:V251 U311:V311 U371:V371 U431:V431 U494:V494 U128:V128 U188:V188 U248:V248 U308:V308 U368:V368 U428:V428 U491:V491 U107:V107 U167:V167 U227:V227 U347:V347 U407:V407 U467:V467 U530:V530 U113:V113 U173:V173 U233:V233 U353:V353 U413:V413 U473:V473 U536:V536 U116:V116 U176:V176 U236:V236 U296:V296 U356:V356 U416:V416 U476:V476 U119:V119 U179:V179 U239:V239 U299:V299 U359:V359 U419:V419 U479:V479 U122:V122 U182:V182 U242:V242 U302:V302 U362:V362 U422:V422 U482:V482 U125:V125 U185:V185 U245:V245 U305:V305 U365:V365 U425:V425 T294:T651 U539:V539 U542:V542 U545:V545 U548:V548 U551:V551 U554:V554 U557:V557 U560:V560 U563:V563 U566:V566 U569:V569" xr:uid="{00000000-0002-0000-0000-000002000000}"/>
    <dataValidation allowBlank="1" showInputMessage="1" showErrorMessage="1" promptTitle="INDICADOR  DEL RIESGO" prompt="Establezca un indicador que permita monitorear el riesgo" sqref="BG11 BG14:BG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00000000-0002-0000-0000-000005000000}"/>
    <dataValidation allowBlank="1" showInputMessage="1" showErrorMessage="1" prompt="De acuerdo al análisis de los factores interno y externos que incluyo en el estudio de contexto del proceso, establezca claramente la causa que genera el riesgo." sqref="I11:I457 I497:I538 I473:I478" xr:uid="{00000000-0002-0000-0000-000006000000}"/>
    <dataValidation allowBlank="1" showInputMessage="1" showErrorMessage="1" errorTitle="DATO NO VALIDO" error="CELDA DE SELECCIÓN - NO CAMBIAR CONFIGURACIÓN" promptTitle="IMPACTO" prompt="Seleccione el nivel de impacto del riesgo" sqref="Q11:Q538" xr:uid="{00000000-0002-0000-0000-000007000000}"/>
    <dataValidation allowBlank="1" showInputMessage="1" showErrorMessage="1" errorTitle="DATO NO VALIDO" error="CELDA DE SELECCIÓN  - NO CAMBIAR CONFIGURACIÓN" promptTitle="PROBABILIDAD" prompt="Seleccione la probabilidad de ocurrencia del riesgo" sqref="O11:O571" xr:uid="{00000000-0002-0000-0000-000008000000}"/>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7:K571 K473:K478" xr:uid="{00000000-0002-0000-0000-000009000000}"/>
    <dataValidation allowBlank="1" showInputMessage="1" showErrorMessage="1" promptTitle="INDICADOR DE RIESGO" prompt="Digite el nombre y la formula del indicador que permita monitorear el riesgo" sqref="AU11:AU295" xr:uid="{00000000-0002-0000-0000-00000A000000}"/>
    <dataValidation allowBlank="1" showInputMessage="1" showErrorMessage="1" promptTitle="META" prompt="Establezca la meta para el indicador, definiendo si la meta a cumplir es creciente o decreciente." sqref="AV11:AV295" xr:uid="{00000000-0002-0000-0000-00000B000000}"/>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xr:uid="{00000000-0002-0000-0000-00000C000000}">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7:S571 S473:S478" xr:uid="{00000000-0002-0000-0000-00000D000000}">
      <formula1>CONTROLES</formula1>
    </dataValidation>
    <dataValidation type="list" allowBlank="1" showInputMessage="1" showErrorMessage="1" errorTitle="DATO NO VÁLIDO" error="CELDA DE SELECCIÓN - NO CAMBIAR CONFIGURACIÓN" promptTitle="Estado del Control" prompt="Determine el estado del control" sqref="S11:S457 S497:S571 S473:S478" xr:uid="{00000000-0002-0000-0000-00000E000000}">
      <formula1>CONTROLES</formula1>
    </dataValidation>
    <dataValidation type="list" allowBlank="1" showInputMessage="1" showErrorMessage="1" prompt="Seleccione la CLASE de riesgo_x000a_" sqref="J11:J484 J488:J571" xr:uid="{00000000-0002-0000-0000-00000F000000}">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71 Y26 Y29 Y11 Y32 Y35 Y38 Y41 Y44 Y14 Y50 Y272 Y275 Y278 Y281 Y284 Y287 Y290 Y293 Y17 Y20 Y227 Y530 X11:X571 Y263 Y191 Y299 Y335 Y371 Y407 Y443 Y479 Y518 Y59 Y95 Y131 Y167 Y203 Y239 Y311 Y347 Y383 Y419 Y455 Y23 Y155 Y47 Y494 Y62 Y98 Y134 Y170 Y206 Y242 Y314 Y350 Y386 Y422 Y458 Y497 Y533 Y65 Y101 Y137 Y173 Y209 Y245 Y317 Y353 Y389 Y425 Y461 Y500 Y536 Y68 Y104 Y140 Y176 Y212 Y248 Y320 Y356 Y392 Y428 Y464 Y503 Y71 Y107 Y143 Y179 Y215 Y251 Y323 Y359 Y395 Y431 Y467 Y506 Y74 Y110 Y146 Y182 Y218 Y254 Y326 Y362 Y398 Y434 Y470 Y509 Y77 Y113 Y149 Y185 Y221 Y257 Y329 Y365 Y401 Y437 Y473 Y512 Y80 Y116 Y152 Y188 Y224 Y260 Y296 Y332 Y368 Y404 Y440 Y476 Y515 Y86 Y122 Y158 Y194 Y230 Y266 Y302 Y338 Y374 Y410 Y446 Y482 Y521 Y53 Y89 Y125 Y161 Y197 Y233 Y269 Y305 Y341 Y377 Y413 Y449 Y488 Y524 Y56 Y92 Y128 Y164 Y200 Y236 Y308 Y344 Y380 Y416 Y452 Y491 Y527 Y83 Y119 Y539 Y542 Y545 Y548 Y551 Y554 Y557 Y560 Y563 Y566 Y569" xr:uid="{00000000-0002-0000-0000-000010000000}"/>
    <dataValidation allowBlank="1" showInputMessage="1" showErrorMessage="1" promptTitle="Tipo de control" prompt="Defina que tipo de control es el que se aplica._x000a__x000a_Si definio NO EXISTE EL CONTROL dejeesta celda en blanco" sqref="AQ11:AQ571" xr:uid="{00000000-0002-0000-0000-00001100000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7:AF538 AF540:AF541 AF543:AF544 AF546:AF547 AF549:AF550 AF552:AF553 AF555:AF556 AF558:AF559 AF561:AF562 AF564:AF565 AF567:AF568 AF570:AF571" xr:uid="{00000000-0002-0000-0000-000012000000}">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7:AA571 AA473:AA478" xr:uid="{00000000-0002-0000-0000-000013000000}">
      <formula1>NIVEL_AUTOMAT</formula1>
    </dataValidation>
    <dataValidation type="custom" allowBlank="1" showInputMessage="1" showErrorMessage="1" sqref="BG10" xr:uid="{00000000-0002-0000-0000-00001400000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71" xr:uid="{00000000-0002-0000-0000-000015000000}"/>
    <dataValidation allowBlank="1" showInputMessage="1" sqref="AB1:AB4 W497:W669 AG8 AG10 AG471:AG472 AG474:AG475 AG477:AG478 AB8 AB10:AB669 W1:W4 AG677:AG1048576 AG1:AG4 W8:W457 AG296:AG457 AG497:AG662 W473:W478 W686:W1048576 AB677:AB1048576 J675 AF671 AK671 J671 J673 AA671:AA675 W677:W679 AK663:AK669 AF683 AF681" xr:uid="{00000000-0002-0000-0000-000016000000}"/>
    <dataValidation allowBlank="1" showErrorMessage="1" promptTitle="Tipo de control" prompt="Defina que tipo de control es el que se aplica._x000a__x000a_Si definio NO EXISTE EL CONTROL dejeesta celda en blanco" sqref="AR11:AR571" xr:uid="{00000000-0002-0000-0000-000017000000}"/>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xr:uid="{00000000-0002-0000-0000-000018000000}"/>
    <dataValidation type="custom" allowBlank="1" showInputMessage="1" showErrorMessage="1" errorTitle="COMPARTIR" error="Si requiere involucrar otra dependencia elija como Tipo de manejo &quot;COMPARTIR&quot;" sqref="BE11:BF295" xr:uid="{00000000-0002-0000-0000-000019000000}">
      <formula1>AX11="COMPARTIR"</formula1>
    </dataValidation>
    <dataValidation type="custom" allowBlank="1" showInputMessage="1" showErrorMessage="1" errorTitle="COMPARTIR" error="Si requiere involucrar otra dependencia elija como Tipo de manejo &quot;COMPARTIR&quot;" sqref="BD11:BD295" xr:uid="{00000000-0002-0000-0000-00001A000000}">
      <formula1>AX11="COMPARTIR"</formula1>
    </dataValidation>
    <dataValidation type="custom" allowBlank="1" showInputMessage="1" showErrorMessage="1" errorTitle="COMPARTIR" error="Si requiere involucrar otra dependencia elija como Tipo de manejo &quot;COMPARTIR&quot;" sqref="BC11:BC295" xr:uid="{00000000-0002-0000-0000-00001B000000}">
      <formula1>AX11="COMPARTIR"</formula1>
    </dataValidation>
    <dataValidation type="custom" allowBlank="1" showInputMessage="1" showErrorMessage="1" errorTitle="COMPARTIR" error="Si requiere involucrar otra dependencia elija como Tipo de manejo &quot;COMPARTIR&quot;" sqref="BB11:BB295" xr:uid="{00000000-0002-0000-0000-00001C000000}">
      <formula1>AX11="COMPARTIR"</formula1>
    </dataValidation>
    <dataValidation type="custom" allowBlank="1" showInputMessage="1" showErrorMessage="1" errorTitle="COMPARTIR" error="Si requiere involucrar otra dependencia elija como Tipo de manejo &quot;COMPARTIR&quot;" sqref="AZ11:BA295" xr:uid="{00000000-0002-0000-0000-00001D000000}">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8 F491 F494 F497 F500 F503 F506 F509 F512 F515 F518 F521 F524 F527 F530 F533 F536 F539 F542 F545 F548 F551 F554 F557 F560 F563 F566 F569 F485" xr:uid="{00000000-0002-0000-0000-00001E000000}">
      <formula1>INSTITUCIONAL</formula1>
    </dataValidation>
    <dataValidation type="list" allowBlank="1" showInputMessage="1" showErrorMessage="1" sqref="B11:B571" xr:uid="{00000000-0002-0000-0000-00001F000000}">
      <formula1>INDIRECT($E$6)</formula1>
    </dataValidation>
    <dataValidation type="list" allowBlank="1" showInputMessage="1" showErrorMessage="1" sqref="G11:G484 G488:G538" xr:uid="{00000000-0002-0000-0000-000020000000}">
      <formula1>FACTOR</formula1>
    </dataValidation>
    <dataValidation type="list" allowBlank="1" showInputMessage="1" showErrorMessage="1" sqref="H11:H457 H497:H538 H471:H478" xr:uid="{00000000-0002-0000-0000-00002100000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71" xr:uid="{00000000-0002-0000-0000-000022000000}">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71 AE11:AE571 AJ11:AJ571" xr:uid="{00000000-0002-0000-0000-000023000000}"/>
    <dataValidation allowBlank="1" showErrorMessage="1" promptTitle="Periodicidad" prompt="Determine los intervalos en los cuales aplica el control._x000a__x000a_Si definio NO EXISTE EL CONTROL deje esta celda en blanco" sqref="AM11:AM571" xr:uid="{00000000-0002-0000-0000-000024000000}"/>
    <dataValidation allowBlank="1" showErrorMessage="1" promptTitle="Periodicidad" prompt="Determine los intervalos en los cuales aplica el control._x000a__x000a_Si definio NO EXISTE EL CONTROL dejeesta celda en blanco" sqref="AN11:AO571" xr:uid="{00000000-0002-0000-0000-000025000000}"/>
    <dataValidation type="list" allowBlank="1" showErrorMessage="1" promptTitle="Tipo de control" prompt="Defina que tipo de control es el que se aplica._x000a__x000a_Si definio NO EXISTE EL CONTROL deje esta celda en blanco" sqref="AP11:AP457 AP471:AP478 AP497:AP571" xr:uid="{00000000-0002-0000-0000-000026000000}">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9 AF539 AF542 AF545 AF548 AF551 AF554 AF557 AF560 AF563 AF566 AF11:AF478 AF497:AF536" xr:uid="{00000000-0002-0000-0000-000027000000}">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7:AK650" xr:uid="{00000000-0002-0000-0000-000028000000}">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7:AL650" xr:uid="{00000000-0002-0000-0000-000029000000}">
      <formula1>PERIODICIDAD</formula1>
    </dataValidation>
    <dataValidation type="list" allowBlank="1" showInputMessage="1" showErrorMessage="1" sqref="N11:N571" xr:uid="{00000000-0002-0000-0000-00002A000000}">
      <formula1>PROBABILIDAD</formula1>
    </dataValidation>
    <dataValidation type="list" allowBlank="1" showInputMessage="1" showErrorMessage="1" sqref="P11:P571" xr:uid="{00000000-0002-0000-0000-00002B000000}">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8 AW491 AW494 AW497 AW500 AW503 AW506 AW509 AW512 AW515 AW518 AW521 AW524 AW527 AW530 AW533 AW536 AW539 AW542 AW545 AW548 AW551 AW554 AW557 AW560 AW563 AW566 AW569" xr:uid="{00000000-0002-0000-0000-00002C000000}">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9 AW492 AW495 AW498 AW501 AW504 AW507 AW510 AW513 AW516 AW519 AW522 AW525 AW528 AW531 AW534 AW537 AW540 AW543 AW546 AW549 AW552 AW555 AW558 AW561 AW564 AW567 AW570" xr:uid="{00000000-0002-0000-0000-00002D000000}">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571 AW490 AW493 AW496 AW499 AW502 AW505 AW508 AW511 AW514 AW517 AW520 AW523 AW526 AW529 AW532 AW535 AW538 AW541 AW544 AW547 AW550 AW553 AW556 AW559 AW562 AW565 AW568 AW484:AW487" xr:uid="{00000000-0002-0000-0000-00002E000000}">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91:AY571" xr:uid="{00000000-0002-0000-0000-00002F000000}">
      <formula1>45658</formula1>
    </dataValidation>
    <dataValidation type="list" allowBlank="1" showErrorMessage="1" sqref="H458:H470 H479:H496" xr:uid="{00000000-0002-0000-0000-000030000000}">
      <formula1>INDIRECT(G458)</formula1>
    </dataValidation>
    <dataValidation type="list" allowBlank="1" showInputMessage="1" showErrorMessage="1" prompt="Estado del Control - Determine el estado del control" sqref="S458:S472 S479:S484 S488:S496" xr:uid="{00000000-0002-0000-0000-000031000000}">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6" xr:uid="{00000000-0002-0000-0000-000032000000}">
      <formula1>NIVEL_AUTOMAT</formula1>
    </dataValidation>
    <dataValidation type="list" allowBlank="1" showInputMessage="1" showErrorMessage="1" prompt=" NO EXISTE CONTROL - Si requiere registrar información cambie el estado del control." sqref="AK458:AK470 AK479:AK496" xr:uid="{00000000-0002-0000-0000-000033000000}">
      <formula1>EVAL_PERIODICIDAD</formula1>
    </dataValidation>
    <dataValidation type="list" allowBlank="1" showErrorMessage="1" sqref="AL458:AL470 AL479:AL484 AL488:AL496" xr:uid="{00000000-0002-0000-0000-000034000000}">
      <formula1>PERIODICIDAD</formula1>
    </dataValidation>
    <dataValidation type="list" allowBlank="1" showErrorMessage="1" sqref="AP458:AP470 AP479:AP484 AP488:AP496" xr:uid="{00000000-0002-0000-0000-000035000000}">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90" xr:uid="{00000000-0002-0000-0000-000036000000}">
      <formula1>42736</formula1>
    </dataValidation>
    <dataValidation type="list" allowBlank="1" showInputMessage="1" showErrorMessage="1" prompt=" " sqref="AF479:AF496" xr:uid="{00000000-0002-0000-0000-000037000000}">
      <formula1>RESPONSABILIDAD</formula1>
    </dataValidation>
    <dataValidation type="list" allowBlank="1" showErrorMessage="1" sqref="G485:G487" xr:uid="{3E3CC50B-862C-481C-8106-EFC58A72FD43}">
      <formula1>FACTOR</formula1>
    </dataValidation>
    <dataValidation type="list" allowBlank="1" showInputMessage="1" showErrorMessage="1" prompt="Seleccione la CLASE de riesgo_x000a_" sqref="J485" xr:uid="{765F79B3-DC41-4F65-ADDF-D8CEBFA24991}">
      <formula1>#REF!</formula1>
    </dataValidation>
    <dataValidation type="list" allowBlank="1" showInputMessage="1" showErrorMessage="1" prompt="Estado del Control - Determine el estado del control" sqref="S485:S487" xr:uid="{7A770DAF-8796-49CE-B1E0-FD78C79C6363}">
      <formula1>#REF!</formula1>
    </dataValidation>
    <dataValidation type="list" allowBlank="1" showInputMessage="1" showErrorMessage="1" prompt="Periodicidad - Determine los intervalos en los cuales aplica el control._x000a__x000a_Si definio NO EXISTE EL CONTROL deje esta celda en blanco" sqref="AL485:AL487" xr:uid="{E27753EE-64F5-41E9-8EB0-90B83546F589}">
      <formula1>#REF!</formula1>
    </dataValidation>
    <dataValidation type="list" allowBlank="1" showInputMessage="1" showErrorMessage="1" prompt="Tipo de control - Defina que tipo de control es el que se aplica._x000a__x000a_Si definio NO EXISTE EL CONTROL deje esta celda en blanco" sqref="AP485:AP487" xr:uid="{C1F234E6-3F5C-4C5F-BE1E-C8BDAD7A9452}">
      <formula1>"Detectivo,Preventivo"</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filterMode="1"/>
  <dimension ref="A1:S567"/>
  <sheetViews>
    <sheetView showGridLines="0" zoomScale="80" zoomScaleNormal="80" zoomScaleSheetLayoutView="130" workbookViewId="0">
      <pane xSplit="5" ySplit="9" topLeftCell="F10" activePane="bottomRight" state="frozen"/>
      <selection pane="topRight" activeCell="D1" sqref="D1"/>
      <selection pane="bottomLeft" activeCell="A9" sqref="A9"/>
      <selection pane="bottomRight" activeCell="E2" sqref="E2:N2"/>
    </sheetView>
  </sheetViews>
  <sheetFormatPr baseColWidth="10" defaultColWidth="11.42578125" defaultRowHeight="31.5" customHeight="1" x14ac:dyDescent="0.2"/>
  <cols>
    <col min="1" max="1" width="5.85546875" style="81" customWidth="1"/>
    <col min="2" max="2" width="24.7109375" style="81" customWidth="1"/>
    <col min="3" max="4" width="13.42578125" style="81" customWidth="1"/>
    <col min="5" max="7" width="48.85546875" style="81" customWidth="1"/>
    <col min="8" max="8" width="67.85546875" style="81" customWidth="1"/>
    <col min="9" max="9" width="16" style="81" customWidth="1"/>
    <col min="10" max="10" width="22.140625" style="81" customWidth="1"/>
    <col min="11" max="11" width="19.5703125" style="81" customWidth="1"/>
    <col min="12" max="13" width="22.7109375" style="81" customWidth="1"/>
    <col min="14" max="14" width="27" style="81" customWidth="1"/>
    <col min="15" max="15" width="28.7109375" style="81" customWidth="1"/>
    <col min="16" max="17" width="22.7109375" style="81" customWidth="1"/>
    <col min="18" max="18" width="21.85546875" style="81" customWidth="1"/>
    <col min="19" max="19" width="28.85546875" style="81" customWidth="1"/>
    <col min="20" max="16384" width="11.42578125" style="81"/>
  </cols>
  <sheetData>
    <row r="1" spans="1:19" s="85" customFormat="1" ht="24" customHeight="1" x14ac:dyDescent="0.2">
      <c r="A1" s="82"/>
      <c r="B1" s="83"/>
      <c r="C1" s="83"/>
      <c r="D1" s="83"/>
      <c r="E1" s="83"/>
      <c r="F1" s="83"/>
      <c r="G1" s="83"/>
      <c r="H1" s="83"/>
      <c r="I1" s="83"/>
      <c r="J1" s="83"/>
      <c r="K1" s="83"/>
      <c r="L1" s="83"/>
      <c r="M1" s="83"/>
      <c r="N1" s="83"/>
      <c r="O1" s="84"/>
      <c r="P1" s="84"/>
      <c r="Q1" s="84"/>
      <c r="R1" s="216" t="s">
        <v>64</v>
      </c>
      <c r="S1" s="217" t="s">
        <v>2153</v>
      </c>
    </row>
    <row r="2" spans="1:19" s="85" customFormat="1" ht="24" customHeight="1" x14ac:dyDescent="0.2">
      <c r="A2" s="86"/>
      <c r="E2" s="439" t="s">
        <v>66</v>
      </c>
      <c r="F2" s="439"/>
      <c r="G2" s="439"/>
      <c r="H2" s="439"/>
      <c r="I2" s="439"/>
      <c r="J2" s="439"/>
      <c r="K2" s="439"/>
      <c r="L2" s="439"/>
      <c r="M2" s="439"/>
      <c r="N2" s="439"/>
      <c r="O2" s="87"/>
      <c r="P2" s="87"/>
      <c r="Q2" s="87"/>
      <c r="R2" s="218" t="s">
        <v>420</v>
      </c>
      <c r="S2" s="219">
        <v>1</v>
      </c>
    </row>
    <row r="3" spans="1:19" s="85" customFormat="1" ht="24" customHeight="1" x14ac:dyDescent="0.2">
      <c r="A3" s="86"/>
      <c r="E3" s="439" t="s">
        <v>56</v>
      </c>
      <c r="F3" s="439"/>
      <c r="G3" s="439"/>
      <c r="H3" s="439"/>
      <c r="I3" s="439"/>
      <c r="J3" s="439"/>
      <c r="K3" s="439"/>
      <c r="L3" s="439"/>
      <c r="M3" s="439"/>
      <c r="N3" s="439"/>
      <c r="O3" s="87"/>
      <c r="P3" s="87"/>
      <c r="Q3" s="87"/>
      <c r="R3" s="218" t="s">
        <v>421</v>
      </c>
      <c r="S3" s="220">
        <v>45828</v>
      </c>
    </row>
    <row r="4" spans="1:19" s="85" customFormat="1" ht="24" customHeight="1" thickBot="1" x14ac:dyDescent="0.25">
      <c r="A4" s="88"/>
      <c r="B4" s="89"/>
      <c r="C4" s="89"/>
      <c r="D4" s="89"/>
      <c r="E4" s="440"/>
      <c r="F4" s="440"/>
      <c r="G4" s="440"/>
      <c r="H4" s="440"/>
      <c r="I4" s="440"/>
      <c r="J4" s="440"/>
      <c r="K4" s="440"/>
      <c r="L4" s="440"/>
      <c r="M4" s="440"/>
      <c r="N4" s="440"/>
      <c r="O4" s="90"/>
      <c r="P4" s="90"/>
      <c r="Q4" s="90"/>
      <c r="R4" s="221" t="s">
        <v>422</v>
      </c>
      <c r="S4" s="222" t="s">
        <v>2154</v>
      </c>
    </row>
    <row r="5" spans="1:19" s="76" customFormat="1" ht="31.5" customHeight="1" thickBot="1" x14ac:dyDescent="0.25">
      <c r="A5" s="436"/>
      <c r="B5" s="437"/>
      <c r="C5" s="437"/>
      <c r="D5" s="437"/>
      <c r="E5" s="437"/>
      <c r="F5" s="437"/>
      <c r="G5" s="437"/>
      <c r="H5" s="437"/>
      <c r="I5" s="437"/>
      <c r="J5" s="437"/>
      <c r="K5" s="437"/>
      <c r="L5" s="437"/>
      <c r="M5" s="437"/>
      <c r="N5" s="437"/>
      <c r="O5" s="437"/>
      <c r="P5" s="437"/>
      <c r="Q5" s="437"/>
      <c r="R5" s="437"/>
      <c r="S5" s="438"/>
    </row>
    <row r="6" spans="1:19" s="76" customFormat="1" ht="31.5" customHeight="1" thickBot="1" x14ac:dyDescent="0.25">
      <c r="A6" s="441" t="str">
        <f>'01-Mapa de riesgo-UO'!A6:D6</f>
        <v>TIPO DE MAPA</v>
      </c>
      <c r="B6" s="442"/>
      <c r="C6" s="442"/>
      <c r="D6" s="442"/>
      <c r="E6" s="442"/>
      <c r="F6" s="449" t="str">
        <f>'01-Mapa de riesgo-UO'!E6</f>
        <v>PROCESOS</v>
      </c>
      <c r="G6" s="450"/>
      <c r="H6" s="451"/>
      <c r="I6" s="77"/>
      <c r="K6" s="98" t="s">
        <v>7</v>
      </c>
      <c r="L6" s="452"/>
      <c r="M6" s="453"/>
      <c r="N6" s="77"/>
      <c r="O6" s="77"/>
      <c r="P6" s="77"/>
      <c r="Q6" s="77"/>
      <c r="S6" s="78"/>
    </row>
    <row r="7" spans="1:19" s="76" customFormat="1" ht="31.5" customHeight="1" thickBot="1" x14ac:dyDescent="0.25">
      <c r="A7" s="443"/>
      <c r="B7" s="444"/>
      <c r="C7" s="444"/>
      <c r="D7" s="444"/>
      <c r="E7" s="444"/>
      <c r="F7" s="437"/>
      <c r="G7" s="437"/>
      <c r="H7" s="437"/>
      <c r="I7" s="437"/>
      <c r="J7" s="437"/>
      <c r="K7" s="437"/>
      <c r="L7" s="437"/>
      <c r="M7" s="437"/>
      <c r="N7" s="437"/>
      <c r="O7" s="437"/>
      <c r="P7" s="437"/>
      <c r="Q7" s="437"/>
      <c r="S7" s="78"/>
    </row>
    <row r="8" spans="1:19" s="76" customFormat="1" ht="31.5" customHeight="1" x14ac:dyDescent="0.2">
      <c r="A8" s="445" t="s">
        <v>54</v>
      </c>
      <c r="B8" s="432" t="s">
        <v>525</v>
      </c>
      <c r="C8" s="432" t="s">
        <v>526</v>
      </c>
      <c r="D8" s="432" t="s">
        <v>73</v>
      </c>
      <c r="E8" s="432"/>
      <c r="F8" s="432"/>
      <c r="G8" s="432"/>
      <c r="H8" s="432"/>
      <c r="I8" s="432" t="s">
        <v>71</v>
      </c>
      <c r="J8" s="432" t="s">
        <v>2</v>
      </c>
      <c r="K8" s="432" t="s">
        <v>93</v>
      </c>
      <c r="L8" s="432" t="s">
        <v>9</v>
      </c>
      <c r="M8" s="432"/>
      <c r="N8" s="432"/>
      <c r="O8" s="432" t="s">
        <v>3</v>
      </c>
      <c r="P8" s="432" t="s">
        <v>10</v>
      </c>
      <c r="Q8" s="432"/>
      <c r="R8" s="432"/>
      <c r="S8" s="447" t="s">
        <v>3</v>
      </c>
    </row>
    <row r="9" spans="1:19" s="79" customFormat="1" ht="31.5" customHeight="1" x14ac:dyDescent="0.2">
      <c r="A9" s="446"/>
      <c r="B9" s="433"/>
      <c r="C9" s="433"/>
      <c r="D9" s="91" t="s">
        <v>69</v>
      </c>
      <c r="E9" s="91" t="s">
        <v>4</v>
      </c>
      <c r="F9" s="91" t="s">
        <v>0</v>
      </c>
      <c r="G9" s="91" t="s">
        <v>55</v>
      </c>
      <c r="H9" s="91" t="s">
        <v>1</v>
      </c>
      <c r="I9" s="433"/>
      <c r="J9" s="433"/>
      <c r="K9" s="433"/>
      <c r="L9" s="433"/>
      <c r="M9" s="433"/>
      <c r="N9" s="433"/>
      <c r="O9" s="433"/>
      <c r="P9" s="433"/>
      <c r="Q9" s="433"/>
      <c r="R9" s="433"/>
      <c r="S9" s="448"/>
    </row>
    <row r="10" spans="1:19" s="80" customFormat="1" ht="31.5" hidden="1" customHeight="1" x14ac:dyDescent="0.2">
      <c r="A10" s="429">
        <v>1</v>
      </c>
      <c r="B10" s="431" t="str">
        <f>'01-Mapa de riesgo-UO'!D11</f>
        <v>ADMINISTRACIÓN_INSTITUCIONAL</v>
      </c>
      <c r="C10" s="431" t="str">
        <f>+'01-Mapa de riesgo-UO'!F11</f>
        <v>NO</v>
      </c>
      <c r="D10" s="430" t="str">
        <f>'01-Mapa de riesgo-UO'!J11</f>
        <v>Operacional</v>
      </c>
      <c r="E10" s="430" t="str">
        <f>'01-Mapa de riesgo-UO'!K11</f>
        <v>INSUFICIENCIA DE EQUIPOS E INFRAESTRUCTURA PARA SUPLIR LA DEMANDA DE ESTUDIANTES EN LA PRESTACIÓN DEL SERVICIO</v>
      </c>
      <c r="F10" s="430" t="str">
        <f>'01-Mapa de riesgo-UO'!L11</f>
        <v>El incremento en la demanda de estudiantes evidencian las dificultades en cuanto a disponibilidad de espacios y equipos para la prestación del servicio, debido a que la facultad se encuentra en proceso de consolidación</v>
      </c>
      <c r="G10" s="92" t="str">
        <f>'01-Mapa de riesgo-UO'!I11</f>
        <v>Incremento en el ingreso de alumnos nuevos a programas de la facultad</v>
      </c>
      <c r="H10" s="430"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30" t="str">
        <f>'01-Mapa de riesgo-UO'!AT11</f>
        <v>MODERADO</v>
      </c>
      <c r="J10" s="93" t="str">
        <f>'01-Mapa de riesgo-UO'!AW11</f>
        <v>TRANSFERIR</v>
      </c>
      <c r="K10" s="431" t="str">
        <f t="shared" ref="K10" si="0">IF(I10="GRAVE","Debe formularse",IF(I10="MODERADO", "Si el proceso lo requiere","NO"))</f>
        <v>Si el proceso lo requiere</v>
      </c>
      <c r="L10" s="434"/>
      <c r="M10" s="434"/>
      <c r="N10" s="434"/>
      <c r="O10" s="434"/>
      <c r="P10" s="434"/>
      <c r="Q10" s="434"/>
      <c r="R10" s="434"/>
      <c r="S10" s="455"/>
    </row>
    <row r="11" spans="1:19" s="80" customFormat="1" ht="31.5" hidden="1" customHeight="1" x14ac:dyDescent="0.2">
      <c r="A11" s="428"/>
      <c r="B11" s="426"/>
      <c r="C11" s="426"/>
      <c r="D11" s="427"/>
      <c r="E11" s="427"/>
      <c r="F11" s="427"/>
      <c r="G11" s="94" t="str">
        <f>'01-Mapa de riesgo-UO'!I12</f>
        <v xml:space="preserve"> No se ha alcanzado el punto de equilibrio en la población estudiantil para la financiación de la prestación de servicios</v>
      </c>
      <c r="H11" s="427"/>
      <c r="I11" s="427"/>
      <c r="J11" s="95" t="str">
        <f>'01-Mapa de riesgo-UO'!AW12</f>
        <v>COMPARTIR</v>
      </c>
      <c r="K11" s="426"/>
      <c r="L11" s="435"/>
      <c r="M11" s="435"/>
      <c r="N11" s="435"/>
      <c r="O11" s="435"/>
      <c r="P11" s="435"/>
      <c r="Q11" s="435"/>
      <c r="R11" s="435"/>
      <c r="S11" s="454"/>
    </row>
    <row r="12" spans="1:19" s="80" customFormat="1" ht="31.5" hidden="1" customHeight="1" x14ac:dyDescent="0.2">
      <c r="A12" s="428"/>
      <c r="B12" s="426"/>
      <c r="C12" s="426"/>
      <c r="D12" s="427"/>
      <c r="E12" s="427"/>
      <c r="F12" s="427"/>
      <c r="G12" s="94" t="str">
        <f>'01-Mapa de riesgo-UO'!I13</f>
        <v>Tapamiento de los desagües debido a la acumulación de hojas en las canaletas</v>
      </c>
      <c r="H12" s="427"/>
      <c r="I12" s="427"/>
      <c r="J12" s="95" t="str">
        <f>'01-Mapa de riesgo-UO'!AW13</f>
        <v>COMPARTIR</v>
      </c>
      <c r="K12" s="426"/>
      <c r="L12" s="435"/>
      <c r="M12" s="435"/>
      <c r="N12" s="435"/>
      <c r="O12" s="435"/>
      <c r="P12" s="435"/>
      <c r="Q12" s="435"/>
      <c r="R12" s="435"/>
      <c r="S12" s="454"/>
    </row>
    <row r="13" spans="1:19" s="80" customFormat="1" ht="31.5" hidden="1" customHeight="1" x14ac:dyDescent="0.2">
      <c r="A13" s="428">
        <v>2</v>
      </c>
      <c r="B13" s="426" t="str">
        <f>'01-Mapa de riesgo-UO'!D14</f>
        <v>ADMINISTRACIÓN_INSTITUCIONAL</v>
      </c>
      <c r="C13" s="426" t="str">
        <f>+'01-Mapa de riesgo-UO'!F14</f>
        <v>NO</v>
      </c>
      <c r="D13" s="427" t="str">
        <f>'01-Mapa de riesgo-UO'!J14</f>
        <v>Estratégico</v>
      </c>
      <c r="E13" s="427" t="str">
        <f>'01-Mapa de riesgo-UO'!K14</f>
        <v>DESERCIÓN ACADEMICA</v>
      </c>
      <c r="F13" s="427" t="str">
        <f>'01-Mapa de riesgo-UO'!L14</f>
        <v>Deserción academica en los programas de la FCAA</v>
      </c>
      <c r="G13" s="94" t="str">
        <f>'01-Mapa de riesgo-UO'!I14</f>
        <v>Problemas socio-economicos</v>
      </c>
      <c r="H13" s="427" t="str">
        <f>'01-Mapa de riesgo-UO'!M14</f>
        <v>Mala imagen de los programas
Desmotivación de parte de otros estudiantes
Afectación de los ingresos en los presupuestos proyectados</v>
      </c>
      <c r="I13" s="427" t="str">
        <f>'01-Mapa de riesgo-UO'!AT14</f>
        <v>MODERADO</v>
      </c>
      <c r="J13" s="95" t="str">
        <f>'01-Mapa de riesgo-UO'!AW14</f>
        <v>COMPARTIR</v>
      </c>
      <c r="K13" s="426" t="str">
        <f t="shared" ref="K13:K22" si="1">IF(I13="GRAVE","Debe formularse",IF(I13="MODERADO", "Si el proceso lo requiere","NO"))</f>
        <v>Si el proceso lo requiere</v>
      </c>
      <c r="L13" s="435"/>
      <c r="M13" s="435"/>
      <c r="N13" s="435"/>
      <c r="O13" s="435"/>
      <c r="P13" s="435"/>
      <c r="Q13" s="435"/>
      <c r="R13" s="435"/>
      <c r="S13" s="454"/>
    </row>
    <row r="14" spans="1:19" s="80" customFormat="1" ht="31.5" hidden="1" customHeight="1" x14ac:dyDescent="0.2">
      <c r="A14" s="428"/>
      <c r="B14" s="426"/>
      <c r="C14" s="426"/>
      <c r="D14" s="427"/>
      <c r="E14" s="427"/>
      <c r="F14" s="427"/>
      <c r="G14" s="94" t="str">
        <f>'01-Mapa de riesgo-UO'!I15</f>
        <v>El estudiante no se sintió interesado por el programa en el cual se matriculó y vienen mal preparados de conocimientos básicos para afrontar la vida universitaria</v>
      </c>
      <c r="H14" s="427"/>
      <c r="I14" s="427"/>
      <c r="J14" s="95">
        <f>'01-Mapa de riesgo-UO'!AW15</f>
        <v>0</v>
      </c>
      <c r="K14" s="426"/>
      <c r="L14" s="435"/>
      <c r="M14" s="435"/>
      <c r="N14" s="435"/>
      <c r="O14" s="435"/>
      <c r="P14" s="435"/>
      <c r="Q14" s="435"/>
      <c r="R14" s="435"/>
      <c r="S14" s="454"/>
    </row>
    <row r="15" spans="1:19" s="80" customFormat="1" ht="31.5" hidden="1" customHeight="1" x14ac:dyDescent="0.2">
      <c r="A15" s="428"/>
      <c r="B15" s="426"/>
      <c r="C15" s="426"/>
      <c r="D15" s="427"/>
      <c r="E15" s="427"/>
      <c r="F15" s="427"/>
      <c r="G15" s="94" t="str">
        <f>'01-Mapa de riesgo-UO'!I16</f>
        <v>El estudiante perdió interés por el enfoque que se le dio al programa</v>
      </c>
      <c r="H15" s="427"/>
      <c r="I15" s="427"/>
      <c r="J15" s="95">
        <f>'01-Mapa de riesgo-UO'!AW16</f>
        <v>0</v>
      </c>
      <c r="K15" s="426"/>
      <c r="L15" s="435"/>
      <c r="M15" s="435"/>
      <c r="N15" s="435"/>
      <c r="O15" s="435"/>
      <c r="P15" s="435"/>
      <c r="Q15" s="435"/>
      <c r="R15" s="435"/>
      <c r="S15" s="454"/>
    </row>
    <row r="16" spans="1:19" s="80" customFormat="1" ht="31.5" hidden="1" customHeight="1" x14ac:dyDescent="0.2">
      <c r="A16" s="428">
        <v>3</v>
      </c>
      <c r="B16" s="426" t="str">
        <f>'01-Mapa de riesgo-UO'!D17</f>
        <v>EXTENSIÓN_PROYECCIÓN_SOCIAL</v>
      </c>
      <c r="C16" s="426" t="str">
        <f>+'01-Mapa de riesgo-UO'!F17</f>
        <v>NO</v>
      </c>
      <c r="D16" s="427" t="str">
        <f>'01-Mapa de riesgo-UO'!J17</f>
        <v>Financiero</v>
      </c>
      <c r="E16" s="427" t="str">
        <f>'01-Mapa de riesgo-UO'!K17</f>
        <v>FALTA DE RECURSOS EN FONDO DE FACULTAD</v>
      </c>
      <c r="F16" s="427" t="str">
        <f>'01-Mapa de riesgo-UO'!L17</f>
        <v>En la medida que no se realizan proyectos, se ve desfinanciado el fondo de facultad y los proyectos que se realicen dejen perdida al fondo de facultad</v>
      </c>
      <c r="G16" s="94" t="str">
        <f>'01-Mapa de riesgo-UO'!I17</f>
        <v>Desconocimiento de los servicios de extensión que ofrece la FCAA</v>
      </c>
      <c r="H16" s="427" t="str">
        <f>'01-Mapa de riesgo-UO'!M17</f>
        <v xml:space="preserve">No se pueden realizar algunos proyectos
No se pueden apalancar algunas iniciativas en la FCAA 
No dejan excedentes los proyectos de extensión realizados </v>
      </c>
      <c r="I16" s="427" t="str">
        <f>'01-Mapa de riesgo-UO'!AT17</f>
        <v>MODERADO</v>
      </c>
      <c r="J16" s="95" t="str">
        <f>'01-Mapa de riesgo-UO'!AW17</f>
        <v>COMPARTIR</v>
      </c>
      <c r="K16" s="426" t="str">
        <f t="shared" si="1"/>
        <v>Si el proceso lo requiere</v>
      </c>
      <c r="L16" s="435"/>
      <c r="M16" s="435"/>
      <c r="N16" s="435"/>
      <c r="O16" s="435"/>
      <c r="P16" s="435"/>
      <c r="Q16" s="435"/>
      <c r="R16" s="435"/>
      <c r="S16" s="454"/>
    </row>
    <row r="17" spans="1:19" s="80" customFormat="1" ht="31.5" hidden="1" customHeight="1" x14ac:dyDescent="0.2">
      <c r="A17" s="428"/>
      <c r="B17" s="426"/>
      <c r="C17" s="426"/>
      <c r="D17" s="427"/>
      <c r="E17" s="427"/>
      <c r="F17" s="427"/>
      <c r="G17" s="94" t="str">
        <f>'01-Mapa de riesgo-UO'!I18</f>
        <v>Falta de divulgación de la FCAA y los servicios de extensión que ofrece al medio</v>
      </c>
      <c r="H17" s="427"/>
      <c r="I17" s="427"/>
      <c r="J17" s="95" t="str">
        <f>'01-Mapa de riesgo-UO'!AW18</f>
        <v>COMPARTIR</v>
      </c>
      <c r="K17" s="426"/>
      <c r="L17" s="435"/>
      <c r="M17" s="435"/>
      <c r="N17" s="435"/>
      <c r="O17" s="435"/>
      <c r="P17" s="435"/>
      <c r="Q17" s="435"/>
      <c r="R17" s="435"/>
      <c r="S17" s="454"/>
    </row>
    <row r="18" spans="1:19" s="80" customFormat="1" ht="31.5" hidden="1" customHeight="1" x14ac:dyDescent="0.2">
      <c r="A18" s="428"/>
      <c r="B18" s="426"/>
      <c r="C18" s="426"/>
      <c r="D18" s="427"/>
      <c r="E18" s="427"/>
      <c r="F18" s="427"/>
      <c r="G18" s="94" t="str">
        <f>'01-Mapa de riesgo-UO'!I19</f>
        <v xml:space="preserve">No contamos con laboratorios acreditados para prestar servicios de laboratorios
</v>
      </c>
      <c r="H18" s="427"/>
      <c r="I18" s="427"/>
      <c r="J18" s="95" t="str">
        <f>'01-Mapa de riesgo-UO'!AW19</f>
        <v>COMPARTIR</v>
      </c>
      <c r="K18" s="426"/>
      <c r="L18" s="435"/>
      <c r="M18" s="435"/>
      <c r="N18" s="435"/>
      <c r="O18" s="435"/>
      <c r="P18" s="435"/>
      <c r="Q18" s="435"/>
      <c r="R18" s="435"/>
      <c r="S18" s="454"/>
    </row>
    <row r="19" spans="1:19" s="80" customFormat="1" ht="31.5" hidden="1" customHeight="1" x14ac:dyDescent="0.2">
      <c r="A19" s="428">
        <v>4</v>
      </c>
      <c r="B19" s="426" t="str">
        <f>'01-Mapa de riesgo-UO'!D20</f>
        <v>ADMINISTRACIÓN_INSTITUCIONAL</v>
      </c>
      <c r="C19" s="426" t="str">
        <f>+'01-Mapa de riesgo-UO'!F20</f>
        <v>NO</v>
      </c>
      <c r="D19" s="427" t="str">
        <f>'01-Mapa de riesgo-UO'!J20</f>
        <v>Operacional</v>
      </c>
      <c r="E19" s="427" t="str">
        <f>'01-Mapa de riesgo-UO'!K20</f>
        <v>INSEGURIDAD JURIDICA EN CIERTOS PROCEDIMIENTOS Y DEMORAS EN REVISIÓN DE CONVENIOS</v>
      </c>
      <c r="F19" s="427"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94" t="str">
        <f>'01-Mapa de riesgo-UO'!I20</f>
        <v>Compras</v>
      </c>
      <c r="H19" s="427" t="str">
        <f>'01-Mapa de riesgo-UO'!M20</f>
        <v>Reprocesos
Toma de decisiones que pueden acarrear riesgos juridicos para el personal, la facultad o la institución
Perdida de firma de convenios por el ertraso en el proceso de revisión</v>
      </c>
      <c r="I19" s="427" t="str">
        <f>'01-Mapa de riesgo-UO'!AT20</f>
        <v>MODERADO</v>
      </c>
      <c r="J19" s="95" t="str">
        <f>'01-Mapa de riesgo-UO'!AW20</f>
        <v>COMPARTIR</v>
      </c>
      <c r="K19" s="426" t="str">
        <f t="shared" si="1"/>
        <v>Si el proceso lo requiere</v>
      </c>
      <c r="L19" s="435"/>
      <c r="M19" s="435"/>
      <c r="N19" s="435"/>
      <c r="O19" s="435"/>
      <c r="P19" s="435"/>
      <c r="Q19" s="435"/>
      <c r="R19" s="435"/>
      <c r="S19" s="454"/>
    </row>
    <row r="20" spans="1:19" ht="31.5" hidden="1" customHeight="1" x14ac:dyDescent="0.2">
      <c r="A20" s="428"/>
      <c r="B20" s="426"/>
      <c r="C20" s="426"/>
      <c r="D20" s="427"/>
      <c r="E20" s="427"/>
      <c r="F20" s="427"/>
      <c r="G20" s="94" t="str">
        <f>'01-Mapa de riesgo-UO'!I21</f>
        <v>Contratación</v>
      </c>
      <c r="H20" s="427"/>
      <c r="I20" s="427"/>
      <c r="J20" s="95" t="str">
        <f>'01-Mapa de riesgo-UO'!AW21</f>
        <v>COMPARTIR</v>
      </c>
      <c r="K20" s="426"/>
      <c r="L20" s="435"/>
      <c r="M20" s="435"/>
      <c r="N20" s="435"/>
      <c r="O20" s="435"/>
      <c r="P20" s="435"/>
      <c r="Q20" s="435"/>
      <c r="R20" s="435"/>
      <c r="S20" s="454"/>
    </row>
    <row r="21" spans="1:19" ht="31.5" hidden="1" customHeight="1" x14ac:dyDescent="0.2">
      <c r="A21" s="428"/>
      <c r="B21" s="426"/>
      <c r="C21" s="426"/>
      <c r="D21" s="427"/>
      <c r="E21" s="427"/>
      <c r="F21" s="427"/>
      <c r="G21" s="94">
        <f>'01-Mapa de riesgo-UO'!I22</f>
        <v>0</v>
      </c>
      <c r="H21" s="427"/>
      <c r="I21" s="427"/>
      <c r="J21" s="95">
        <f>'01-Mapa de riesgo-UO'!AW22</f>
        <v>0</v>
      </c>
      <c r="K21" s="426"/>
      <c r="L21" s="435"/>
      <c r="M21" s="435"/>
      <c r="N21" s="435"/>
      <c r="O21" s="435"/>
      <c r="P21" s="435"/>
      <c r="Q21" s="435"/>
      <c r="R21" s="435"/>
      <c r="S21" s="454"/>
    </row>
    <row r="22" spans="1:19" ht="31.5" hidden="1" customHeight="1" x14ac:dyDescent="0.2">
      <c r="A22" s="428">
        <v>5</v>
      </c>
      <c r="B22" s="426" t="str">
        <f>'01-Mapa de riesgo-UO'!D23</f>
        <v>ADMINISTRACIÓN_INSTITUCIONAL</v>
      </c>
      <c r="C22" s="426" t="str">
        <f>+'01-Mapa de riesgo-UO'!F23</f>
        <v>NO</v>
      </c>
      <c r="D22" s="427" t="str">
        <f>'01-Mapa de riesgo-UO'!J23</f>
        <v>Tecnología</v>
      </c>
      <c r="E22" s="427" t="str">
        <f>'01-Mapa de riesgo-UO'!K23</f>
        <v>FALTA DE RED PARA EL FUNCIONAMIENTO ADECUADO DE LOS PROCESOS ADMINISTRATIVOS Y EDUCATIVOS DE LA FCAA</v>
      </c>
      <c r="F22" s="427" t="str">
        <f>'01-Mapa de riesgo-UO'!L23</f>
        <v>No se pueden realizar actividades que requieran una conexión estable de internet</v>
      </c>
      <c r="G22" s="94" t="str">
        <f>'01-Mapa de riesgo-UO'!I23</f>
        <v xml:space="preserve">En los espacios de la Universidad que la Facultad usa para realizar sus operaciones administrativas y acádemicas no hay conexión de red estable </v>
      </c>
      <c r="H22" s="427" t="str">
        <f>'01-Mapa de riesgo-UO'!M23</f>
        <v>Reprocesos , desplazamientos a lugares que si cuenten con Red</v>
      </c>
      <c r="I22" s="427" t="str">
        <f>'01-Mapa de riesgo-UO'!AT23</f>
        <v>MODERADO</v>
      </c>
      <c r="J22" s="95" t="str">
        <f>'01-Mapa de riesgo-UO'!AW23</f>
        <v>COMPARTIR</v>
      </c>
      <c r="K22" s="426" t="str">
        <f t="shared" si="1"/>
        <v>Si el proceso lo requiere</v>
      </c>
      <c r="L22" s="435"/>
      <c r="M22" s="435"/>
      <c r="N22" s="435"/>
      <c r="O22" s="435"/>
      <c r="P22" s="435"/>
      <c r="Q22" s="435"/>
      <c r="R22" s="435"/>
      <c r="S22" s="454"/>
    </row>
    <row r="23" spans="1:19" ht="31.5" hidden="1" customHeight="1" x14ac:dyDescent="0.2">
      <c r="A23" s="428"/>
      <c r="B23" s="426"/>
      <c r="C23" s="426"/>
      <c r="D23" s="427"/>
      <c r="E23" s="427"/>
      <c r="F23" s="427"/>
      <c r="G23" s="94">
        <f>'01-Mapa de riesgo-UO'!I24</f>
        <v>0</v>
      </c>
      <c r="H23" s="427"/>
      <c r="I23" s="427"/>
      <c r="J23" s="95">
        <f>'01-Mapa de riesgo-UO'!AW24</f>
        <v>0</v>
      </c>
      <c r="K23" s="426"/>
      <c r="L23" s="435"/>
      <c r="M23" s="435"/>
      <c r="N23" s="435"/>
      <c r="O23" s="435"/>
      <c r="P23" s="435"/>
      <c r="Q23" s="435"/>
      <c r="R23" s="435"/>
      <c r="S23" s="454"/>
    </row>
    <row r="24" spans="1:19" ht="31.5" hidden="1" customHeight="1" x14ac:dyDescent="0.2">
      <c r="A24" s="428"/>
      <c r="B24" s="426"/>
      <c r="C24" s="426"/>
      <c r="D24" s="427"/>
      <c r="E24" s="427"/>
      <c r="F24" s="427"/>
      <c r="G24" s="94">
        <f>'01-Mapa de riesgo-UO'!I25</f>
        <v>0</v>
      </c>
      <c r="H24" s="427"/>
      <c r="I24" s="427"/>
      <c r="J24" s="95">
        <f>'01-Mapa de riesgo-UO'!AW25</f>
        <v>0</v>
      </c>
      <c r="K24" s="426"/>
      <c r="L24" s="435"/>
      <c r="M24" s="435"/>
      <c r="N24" s="435"/>
      <c r="O24" s="435"/>
      <c r="P24" s="435"/>
      <c r="Q24" s="435"/>
      <c r="R24" s="435"/>
      <c r="S24" s="454"/>
    </row>
    <row r="25" spans="1:19" ht="31.5" hidden="1" customHeight="1" x14ac:dyDescent="0.2">
      <c r="A25" s="428">
        <v>6</v>
      </c>
      <c r="B25" s="426" t="str">
        <f>'01-Mapa de riesgo-UO'!D26</f>
        <v>DOCENCIA</v>
      </c>
      <c r="C25" s="426" t="str">
        <f>+'01-Mapa de riesgo-UO'!F26</f>
        <v>NO</v>
      </c>
      <c r="D25" s="427" t="str">
        <f>'01-Mapa de riesgo-UO'!J26</f>
        <v>Estratégico</v>
      </c>
      <c r="E25" s="427" t="str">
        <f>'01-Mapa de riesgo-UO'!K26</f>
        <v>No renovación del registro calificado de un programa académico</v>
      </c>
      <c r="F25" s="427" t="str">
        <f>'01-Mapa de riesgo-UO'!L26</f>
        <v>Perdida del registro calificado de uno de los programas que hacen parte de la facultad</v>
      </c>
      <c r="G25" s="94" t="str">
        <f>'01-Mapa de riesgo-UO'!I26</f>
        <v>Falta de seguimiento a las fechas de vencimiento a los registros calificados</v>
      </c>
      <c r="H25" s="427" t="str">
        <f>'01-Mapa de riesgo-UO'!M26</f>
        <v>No ofrecimiento del programa académico
Perdida de imagen de la Institución</v>
      </c>
      <c r="I25" s="427" t="str">
        <f>'01-Mapa de riesgo-UO'!AT26</f>
        <v>LEVE</v>
      </c>
      <c r="J25" s="95" t="str">
        <f>'01-Mapa de riesgo-UO'!AW26</f>
        <v>ASUMIR</v>
      </c>
      <c r="K25" s="426" t="str">
        <f t="shared" ref="K25" si="2">IF(I25="GRAVE","Debe formularse",IF(I25="MODERADO", "Si el proceso lo requiere","NO"))</f>
        <v>NO</v>
      </c>
      <c r="L25" s="435"/>
      <c r="M25" s="435"/>
      <c r="N25" s="435"/>
      <c r="O25" s="435"/>
      <c r="P25" s="435"/>
      <c r="Q25" s="435"/>
      <c r="R25" s="435"/>
      <c r="S25" s="454"/>
    </row>
    <row r="26" spans="1:19" ht="31.5" hidden="1" customHeight="1" x14ac:dyDescent="0.2">
      <c r="A26" s="428"/>
      <c r="B26" s="426"/>
      <c r="C26" s="426"/>
      <c r="D26" s="427"/>
      <c r="E26" s="427"/>
      <c r="F26" s="427"/>
      <c r="G26" s="94" t="str">
        <f>'01-Mapa de riesgo-UO'!I27</f>
        <v>Cambios de las normas que rigen los procesos de renovación de registro calificado</v>
      </c>
      <c r="H26" s="427"/>
      <c r="I26" s="427"/>
      <c r="J26" s="95">
        <f>'01-Mapa de riesgo-UO'!AW27</f>
        <v>0</v>
      </c>
      <c r="K26" s="426"/>
      <c r="L26" s="435"/>
      <c r="M26" s="435"/>
      <c r="N26" s="435"/>
      <c r="O26" s="435"/>
      <c r="P26" s="435"/>
      <c r="Q26" s="435"/>
      <c r="R26" s="435"/>
      <c r="S26" s="454"/>
    </row>
    <row r="27" spans="1:19" ht="31.5" hidden="1" customHeight="1" x14ac:dyDescent="0.2">
      <c r="A27" s="428"/>
      <c r="B27" s="426"/>
      <c r="C27" s="426"/>
      <c r="D27" s="427"/>
      <c r="E27" s="427"/>
      <c r="F27" s="427"/>
      <c r="G27" s="94">
        <f>'01-Mapa de riesgo-UO'!I28</f>
        <v>0</v>
      </c>
      <c r="H27" s="427"/>
      <c r="I27" s="427"/>
      <c r="J27" s="95">
        <f>'01-Mapa de riesgo-UO'!AW28</f>
        <v>0</v>
      </c>
      <c r="K27" s="426"/>
      <c r="L27" s="435"/>
      <c r="M27" s="435"/>
      <c r="N27" s="435"/>
      <c r="O27" s="435"/>
      <c r="P27" s="435"/>
      <c r="Q27" s="435"/>
      <c r="R27" s="435"/>
      <c r="S27" s="454"/>
    </row>
    <row r="28" spans="1:19" ht="105" customHeight="1" x14ac:dyDescent="0.2">
      <c r="A28" s="428">
        <v>7</v>
      </c>
      <c r="B28" s="426" t="str">
        <f>'01-Mapa de riesgo-UO'!D29</f>
        <v>INVESTIGACIÓN_E_INNOVACIÓN</v>
      </c>
      <c r="C28" s="426" t="str">
        <f>+'01-Mapa de riesgo-UO'!F29</f>
        <v>NO</v>
      </c>
      <c r="D28" s="427" t="str">
        <f>'01-Mapa de riesgo-UO'!J29</f>
        <v>Estratégico</v>
      </c>
      <c r="E28" s="427" t="str">
        <f>'01-Mapa de riesgo-UO'!K29</f>
        <v>Descenso de los Grupos de investigación vinculados a la Facultad en el escalfon de Colciencias</v>
      </c>
      <c r="F28" s="427" t="str">
        <f>'01-Mapa de riesgo-UO'!L29</f>
        <v xml:space="preserve">Los Grupos de Investigación bajan o pierden la categoría de acuerdo a la clasificación anual que hace MinCiencias </v>
      </c>
      <c r="G28" s="94" t="str">
        <f>'01-Mapa de riesgo-UO'!I29</f>
        <v>Cambios de los estandares de reconocimiento y medición de Grupos de Investigación por parte de Colciencias</v>
      </c>
      <c r="H28" s="427" t="str">
        <f>'01-Mapa de riesgo-UO'!M29</f>
        <v>Incumplimiento con las metas trazadas en el PDI
Perdida de imagen institucional
Disminución en la producción derivada de la investigación</v>
      </c>
      <c r="I28" s="427" t="str">
        <f>'01-Mapa de riesgo-UO'!AT29</f>
        <v>MODERADO</v>
      </c>
      <c r="J28" s="95" t="str">
        <f>'01-Mapa de riesgo-UO'!AW29</f>
        <v>REDUCIR</v>
      </c>
      <c r="K28" s="426" t="str">
        <f t="shared" ref="K28" si="3">IF(I28="GRAVE","Debe formularse",IF(I28="MODERADO", "Si el proceso lo requiere","NO"))</f>
        <v>Si el proceso lo requiere</v>
      </c>
      <c r="L28" s="435"/>
      <c r="M28" s="435"/>
      <c r="N28" s="435"/>
      <c r="O28" s="435"/>
      <c r="P28" s="435"/>
      <c r="Q28" s="435"/>
      <c r="R28" s="435"/>
      <c r="S28" s="454"/>
    </row>
    <row r="29" spans="1:19" ht="31.5" hidden="1" customHeight="1" x14ac:dyDescent="0.2">
      <c r="A29" s="428"/>
      <c r="B29" s="426"/>
      <c r="C29" s="426"/>
      <c r="D29" s="427"/>
      <c r="E29" s="427"/>
      <c r="F29" s="427"/>
      <c r="G29" s="94" t="str">
        <f>'01-Mapa de riesgo-UO'!I30</f>
        <v>Desactualización de la información del Grupo de Investigación en la plataforma de Colciencias</v>
      </c>
      <c r="H29" s="427"/>
      <c r="I29" s="427"/>
      <c r="J29" s="95" t="str">
        <f>'01-Mapa de riesgo-UO'!AW30</f>
        <v>REDUCIR</v>
      </c>
      <c r="K29" s="426"/>
      <c r="L29" s="435"/>
      <c r="M29" s="435"/>
      <c r="N29" s="435"/>
      <c r="O29" s="435"/>
      <c r="P29" s="435"/>
      <c r="Q29" s="435"/>
      <c r="R29" s="435"/>
      <c r="S29" s="454"/>
    </row>
    <row r="30" spans="1:19" ht="31.5" hidden="1" customHeight="1" x14ac:dyDescent="0.2">
      <c r="A30" s="428"/>
      <c r="B30" s="426"/>
      <c r="C30" s="426"/>
      <c r="D30" s="427"/>
      <c r="E30" s="427"/>
      <c r="F30" s="427"/>
      <c r="G30" s="94" t="str">
        <f>'01-Mapa de riesgo-UO'!I31</f>
        <v>Poca claridad en las lineas de investigación a ser apoyadas por la Institución para el otorgamiento de recuros que soporte el proceso de los grupos</v>
      </c>
      <c r="H30" s="427"/>
      <c r="I30" s="427"/>
      <c r="J30" s="95" t="str">
        <f>'01-Mapa de riesgo-UO'!AW31</f>
        <v>REDUCIR</v>
      </c>
      <c r="K30" s="426"/>
      <c r="L30" s="435"/>
      <c r="M30" s="435"/>
      <c r="N30" s="435"/>
      <c r="O30" s="435"/>
      <c r="P30" s="435"/>
      <c r="Q30" s="435"/>
      <c r="R30" s="435"/>
      <c r="S30" s="454"/>
    </row>
    <row r="31" spans="1:19" ht="31.5" hidden="1" customHeight="1" x14ac:dyDescent="0.2">
      <c r="A31" s="428">
        <v>8</v>
      </c>
      <c r="B31" s="426" t="str">
        <f>'01-Mapa de riesgo-UO'!D32</f>
        <v>EXTENSIÓN_PROYECCIÓN_SOCIAL</v>
      </c>
      <c r="C31" s="426" t="str">
        <f>+'01-Mapa de riesgo-UO'!F32</f>
        <v>NO</v>
      </c>
      <c r="D31" s="427" t="str">
        <f>'01-Mapa de riesgo-UO'!J32</f>
        <v>Operacional</v>
      </c>
      <c r="E31" s="427" t="str">
        <f>'01-Mapa de riesgo-UO'!K32</f>
        <v>Disminución de las actividades de extensión que la Facultad realiza</v>
      </c>
      <c r="F31" s="427" t="str">
        <f>'01-Mapa de riesgo-UO'!L32</f>
        <v>Poca actividad de extensión de la facultad</v>
      </c>
      <c r="G31" s="94" t="str">
        <f>'01-Mapa de riesgo-UO'!I32</f>
        <v>Deficiencia presupuestal para el fomento de las actividades de extensión</v>
      </c>
      <c r="H31" s="427" t="str">
        <f>'01-Mapa de riesgo-UO'!M32</f>
        <v>Indicadores de la Universidad afectados
Reducción en los recursos propios de la institución</v>
      </c>
      <c r="I31" s="427" t="str">
        <f>'01-Mapa de riesgo-UO'!AT32</f>
        <v>LEVE</v>
      </c>
      <c r="J31" s="95" t="str">
        <f>'01-Mapa de riesgo-UO'!AW32</f>
        <v>ASUMIR</v>
      </c>
      <c r="K31" s="426" t="str">
        <f t="shared" ref="K31" si="4">IF(I31="GRAVE","Debe formularse",IF(I31="MODERADO", "Si el proceso lo requiere","NO"))</f>
        <v>NO</v>
      </c>
      <c r="L31" s="435"/>
      <c r="M31" s="435"/>
      <c r="N31" s="435"/>
      <c r="O31" s="435"/>
      <c r="P31" s="435"/>
      <c r="Q31" s="435"/>
      <c r="R31" s="435"/>
      <c r="S31" s="454"/>
    </row>
    <row r="32" spans="1:19" ht="31.5" hidden="1" customHeight="1" x14ac:dyDescent="0.2">
      <c r="A32" s="428"/>
      <c r="B32" s="426"/>
      <c r="C32" s="426"/>
      <c r="D32" s="427"/>
      <c r="E32" s="427"/>
      <c r="F32" s="427"/>
      <c r="G32" s="94" t="str">
        <f>'01-Mapa de riesgo-UO'!I33</f>
        <v>Desinteres por formular o participar en las actividades de extensión de la facultad y la universidad</v>
      </c>
      <c r="H32" s="427"/>
      <c r="I32" s="427"/>
      <c r="J32" s="95" t="str">
        <f>'01-Mapa de riesgo-UO'!AW33</f>
        <v>ASUMIR</v>
      </c>
      <c r="K32" s="426"/>
      <c r="L32" s="435"/>
      <c r="M32" s="435"/>
      <c r="N32" s="435"/>
      <c r="O32" s="435"/>
      <c r="P32" s="435"/>
      <c r="Q32" s="435"/>
      <c r="R32" s="435"/>
      <c r="S32" s="454"/>
    </row>
    <row r="33" spans="1:19" ht="31.5" hidden="1" customHeight="1" x14ac:dyDescent="0.2">
      <c r="A33" s="428"/>
      <c r="B33" s="426"/>
      <c r="C33" s="426"/>
      <c r="D33" s="427"/>
      <c r="E33" s="427"/>
      <c r="F33" s="427"/>
      <c r="G33" s="94" t="str">
        <f>'01-Mapa de riesgo-UO'!I34</f>
        <v xml:space="preserve">Falta de registro de la información de extensión que realiza la Facultad </v>
      </c>
      <c r="H33" s="427"/>
      <c r="I33" s="427"/>
      <c r="J33" s="95" t="str">
        <f>'01-Mapa de riesgo-UO'!AW34</f>
        <v>ASUMIR</v>
      </c>
      <c r="K33" s="426"/>
      <c r="L33" s="435"/>
      <c r="M33" s="435"/>
      <c r="N33" s="435"/>
      <c r="O33" s="435"/>
      <c r="P33" s="435"/>
      <c r="Q33" s="435"/>
      <c r="R33" s="435"/>
      <c r="S33" s="454"/>
    </row>
    <row r="34" spans="1:19" ht="31.5" hidden="1" customHeight="1" x14ac:dyDescent="0.2">
      <c r="A34" s="428">
        <v>9</v>
      </c>
      <c r="B34" s="426" t="str">
        <f>'01-Mapa de riesgo-UO'!D35</f>
        <v>EXTENSIÓN_PROYECCIÓN_SOCIAL</v>
      </c>
      <c r="C34" s="426" t="str">
        <f>+'01-Mapa de riesgo-UO'!F35</f>
        <v>NO</v>
      </c>
      <c r="D34" s="427" t="str">
        <f>'01-Mapa de riesgo-UO'!J35</f>
        <v>Cumplimiento</v>
      </c>
      <c r="E34" s="427" t="str">
        <f>'01-Mapa de riesgo-UO'!K35</f>
        <v>Proyectos especiales con deficit presupuestal</v>
      </c>
      <c r="F34" s="427" t="str">
        <f>'01-Mapa de riesgo-UO'!L35</f>
        <v>Proyectos especiales de la facultad que no alcanzan los puntos de equilibrio requeridos para su funcionamiento</v>
      </c>
      <c r="G34" s="94" t="str">
        <f>'01-Mapa de riesgo-UO'!I35</f>
        <v>Poca demanda de los servicios ofrecidos por la facultad</v>
      </c>
      <c r="H34" s="427" t="str">
        <f>'01-Mapa de riesgo-UO'!M35</f>
        <v>Afectación al fondo de la facultad
Incumplimiento de los compromisos pactados en el proyecto
Demandas por incumplimientos
Reducción en los recursos propios de la institución</v>
      </c>
      <c r="I34" s="427" t="str">
        <f>'01-Mapa de riesgo-UO'!AT35</f>
        <v>MODERADO</v>
      </c>
      <c r="J34" s="95" t="str">
        <f>'01-Mapa de riesgo-UO'!AW35</f>
        <v>REDUCIR</v>
      </c>
      <c r="K34" s="426" t="str">
        <f t="shared" ref="K34" si="5">IF(I34="GRAVE","Debe formularse",IF(I34="MODERADO", "Si el proceso lo requiere","NO"))</f>
        <v>Si el proceso lo requiere</v>
      </c>
      <c r="L34" s="435"/>
      <c r="M34" s="435"/>
      <c r="N34" s="435"/>
      <c r="O34" s="435"/>
      <c r="P34" s="435"/>
      <c r="Q34" s="435"/>
      <c r="R34" s="435"/>
      <c r="S34" s="454"/>
    </row>
    <row r="35" spans="1:19" ht="31.5" hidden="1" customHeight="1" x14ac:dyDescent="0.2">
      <c r="A35" s="428"/>
      <c r="B35" s="426"/>
      <c r="C35" s="426"/>
      <c r="D35" s="427"/>
      <c r="E35" s="427"/>
      <c r="F35" s="427"/>
      <c r="G35" s="94" t="str">
        <f>'01-Mapa de riesgo-UO'!I36</f>
        <v>Presupuestos con gastos por encima del punto de equilibrio</v>
      </c>
      <c r="H35" s="427"/>
      <c r="I35" s="427"/>
      <c r="J35" s="95" t="str">
        <f>'01-Mapa de riesgo-UO'!AW36</f>
        <v>REDUCIR</v>
      </c>
      <c r="K35" s="426"/>
      <c r="L35" s="435"/>
      <c r="M35" s="435"/>
      <c r="N35" s="435"/>
      <c r="O35" s="435"/>
      <c r="P35" s="435"/>
      <c r="Q35" s="435"/>
      <c r="R35" s="435"/>
      <c r="S35" s="454"/>
    </row>
    <row r="36" spans="1:19" ht="31.5" hidden="1" customHeight="1" x14ac:dyDescent="0.2">
      <c r="A36" s="428"/>
      <c r="B36" s="426"/>
      <c r="C36" s="426"/>
      <c r="D36" s="427"/>
      <c r="E36" s="427"/>
      <c r="F36" s="427"/>
      <c r="G36" s="94" t="str">
        <f>'01-Mapa de riesgo-UO'!I37</f>
        <v>Sobrecarga de trabajo en docentes que realizan labores de coordinación y ejecución de proyectos</v>
      </c>
      <c r="H36" s="427"/>
      <c r="I36" s="427"/>
      <c r="J36" s="95" t="str">
        <f>'01-Mapa de riesgo-UO'!AW37</f>
        <v>REDUCIR</v>
      </c>
      <c r="K36" s="426"/>
      <c r="L36" s="435"/>
      <c r="M36" s="435"/>
      <c r="N36" s="435"/>
      <c r="O36" s="435"/>
      <c r="P36" s="435"/>
      <c r="Q36" s="435"/>
      <c r="R36" s="435"/>
      <c r="S36" s="454"/>
    </row>
    <row r="37" spans="1:19" ht="31.5" hidden="1" customHeight="1" x14ac:dyDescent="0.2">
      <c r="A37" s="428">
        <v>10</v>
      </c>
      <c r="B37" s="426" t="str">
        <f>'01-Mapa de riesgo-UO'!D38</f>
        <v>DOCENCIA</v>
      </c>
      <c r="C37" s="426" t="str">
        <f>+'01-Mapa de riesgo-UO'!F38</f>
        <v>SI</v>
      </c>
      <c r="D37" s="427" t="str">
        <f>'01-Mapa de riesgo-UO'!J38</f>
        <v>Operacional</v>
      </c>
      <c r="E37" s="427" t="str">
        <f>'01-Mapa de riesgo-UO'!K38</f>
        <v>Pérdida de docentes para la atención adecuada de los programas de la Facultad de Ciencias Ambientales</v>
      </c>
      <c r="F37" s="427" t="str">
        <f>'01-Mapa de riesgo-UO'!L38</f>
        <v>Docentes de planta en cargos administrativos que en algunos casos son  reemplazados por catedráticos y docentes jubilidados que no son reemplazados.</v>
      </c>
      <c r="G37" s="94" t="str">
        <f>'01-Mapa de riesgo-UO'!I38</f>
        <v>Nombramiento de docentes de planta en cargos administrativos</v>
      </c>
      <c r="H37" s="427" t="str">
        <f>'01-Mapa de riesgo-UO'!M38</f>
        <v>Se pierde la formación académica alcanzada por estos docentes y sus experiencias para la pertiencia de las catedras que tienen a su cargo</v>
      </c>
      <c r="I37" s="427" t="str">
        <f>'01-Mapa de riesgo-UO'!AT38</f>
        <v>MODERADO</v>
      </c>
      <c r="J37" s="95" t="str">
        <f>'01-Mapa de riesgo-UO'!AW38</f>
        <v>TRANSFERIR</v>
      </c>
      <c r="K37" s="426" t="str">
        <f t="shared" ref="K37" si="6">IF(I37="GRAVE","Debe formularse",IF(I37="MODERADO", "Si el proceso lo requiere","NO"))</f>
        <v>Si el proceso lo requiere</v>
      </c>
      <c r="L37" s="435"/>
      <c r="M37" s="435"/>
      <c r="N37" s="435"/>
      <c r="O37" s="435"/>
      <c r="P37" s="435"/>
      <c r="Q37" s="435"/>
      <c r="R37" s="435"/>
      <c r="S37" s="454"/>
    </row>
    <row r="38" spans="1:19" ht="31.5" hidden="1" customHeight="1" x14ac:dyDescent="0.2">
      <c r="A38" s="428"/>
      <c r="B38" s="426"/>
      <c r="C38" s="426"/>
      <c r="D38" s="427"/>
      <c r="E38" s="427"/>
      <c r="F38" s="427"/>
      <c r="G38" s="94" t="str">
        <f>'01-Mapa de riesgo-UO'!I39</f>
        <v>Jubilación de docentes que no han sido reemplazados</v>
      </c>
      <c r="H38" s="427"/>
      <c r="I38" s="427"/>
      <c r="J38" s="95" t="str">
        <f>'01-Mapa de riesgo-UO'!AW39</f>
        <v>TRANSFERIR</v>
      </c>
      <c r="K38" s="426"/>
      <c r="L38" s="435"/>
      <c r="M38" s="435"/>
      <c r="N38" s="435"/>
      <c r="O38" s="435"/>
      <c r="P38" s="435"/>
      <c r="Q38" s="435"/>
      <c r="R38" s="435"/>
      <c r="S38" s="454"/>
    </row>
    <row r="39" spans="1:19" ht="31.5" hidden="1" customHeight="1" x14ac:dyDescent="0.2">
      <c r="A39" s="428"/>
      <c r="B39" s="426"/>
      <c r="C39" s="426"/>
      <c r="D39" s="427"/>
      <c r="E39" s="427"/>
      <c r="F39" s="427"/>
      <c r="G39" s="94">
        <f>'01-Mapa de riesgo-UO'!I40</f>
        <v>0</v>
      </c>
      <c r="H39" s="427"/>
      <c r="I39" s="427"/>
      <c r="J39" s="95" t="str">
        <f>'01-Mapa de riesgo-UO'!AW40</f>
        <v>TRANSFERIR</v>
      </c>
      <c r="K39" s="426"/>
      <c r="L39" s="435"/>
      <c r="M39" s="435"/>
      <c r="N39" s="435"/>
      <c r="O39" s="435"/>
      <c r="P39" s="435"/>
      <c r="Q39" s="435"/>
      <c r="R39" s="435"/>
      <c r="S39" s="454"/>
    </row>
    <row r="40" spans="1:19" ht="31.5" hidden="1" customHeight="1" x14ac:dyDescent="0.2">
      <c r="A40" s="428">
        <v>11</v>
      </c>
      <c r="B40" s="426" t="str">
        <f>'01-Mapa de riesgo-UO'!D41</f>
        <v>DOCENCIA</v>
      </c>
      <c r="C40" s="426" t="str">
        <f>+'01-Mapa de riesgo-UO'!F41</f>
        <v>NO</v>
      </c>
      <c r="D40" s="427" t="str">
        <f>'01-Mapa de riesgo-UO'!J41</f>
        <v>Estratégico</v>
      </c>
      <c r="E40" s="427" t="str">
        <f>'01-Mapa de riesgo-UO'!K41</f>
        <v>Cambios de la normatividad nacional que rige los procesos de renovación de registro calificado</v>
      </c>
      <c r="F40" s="427" t="str">
        <f>'01-Mapa de riesgo-UO'!L41</f>
        <v>Pérdida del registro calificado de uno de los programas que hacen parte de la Facultad</v>
      </c>
      <c r="G40" s="94" t="str">
        <f>'01-Mapa de riesgo-UO'!I41</f>
        <v>No renovación del registro calificado de un programa académico</v>
      </c>
      <c r="H40" s="427" t="str">
        <f>'01-Mapa de riesgo-UO'!M41</f>
        <v>No ofrecimiento del programa académico
Pérdida de imagen Institucional</v>
      </c>
      <c r="I40" s="427" t="str">
        <f>'01-Mapa de riesgo-UO'!AT41</f>
        <v>MODERADO</v>
      </c>
      <c r="J40" s="95" t="str">
        <f>'01-Mapa de riesgo-UO'!AW41</f>
        <v>REDUCIR</v>
      </c>
      <c r="K40" s="426" t="str">
        <f t="shared" ref="K40" si="7">IF(I40="GRAVE","Debe formularse",IF(I40="MODERADO", "Si el proceso lo requiere","NO"))</f>
        <v>Si el proceso lo requiere</v>
      </c>
      <c r="L40" s="435"/>
      <c r="M40" s="435"/>
      <c r="N40" s="435"/>
      <c r="O40" s="435"/>
      <c r="P40" s="435"/>
      <c r="Q40" s="435"/>
      <c r="R40" s="435"/>
      <c r="S40" s="454"/>
    </row>
    <row r="41" spans="1:19" ht="31.5" hidden="1" customHeight="1" x14ac:dyDescent="0.2">
      <c r="A41" s="428"/>
      <c r="B41" s="426"/>
      <c r="C41" s="426"/>
      <c r="D41" s="427"/>
      <c r="E41" s="427"/>
      <c r="F41" s="427"/>
      <c r="G41" s="94">
        <f>'01-Mapa de riesgo-UO'!I42</f>
        <v>0</v>
      </c>
      <c r="H41" s="427"/>
      <c r="I41" s="427"/>
      <c r="J41" s="95" t="str">
        <f>'01-Mapa de riesgo-UO'!AW42</f>
        <v>COMPARTIR</v>
      </c>
      <c r="K41" s="426"/>
      <c r="L41" s="435"/>
      <c r="M41" s="435"/>
      <c r="N41" s="435"/>
      <c r="O41" s="435"/>
      <c r="P41" s="435"/>
      <c r="Q41" s="435"/>
      <c r="R41" s="435"/>
      <c r="S41" s="454"/>
    </row>
    <row r="42" spans="1:19" ht="31.5" hidden="1" customHeight="1" x14ac:dyDescent="0.2">
      <c r="A42" s="428"/>
      <c r="B42" s="426"/>
      <c r="C42" s="426"/>
      <c r="D42" s="427"/>
      <c r="E42" s="427"/>
      <c r="F42" s="427"/>
      <c r="G42" s="94">
        <f>'01-Mapa de riesgo-UO'!I43</f>
        <v>0</v>
      </c>
      <c r="H42" s="427"/>
      <c r="I42" s="427"/>
      <c r="J42" s="95">
        <f>'01-Mapa de riesgo-UO'!AW43</f>
        <v>0</v>
      </c>
      <c r="K42" s="426"/>
      <c r="L42" s="435"/>
      <c r="M42" s="435"/>
      <c r="N42" s="435"/>
      <c r="O42" s="435"/>
      <c r="P42" s="435"/>
      <c r="Q42" s="435"/>
      <c r="R42" s="435"/>
      <c r="S42" s="454"/>
    </row>
    <row r="43" spans="1:19" ht="31.5" hidden="1" customHeight="1" x14ac:dyDescent="0.2">
      <c r="A43" s="428">
        <v>12</v>
      </c>
      <c r="B43" s="426" t="str">
        <f>'01-Mapa de riesgo-UO'!D44</f>
        <v>DOCENCIA</v>
      </c>
      <c r="C43" s="426" t="str">
        <f>+'01-Mapa de riesgo-UO'!F44</f>
        <v>NO</v>
      </c>
      <c r="D43" s="427" t="str">
        <f>'01-Mapa de riesgo-UO'!J44</f>
        <v>Estratégico</v>
      </c>
      <c r="E43" s="427" t="str">
        <f>'01-Mapa de riesgo-UO'!K44</f>
        <v>Deserción estudiantil</v>
      </c>
      <c r="F43" s="427" t="str">
        <f>'01-Mapa de riesgo-UO'!L44</f>
        <v xml:space="preserve">Aumento en el  indice de deserción de estudiantes de los programas académicos que hacen parte de la facultad </v>
      </c>
      <c r="G43" s="94" t="str">
        <f>'01-Mapa de riesgo-UO'!I44</f>
        <v>Los currículos de las asignaturas no permiten el buen desempeño del estudiante</v>
      </c>
      <c r="H43" s="427" t="str">
        <f>'01-Mapa de riesgo-UO'!M44</f>
        <v>Indicadores de la Universidad afectados
Disminución de los recursos de la Universidad</v>
      </c>
      <c r="I43" s="427" t="str">
        <f>'01-Mapa de riesgo-UO'!AT44</f>
        <v>MODERADO</v>
      </c>
      <c r="J43" s="95" t="str">
        <f>'01-Mapa de riesgo-UO'!AW44</f>
        <v>COMPARTIR</v>
      </c>
      <c r="K43" s="426" t="str">
        <f t="shared" ref="K43" si="8">IF(I43="GRAVE","Debe formularse",IF(I43="MODERADO", "Si el proceso lo requiere","NO"))</f>
        <v>Si el proceso lo requiere</v>
      </c>
      <c r="L43" s="435"/>
      <c r="M43" s="435"/>
      <c r="N43" s="435"/>
      <c r="O43" s="435"/>
      <c r="P43" s="435"/>
      <c r="Q43" s="435"/>
      <c r="R43" s="435"/>
      <c r="S43" s="454"/>
    </row>
    <row r="44" spans="1:19" ht="31.5" hidden="1" customHeight="1" x14ac:dyDescent="0.2">
      <c r="A44" s="428"/>
      <c r="B44" s="426"/>
      <c r="C44" s="426"/>
      <c r="D44" s="427"/>
      <c r="E44" s="427"/>
      <c r="F44" s="427"/>
      <c r="G44" s="94" t="str">
        <f>'01-Mapa de riesgo-UO'!I45</f>
        <v>Dificultades socioeconómicas del estudiante para continuar en el programa académico</v>
      </c>
      <c r="H44" s="427"/>
      <c r="I44" s="427"/>
      <c r="J44" s="95">
        <f>'01-Mapa de riesgo-UO'!AW45</f>
        <v>0</v>
      </c>
      <c r="K44" s="426"/>
      <c r="L44" s="435"/>
      <c r="M44" s="435"/>
      <c r="N44" s="435"/>
      <c r="O44" s="435"/>
      <c r="P44" s="435"/>
      <c r="Q44" s="435"/>
      <c r="R44" s="435"/>
      <c r="S44" s="454"/>
    </row>
    <row r="45" spans="1:19" ht="31.5" hidden="1" customHeight="1" x14ac:dyDescent="0.2">
      <c r="A45" s="428"/>
      <c r="B45" s="426"/>
      <c r="C45" s="426"/>
      <c r="D45" s="427"/>
      <c r="E45" s="427"/>
      <c r="F45" s="427"/>
      <c r="G45" s="94">
        <f>'01-Mapa de riesgo-UO'!I46</f>
        <v>0</v>
      </c>
      <c r="H45" s="427"/>
      <c r="I45" s="427"/>
      <c r="J45" s="95">
        <f>'01-Mapa de riesgo-UO'!AW46</f>
        <v>0</v>
      </c>
      <c r="K45" s="426"/>
      <c r="L45" s="435"/>
      <c r="M45" s="435"/>
      <c r="N45" s="435"/>
      <c r="O45" s="435"/>
      <c r="P45" s="435"/>
      <c r="Q45" s="435"/>
      <c r="R45" s="435"/>
      <c r="S45" s="454"/>
    </row>
    <row r="46" spans="1:19" ht="105" customHeight="1" x14ac:dyDescent="0.2">
      <c r="A46" s="428">
        <v>13</v>
      </c>
      <c r="B46" s="426" t="str">
        <f>'01-Mapa de riesgo-UO'!D47</f>
        <v>INVESTIGACIÓN_E_INNOVACIÓN</v>
      </c>
      <c r="C46" s="426" t="str">
        <f>+'01-Mapa de riesgo-UO'!F47</f>
        <v>NO</v>
      </c>
      <c r="D46" s="427" t="str">
        <f>'01-Mapa de riesgo-UO'!J47</f>
        <v>Estratégico</v>
      </c>
      <c r="E46" s="427" t="str">
        <f>'01-Mapa de riesgo-UO'!K47</f>
        <v>Descenso en la categoria asignada por Colciencias a los Grupos de investigación vinculados a la Facultad.</v>
      </c>
      <c r="F46" s="427" t="str">
        <f>'01-Mapa de riesgo-UO'!L47</f>
        <v>Los Grupos de Investigación bajan o pierden la categoría de acuerdo a la clasificación anual que hace MinCiencias</v>
      </c>
      <c r="G46" s="94" t="str">
        <f>'01-Mapa de riesgo-UO'!I47</f>
        <v>Cambios de los estándares de reconocimiento y medición de Grupos de Investigación por parte de Colciencias</v>
      </c>
      <c r="H46" s="427" t="str">
        <f>'01-Mapa de riesgo-UO'!M47</f>
        <v>Incumplimiento con las metas trazadas en el PDI
Pérdida de imagen institucional
Disminución en la investigación
Afectación de los procesos de acreditación de los programas académicos y del Institucional</v>
      </c>
      <c r="I46" s="427" t="str">
        <f>'01-Mapa de riesgo-UO'!AT47</f>
        <v>MODERADO</v>
      </c>
      <c r="J46" s="95" t="str">
        <f>'01-Mapa de riesgo-UO'!AW47</f>
        <v>COMPARTIR</v>
      </c>
      <c r="K46" s="426" t="str">
        <f t="shared" ref="K46" si="9">IF(I46="GRAVE","Debe formularse",IF(I46="MODERADO", "Si el proceso lo requiere","NO"))</f>
        <v>Si el proceso lo requiere</v>
      </c>
      <c r="L46" s="435"/>
      <c r="M46" s="435"/>
      <c r="N46" s="435"/>
      <c r="O46" s="435"/>
      <c r="P46" s="435"/>
      <c r="Q46" s="435"/>
      <c r="R46" s="435"/>
      <c r="S46" s="454"/>
    </row>
    <row r="47" spans="1:19" ht="31.5" hidden="1" customHeight="1" x14ac:dyDescent="0.2">
      <c r="A47" s="428"/>
      <c r="B47" s="426"/>
      <c r="C47" s="426"/>
      <c r="D47" s="427"/>
      <c r="E47" s="427"/>
      <c r="F47" s="427"/>
      <c r="G47" s="94" t="str">
        <f>'01-Mapa de riesgo-UO'!I48</f>
        <v>Desactualización de la información del Grupo de Investigación en la plataforma de Colciencias  y poca vinculación de estudiantes de pregrado y posgrado</v>
      </c>
      <c r="H47" s="427"/>
      <c r="I47" s="427"/>
      <c r="J47" s="95">
        <f>'01-Mapa de riesgo-UO'!AW48</f>
        <v>0</v>
      </c>
      <c r="K47" s="426"/>
      <c r="L47" s="435"/>
      <c r="M47" s="435"/>
      <c r="N47" s="435"/>
      <c r="O47" s="435"/>
      <c r="P47" s="435"/>
      <c r="Q47" s="435"/>
      <c r="R47" s="435"/>
      <c r="S47" s="454"/>
    </row>
    <row r="48" spans="1:19" ht="31.5" hidden="1" customHeight="1" x14ac:dyDescent="0.2">
      <c r="A48" s="428"/>
      <c r="B48" s="426"/>
      <c r="C48" s="426"/>
      <c r="D48" s="427"/>
      <c r="E48" s="427"/>
      <c r="F48" s="427"/>
      <c r="G48" s="94" t="str">
        <f>'01-Mapa de riesgo-UO'!I49</f>
        <v>Poca disponibilidad de presupuesto para el desarrollo de proyectos</v>
      </c>
      <c r="H48" s="427"/>
      <c r="I48" s="427"/>
      <c r="J48" s="95">
        <f>'01-Mapa de riesgo-UO'!AW49</f>
        <v>0</v>
      </c>
      <c r="K48" s="426"/>
      <c r="L48" s="435"/>
      <c r="M48" s="435"/>
      <c r="N48" s="435"/>
      <c r="O48" s="435"/>
      <c r="P48" s="435"/>
      <c r="Q48" s="435"/>
      <c r="R48" s="435"/>
      <c r="S48" s="454"/>
    </row>
    <row r="49" spans="1:19" ht="31.5" hidden="1" customHeight="1" x14ac:dyDescent="0.2">
      <c r="A49" s="428">
        <v>14</v>
      </c>
      <c r="B49" s="426" t="str">
        <f>'01-Mapa de riesgo-UO'!D50</f>
        <v>ADMINISTRACIÓN_INSTITUCIONAL</v>
      </c>
      <c r="C49" s="426" t="str">
        <f>+'01-Mapa de riesgo-UO'!F50</f>
        <v>NO</v>
      </c>
      <c r="D49" s="427" t="str">
        <f>'01-Mapa de riesgo-UO'!J50</f>
        <v>Operacional</v>
      </c>
      <c r="E49" s="427" t="str">
        <f>'01-Mapa de riesgo-UO'!K50</f>
        <v>Impedimento en la prestación del servicio de laboratorios académicos y de investigación.</v>
      </c>
      <c r="F49" s="427" t="str">
        <f>'01-Mapa de riesgo-UO'!L50</f>
        <v>Daño parcial o total, en equipamientos de los laboratorios</v>
      </c>
      <c r="G49" s="94" t="str">
        <f>'01-Mapa de riesgo-UO'!I50</f>
        <v>Falta de mantenimiento de los equipos, insumos o complementos necesarios.</v>
      </c>
      <c r="H49" s="427"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27" t="str">
        <f>'01-Mapa de riesgo-UO'!AT50</f>
        <v>MODERADO</v>
      </c>
      <c r="J49" s="95" t="str">
        <f>'01-Mapa de riesgo-UO'!AW50</f>
        <v>REDUCIR</v>
      </c>
      <c r="K49" s="426" t="str">
        <f t="shared" ref="K49" si="10">IF(I49="GRAVE","Debe formularse",IF(I49="MODERADO", "Si el proceso lo requiere","NO"))</f>
        <v>Si el proceso lo requiere</v>
      </c>
      <c r="L49" s="435"/>
      <c r="M49" s="435"/>
      <c r="N49" s="435"/>
      <c r="O49" s="435"/>
      <c r="P49" s="435"/>
      <c r="Q49" s="435"/>
      <c r="R49" s="435"/>
      <c r="S49" s="454"/>
    </row>
    <row r="50" spans="1:19" ht="31.5" hidden="1" customHeight="1" x14ac:dyDescent="0.2">
      <c r="A50" s="428"/>
      <c r="B50" s="426"/>
      <c r="C50" s="426"/>
      <c r="D50" s="427"/>
      <c r="E50" s="427"/>
      <c r="F50" s="427"/>
      <c r="G50" s="94" t="str">
        <f>'01-Mapa de riesgo-UO'!I51</f>
        <v>Manejo inadecuado de los equipos o falta de uso</v>
      </c>
      <c r="H50" s="427"/>
      <c r="I50" s="427"/>
      <c r="J50" s="95">
        <f>'01-Mapa de riesgo-UO'!AW51</f>
        <v>0</v>
      </c>
      <c r="K50" s="426"/>
      <c r="L50" s="435"/>
      <c r="M50" s="435"/>
      <c r="N50" s="435"/>
      <c r="O50" s="435"/>
      <c r="P50" s="435"/>
      <c r="Q50" s="435"/>
      <c r="R50" s="435"/>
      <c r="S50" s="454"/>
    </row>
    <row r="51" spans="1:19" ht="31.5" hidden="1" customHeight="1" x14ac:dyDescent="0.2">
      <c r="A51" s="428"/>
      <c r="B51" s="426"/>
      <c r="C51" s="426"/>
      <c r="D51" s="427"/>
      <c r="E51" s="427"/>
      <c r="F51" s="427"/>
      <c r="G51" s="94">
        <f>'01-Mapa de riesgo-UO'!I52</f>
        <v>0</v>
      </c>
      <c r="H51" s="427"/>
      <c r="I51" s="427"/>
      <c r="J51" s="95">
        <f>'01-Mapa de riesgo-UO'!AW52</f>
        <v>0</v>
      </c>
      <c r="K51" s="426"/>
      <c r="L51" s="435"/>
      <c r="M51" s="435"/>
      <c r="N51" s="435"/>
      <c r="O51" s="435"/>
      <c r="P51" s="435"/>
      <c r="Q51" s="435"/>
      <c r="R51" s="435"/>
      <c r="S51" s="454"/>
    </row>
    <row r="52" spans="1:19" ht="31.5" hidden="1" customHeight="1" x14ac:dyDescent="0.2">
      <c r="A52" s="428">
        <v>15</v>
      </c>
      <c r="B52" s="426" t="str">
        <f>'01-Mapa de riesgo-UO'!D53</f>
        <v>DOCENCIA</v>
      </c>
      <c r="C52" s="426" t="str">
        <f>+'01-Mapa de riesgo-UO'!F53</f>
        <v>NO</v>
      </c>
      <c r="D52" s="427" t="str">
        <f>'01-Mapa de riesgo-UO'!J53</f>
        <v>Estratégico</v>
      </c>
      <c r="E52" s="427" t="str">
        <f>'01-Mapa de riesgo-UO'!K53</f>
        <v>Perdida del Registro Calificado de los programas académicos de la Facultad.</v>
      </c>
      <c r="F52" s="427" t="str">
        <f>'01-Mapa de riesgo-UO'!L53</f>
        <v xml:space="preserve">La no renovación del Resgistro Calificado otorgado por el MEN a los programas académicos de la Facultad. </v>
      </c>
      <c r="G52" s="94" t="str">
        <f>'01-Mapa de riesgo-UO'!I53</f>
        <v>Cambio en la normativa del MEN sobre el otorgamiento de los Registros Calificados  de los programas académicos (Decreto 1330 del 2019).</v>
      </c>
      <c r="H52" s="427" t="str">
        <f>'01-Mapa de riesgo-UO'!M53</f>
        <v xml:space="preserve">1. El programa académico entra en un estado de inhabilidades. 
2. El programa no puede inscribir nuevos estudiantes. 
3. Disminución en los indicadores de Gestión Curricular de la Facultad. </v>
      </c>
      <c r="I52" s="427" t="str">
        <f>'01-Mapa de riesgo-UO'!AT53</f>
        <v>LEVE</v>
      </c>
      <c r="J52" s="95" t="str">
        <f>'01-Mapa de riesgo-UO'!AW272</f>
        <v>ASUMIR</v>
      </c>
      <c r="K52" s="426" t="str">
        <f t="shared" ref="K52" si="11">IF(I52="GRAVE","Debe formularse",IF(I52="MODERADO", "Si el proceso lo requiere","NO"))</f>
        <v>NO</v>
      </c>
      <c r="L52" s="435"/>
      <c r="M52" s="435"/>
      <c r="N52" s="435"/>
      <c r="O52" s="435"/>
      <c r="P52" s="435"/>
      <c r="Q52" s="435"/>
      <c r="R52" s="435"/>
      <c r="S52" s="454"/>
    </row>
    <row r="53" spans="1:19" ht="31.5" hidden="1" customHeight="1" x14ac:dyDescent="0.2">
      <c r="A53" s="428"/>
      <c r="B53" s="426"/>
      <c r="C53" s="426"/>
      <c r="D53" s="427"/>
      <c r="E53" s="427"/>
      <c r="F53" s="427"/>
      <c r="G53" s="94" t="str">
        <f>'01-Mapa de riesgo-UO'!I54</f>
        <v xml:space="preserve">Demora en el proceso del informe de Registro Calificado y la solicitud ante el MEN por parte de los programas académicos. </v>
      </c>
      <c r="H53" s="427"/>
      <c r="I53" s="427"/>
      <c r="J53" s="95">
        <f>'01-Mapa de riesgo-UO'!AW273</f>
        <v>0</v>
      </c>
      <c r="K53" s="426"/>
      <c r="L53" s="435"/>
      <c r="M53" s="435"/>
      <c r="N53" s="435"/>
      <c r="O53" s="435"/>
      <c r="P53" s="435"/>
      <c r="Q53" s="435"/>
      <c r="R53" s="435"/>
      <c r="S53" s="454"/>
    </row>
    <row r="54" spans="1:19" ht="31.5" hidden="1" customHeight="1" x14ac:dyDescent="0.2">
      <c r="A54" s="428"/>
      <c r="B54" s="426"/>
      <c r="C54" s="426"/>
      <c r="D54" s="427"/>
      <c r="E54" s="427"/>
      <c r="F54" s="427"/>
      <c r="G54" s="94">
        <f>'01-Mapa de riesgo-UO'!I55</f>
        <v>0</v>
      </c>
      <c r="H54" s="427"/>
      <c r="I54" s="427"/>
      <c r="J54" s="95">
        <f>'01-Mapa de riesgo-UO'!AW274</f>
        <v>0</v>
      </c>
      <c r="K54" s="426"/>
      <c r="L54" s="435"/>
      <c r="M54" s="435"/>
      <c r="N54" s="435"/>
      <c r="O54" s="435"/>
      <c r="P54" s="435"/>
      <c r="Q54" s="435"/>
      <c r="R54" s="435"/>
      <c r="S54" s="454"/>
    </row>
    <row r="55" spans="1:19" ht="31.5" hidden="1" customHeight="1" x14ac:dyDescent="0.2">
      <c r="A55" s="428">
        <v>16</v>
      </c>
      <c r="B55" s="426" t="str">
        <f>'01-Mapa de riesgo-UO'!D56</f>
        <v>DOCENCIA</v>
      </c>
      <c r="C55" s="426" t="str">
        <f>+'01-Mapa de riesgo-UO'!F56</f>
        <v>NO</v>
      </c>
      <c r="D55" s="427" t="str">
        <f>'01-Mapa de riesgo-UO'!J56</f>
        <v>Estratégico</v>
      </c>
      <c r="E55" s="427" t="str">
        <f>'01-Mapa de riesgo-UO'!K56</f>
        <v>Perdida de la Acreditación en Alta Calidad de los programas académicos de la Facultad</v>
      </c>
      <c r="F55" s="427" t="str">
        <f>'01-Mapa de riesgo-UO'!L56</f>
        <v xml:space="preserve">La no renovación de Acreditación de Alta Calidad otorgada por el CNA a los programas académicos de la Facultad de Ciencias de la Educación. </v>
      </c>
      <c r="G55" s="94" t="str">
        <f>'01-Mapa de riesgo-UO'!I56</f>
        <v xml:space="preserve">Cambio en la normativa del CNA sobre el otorgamiento de la Acreditación de Alta Calidad de los programas académicos (Acuerdo 02 del 2020) . </v>
      </c>
      <c r="H55" s="427"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27" t="str">
        <f>'01-Mapa de riesgo-UO'!AT56</f>
        <v>LEVE</v>
      </c>
      <c r="J55" s="95" t="str">
        <f>'01-Mapa de riesgo-UO'!AW275</f>
        <v>ASUMIR</v>
      </c>
      <c r="K55" s="426" t="str">
        <f t="shared" ref="K55" si="12">IF(I55="GRAVE","Debe formularse",IF(I55="MODERADO", "Si el proceso lo requiere","NO"))</f>
        <v>NO</v>
      </c>
      <c r="L55" s="435"/>
      <c r="M55" s="435"/>
      <c r="N55" s="435"/>
      <c r="O55" s="435"/>
      <c r="P55" s="435"/>
      <c r="Q55" s="435"/>
      <c r="R55" s="435"/>
      <c r="S55" s="454"/>
    </row>
    <row r="56" spans="1:19" ht="31.5" hidden="1" customHeight="1" x14ac:dyDescent="0.2">
      <c r="A56" s="428"/>
      <c r="B56" s="426"/>
      <c r="C56" s="426"/>
      <c r="D56" s="427"/>
      <c r="E56" s="427"/>
      <c r="F56" s="427"/>
      <c r="G56" s="94" t="str">
        <f>'01-Mapa de riesgo-UO'!I57</f>
        <v xml:space="preserve">Demora en el proceso del informe de autoevaluación con fines de acreditación o reacreditación de Alta Calidad  por parte de los programas académicos. </v>
      </c>
      <c r="H56" s="427"/>
      <c r="I56" s="427"/>
      <c r="J56" s="95">
        <f>'01-Mapa de riesgo-UO'!AW276</f>
        <v>0</v>
      </c>
      <c r="K56" s="426"/>
      <c r="L56" s="435"/>
      <c r="M56" s="435"/>
      <c r="N56" s="435"/>
      <c r="O56" s="435"/>
      <c r="P56" s="435"/>
      <c r="Q56" s="435"/>
      <c r="R56" s="435"/>
      <c r="S56" s="454"/>
    </row>
    <row r="57" spans="1:19" ht="31.5" hidden="1" customHeight="1" x14ac:dyDescent="0.2">
      <c r="A57" s="428"/>
      <c r="B57" s="426"/>
      <c r="C57" s="426"/>
      <c r="D57" s="427"/>
      <c r="E57" s="427"/>
      <c r="F57" s="427"/>
      <c r="G57" s="94">
        <f>'01-Mapa de riesgo-UO'!I58</f>
        <v>0</v>
      </c>
      <c r="H57" s="427"/>
      <c r="I57" s="427"/>
      <c r="J57" s="95">
        <f>'01-Mapa de riesgo-UO'!AW277</f>
        <v>0</v>
      </c>
      <c r="K57" s="426"/>
      <c r="L57" s="435"/>
      <c r="M57" s="435"/>
      <c r="N57" s="435"/>
      <c r="O57" s="435"/>
      <c r="P57" s="435"/>
      <c r="Q57" s="435"/>
      <c r="R57" s="435"/>
      <c r="S57" s="454"/>
    </row>
    <row r="58" spans="1:19" ht="105" customHeight="1" x14ac:dyDescent="0.2">
      <c r="A58" s="428">
        <v>17</v>
      </c>
      <c r="B58" s="426" t="str">
        <f>'01-Mapa de riesgo-UO'!D59</f>
        <v>INVESTIGACIÓN_E_INNOVACIÓN</v>
      </c>
      <c r="C58" s="426" t="str">
        <f>+'01-Mapa de riesgo-UO'!F59</f>
        <v>NO</v>
      </c>
      <c r="D58" s="427" t="str">
        <f>'01-Mapa de riesgo-UO'!J59</f>
        <v>Imagen</v>
      </c>
      <c r="E58" s="427" t="str">
        <f>'01-Mapa de riesgo-UO'!K59</f>
        <v>Disminución del número de Grupos de Investigación reconocidos en el Modelo de medición de MinCiencias.</v>
      </c>
      <c r="F58" s="427" t="str">
        <f>'01-Mapa de riesgo-UO'!L59</f>
        <v>La disminución en los reconocimientos y categorias de los Grupos de Investigación de la Facultad de Ciencias de la Educación  en el  Modelo de medición para el reconocimiento de los Grupos de Investigación de MinCiencias.</v>
      </c>
      <c r="G58" s="94" t="str">
        <f>'01-Mapa de riesgo-UO'!I59</f>
        <v xml:space="preserve">Cambio de los criterios y procedimientos de la evaluación del Modelo de medición para el reconocimiento de los Grupos de Investigación, Desarrollo Tecnológico o de Innovación de MinCiencias. </v>
      </c>
      <c r="H58" s="427"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27" t="str">
        <f>'01-Mapa de riesgo-UO'!AT59</f>
        <v>LEVE</v>
      </c>
      <c r="J58" s="95" t="str">
        <f>'01-Mapa de riesgo-UO'!AW278</f>
        <v>ASUMIR</v>
      </c>
      <c r="K58" s="426" t="str">
        <f t="shared" ref="K58" si="13">IF(I58="GRAVE","Debe formularse",IF(I58="MODERADO", "Si el proceso lo requiere","NO"))</f>
        <v>NO</v>
      </c>
      <c r="L58" s="435"/>
      <c r="M58" s="435"/>
      <c r="N58" s="435"/>
      <c r="O58" s="435"/>
      <c r="P58" s="435"/>
      <c r="Q58" s="435"/>
      <c r="R58" s="435"/>
      <c r="S58" s="454"/>
    </row>
    <row r="59" spans="1:19" ht="31.5" hidden="1" customHeight="1" x14ac:dyDescent="0.2">
      <c r="A59" s="428"/>
      <c r="B59" s="426"/>
      <c r="C59" s="426"/>
      <c r="D59" s="427"/>
      <c r="E59" s="427"/>
      <c r="F59" s="427"/>
      <c r="G59" s="94" t="str">
        <f>'01-Mapa de riesgo-UO'!I60</f>
        <v>Falencias en  la actualización de los  GrupLAC de la Plataforma ScienTI - Colombia, por parte de los Grupos de Investigación de la Facultad.</v>
      </c>
      <c r="H59" s="427"/>
      <c r="I59" s="427"/>
      <c r="J59" s="95" t="str">
        <f>'01-Mapa de riesgo-UO'!AW279</f>
        <v>ASUMIR</v>
      </c>
      <c r="K59" s="426"/>
      <c r="L59" s="435"/>
      <c r="M59" s="435"/>
      <c r="N59" s="435"/>
      <c r="O59" s="435"/>
      <c r="P59" s="435"/>
      <c r="Q59" s="435"/>
      <c r="R59" s="435"/>
      <c r="S59" s="454"/>
    </row>
    <row r="60" spans="1:19" ht="31.5" hidden="1" customHeight="1" x14ac:dyDescent="0.2">
      <c r="A60" s="428"/>
      <c r="B60" s="426"/>
      <c r="C60" s="426"/>
      <c r="D60" s="427"/>
      <c r="E60" s="427"/>
      <c r="F60" s="427"/>
      <c r="G60" s="94">
        <f>'01-Mapa de riesgo-UO'!I61</f>
        <v>0</v>
      </c>
      <c r="H60" s="427"/>
      <c r="I60" s="427"/>
      <c r="J60" s="95" t="str">
        <f>'01-Mapa de riesgo-UO'!AW280</f>
        <v>ASUMIR</v>
      </c>
      <c r="K60" s="426"/>
      <c r="L60" s="435"/>
      <c r="M60" s="435"/>
      <c r="N60" s="435"/>
      <c r="O60" s="435"/>
      <c r="P60" s="435"/>
      <c r="Q60" s="435"/>
      <c r="R60" s="435"/>
      <c r="S60" s="454"/>
    </row>
    <row r="61" spans="1:19" ht="31.5" hidden="1" customHeight="1" x14ac:dyDescent="0.2">
      <c r="A61" s="428">
        <v>18</v>
      </c>
      <c r="B61" s="426" t="str">
        <f>'01-Mapa de riesgo-UO'!D62</f>
        <v>ADMINISTRACIÓN_INSTITUCIONAL</v>
      </c>
      <c r="C61" s="426" t="str">
        <f>+'01-Mapa de riesgo-UO'!F62</f>
        <v>NO</v>
      </c>
      <c r="D61" s="427" t="str">
        <f>'01-Mapa de riesgo-UO'!J62</f>
        <v>Fiscal</v>
      </c>
      <c r="E61" s="427" t="str">
        <f>'01-Mapa de riesgo-UO'!K62</f>
        <v>Pérdida de bienes muebles de la decanatura de la Facultad de Ciencias de la Educación</v>
      </c>
      <c r="F61" s="427" t="str">
        <f>'01-Mapa de riesgo-UO'!L62</f>
        <v>La pérdida o daño a los bienes muebles de la decanatura de la Facultad de Ciencias de la Educación</v>
      </c>
      <c r="G61" s="94" t="str">
        <f>'01-Mapa de riesgo-UO'!I62</f>
        <v>Falencias en la ubicación, control y seguimiento de los bienes muebles de la decanatura de la Facultad de Ciencias de la Facultad.</v>
      </c>
      <c r="H61" s="427"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27" t="str">
        <f>'01-Mapa de riesgo-UO'!AT62</f>
        <v>LEVE</v>
      </c>
      <c r="J61" s="95" t="str">
        <f>'01-Mapa de riesgo-UO'!AW281</f>
        <v>COMPARTIR</v>
      </c>
      <c r="K61" s="426" t="str">
        <f t="shared" ref="K61" si="14">IF(I61="GRAVE","Debe formularse",IF(I61="MODERADO", "Si el proceso lo requiere","NO"))</f>
        <v>NO</v>
      </c>
      <c r="L61" s="435"/>
      <c r="M61" s="435"/>
      <c r="N61" s="435"/>
      <c r="O61" s="435"/>
      <c r="P61" s="435"/>
      <c r="Q61" s="435"/>
      <c r="R61" s="435"/>
      <c r="S61" s="454"/>
    </row>
    <row r="62" spans="1:19" ht="31.5" hidden="1" customHeight="1" x14ac:dyDescent="0.2">
      <c r="A62" s="428"/>
      <c r="B62" s="426"/>
      <c r="C62" s="426"/>
      <c r="D62" s="427"/>
      <c r="E62" s="427"/>
      <c r="F62" s="427"/>
      <c r="G62" s="94">
        <f>'01-Mapa de riesgo-UO'!I63</f>
        <v>0</v>
      </c>
      <c r="H62" s="427"/>
      <c r="I62" s="427"/>
      <c r="J62" s="95" t="str">
        <f>'01-Mapa de riesgo-UO'!AW282</f>
        <v>COMPARTIR</v>
      </c>
      <c r="K62" s="426"/>
      <c r="L62" s="435"/>
      <c r="M62" s="435"/>
      <c r="N62" s="435"/>
      <c r="O62" s="435"/>
      <c r="P62" s="435"/>
      <c r="Q62" s="435"/>
      <c r="R62" s="435"/>
      <c r="S62" s="454"/>
    </row>
    <row r="63" spans="1:19" ht="31.5" hidden="1" customHeight="1" x14ac:dyDescent="0.2">
      <c r="A63" s="428"/>
      <c r="B63" s="426"/>
      <c r="C63" s="426"/>
      <c r="D63" s="427"/>
      <c r="E63" s="427"/>
      <c r="F63" s="427"/>
      <c r="G63" s="94">
        <f>'01-Mapa de riesgo-UO'!I64</f>
        <v>0</v>
      </c>
      <c r="H63" s="427"/>
      <c r="I63" s="427"/>
      <c r="J63" s="95" t="str">
        <f>'01-Mapa de riesgo-UO'!AW283</f>
        <v>COMPARTIR</v>
      </c>
      <c r="K63" s="426"/>
      <c r="L63" s="435"/>
      <c r="M63" s="435"/>
      <c r="N63" s="435"/>
      <c r="O63" s="435"/>
      <c r="P63" s="435"/>
      <c r="Q63" s="435"/>
      <c r="R63" s="435"/>
      <c r="S63" s="454"/>
    </row>
    <row r="64" spans="1:19" ht="31.5" hidden="1" customHeight="1" x14ac:dyDescent="0.2">
      <c r="A64" s="428">
        <v>19</v>
      </c>
      <c r="B64" s="426" t="str">
        <f>'01-Mapa de riesgo-UO'!D65</f>
        <v>DOCENCIA</v>
      </c>
      <c r="C64" s="426" t="str">
        <f>+'01-Mapa de riesgo-UO'!F65</f>
        <v>NO</v>
      </c>
      <c r="D64" s="427" t="str">
        <f>'01-Mapa de riesgo-UO'!J65</f>
        <v>Estratégico</v>
      </c>
      <c r="E64" s="427" t="str">
        <f>'01-Mapa de riesgo-UO'!K65</f>
        <v>Negación de la resolución del ministerio de educación del registro calificado de un programa académico</v>
      </c>
      <c r="F64" s="427" t="str">
        <f>'01-Mapa de riesgo-UO'!L65</f>
        <v>Pérdida o no asignación del registro calificado de programas de pregrado o posgrado.</v>
      </c>
      <c r="G64" s="94" t="str">
        <f>'01-Mapa de riesgo-UO'!I65</f>
        <v>Falta de claridad de las caracteristicas de calidad en el  documento maestro</v>
      </c>
      <c r="H64" s="427" t="str">
        <f>'01-Mapa de riesgo-UO'!M65</f>
        <v xml:space="preserve">No tener apertura de nuevos programas.
No abrir nuevas cohortes  de los programas académicos
Impacto negativo en la imagen de la facultad y la  Institución.   
      La perdida de la continuidad de los convenios </v>
      </c>
      <c r="I64" s="427" t="str">
        <f>'01-Mapa de riesgo-UO'!AT65</f>
        <v>MODERADO</v>
      </c>
      <c r="J64" s="95" t="str">
        <f>'01-Mapa de riesgo-UO'!AW284</f>
        <v>ASUMIR</v>
      </c>
      <c r="K64" s="426" t="str">
        <f t="shared" ref="K64" si="15">IF(I64="GRAVE","Debe formularse",IF(I64="MODERADO", "Si el proceso lo requiere","NO"))</f>
        <v>Si el proceso lo requiere</v>
      </c>
      <c r="L64" s="435"/>
      <c r="M64" s="435"/>
      <c r="N64" s="435"/>
      <c r="O64" s="435"/>
      <c r="P64" s="435"/>
      <c r="Q64" s="435"/>
      <c r="R64" s="435"/>
      <c r="S64" s="454"/>
    </row>
    <row r="65" spans="1:19" ht="31.5" hidden="1" customHeight="1" x14ac:dyDescent="0.2">
      <c r="A65" s="428"/>
      <c r="B65" s="426"/>
      <c r="C65" s="426"/>
      <c r="D65" s="427"/>
      <c r="E65" s="427"/>
      <c r="F65" s="427"/>
      <c r="G65" s="94" t="str">
        <f>'01-Mapa de riesgo-UO'!I66</f>
        <v>Documentación insuficiente para dar soporte a las caracteristicas de calidad</v>
      </c>
      <c r="H65" s="427"/>
      <c r="I65" s="427"/>
      <c r="J65" s="95" t="str">
        <f>'01-Mapa de riesgo-UO'!AW285</f>
        <v>ASUMIR</v>
      </c>
      <c r="K65" s="426"/>
      <c r="L65" s="435"/>
      <c r="M65" s="435"/>
      <c r="N65" s="435"/>
      <c r="O65" s="435"/>
      <c r="P65" s="435"/>
      <c r="Q65" s="435"/>
      <c r="R65" s="435"/>
      <c r="S65" s="454"/>
    </row>
    <row r="66" spans="1:19" ht="31.5" hidden="1" customHeight="1" x14ac:dyDescent="0.2">
      <c r="A66" s="428"/>
      <c r="B66" s="426"/>
      <c r="C66" s="426"/>
      <c r="D66" s="427"/>
      <c r="E66" s="427"/>
      <c r="F66" s="427"/>
      <c r="G66" s="94" t="str">
        <f>'01-Mapa de riesgo-UO'!I67</f>
        <v>Falta de soporte en la pertinencia del perfil para la continuidad o apertura de un nuevo programa.</v>
      </c>
      <c r="H66" s="427"/>
      <c r="I66" s="427"/>
      <c r="J66" s="95" t="str">
        <f>'01-Mapa de riesgo-UO'!AW286</f>
        <v>ASUMIR</v>
      </c>
      <c r="K66" s="426"/>
      <c r="L66" s="435"/>
      <c r="M66" s="435"/>
      <c r="N66" s="435"/>
      <c r="O66" s="435"/>
      <c r="P66" s="435"/>
      <c r="Q66" s="435"/>
      <c r="R66" s="435"/>
      <c r="S66" s="454"/>
    </row>
    <row r="67" spans="1:19" ht="31.5" hidden="1" customHeight="1" x14ac:dyDescent="0.2">
      <c r="A67" s="428">
        <v>20</v>
      </c>
      <c r="B67" s="426" t="str">
        <f>'01-Mapa de riesgo-UO'!D68</f>
        <v>DOCENCIA</v>
      </c>
      <c r="C67" s="426" t="str">
        <f>+'01-Mapa de riesgo-UO'!F68</f>
        <v>NO</v>
      </c>
      <c r="D67" s="427" t="str">
        <f>'01-Mapa de riesgo-UO'!J68</f>
        <v>Estratégico</v>
      </c>
      <c r="E67" s="427" t="str">
        <f>'01-Mapa de riesgo-UO'!K68</f>
        <v>Incremento de la deserción estudiantil</v>
      </c>
      <c r="F67" s="427" t="str">
        <f>'01-Mapa de riesgo-UO'!L68</f>
        <v xml:space="preserve">Aumento en el  índice de deserción de los programas académicos que hacen parte de la facultad </v>
      </c>
      <c r="G67" s="94" t="str">
        <f>'01-Mapa de riesgo-UO'!I68</f>
        <v>Dificultades socioeconomicas, problemas psicoemocionales e inclusión de los estudiantes y salud mental</v>
      </c>
      <c r="H67" s="427" t="str">
        <f>'01-Mapa de riesgo-UO'!M68</f>
        <v>Disminución de la oferta de programas.
Decrecimiento de los recursos de la Universidad    
Disminución de la eficiencia en el uso de los recursos</v>
      </c>
      <c r="I67" s="427" t="str">
        <f>'01-Mapa de riesgo-UO'!AT68</f>
        <v>MODERADO</v>
      </c>
      <c r="J67" s="95" t="str">
        <f>'01-Mapa de riesgo-UO'!AW287</f>
        <v>ASUMIR</v>
      </c>
      <c r="K67" s="426" t="str">
        <f t="shared" ref="K67" si="16">IF(I67="GRAVE","Debe formularse",IF(I67="MODERADO", "Si el proceso lo requiere","NO"))</f>
        <v>Si el proceso lo requiere</v>
      </c>
      <c r="L67" s="435"/>
      <c r="M67" s="435"/>
      <c r="N67" s="435"/>
      <c r="O67" s="435"/>
      <c r="P67" s="435"/>
      <c r="Q67" s="435"/>
      <c r="R67" s="435"/>
      <c r="S67" s="454"/>
    </row>
    <row r="68" spans="1:19" ht="31.5" hidden="1" customHeight="1" x14ac:dyDescent="0.2">
      <c r="A68" s="428"/>
      <c r="B68" s="426"/>
      <c r="C68" s="426"/>
      <c r="D68" s="427"/>
      <c r="E68" s="427"/>
      <c r="F68" s="427"/>
      <c r="G68" s="94" t="str">
        <f>'01-Mapa de riesgo-UO'!I69</f>
        <v>Baja coherencia entre la elección  del programa y las expectativas profesionales</v>
      </c>
      <c r="H68" s="427"/>
      <c r="I68" s="427"/>
      <c r="J68" s="95">
        <f>'01-Mapa de riesgo-UO'!AW288</f>
        <v>0</v>
      </c>
      <c r="K68" s="426"/>
      <c r="L68" s="435"/>
      <c r="M68" s="435"/>
      <c r="N68" s="435"/>
      <c r="O68" s="435"/>
      <c r="P68" s="435"/>
      <c r="Q68" s="435"/>
      <c r="R68" s="435"/>
      <c r="S68" s="454"/>
    </row>
    <row r="69" spans="1:19" ht="31.5" hidden="1" customHeight="1" x14ac:dyDescent="0.2">
      <c r="A69" s="428"/>
      <c r="B69" s="426"/>
      <c r="C69" s="426"/>
      <c r="D69" s="427"/>
      <c r="E69" s="427"/>
      <c r="F69" s="427"/>
      <c r="G69" s="94" t="str">
        <f>'01-Mapa de riesgo-UO'!I70</f>
        <v>Largos periodos de cese de actividades por factores ajenos a la programación academica</v>
      </c>
      <c r="H69" s="427"/>
      <c r="I69" s="427"/>
      <c r="J69" s="95">
        <f>'01-Mapa de riesgo-UO'!AW289</f>
        <v>0</v>
      </c>
      <c r="K69" s="426"/>
      <c r="L69" s="435"/>
      <c r="M69" s="435"/>
      <c r="N69" s="435"/>
      <c r="O69" s="435"/>
      <c r="P69" s="435"/>
      <c r="Q69" s="435"/>
      <c r="R69" s="435"/>
      <c r="S69" s="454"/>
    </row>
    <row r="70" spans="1:19" ht="31.5" hidden="1" customHeight="1" x14ac:dyDescent="0.2">
      <c r="A70" s="428">
        <v>21</v>
      </c>
      <c r="B70" s="426" t="str">
        <f>'01-Mapa de riesgo-UO'!D71</f>
        <v>DOCENCIA</v>
      </c>
      <c r="C70" s="426" t="str">
        <f>+'01-Mapa de riesgo-UO'!F71</f>
        <v>NO</v>
      </c>
      <c r="D70" s="427" t="str">
        <f>'01-Mapa de riesgo-UO'!J71</f>
        <v>Imagen</v>
      </c>
      <c r="E70" s="427" t="str">
        <f>'01-Mapa de riesgo-UO'!K71</f>
        <v>Bajo desempeño de los estudiantes en las pruebas Saber PRO y Saber TYT</v>
      </c>
      <c r="F70" s="427" t="str">
        <f>'01-Mapa de riesgo-UO'!L71</f>
        <v>Los estudiantes de la facultad que presentan las pruebas saber PRO y TYT, esten por debajo de la media  de la Universidad y a nivel naciona</v>
      </c>
      <c r="G70" s="94" t="str">
        <f>'01-Mapa de riesgo-UO'!I71</f>
        <v>Falta de planeación de estrategias para la preparación de los estudiantes en este tipo de pruebas.</v>
      </c>
      <c r="H70" s="427" t="str">
        <f>'01-Mapa de riesgo-UO'!M71</f>
        <v>Descenso de los Indicadores de la Universidad
Disminución de la imagen institucional
Afectación en la calidad de los programas</v>
      </c>
      <c r="I70" s="427" t="str">
        <f>'01-Mapa de riesgo-UO'!AT71</f>
        <v>LEVE</v>
      </c>
      <c r="J70" s="95">
        <f>'01-Mapa de riesgo-UO'!AW290</f>
        <v>0</v>
      </c>
      <c r="K70" s="426" t="str">
        <f t="shared" ref="K70" si="17">IF(I70="GRAVE","Debe formularse",IF(I70="MODERADO", "Si el proceso lo requiere","NO"))</f>
        <v>NO</v>
      </c>
      <c r="L70" s="435"/>
      <c r="M70" s="435"/>
      <c r="N70" s="435"/>
      <c r="O70" s="435"/>
      <c r="P70" s="435"/>
      <c r="Q70" s="435"/>
      <c r="R70" s="435"/>
      <c r="S70" s="454"/>
    </row>
    <row r="71" spans="1:19" ht="31.5" hidden="1" customHeight="1" x14ac:dyDescent="0.2">
      <c r="A71" s="428"/>
      <c r="B71" s="426"/>
      <c r="C71" s="426"/>
      <c r="D71" s="427"/>
      <c r="E71" s="427"/>
      <c r="F71" s="427"/>
      <c r="G71" s="94" t="str">
        <f>'01-Mapa de riesgo-UO'!I72</f>
        <v>Desmotivación por parte de los estudiantes que presentan las pruebas.</v>
      </c>
      <c r="H71" s="427"/>
      <c r="I71" s="427"/>
      <c r="J71" s="95">
        <f>'01-Mapa de riesgo-UO'!AW291</f>
        <v>0</v>
      </c>
      <c r="K71" s="426"/>
      <c r="L71" s="435"/>
      <c r="M71" s="435"/>
      <c r="N71" s="435"/>
      <c r="O71" s="435"/>
      <c r="P71" s="435"/>
      <c r="Q71" s="435"/>
      <c r="R71" s="435"/>
      <c r="S71" s="454"/>
    </row>
    <row r="72" spans="1:19" ht="31.5" hidden="1" customHeight="1" x14ac:dyDescent="0.2">
      <c r="A72" s="428"/>
      <c r="B72" s="426"/>
      <c r="C72" s="426"/>
      <c r="D72" s="427"/>
      <c r="E72" s="427"/>
      <c r="F72" s="427"/>
      <c r="G72" s="94">
        <f>'01-Mapa de riesgo-UO'!I73</f>
        <v>0</v>
      </c>
      <c r="H72" s="427"/>
      <c r="I72" s="427"/>
      <c r="J72" s="95">
        <f>'01-Mapa de riesgo-UO'!AW292</f>
        <v>0</v>
      </c>
      <c r="K72" s="426"/>
      <c r="L72" s="435"/>
      <c r="M72" s="435"/>
      <c r="N72" s="435"/>
      <c r="O72" s="435"/>
      <c r="P72" s="435"/>
      <c r="Q72" s="435"/>
      <c r="R72" s="435"/>
      <c r="S72" s="454"/>
    </row>
    <row r="73" spans="1:19" ht="31.5" hidden="1" customHeight="1" x14ac:dyDescent="0.2">
      <c r="A73" s="428">
        <v>22</v>
      </c>
      <c r="B73" s="426" t="str">
        <f>'01-Mapa de riesgo-UO'!D74</f>
        <v>DOCENCIA</v>
      </c>
      <c r="C73" s="426" t="str">
        <f>+'01-Mapa de riesgo-UO'!F74</f>
        <v>NO</v>
      </c>
      <c r="D73" s="427" t="str">
        <f>'01-Mapa de riesgo-UO'!J74</f>
        <v>Estratégico</v>
      </c>
      <c r="E73" s="427" t="str">
        <f>'01-Mapa de riesgo-UO'!K74</f>
        <v>Curriculos no adaptados a las necesidades y exigencias del contextos</v>
      </c>
      <c r="F73" s="427" t="str">
        <f>'01-Mapa de riesgo-UO'!L74</f>
        <v>Falta de actualización de los programas académicos de acuerdo a los cambios y exigencias del entorno</v>
      </c>
      <c r="G73" s="94" t="str">
        <f>'01-Mapa de riesgo-UO'!I74</f>
        <v>Falta de contacto con el medio para evaluar los cambios que permitan la actualización de los curriculos</v>
      </c>
      <c r="H73" s="427" t="str">
        <f>'01-Mapa de riesgo-UO'!M74</f>
        <v>Egresados de los programas sin las competencias requeridas por el medio
Pérdida de la competitividad del programa frente a otros que ofrecen otras Universidades</v>
      </c>
      <c r="I73" s="427" t="str">
        <f>'01-Mapa de riesgo-UO'!AT74</f>
        <v>MODERADO</v>
      </c>
      <c r="J73" s="95">
        <f>'01-Mapa de riesgo-UO'!AW293</f>
        <v>0</v>
      </c>
      <c r="K73" s="426" t="str">
        <f t="shared" ref="K73" si="18">IF(I73="GRAVE","Debe formularse",IF(I73="MODERADO", "Si el proceso lo requiere","NO"))</f>
        <v>Si el proceso lo requiere</v>
      </c>
      <c r="L73" s="435"/>
      <c r="M73" s="435"/>
      <c r="N73" s="435"/>
      <c r="O73" s="435"/>
      <c r="P73" s="435"/>
      <c r="Q73" s="435"/>
      <c r="R73" s="435"/>
      <c r="S73" s="454"/>
    </row>
    <row r="74" spans="1:19" ht="31.5" hidden="1" customHeight="1" x14ac:dyDescent="0.2">
      <c r="A74" s="428"/>
      <c r="B74" s="426"/>
      <c r="C74" s="426"/>
      <c r="D74" s="427"/>
      <c r="E74" s="427"/>
      <c r="F74" s="427"/>
      <c r="G74" s="94" t="str">
        <f>'01-Mapa de riesgo-UO'!I75</f>
        <v>Poca formación de los comites en renovación curricular, así como sobre los tramites y estrategias de apoyos institucionales</v>
      </c>
      <c r="H74" s="427"/>
      <c r="I74" s="427"/>
      <c r="J74" s="95">
        <f>'01-Mapa de riesgo-UO'!AW294</f>
        <v>0</v>
      </c>
      <c r="K74" s="426"/>
      <c r="L74" s="435"/>
      <c r="M74" s="435"/>
      <c r="N74" s="435"/>
      <c r="O74" s="435"/>
      <c r="P74" s="435"/>
      <c r="Q74" s="435"/>
      <c r="R74" s="435"/>
      <c r="S74" s="454"/>
    </row>
    <row r="75" spans="1:19" ht="31.5" hidden="1" customHeight="1" x14ac:dyDescent="0.2">
      <c r="A75" s="428"/>
      <c r="B75" s="426"/>
      <c r="C75" s="426"/>
      <c r="D75" s="427"/>
      <c r="E75" s="427"/>
      <c r="F75" s="427"/>
      <c r="G75" s="94" t="str">
        <f>'01-Mapa de riesgo-UO'!I76</f>
        <v>Debilidad en los procesos de apropiación de los  lineamientos institucionales para la renovación curricular</v>
      </c>
      <c r="H75" s="427"/>
      <c r="I75" s="427"/>
      <c r="J75" s="95">
        <f>'01-Mapa de riesgo-UO'!AW295</f>
        <v>0</v>
      </c>
      <c r="K75" s="426"/>
      <c r="L75" s="435"/>
      <c r="M75" s="435"/>
      <c r="N75" s="435"/>
      <c r="O75" s="435"/>
      <c r="P75" s="435"/>
      <c r="Q75" s="435"/>
      <c r="R75" s="435"/>
      <c r="S75" s="454"/>
    </row>
    <row r="76" spans="1:19" ht="105" customHeight="1" x14ac:dyDescent="0.2">
      <c r="A76" s="428">
        <v>23</v>
      </c>
      <c r="B76" s="426" t="str">
        <f>'01-Mapa de riesgo-UO'!D77</f>
        <v>INVESTIGACIÓN_E_INNOVACIÓN</v>
      </c>
      <c r="C76" s="426" t="str">
        <f>+'01-Mapa de riesgo-UO'!F77</f>
        <v>NO</v>
      </c>
      <c r="D76" s="427" t="str">
        <f>'01-Mapa de riesgo-UO'!J77</f>
        <v>Estratégico</v>
      </c>
      <c r="E76" s="427" t="str">
        <f>'01-Mapa de riesgo-UO'!K77</f>
        <v xml:space="preserve">No ajustarse a los terminos de referencia de las convocatorias del ministerio de ciencia, tecnologia e  innovación. </v>
      </c>
      <c r="F76" s="427" t="str">
        <f>'01-Mapa de riesgo-UO'!L77</f>
        <v>La presentación de la información de los Grupos y docentes de Investigación no cumplen con los criterios del ministerio de Ciencia, Tecnología e innovación</v>
      </c>
      <c r="G76" s="94" t="str">
        <f>'01-Mapa de riesgo-UO'!I77</f>
        <v>Cambios de los estándares de reconocimiento y medición de Grupos de Investigación por parte de Minciencias.</v>
      </c>
      <c r="H76" s="427" t="str">
        <f>'01-Mapa de riesgo-UO'!M77</f>
        <v>Incumplimiento con las metas trazadas en el PDI
Decrecimiento de imagen institucional
Disminuir la categoria del grupo de investigación o quedar sin categoria 
Bajar la categoria del docente investigador</v>
      </c>
      <c r="I76" s="427" t="str">
        <f>'01-Mapa de riesgo-UO'!AT77</f>
        <v>MODERADO</v>
      </c>
      <c r="J76" s="95">
        <f>'01-Mapa de riesgo-UO'!AW296</f>
        <v>0</v>
      </c>
      <c r="K76" s="426" t="str">
        <f t="shared" ref="K76:K139" si="19">IF(I76="GRAVE","Debe formularse",IF(I76="MODERADO", "Si el proceso lo requiere","NO"))</f>
        <v>Si el proceso lo requiere</v>
      </c>
      <c r="L76" s="435"/>
      <c r="M76" s="435"/>
      <c r="N76" s="435"/>
      <c r="O76" s="435"/>
      <c r="P76" s="435"/>
      <c r="Q76" s="435"/>
      <c r="R76" s="435"/>
      <c r="S76" s="454"/>
    </row>
    <row r="77" spans="1:19" ht="31.5" hidden="1" customHeight="1" x14ac:dyDescent="0.2">
      <c r="A77" s="428"/>
      <c r="B77" s="426"/>
      <c r="C77" s="426"/>
      <c r="D77" s="427"/>
      <c r="E77" s="427"/>
      <c r="F77" s="427"/>
      <c r="G77" s="94" t="str">
        <f>'01-Mapa de riesgo-UO'!I78</f>
        <v>Desactualización de la información del Grupo de Investigación en la plataforma de Minciencias</v>
      </c>
      <c r="H77" s="427"/>
      <c r="I77" s="427"/>
      <c r="J77" s="95">
        <f>'01-Mapa de riesgo-UO'!AW297</f>
        <v>0</v>
      </c>
      <c r="K77" s="426"/>
      <c r="L77" s="435"/>
      <c r="M77" s="435"/>
      <c r="N77" s="435"/>
      <c r="O77" s="435"/>
      <c r="P77" s="435"/>
      <c r="Q77" s="435"/>
      <c r="R77" s="435"/>
      <c r="S77" s="454"/>
    </row>
    <row r="78" spans="1:19" ht="31.5" hidden="1" customHeight="1" x14ac:dyDescent="0.2">
      <c r="A78" s="428"/>
      <c r="B78" s="426"/>
      <c r="C78" s="426"/>
      <c r="D78" s="427"/>
      <c r="E78" s="427"/>
      <c r="F78" s="427"/>
      <c r="G78" s="94" t="str">
        <f>'01-Mapa de riesgo-UO'!I79</f>
        <v>No presentar nuevos productos durante los años anteriores a la convocatoria ni actualizar estudios de los participantes del grupo.</v>
      </c>
      <c r="H78" s="427"/>
      <c r="I78" s="427"/>
      <c r="J78" s="95">
        <f>'01-Mapa de riesgo-UO'!AW298</f>
        <v>0</v>
      </c>
      <c r="K78" s="426"/>
      <c r="L78" s="435"/>
      <c r="M78" s="435"/>
      <c r="N78" s="435"/>
      <c r="O78" s="435"/>
      <c r="P78" s="435"/>
      <c r="Q78" s="435"/>
      <c r="R78" s="435"/>
      <c r="S78" s="454"/>
    </row>
    <row r="79" spans="1:19" ht="31.5" hidden="1" customHeight="1" x14ac:dyDescent="0.2">
      <c r="A79" s="428">
        <v>24</v>
      </c>
      <c r="B79" s="426" t="str">
        <f>'01-Mapa de riesgo-UO'!D80</f>
        <v>DOCENCIA</v>
      </c>
      <c r="C79" s="426" t="str">
        <f>+'01-Mapa de riesgo-UO'!F80</f>
        <v>NO</v>
      </c>
      <c r="D79" s="427" t="str">
        <f>'01-Mapa de riesgo-UO'!J80</f>
        <v>Estratégico</v>
      </c>
      <c r="E79" s="427" t="str">
        <f>'01-Mapa de riesgo-UO'!K80</f>
        <v>Disminución de la visibilidad de los programas de la facultad</v>
      </c>
      <c r="F79" s="427" t="str">
        <f>'01-Mapa de riesgo-UO'!L80</f>
        <v>Se pierden oportunidades de enviar a nuestros estudiantes y docentes o recibir estudiantes y docentes que promuevan el intercambio cultural y académico de los programas.</v>
      </c>
      <c r="G79" s="94" t="str">
        <f>'01-Mapa de riesgo-UO'!I80</f>
        <v>No se comunican oportunamente las actividades de movilización con los que la universidad cuenta.</v>
      </c>
      <c r="H79" s="427" t="str">
        <f>'01-Mapa de riesgo-UO'!M80</f>
        <v>Perdida de convenios a nivel nacional e internacional
Afectación de los indicadores de la Universidad</v>
      </c>
      <c r="I79" s="427" t="str">
        <f>'01-Mapa de riesgo-UO'!AT80</f>
        <v>LEVE</v>
      </c>
      <c r="J79" s="95">
        <f>'01-Mapa de riesgo-UO'!AW299</f>
        <v>0</v>
      </c>
      <c r="K79" s="426" t="str">
        <f t="shared" si="19"/>
        <v>NO</v>
      </c>
      <c r="L79" s="435"/>
      <c r="M79" s="435"/>
      <c r="N79" s="435"/>
      <c r="O79" s="435"/>
      <c r="P79" s="435"/>
      <c r="Q79" s="435"/>
      <c r="R79" s="435"/>
      <c r="S79" s="454"/>
    </row>
    <row r="80" spans="1:19" ht="31.5" hidden="1" customHeight="1" x14ac:dyDescent="0.2">
      <c r="A80" s="428"/>
      <c r="B80" s="426"/>
      <c r="C80" s="426"/>
      <c r="D80" s="427"/>
      <c r="E80" s="427"/>
      <c r="F80" s="427"/>
      <c r="G80" s="94" t="str">
        <f>'01-Mapa de riesgo-UO'!I81</f>
        <v>No se informa a la comunidad los convenios vigentes para movilidad</v>
      </c>
      <c r="H80" s="427"/>
      <c r="I80" s="427"/>
      <c r="J80" s="95">
        <f>'01-Mapa de riesgo-UO'!AW300</f>
        <v>0</v>
      </c>
      <c r="K80" s="426"/>
      <c r="L80" s="435"/>
      <c r="M80" s="435"/>
      <c r="N80" s="435"/>
      <c r="O80" s="435"/>
      <c r="P80" s="435"/>
      <c r="Q80" s="435"/>
      <c r="R80" s="435"/>
      <c r="S80" s="454"/>
    </row>
    <row r="81" spans="1:19" ht="31.5" hidden="1" customHeight="1" x14ac:dyDescent="0.2">
      <c r="A81" s="428"/>
      <c r="B81" s="426"/>
      <c r="C81" s="426"/>
      <c r="D81" s="427"/>
      <c r="E81" s="427"/>
      <c r="F81" s="427"/>
      <c r="G81" s="94">
        <f>'01-Mapa de riesgo-UO'!I82</f>
        <v>0</v>
      </c>
      <c r="H81" s="427"/>
      <c r="I81" s="427"/>
      <c r="J81" s="95">
        <f>'01-Mapa de riesgo-UO'!AW301</f>
        <v>0</v>
      </c>
      <c r="K81" s="426"/>
      <c r="L81" s="435"/>
      <c r="M81" s="435"/>
      <c r="N81" s="435"/>
      <c r="O81" s="435"/>
      <c r="P81" s="435"/>
      <c r="Q81" s="435"/>
      <c r="R81" s="435"/>
      <c r="S81" s="454"/>
    </row>
    <row r="82" spans="1:19" ht="31.5" hidden="1" customHeight="1" x14ac:dyDescent="0.2">
      <c r="A82" s="428">
        <v>25</v>
      </c>
      <c r="B82" s="426" t="str">
        <f>'01-Mapa de riesgo-UO'!D83</f>
        <v>DOCENCIA</v>
      </c>
      <c r="C82" s="426" t="str">
        <f>+'01-Mapa de riesgo-UO'!F83</f>
        <v>NO</v>
      </c>
      <c r="D82" s="427" t="str">
        <f>'01-Mapa de riesgo-UO'!J83</f>
        <v>Estratégico</v>
      </c>
      <c r="E82" s="427" t="str">
        <f>'01-Mapa de riesgo-UO'!K83</f>
        <v>Obtención del concepto de no renovación del registro calificado o la acreditación de alta calidad de un programa académico</v>
      </c>
      <c r="F82" s="427" t="str">
        <f>'01-Mapa de riesgo-UO'!L83</f>
        <v>Pérdida del registro calificado o la acreditación de alta calidad de uno de los programas que hacen parte de la Facultad</v>
      </c>
      <c r="G82" s="94" t="str">
        <f>'01-Mapa de riesgo-UO'!I83</f>
        <v>Falta de seguimiento a las fechas de vencimiento a los registros calificados y acreditaciones de alta calidad.</v>
      </c>
      <c r="H82" s="427" t="str">
        <f>'01-Mapa de riesgo-UO'!M83</f>
        <v>No ofrecimiento del programa académico
Pérdida de imagen de la Institución</v>
      </c>
      <c r="I82" s="427" t="str">
        <f>'01-Mapa de riesgo-UO'!AT83</f>
        <v>MODERADO</v>
      </c>
      <c r="J82" s="95" t="str">
        <f>'01-Mapa de riesgo-UO'!AW302</f>
        <v>ASUMIR</v>
      </c>
      <c r="K82" s="426" t="str">
        <f t="shared" si="19"/>
        <v>Si el proceso lo requiere</v>
      </c>
      <c r="L82" s="435"/>
      <c r="M82" s="435"/>
      <c r="N82" s="435"/>
      <c r="O82" s="435"/>
      <c r="P82" s="435"/>
      <c r="Q82" s="435"/>
      <c r="R82" s="435"/>
      <c r="S82" s="454"/>
    </row>
    <row r="83" spans="1:19" ht="31.5" hidden="1" customHeight="1" x14ac:dyDescent="0.2">
      <c r="A83" s="428"/>
      <c r="B83" s="426"/>
      <c r="C83" s="426"/>
      <c r="D83" s="427"/>
      <c r="E83" s="427"/>
      <c r="F83" s="427"/>
      <c r="G83" s="94" t="str">
        <f>'01-Mapa de riesgo-UO'!I84</f>
        <v>Cambios en las normas o estándares de calidad</v>
      </c>
      <c r="H83" s="427"/>
      <c r="I83" s="427"/>
      <c r="J83" s="95" t="str">
        <f>'01-Mapa de riesgo-UO'!AW303</f>
        <v>ASUMIR</v>
      </c>
      <c r="K83" s="426"/>
      <c r="L83" s="435"/>
      <c r="M83" s="435"/>
      <c r="N83" s="435"/>
      <c r="O83" s="435"/>
      <c r="P83" s="435"/>
      <c r="Q83" s="435"/>
      <c r="R83" s="435"/>
      <c r="S83" s="454"/>
    </row>
    <row r="84" spans="1:19" ht="31.5" hidden="1" customHeight="1" x14ac:dyDescent="0.2">
      <c r="A84" s="428"/>
      <c r="B84" s="426"/>
      <c r="C84" s="426"/>
      <c r="D84" s="427"/>
      <c r="E84" s="427"/>
      <c r="F84" s="427"/>
      <c r="G84" s="94">
        <f>'01-Mapa de riesgo-UO'!I85</f>
        <v>0</v>
      </c>
      <c r="H84" s="427"/>
      <c r="I84" s="427"/>
      <c r="J84" s="95">
        <f>'01-Mapa de riesgo-UO'!AW304</f>
        <v>0</v>
      </c>
      <c r="K84" s="426"/>
      <c r="L84" s="435"/>
      <c r="M84" s="435"/>
      <c r="N84" s="435"/>
      <c r="O84" s="435"/>
      <c r="P84" s="435"/>
      <c r="Q84" s="435"/>
      <c r="R84" s="435"/>
      <c r="S84" s="454"/>
    </row>
    <row r="85" spans="1:19" ht="31.5" hidden="1" customHeight="1" x14ac:dyDescent="0.2">
      <c r="A85" s="428">
        <v>26</v>
      </c>
      <c r="B85" s="426" t="str">
        <f>'01-Mapa de riesgo-UO'!D86</f>
        <v>DOCENCIA</v>
      </c>
      <c r="C85" s="426" t="str">
        <f>+'01-Mapa de riesgo-UO'!F86</f>
        <v>NO</v>
      </c>
      <c r="D85" s="427" t="str">
        <f>'01-Mapa de riesgo-UO'!J86</f>
        <v>Estratégico</v>
      </c>
      <c r="E85" s="427" t="str">
        <f>'01-Mapa de riesgo-UO'!K86</f>
        <v>Incremento de la deserción estudiantil</v>
      </c>
      <c r="F85" s="427" t="str">
        <f>'01-Mapa de riesgo-UO'!L86</f>
        <v xml:space="preserve">Aumento en el  índice de deserción de los programas de pregrado que hacen parte de la Facultad </v>
      </c>
      <c r="G85" s="94" t="str">
        <f>'01-Mapa de riesgo-UO'!I86</f>
        <v>El estudiante presenta dificultades socioeconómicas para continuar en el programa académico</v>
      </c>
      <c r="H85" s="427" t="str">
        <f>'01-Mapa de riesgo-UO'!M86</f>
        <v>Indicadores de la Universidad afectados
Disminución de los recursos de la Universidad</v>
      </c>
      <c r="I85" s="427" t="str">
        <f>'01-Mapa de riesgo-UO'!AT86</f>
        <v>LEVE</v>
      </c>
      <c r="J85" s="95" t="str">
        <f>'01-Mapa de riesgo-UO'!AW305</f>
        <v>EVITAR</v>
      </c>
      <c r="K85" s="426" t="str">
        <f t="shared" si="19"/>
        <v>NO</v>
      </c>
      <c r="L85" s="435"/>
      <c r="M85" s="435"/>
      <c r="N85" s="435"/>
      <c r="O85" s="435"/>
      <c r="P85" s="435"/>
      <c r="Q85" s="435"/>
      <c r="R85" s="435"/>
      <c r="S85" s="454"/>
    </row>
    <row r="86" spans="1:19" ht="31.5" hidden="1" customHeight="1" x14ac:dyDescent="0.2">
      <c r="A86" s="428"/>
      <c r="B86" s="426"/>
      <c r="C86" s="426"/>
      <c r="D86" s="427"/>
      <c r="E86" s="427"/>
      <c r="F86" s="427"/>
      <c r="G86" s="94" t="str">
        <f>'01-Mapa de riesgo-UO'!I87</f>
        <v>Los currículos de las asignaturas no permiten el buen desempeño del estudiante</v>
      </c>
      <c r="H86" s="427"/>
      <c r="I86" s="427"/>
      <c r="J86" s="95">
        <f>'01-Mapa de riesgo-UO'!AW306</f>
        <v>0</v>
      </c>
      <c r="K86" s="426"/>
      <c r="L86" s="435"/>
      <c r="M86" s="435"/>
      <c r="N86" s="435"/>
      <c r="O86" s="435"/>
      <c r="P86" s="435"/>
      <c r="Q86" s="435"/>
      <c r="R86" s="435"/>
      <c r="S86" s="454"/>
    </row>
    <row r="87" spans="1:19" ht="31.5" hidden="1" customHeight="1" x14ac:dyDescent="0.2">
      <c r="A87" s="428"/>
      <c r="B87" s="426"/>
      <c r="C87" s="426"/>
      <c r="D87" s="427"/>
      <c r="E87" s="427"/>
      <c r="F87" s="427"/>
      <c r="G87" s="94" t="str">
        <f>'01-Mapa de riesgo-UO'!I88</f>
        <v>Bajo conocimiento del docente en pedagogía y didáctica</v>
      </c>
      <c r="H87" s="427"/>
      <c r="I87" s="427"/>
      <c r="J87" s="95" t="str">
        <f>'01-Mapa de riesgo-UO'!AW307</f>
        <v>EVITAR</v>
      </c>
      <c r="K87" s="426"/>
      <c r="L87" s="435"/>
      <c r="M87" s="435"/>
      <c r="N87" s="435"/>
      <c r="O87" s="435"/>
      <c r="P87" s="435"/>
      <c r="Q87" s="435"/>
      <c r="R87" s="435"/>
      <c r="S87" s="454"/>
    </row>
    <row r="88" spans="1:19" ht="105" customHeight="1" x14ac:dyDescent="0.2">
      <c r="A88" s="428">
        <v>27</v>
      </c>
      <c r="B88" s="426" t="str">
        <f>'01-Mapa de riesgo-UO'!D89</f>
        <v>INVESTIGACIÓN_E_INNOVACIÓN</v>
      </c>
      <c r="C88" s="426" t="str">
        <f>+'01-Mapa de riesgo-UO'!F89</f>
        <v>NO</v>
      </c>
      <c r="D88" s="427" t="str">
        <f>'01-Mapa de riesgo-UO'!J89</f>
        <v>Estratégico</v>
      </c>
      <c r="E88" s="427" t="str">
        <f>'01-Mapa de riesgo-UO'!K89</f>
        <v>Descenso de los Grupos de investigación vinculados a la Facultad en el escalafón de Colciencias</v>
      </c>
      <c r="F88" s="427" t="str">
        <f>'01-Mapa de riesgo-UO'!L89</f>
        <v>Los Grupos de Investigación bajan o pierden la categoría de acuerdo a la clasificación anual que hace Colciencias</v>
      </c>
      <c r="G88" s="94" t="str">
        <f>'01-Mapa de riesgo-UO'!I89</f>
        <v>Incumplimiento del plan de trabajo docente en términos de investigación</v>
      </c>
      <c r="H88" s="427" t="str">
        <f>'01-Mapa de riesgo-UO'!M89</f>
        <v>Incumplimiento con las metas trazadas en el PDI
Pérdida de imagen institucional
Disminución en la investigación</v>
      </c>
      <c r="I88" s="427" t="str">
        <f>'01-Mapa de riesgo-UO'!AT89</f>
        <v>LEVE</v>
      </c>
      <c r="J88" s="95" t="str">
        <f>'01-Mapa de riesgo-UO'!AW308</f>
        <v>ASUMIR</v>
      </c>
      <c r="K88" s="426" t="str">
        <f t="shared" si="19"/>
        <v>NO</v>
      </c>
      <c r="L88" s="435"/>
      <c r="M88" s="435"/>
      <c r="N88" s="435"/>
      <c r="O88" s="435"/>
      <c r="P88" s="435"/>
      <c r="Q88" s="435"/>
      <c r="R88" s="435"/>
      <c r="S88" s="454"/>
    </row>
    <row r="89" spans="1:19" ht="31.5" hidden="1" customHeight="1" x14ac:dyDescent="0.2">
      <c r="A89" s="428"/>
      <c r="B89" s="426"/>
      <c r="C89" s="426"/>
      <c r="D89" s="427"/>
      <c r="E89" s="427"/>
      <c r="F89" s="427"/>
      <c r="G89" s="94" t="str">
        <f>'01-Mapa de riesgo-UO'!I90</f>
        <v>Desactualización de la información del Grupo de Investigación en la plataforma de Colciencias</v>
      </c>
      <c r="H89" s="427"/>
      <c r="I89" s="427"/>
      <c r="J89" s="95" t="str">
        <f>'01-Mapa de riesgo-UO'!AW309</f>
        <v>ASUMIR</v>
      </c>
      <c r="K89" s="426"/>
      <c r="L89" s="435"/>
      <c r="M89" s="435"/>
      <c r="N89" s="435"/>
      <c r="O89" s="435"/>
      <c r="P89" s="435"/>
      <c r="Q89" s="435"/>
      <c r="R89" s="435"/>
      <c r="S89" s="454"/>
    </row>
    <row r="90" spans="1:19" ht="31.5" hidden="1" customHeight="1" x14ac:dyDescent="0.2">
      <c r="A90" s="428"/>
      <c r="B90" s="426"/>
      <c r="C90" s="426"/>
      <c r="D90" s="427"/>
      <c r="E90" s="427"/>
      <c r="F90" s="427"/>
      <c r="G90" s="94">
        <f>'01-Mapa de riesgo-UO'!I91</f>
        <v>0</v>
      </c>
      <c r="H90" s="427"/>
      <c r="I90" s="427"/>
      <c r="J90" s="95" t="str">
        <f>'01-Mapa de riesgo-UO'!AW310</f>
        <v>ASUMIR</v>
      </c>
      <c r="K90" s="426"/>
      <c r="L90" s="435"/>
      <c r="M90" s="435"/>
      <c r="N90" s="435"/>
      <c r="O90" s="435"/>
      <c r="P90" s="435"/>
      <c r="Q90" s="435"/>
      <c r="R90" s="435"/>
      <c r="S90" s="454"/>
    </row>
    <row r="91" spans="1:19" ht="31.5" hidden="1" customHeight="1" x14ac:dyDescent="0.2">
      <c r="A91" s="428">
        <v>28</v>
      </c>
      <c r="B91" s="426" t="str">
        <f>'01-Mapa de riesgo-UO'!D92</f>
        <v>EXTENSIÓN_PROYECCIÓN_SOCIAL</v>
      </c>
      <c r="C91" s="426" t="str">
        <f>+'01-Mapa de riesgo-UO'!F92</f>
        <v>NO</v>
      </c>
      <c r="D91" s="427" t="str">
        <f>'01-Mapa de riesgo-UO'!J92</f>
        <v>Cumplimiento</v>
      </c>
      <c r="E91" s="427" t="str">
        <f>'01-Mapa de riesgo-UO'!K92</f>
        <v>Proyectos especiales con déficit presupuestal</v>
      </c>
      <c r="F91" s="427" t="str">
        <f>'01-Mapa de riesgo-UO'!L92</f>
        <v>Proyectos especiales de la facultad que no alcanzan los puntos de equilibrio requeridos para su funcionamiento</v>
      </c>
      <c r="G91" s="94" t="str">
        <f>'01-Mapa de riesgo-UO'!I92</f>
        <v>Poca demanda de los servicios ofrecidos por la Facultad</v>
      </c>
      <c r="H91" s="427" t="str">
        <f>'01-Mapa de riesgo-UO'!M92</f>
        <v>Afectación al fondo de la facultad
Incumplimiento de los compromisos pactados en el proyecto
Demandas por incumplimientos</v>
      </c>
      <c r="I91" s="427" t="str">
        <f>'01-Mapa de riesgo-UO'!AT92</f>
        <v>MODERADO</v>
      </c>
      <c r="J91" s="95" t="str">
        <f>'01-Mapa de riesgo-UO'!AW311</f>
        <v>ASUMIR</v>
      </c>
      <c r="K91" s="426" t="str">
        <f t="shared" si="19"/>
        <v>Si el proceso lo requiere</v>
      </c>
      <c r="L91" s="435"/>
      <c r="M91" s="435"/>
      <c r="N91" s="435"/>
      <c r="O91" s="435"/>
      <c r="P91" s="435"/>
      <c r="Q91" s="435"/>
      <c r="R91" s="435"/>
      <c r="S91" s="454"/>
    </row>
    <row r="92" spans="1:19" ht="31.5" hidden="1" customHeight="1" x14ac:dyDescent="0.2">
      <c r="A92" s="428"/>
      <c r="B92" s="426"/>
      <c r="C92" s="426"/>
      <c r="D92" s="427"/>
      <c r="E92" s="427"/>
      <c r="F92" s="427"/>
      <c r="G92" s="94" t="str">
        <f>'01-Mapa de riesgo-UO'!I93</f>
        <v>Presupuestos mal diseñados o falta de planeación de las actividades</v>
      </c>
      <c r="H92" s="427"/>
      <c r="I92" s="427"/>
      <c r="J92" s="95" t="str">
        <f>'01-Mapa de riesgo-UO'!AW312</f>
        <v>ASUMIR</v>
      </c>
      <c r="K92" s="426"/>
      <c r="L92" s="435"/>
      <c r="M92" s="435"/>
      <c r="N92" s="435"/>
      <c r="O92" s="435"/>
      <c r="P92" s="435"/>
      <c r="Q92" s="435"/>
      <c r="R92" s="435"/>
      <c r="S92" s="454"/>
    </row>
    <row r="93" spans="1:19" ht="31.5" hidden="1" customHeight="1" x14ac:dyDescent="0.2">
      <c r="A93" s="428"/>
      <c r="B93" s="426"/>
      <c r="C93" s="426"/>
      <c r="D93" s="427"/>
      <c r="E93" s="427"/>
      <c r="F93" s="427"/>
      <c r="G93" s="94">
        <f>'01-Mapa de riesgo-UO'!I94</f>
        <v>0</v>
      </c>
      <c r="H93" s="427"/>
      <c r="I93" s="427"/>
      <c r="J93" s="95" t="str">
        <f>'01-Mapa de riesgo-UO'!AW313</f>
        <v>ASUMIR</v>
      </c>
      <c r="K93" s="426"/>
      <c r="L93" s="435"/>
      <c r="M93" s="435"/>
      <c r="N93" s="435"/>
      <c r="O93" s="435"/>
      <c r="P93" s="435"/>
      <c r="Q93" s="435"/>
      <c r="R93" s="435"/>
      <c r="S93" s="454"/>
    </row>
    <row r="94" spans="1:19" ht="31.5" hidden="1" customHeight="1" x14ac:dyDescent="0.2">
      <c r="A94" s="428">
        <v>29</v>
      </c>
      <c r="B94" s="426" t="str">
        <f>'01-Mapa de riesgo-UO'!D95</f>
        <v>ADMINISTRACIÓN_INSTITUCIONAL</v>
      </c>
      <c r="C94" s="426" t="str">
        <f>+'01-Mapa de riesgo-UO'!F95</f>
        <v>NO</v>
      </c>
      <c r="D94" s="427" t="str">
        <f>'01-Mapa de riesgo-UO'!J95</f>
        <v>Operacional</v>
      </c>
      <c r="E94" s="427" t="str">
        <f>'01-Mapa de riesgo-UO'!K95</f>
        <v>Baja calidad de la labor docente</v>
      </c>
      <c r="F94" s="427" t="str">
        <f>'01-Mapa de riesgo-UO'!L95</f>
        <v>Docentes con baja competencia para ejercer las actividades asignadas</v>
      </c>
      <c r="G94" s="94" t="str">
        <f>'01-Mapa de riesgo-UO'!I95</f>
        <v>Malas prácticas pedagógicas</v>
      </c>
      <c r="H94" s="427" t="str">
        <f>'01-Mapa de riesgo-UO'!M95</f>
        <v>Pérdida de la calidad del programa académico
Aumento de peticiones, quejas y reclamos</v>
      </c>
      <c r="I94" s="427" t="str">
        <f>'01-Mapa de riesgo-UO'!AT95</f>
        <v>LEVE</v>
      </c>
      <c r="J94" s="95" t="str">
        <f>'01-Mapa de riesgo-UO'!AW314</f>
        <v>ASUMIR</v>
      </c>
      <c r="K94" s="426" t="str">
        <f t="shared" si="19"/>
        <v>NO</v>
      </c>
      <c r="L94" s="435"/>
      <c r="M94" s="435"/>
      <c r="N94" s="435"/>
      <c r="O94" s="435"/>
      <c r="P94" s="435"/>
      <c r="Q94" s="435"/>
      <c r="R94" s="435"/>
      <c r="S94" s="454"/>
    </row>
    <row r="95" spans="1:19" ht="31.5" hidden="1" customHeight="1" x14ac:dyDescent="0.2">
      <c r="A95" s="428"/>
      <c r="B95" s="426"/>
      <c r="C95" s="426"/>
      <c r="D95" s="427"/>
      <c r="E95" s="427"/>
      <c r="F95" s="427"/>
      <c r="G95" s="94" t="str">
        <f>'01-Mapa de riesgo-UO'!I96</f>
        <v>Grupos de estudiantes superiores a las políticas institucionales de creación de grupos</v>
      </c>
      <c r="H95" s="427"/>
      <c r="I95" s="427"/>
      <c r="J95" s="95" t="str">
        <f>'01-Mapa de riesgo-UO'!AW315</f>
        <v>ASUMIR</v>
      </c>
      <c r="K95" s="426"/>
      <c r="L95" s="435"/>
      <c r="M95" s="435"/>
      <c r="N95" s="435"/>
      <c r="O95" s="435"/>
      <c r="P95" s="435"/>
      <c r="Q95" s="435"/>
      <c r="R95" s="435"/>
      <c r="S95" s="454"/>
    </row>
    <row r="96" spans="1:19" ht="31.5" hidden="1" customHeight="1" x14ac:dyDescent="0.2">
      <c r="A96" s="428"/>
      <c r="B96" s="426"/>
      <c r="C96" s="426"/>
      <c r="D96" s="427"/>
      <c r="E96" s="427"/>
      <c r="F96" s="427"/>
      <c r="G96" s="94">
        <f>'01-Mapa de riesgo-UO'!I97</f>
        <v>0</v>
      </c>
      <c r="H96" s="427"/>
      <c r="I96" s="427"/>
      <c r="J96" s="95" t="str">
        <f>'01-Mapa de riesgo-UO'!AW316</f>
        <v>ASUMIR</v>
      </c>
      <c r="K96" s="426"/>
      <c r="L96" s="435"/>
      <c r="M96" s="435"/>
      <c r="N96" s="435"/>
      <c r="O96" s="435"/>
      <c r="P96" s="435"/>
      <c r="Q96" s="435"/>
      <c r="R96" s="435"/>
      <c r="S96" s="454"/>
    </row>
    <row r="97" spans="1:19" ht="31.5" hidden="1" customHeight="1" x14ac:dyDescent="0.2">
      <c r="A97" s="428">
        <v>30</v>
      </c>
      <c r="B97" s="426" t="str">
        <f>'01-Mapa de riesgo-UO'!D98</f>
        <v>ADMINISTRACIÓN_INSTITUCIONAL</v>
      </c>
      <c r="C97" s="426" t="str">
        <f>+'01-Mapa de riesgo-UO'!F98</f>
        <v>NO</v>
      </c>
      <c r="D97" s="427" t="str">
        <f>'01-Mapa de riesgo-UO'!J98</f>
        <v>Estratégico</v>
      </c>
      <c r="E97" s="427" t="str">
        <f>'01-Mapa de riesgo-UO'!K98</f>
        <v>Desatención de algunos procesos misionales de la Facultad de Ingenierías y ejecución lenta de los procesos académicos y administrativos</v>
      </c>
      <c r="F97" s="427"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94"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27"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27" t="str">
        <f>'01-Mapa de riesgo-UO'!AT98</f>
        <v>MODERADO</v>
      </c>
      <c r="J97" s="95" t="str">
        <f>'01-Mapa de riesgo-UO'!AW317</f>
        <v>ASUMIR</v>
      </c>
      <c r="K97" s="426" t="str">
        <f t="shared" si="19"/>
        <v>Si el proceso lo requiere</v>
      </c>
      <c r="L97" s="435"/>
      <c r="M97" s="435"/>
      <c r="N97" s="435"/>
      <c r="O97" s="435"/>
      <c r="P97" s="435"/>
      <c r="Q97" s="435"/>
      <c r="R97" s="435"/>
      <c r="S97" s="454"/>
    </row>
    <row r="98" spans="1:19" ht="31.5" hidden="1" customHeight="1" x14ac:dyDescent="0.2">
      <c r="A98" s="428"/>
      <c r="B98" s="426"/>
      <c r="C98" s="426"/>
      <c r="D98" s="427"/>
      <c r="E98" s="427"/>
      <c r="F98" s="427"/>
      <c r="G98" s="94" t="str">
        <f>'01-Mapa de riesgo-UO'!I99</f>
        <v>No se cuenta con aplicativos ni los suficientes mecanismos para el seguimiento de la totalidad de los procesos académicos/administrativos de la facultad.</v>
      </c>
      <c r="H98" s="427"/>
      <c r="I98" s="427"/>
      <c r="J98" s="95" t="str">
        <f>'01-Mapa de riesgo-UO'!AW318</f>
        <v>ASUMIR</v>
      </c>
      <c r="K98" s="426"/>
      <c r="L98" s="435"/>
      <c r="M98" s="435"/>
      <c r="N98" s="435"/>
      <c r="O98" s="435"/>
      <c r="P98" s="435"/>
      <c r="Q98" s="435"/>
      <c r="R98" s="435"/>
      <c r="S98" s="454"/>
    </row>
    <row r="99" spans="1:19" ht="31.5" hidden="1" customHeight="1" x14ac:dyDescent="0.2">
      <c r="A99" s="428"/>
      <c r="B99" s="426"/>
      <c r="C99" s="426"/>
      <c r="D99" s="427"/>
      <c r="E99" s="427"/>
      <c r="F99" s="427"/>
      <c r="G99" s="94"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27"/>
      <c r="I99" s="427"/>
      <c r="J99" s="95" t="str">
        <f>'01-Mapa de riesgo-UO'!AW319</f>
        <v>ASUMIR</v>
      </c>
      <c r="K99" s="426"/>
      <c r="L99" s="435"/>
      <c r="M99" s="435"/>
      <c r="N99" s="435"/>
      <c r="O99" s="435"/>
      <c r="P99" s="435"/>
      <c r="Q99" s="435"/>
      <c r="R99" s="435"/>
      <c r="S99" s="454"/>
    </row>
    <row r="100" spans="1:19" ht="31.5" hidden="1" customHeight="1" x14ac:dyDescent="0.2">
      <c r="A100" s="428">
        <v>31</v>
      </c>
      <c r="B100" s="426" t="str">
        <f>'01-Mapa de riesgo-UO'!D101</f>
        <v>DOCENCIA</v>
      </c>
      <c r="C100" s="426" t="str">
        <f>+'01-Mapa de riesgo-UO'!F101</f>
        <v>NO</v>
      </c>
      <c r="D100" s="427" t="str">
        <f>'01-Mapa de riesgo-UO'!J101</f>
        <v>Estratégico</v>
      </c>
      <c r="E100" s="427" t="str">
        <f>'01-Mapa de riesgo-UO'!K101</f>
        <v>Pérdida del registro calificado y de la acreditación de algún programa de pregrado o posgrado</v>
      </c>
      <c r="F100" s="427"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94" t="str">
        <f>'01-Mapa de riesgo-UO'!I101</f>
        <v>Bajo seguimiento y ausencia de personal que efectúe seguimiento en decanatura a los procesos de registro calificado</v>
      </c>
      <c r="H100" s="427" t="str">
        <f>'01-Mapa de riesgo-UO'!M101</f>
        <v>Pérdida de posibilidad de apertura y matrícula en los programas académicos.
Imagen desfavorable regional y en la comunidad académica</v>
      </c>
      <c r="I100" s="427" t="str">
        <f>'01-Mapa de riesgo-UO'!AT101</f>
        <v>LEVE</v>
      </c>
      <c r="J100" s="95" t="str">
        <f>'01-Mapa de riesgo-UO'!AW320</f>
        <v>REDUCIR</v>
      </c>
      <c r="K100" s="426" t="str">
        <f t="shared" si="19"/>
        <v>NO</v>
      </c>
      <c r="L100" s="435"/>
      <c r="M100" s="435"/>
      <c r="N100" s="435"/>
      <c r="O100" s="435"/>
      <c r="P100" s="435"/>
      <c r="Q100" s="435"/>
      <c r="R100" s="435"/>
      <c r="S100" s="454"/>
    </row>
    <row r="101" spans="1:19" ht="31.5" hidden="1" customHeight="1" x14ac:dyDescent="0.2">
      <c r="A101" s="428"/>
      <c r="B101" s="426"/>
      <c r="C101" s="426"/>
      <c r="D101" s="427"/>
      <c r="E101" s="427"/>
      <c r="F101" s="427"/>
      <c r="G101" s="94" t="str">
        <f>'01-Mapa de riesgo-UO'!I102</f>
        <v>Ausencia de procesos de sistematización de las experiencias desde decanatura apoyado en direcciones</v>
      </c>
      <c r="H101" s="427"/>
      <c r="I101" s="427"/>
      <c r="J101" s="95">
        <f>'01-Mapa de riesgo-UO'!AW321</f>
        <v>0</v>
      </c>
      <c r="K101" s="426"/>
      <c r="L101" s="435"/>
      <c r="M101" s="435"/>
      <c r="N101" s="435"/>
      <c r="O101" s="435"/>
      <c r="P101" s="435"/>
      <c r="Q101" s="435"/>
      <c r="R101" s="435"/>
      <c r="S101" s="454"/>
    </row>
    <row r="102" spans="1:19" ht="31.5" hidden="1" customHeight="1" x14ac:dyDescent="0.2">
      <c r="A102" s="428"/>
      <c r="B102" s="426"/>
      <c r="C102" s="426"/>
      <c r="D102" s="427"/>
      <c r="E102" s="427"/>
      <c r="F102" s="427"/>
      <c r="G102" s="94">
        <f>'01-Mapa de riesgo-UO'!I103</f>
        <v>0</v>
      </c>
      <c r="H102" s="427"/>
      <c r="I102" s="427"/>
      <c r="J102" s="95">
        <f>'01-Mapa de riesgo-UO'!AW322</f>
        <v>0</v>
      </c>
      <c r="K102" s="426"/>
      <c r="L102" s="435"/>
      <c r="M102" s="435"/>
      <c r="N102" s="435"/>
      <c r="O102" s="435"/>
      <c r="P102" s="435"/>
      <c r="Q102" s="435"/>
      <c r="R102" s="435"/>
      <c r="S102" s="454"/>
    </row>
    <row r="103" spans="1:19" ht="31.5" hidden="1" customHeight="1" x14ac:dyDescent="0.2">
      <c r="A103" s="428">
        <v>32</v>
      </c>
      <c r="B103" s="426" t="str">
        <f>'01-Mapa de riesgo-UO'!D104</f>
        <v>DOCENCIA</v>
      </c>
      <c r="C103" s="426" t="str">
        <f>+'01-Mapa de riesgo-UO'!F104</f>
        <v>NO</v>
      </c>
      <c r="D103" s="427" t="str">
        <f>'01-Mapa de riesgo-UO'!J104</f>
        <v>Estratégico</v>
      </c>
      <c r="E103" s="427" t="str">
        <f>'01-Mapa de riesgo-UO'!K104</f>
        <v>Disminución de profesores para soportar el desarrollo de la docencia, investigación, extensión así como los PEP, el PEI y el PDI</v>
      </c>
      <c r="F103" s="427"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94" t="str">
        <f>'01-Mapa de riesgo-UO'!I104</f>
        <v>Se tiene baja sistematización de necesidades reales de mediano y largo plazo de fortalecimiento de la planta docente</v>
      </c>
      <c r="H103" s="427" t="str">
        <f>'01-Mapa de riesgo-UO'!M104</f>
        <v>Reducción del impacto en el ejercicio pedagógico
Disminución de la eficacia en el logro de los resultados de aprendizaje y por consiguiente riesgo de pérdida de sellos de calidad</v>
      </c>
      <c r="I103" s="427" t="str">
        <f>'01-Mapa de riesgo-UO'!AT104</f>
        <v>LEVE</v>
      </c>
      <c r="J103" s="95" t="str">
        <f>'01-Mapa de riesgo-UO'!AW323</f>
        <v>REDUCIR</v>
      </c>
      <c r="K103" s="426" t="str">
        <f t="shared" si="19"/>
        <v>NO</v>
      </c>
      <c r="L103" s="435"/>
      <c r="M103" s="435"/>
      <c r="N103" s="435"/>
      <c r="O103" s="435"/>
      <c r="P103" s="435"/>
      <c r="Q103" s="435"/>
      <c r="R103" s="435"/>
      <c r="S103" s="454"/>
    </row>
    <row r="104" spans="1:19" ht="31.5" hidden="1" customHeight="1" x14ac:dyDescent="0.2">
      <c r="A104" s="428"/>
      <c r="B104" s="426"/>
      <c r="C104" s="426"/>
      <c r="D104" s="427"/>
      <c r="E104" s="427"/>
      <c r="F104" s="427"/>
      <c r="G104" s="94" t="str">
        <f>'01-Mapa de riesgo-UO'!I105</f>
        <v>Ausencia de procesos de sistematización de las experiencias desde decanatura apoyado en direcciones</v>
      </c>
      <c r="H104" s="427"/>
      <c r="I104" s="427"/>
      <c r="J104" s="95" t="str">
        <f>'01-Mapa de riesgo-UO'!AW324</f>
        <v>REDUCIR</v>
      </c>
      <c r="K104" s="426"/>
      <c r="L104" s="435"/>
      <c r="M104" s="435"/>
      <c r="N104" s="435"/>
      <c r="O104" s="435"/>
      <c r="P104" s="435"/>
      <c r="Q104" s="435"/>
      <c r="R104" s="435"/>
      <c r="S104" s="454"/>
    </row>
    <row r="105" spans="1:19" ht="31.5" hidden="1" customHeight="1" x14ac:dyDescent="0.2">
      <c r="A105" s="428"/>
      <c r="B105" s="426"/>
      <c r="C105" s="426"/>
      <c r="D105" s="427"/>
      <c r="E105" s="427"/>
      <c r="F105" s="427"/>
      <c r="G105" s="94">
        <f>'01-Mapa de riesgo-UO'!I106</f>
        <v>0</v>
      </c>
      <c r="H105" s="427"/>
      <c r="I105" s="427"/>
      <c r="J105" s="95" t="str">
        <f>'01-Mapa de riesgo-UO'!AW325</f>
        <v>REDUCIR</v>
      </c>
      <c r="K105" s="426"/>
      <c r="L105" s="435"/>
      <c r="M105" s="435"/>
      <c r="N105" s="435"/>
      <c r="O105" s="435"/>
      <c r="P105" s="435"/>
      <c r="Q105" s="435"/>
      <c r="R105" s="435"/>
      <c r="S105" s="454"/>
    </row>
    <row r="106" spans="1:19" ht="31.5" hidden="1" customHeight="1" x14ac:dyDescent="0.2">
      <c r="A106" s="428">
        <v>33</v>
      </c>
      <c r="B106" s="426" t="str">
        <f>'01-Mapa de riesgo-UO'!D107</f>
        <v>DOCENCIA</v>
      </c>
      <c r="C106" s="426" t="str">
        <f>+'01-Mapa de riesgo-UO'!F107</f>
        <v>NO</v>
      </c>
      <c r="D106" s="427" t="str">
        <f>'01-Mapa de riesgo-UO'!J107</f>
        <v>Estratégico</v>
      </c>
      <c r="E106" s="427" t="str">
        <f>'01-Mapa de riesgo-UO'!K107</f>
        <v>Deserción estudiantil incremental</v>
      </c>
      <c r="F106" s="427" t="str">
        <f>'01-Mapa de riesgo-UO'!L107</f>
        <v xml:space="preserve">La deserción estudiantil es uno de los fenómenos de ineficiencia del sistema estatal de universidades más notorio, tiene un enorme impacto por los enormes recursos que se destinan a la educación superior. </v>
      </c>
      <c r="G106" s="94" t="str">
        <f>'01-Mapa de riesgo-UO'!I107</f>
        <v>Monitoreo y Seguimiento</v>
      </c>
      <c r="H106" s="427" t="str">
        <f>'01-Mapa de riesgo-UO'!M107</f>
        <v>Frustración al estudiante vinculado, demotivación y desconfianza del sistema educativo.
Ineficiencia económica de la institución y el sistema universitario</v>
      </c>
      <c r="I106" s="427" t="str">
        <f>'01-Mapa de riesgo-UO'!AT107</f>
        <v>LEVE</v>
      </c>
      <c r="J106" s="95" t="str">
        <f>'01-Mapa de riesgo-UO'!AW326</f>
        <v>REDUCIR</v>
      </c>
      <c r="K106" s="426" t="str">
        <f t="shared" si="19"/>
        <v>NO</v>
      </c>
      <c r="L106" s="435"/>
      <c r="M106" s="435"/>
      <c r="N106" s="435"/>
      <c r="O106" s="435"/>
      <c r="P106" s="435"/>
      <c r="Q106" s="435"/>
      <c r="R106" s="435"/>
      <c r="S106" s="454"/>
    </row>
    <row r="107" spans="1:19" ht="31.5" hidden="1" customHeight="1" x14ac:dyDescent="0.2">
      <c r="A107" s="428"/>
      <c r="B107" s="426"/>
      <c r="C107" s="426"/>
      <c r="D107" s="427"/>
      <c r="E107" s="427"/>
      <c r="F107" s="427"/>
      <c r="G107" s="94" t="str">
        <f>'01-Mapa de riesgo-UO'!I108</f>
        <v>La falta de acompañamiento hacia los estudiantes facilita la deserción por fallas académicas, desconocimiento de procesos</v>
      </c>
      <c r="H107" s="427"/>
      <c r="I107" s="427"/>
      <c r="J107" s="95" t="str">
        <f>'01-Mapa de riesgo-UO'!AW327</f>
        <v>REDUCIR</v>
      </c>
      <c r="K107" s="426"/>
      <c r="L107" s="435"/>
      <c r="M107" s="435"/>
      <c r="N107" s="435"/>
      <c r="O107" s="435"/>
      <c r="P107" s="435"/>
      <c r="Q107" s="435"/>
      <c r="R107" s="435"/>
      <c r="S107" s="454"/>
    </row>
    <row r="108" spans="1:19" ht="31.5" hidden="1" customHeight="1" x14ac:dyDescent="0.2">
      <c r="A108" s="428"/>
      <c r="B108" s="426"/>
      <c r="C108" s="426"/>
      <c r="D108" s="427"/>
      <c r="E108" s="427"/>
      <c r="F108" s="427"/>
      <c r="G108" s="94" t="str">
        <f>'01-Mapa de riesgo-UO'!I109</f>
        <v>Carencia de ambientes educativos institucionales que fomenten la investigación, brinden apoyo a emprendedores, faciliten visitas académicas y promuevan la pertenencia en grupos de afinidad y de investigación, entre otros</v>
      </c>
      <c r="H108" s="427"/>
      <c r="I108" s="427"/>
      <c r="J108" s="95" t="str">
        <f>'01-Mapa de riesgo-UO'!AW328</f>
        <v>REDUCIR</v>
      </c>
      <c r="K108" s="426"/>
      <c r="L108" s="435"/>
      <c r="M108" s="435"/>
      <c r="N108" s="435"/>
      <c r="O108" s="435"/>
      <c r="P108" s="435"/>
      <c r="Q108" s="435"/>
      <c r="R108" s="435"/>
      <c r="S108" s="454"/>
    </row>
    <row r="109" spans="1:19" ht="31.5" hidden="1" customHeight="1" x14ac:dyDescent="0.2">
      <c r="A109" s="428">
        <v>34</v>
      </c>
      <c r="B109" s="426" t="str">
        <f>'01-Mapa de riesgo-UO'!D110</f>
        <v>EXTENSIÓN_PROYECCIÓN_SOCIAL</v>
      </c>
      <c r="C109" s="426" t="str">
        <f>+'01-Mapa de riesgo-UO'!F110</f>
        <v>NO</v>
      </c>
      <c r="D109" s="427" t="str">
        <f>'01-Mapa de riesgo-UO'!J110</f>
        <v>Estratégico</v>
      </c>
      <c r="E109" s="427" t="str">
        <f>'01-Mapa de riesgo-UO'!K110</f>
        <v>Bajo relacionamiento de la facultad y los programas en el medio externo</v>
      </c>
      <c r="F109" s="427"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94" t="str">
        <f>'01-Mapa de riesgo-UO'!I110</f>
        <v>No se conocen todos los planes de desarrollo de los gobiernos entrantes</v>
      </c>
      <c r="H109" s="427"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27" t="str">
        <f>'01-Mapa de riesgo-UO'!AT110</f>
        <v>MODERADO</v>
      </c>
      <c r="J109" s="95" t="str">
        <f>'01-Mapa de riesgo-UO'!AW329</f>
        <v>REDUCIR</v>
      </c>
      <c r="K109" s="426" t="str">
        <f t="shared" si="19"/>
        <v>Si el proceso lo requiere</v>
      </c>
      <c r="L109" s="435"/>
      <c r="M109" s="435"/>
      <c r="N109" s="435"/>
      <c r="O109" s="435"/>
      <c r="P109" s="435"/>
      <c r="Q109" s="435"/>
      <c r="R109" s="435"/>
      <c r="S109" s="454"/>
    </row>
    <row r="110" spans="1:19" ht="31.5" hidden="1" customHeight="1" x14ac:dyDescent="0.2">
      <c r="A110" s="428"/>
      <c r="B110" s="426"/>
      <c r="C110" s="426"/>
      <c r="D110" s="427"/>
      <c r="E110" s="427"/>
      <c r="F110" s="427"/>
      <c r="G110" s="94" t="str">
        <f>'01-Mapa de riesgo-UO'!I111</f>
        <v>Carecemos de un mecaniso o proceso institucional establecido para interactuar con los gremios.</v>
      </c>
      <c r="H110" s="427"/>
      <c r="I110" s="427"/>
      <c r="J110" s="95">
        <f>'01-Mapa de riesgo-UO'!AW330</f>
        <v>0</v>
      </c>
      <c r="K110" s="426"/>
      <c r="L110" s="435"/>
      <c r="M110" s="435"/>
      <c r="N110" s="435"/>
      <c r="O110" s="435"/>
      <c r="P110" s="435"/>
      <c r="Q110" s="435"/>
      <c r="R110" s="435"/>
      <c r="S110" s="454"/>
    </row>
    <row r="111" spans="1:19" ht="31.5" hidden="1" customHeight="1" x14ac:dyDescent="0.2">
      <c r="A111" s="428"/>
      <c r="B111" s="426"/>
      <c r="C111" s="426"/>
      <c r="D111" s="427"/>
      <c r="E111" s="427"/>
      <c r="F111" s="427"/>
      <c r="G111" s="94" t="str">
        <f>'01-Mapa de riesgo-UO'!I112</f>
        <v>No se cuenta con un plan estratégico que permita seguir unos lineamientos en el tiempo al interior de la facultad.</v>
      </c>
      <c r="H111" s="427"/>
      <c r="I111" s="427"/>
      <c r="J111" s="95">
        <f>'01-Mapa de riesgo-UO'!AW331</f>
        <v>0</v>
      </c>
      <c r="K111" s="426"/>
      <c r="L111" s="435"/>
      <c r="M111" s="435"/>
      <c r="N111" s="435"/>
      <c r="O111" s="435"/>
      <c r="P111" s="435"/>
      <c r="Q111" s="435"/>
      <c r="R111" s="435"/>
      <c r="S111" s="454"/>
    </row>
    <row r="112" spans="1:19" ht="31.5" hidden="1" customHeight="1" x14ac:dyDescent="0.2">
      <c r="A112" s="428">
        <v>35</v>
      </c>
      <c r="B112" s="426" t="str">
        <f>'01-Mapa de riesgo-UO'!D113</f>
        <v>ADMINISTRACIÓN_INSTITUCIONAL</v>
      </c>
      <c r="C112" s="426" t="str">
        <f>+'01-Mapa de riesgo-UO'!F113</f>
        <v>NO</v>
      </c>
      <c r="D112" s="427" t="str">
        <f>'01-Mapa de riesgo-UO'!J113</f>
        <v>Financiero</v>
      </c>
      <c r="E112" s="427" t="str">
        <f>'01-Mapa de riesgo-UO'!K113</f>
        <v>Posibilidad que ocurra un error en la aprobación de solicitudes que esté fuera de los parámetros que establece el reglamento</v>
      </c>
      <c r="F112" s="427" t="str">
        <f>'01-Mapa de riesgo-UO'!L113</f>
        <v>Las directivas académicas como los Decanos de las Facultades tienen entre sus funciones la gestión en la ordenación del gasto público respetando los montos máximos establecidos según la normatividad vigente</v>
      </c>
      <c r="G112" s="94"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27"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27" t="str">
        <f>'01-Mapa de riesgo-UO'!AT113</f>
        <v>MODERADO</v>
      </c>
      <c r="J112" s="95" t="str">
        <f>'01-Mapa de riesgo-UO'!AW332</f>
        <v>ASUMIR</v>
      </c>
      <c r="K112" s="426" t="str">
        <f t="shared" si="19"/>
        <v>Si el proceso lo requiere</v>
      </c>
      <c r="L112" s="435"/>
      <c r="M112" s="435"/>
      <c r="N112" s="435"/>
      <c r="O112" s="435"/>
      <c r="P112" s="435"/>
      <c r="Q112" s="435"/>
      <c r="R112" s="435"/>
      <c r="S112" s="454"/>
    </row>
    <row r="113" spans="1:19" ht="31.5" hidden="1" customHeight="1" x14ac:dyDescent="0.2">
      <c r="A113" s="428"/>
      <c r="B113" s="426"/>
      <c r="C113" s="426"/>
      <c r="D113" s="427"/>
      <c r="E113" s="427"/>
      <c r="F113" s="427"/>
      <c r="G113" s="94">
        <f>'01-Mapa de riesgo-UO'!I114</f>
        <v>0</v>
      </c>
      <c r="H113" s="427"/>
      <c r="I113" s="427"/>
      <c r="J113" s="95">
        <f>'01-Mapa de riesgo-UO'!AW333</f>
        <v>0</v>
      </c>
      <c r="K113" s="426"/>
      <c r="L113" s="435"/>
      <c r="M113" s="435"/>
      <c r="N113" s="435"/>
      <c r="O113" s="435"/>
      <c r="P113" s="435"/>
      <c r="Q113" s="435"/>
      <c r="R113" s="435"/>
      <c r="S113" s="454"/>
    </row>
    <row r="114" spans="1:19" ht="31.5" hidden="1" customHeight="1" x14ac:dyDescent="0.2">
      <c r="A114" s="428"/>
      <c r="B114" s="426"/>
      <c r="C114" s="426"/>
      <c r="D114" s="427"/>
      <c r="E114" s="427"/>
      <c r="F114" s="427"/>
      <c r="G114" s="94">
        <f>'01-Mapa de riesgo-UO'!I115</f>
        <v>0</v>
      </c>
      <c r="H114" s="427"/>
      <c r="I114" s="427"/>
      <c r="J114" s="95">
        <f>'01-Mapa de riesgo-UO'!AW334</f>
        <v>0</v>
      </c>
      <c r="K114" s="426"/>
      <c r="L114" s="435"/>
      <c r="M114" s="435"/>
      <c r="N114" s="435"/>
      <c r="O114" s="435"/>
      <c r="P114" s="435"/>
      <c r="Q114" s="435"/>
      <c r="R114" s="435"/>
      <c r="S114" s="454"/>
    </row>
    <row r="115" spans="1:19" ht="31.5" hidden="1" customHeight="1" x14ac:dyDescent="0.2">
      <c r="A115" s="428">
        <v>36</v>
      </c>
      <c r="B115" s="426" t="str">
        <f>'01-Mapa de riesgo-UO'!D116</f>
        <v>ADMINISTRACIÓN_INSTITUCIONAL</v>
      </c>
      <c r="C115" s="426" t="str">
        <f>+'01-Mapa de riesgo-UO'!F116</f>
        <v>NO</v>
      </c>
      <c r="D115" s="427" t="str">
        <f>'01-Mapa de riesgo-UO'!J116</f>
        <v>Derechos_Humanos</v>
      </c>
      <c r="E115" s="427" t="str">
        <f>'01-Mapa de riesgo-UO'!K116</f>
        <v>Posibilidad de deterioro significativo en el desempeño individual y colectivo, resolución de conflictos y trabajo en equipo</v>
      </c>
      <c r="F115" s="427"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94" t="str">
        <f>'01-Mapa de riesgo-UO'!I116</f>
        <v>Falta de capacitación continua en habilidades blandas para los funcionarios adscritos a la facultad</v>
      </c>
      <c r="H115" s="427"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27" t="str">
        <f>'01-Mapa de riesgo-UO'!AT116</f>
        <v>MODERADO</v>
      </c>
      <c r="J115" s="95" t="str">
        <f>'01-Mapa de riesgo-UO'!AW335</f>
        <v>REDUCIR</v>
      </c>
      <c r="K115" s="426" t="str">
        <f t="shared" si="19"/>
        <v>Si el proceso lo requiere</v>
      </c>
      <c r="L115" s="435"/>
      <c r="M115" s="435"/>
      <c r="N115" s="435"/>
      <c r="O115" s="435"/>
      <c r="P115" s="435"/>
      <c r="Q115" s="435"/>
      <c r="R115" s="435"/>
      <c r="S115" s="454"/>
    </row>
    <row r="116" spans="1:19" ht="31.5" hidden="1" customHeight="1" x14ac:dyDescent="0.2">
      <c r="A116" s="428"/>
      <c r="B116" s="426"/>
      <c r="C116" s="426"/>
      <c r="D116" s="427"/>
      <c r="E116" s="427"/>
      <c r="F116" s="427"/>
      <c r="G116" s="94">
        <f>'01-Mapa de riesgo-UO'!I117</f>
        <v>0</v>
      </c>
      <c r="H116" s="427"/>
      <c r="I116" s="427"/>
      <c r="J116" s="95">
        <f>'01-Mapa de riesgo-UO'!AW336</f>
        <v>0</v>
      </c>
      <c r="K116" s="426"/>
      <c r="L116" s="435"/>
      <c r="M116" s="435"/>
      <c r="N116" s="435"/>
      <c r="O116" s="435"/>
      <c r="P116" s="435"/>
      <c r="Q116" s="435"/>
      <c r="R116" s="435"/>
      <c r="S116" s="454"/>
    </row>
    <row r="117" spans="1:19" ht="31.5" hidden="1" customHeight="1" x14ac:dyDescent="0.2">
      <c r="A117" s="428"/>
      <c r="B117" s="426"/>
      <c r="C117" s="426"/>
      <c r="D117" s="427"/>
      <c r="E117" s="427"/>
      <c r="F117" s="427"/>
      <c r="G117" s="94">
        <f>'01-Mapa de riesgo-UO'!I118</f>
        <v>0</v>
      </c>
      <c r="H117" s="427"/>
      <c r="I117" s="427"/>
      <c r="J117" s="95">
        <f>'01-Mapa de riesgo-UO'!AW337</f>
        <v>0</v>
      </c>
      <c r="K117" s="426"/>
      <c r="L117" s="435"/>
      <c r="M117" s="435"/>
      <c r="N117" s="435"/>
      <c r="O117" s="435"/>
      <c r="P117" s="435"/>
      <c r="Q117" s="435"/>
      <c r="R117" s="435"/>
      <c r="S117" s="454"/>
    </row>
    <row r="118" spans="1:19" ht="31.5" hidden="1" customHeight="1" x14ac:dyDescent="0.2">
      <c r="A118" s="428">
        <v>37</v>
      </c>
      <c r="B118" s="426" t="str">
        <f>'01-Mapa de riesgo-UO'!D119</f>
        <v>DOCENCIA</v>
      </c>
      <c r="C118" s="426" t="str">
        <f>+'01-Mapa de riesgo-UO'!F119</f>
        <v>NO</v>
      </c>
      <c r="D118" s="427" t="str">
        <f>'01-Mapa de riesgo-UO'!J119</f>
        <v>Estratégico</v>
      </c>
      <c r="E118" s="427" t="str">
        <f>'01-Mapa de riesgo-UO'!K119</f>
        <v>No apertura de nuevas cohortes de los programas de posgrado</v>
      </c>
      <c r="F118" s="427" t="str">
        <f>'01-Mapa de riesgo-UO'!L119</f>
        <v>Programas académicos de Posgrados que no pueden aperturar nuevas cohortes por la baja demanda de los programas académicos de posgrado de acuerdo a las condiciones de educación superior del sector.</v>
      </c>
      <c r="G118" s="94" t="str">
        <f>'01-Mapa de riesgo-UO'!I119</f>
        <v>Demanda limitada de estudiantes para los programas académicos de posgrado</v>
      </c>
      <c r="H118" s="427" t="str">
        <f>'01-Mapa de riesgo-UO'!M119</f>
        <v>- Desfinanciación de los recursos financieros de la Facultad
- Posibilidad de cierre del programa de posgrado</v>
      </c>
      <c r="I118" s="427" t="str">
        <f>'01-Mapa de riesgo-UO'!AT119</f>
        <v>MODERADO</v>
      </c>
      <c r="J118" s="95" t="str">
        <f>'01-Mapa de riesgo-UO'!AW338</f>
        <v>ASUMIR</v>
      </c>
      <c r="K118" s="426" t="str">
        <f t="shared" si="19"/>
        <v>Si el proceso lo requiere</v>
      </c>
      <c r="L118" s="435"/>
      <c r="M118" s="435"/>
      <c r="N118" s="435"/>
      <c r="O118" s="435"/>
      <c r="P118" s="435"/>
      <c r="Q118" s="435"/>
      <c r="R118" s="435"/>
      <c r="S118" s="454"/>
    </row>
    <row r="119" spans="1:19" ht="31.5" hidden="1" customHeight="1" x14ac:dyDescent="0.2">
      <c r="A119" s="428"/>
      <c r="B119" s="426"/>
      <c r="C119" s="426"/>
      <c r="D119" s="427"/>
      <c r="E119" s="427"/>
      <c r="F119" s="427"/>
      <c r="G119" s="94" t="str">
        <f>'01-Mapa de riesgo-UO'!I120</f>
        <v>Falta de conocimiento de las personas sobre los programas de posgrado.</v>
      </c>
      <c r="H119" s="427"/>
      <c r="I119" s="427"/>
      <c r="J119" s="95" t="str">
        <f>'01-Mapa de riesgo-UO'!AW339</f>
        <v>ASUMIR</v>
      </c>
      <c r="K119" s="426"/>
      <c r="L119" s="435"/>
      <c r="M119" s="435"/>
      <c r="N119" s="435"/>
      <c r="O119" s="435"/>
      <c r="P119" s="435"/>
      <c r="Q119" s="435"/>
      <c r="R119" s="435"/>
      <c r="S119" s="454"/>
    </row>
    <row r="120" spans="1:19" ht="31.5" hidden="1" customHeight="1" x14ac:dyDescent="0.2">
      <c r="A120" s="428"/>
      <c r="B120" s="426"/>
      <c r="C120" s="426"/>
      <c r="D120" s="427"/>
      <c r="E120" s="427"/>
      <c r="F120" s="427"/>
      <c r="G120" s="94">
        <f>'01-Mapa de riesgo-UO'!I121</f>
        <v>0</v>
      </c>
      <c r="H120" s="427"/>
      <c r="I120" s="427"/>
      <c r="J120" s="95" t="str">
        <f>'01-Mapa de riesgo-UO'!AW340</f>
        <v>ASUMIR</v>
      </c>
      <c r="K120" s="426"/>
      <c r="L120" s="435"/>
      <c r="M120" s="435"/>
      <c r="N120" s="435"/>
      <c r="O120" s="435"/>
      <c r="P120" s="435"/>
      <c r="Q120" s="435"/>
      <c r="R120" s="435"/>
      <c r="S120" s="454"/>
    </row>
    <row r="121" spans="1:19" ht="31.5" hidden="1" customHeight="1" x14ac:dyDescent="0.2">
      <c r="A121" s="428">
        <v>38</v>
      </c>
      <c r="B121" s="426" t="str">
        <f>'01-Mapa de riesgo-UO'!D122</f>
        <v>ADMINISTRACIÓN_INSTITUCIONAL</v>
      </c>
      <c r="C121" s="426" t="str">
        <f>+'01-Mapa de riesgo-UO'!F122</f>
        <v>NO</v>
      </c>
      <c r="D121" s="427" t="str">
        <f>'01-Mapa de riesgo-UO'!J122</f>
        <v>Tecnología</v>
      </c>
      <c r="E121" s="427" t="str">
        <f>'01-Mapa de riesgo-UO'!K122</f>
        <v>Afectación en los procesos administrativos y académicos de la facultad y sus programas</v>
      </c>
      <c r="F121" s="427" t="str">
        <f>'01-Mapa de riesgo-UO'!L122</f>
        <v>Fallas en los aplicativos de Sistemas de Información, tales como registro de asistencias, registro de notas, transferencia de memorandos, carga docente, entre otros.</v>
      </c>
      <c r="G121" s="94" t="str">
        <f>'01-Mapa de riesgo-UO'!I122</f>
        <v>Errores de programación, conexión o usuarios no asignados, en los Sistemas de Información para labores académicas y administrativas</v>
      </c>
      <c r="H121" s="427" t="str">
        <f>'01-Mapa de riesgo-UO'!M122</f>
        <v>Pérdida de información
Reclamos de las partes involucradas
Reprocesos y aumento de carga de trabajo
Incumplimiento de los tiempos de entrega</v>
      </c>
      <c r="I121" s="427" t="str">
        <f>'01-Mapa de riesgo-UO'!AT122</f>
        <v>MODERADO</v>
      </c>
      <c r="J121" s="95" t="str">
        <f>'01-Mapa de riesgo-UO'!AW341</f>
        <v>TRANSFERIR</v>
      </c>
      <c r="K121" s="426" t="str">
        <f t="shared" si="19"/>
        <v>Si el proceso lo requiere</v>
      </c>
      <c r="L121" s="435"/>
      <c r="M121" s="435"/>
      <c r="N121" s="435"/>
      <c r="O121" s="435"/>
      <c r="P121" s="435"/>
      <c r="Q121" s="435"/>
      <c r="R121" s="435"/>
      <c r="S121" s="454"/>
    </row>
    <row r="122" spans="1:19" ht="31.5" hidden="1" customHeight="1" x14ac:dyDescent="0.2">
      <c r="A122" s="428"/>
      <c r="B122" s="426"/>
      <c r="C122" s="426"/>
      <c r="D122" s="427"/>
      <c r="E122" s="427"/>
      <c r="F122" s="427"/>
      <c r="G122" s="94" t="str">
        <f>'01-Mapa de riesgo-UO'!I123</f>
        <v>Demora en la asignación de usuarios</v>
      </c>
      <c r="H122" s="427"/>
      <c r="I122" s="427"/>
      <c r="J122" s="95">
        <f>'01-Mapa de riesgo-UO'!AW342</f>
        <v>0</v>
      </c>
      <c r="K122" s="426"/>
      <c r="L122" s="435"/>
      <c r="M122" s="435"/>
      <c r="N122" s="435"/>
      <c r="O122" s="435"/>
      <c r="P122" s="435"/>
      <c r="Q122" s="435"/>
      <c r="R122" s="435"/>
      <c r="S122" s="454"/>
    </row>
    <row r="123" spans="1:19" ht="31.5" hidden="1" customHeight="1" x14ac:dyDescent="0.2">
      <c r="A123" s="428"/>
      <c r="B123" s="426"/>
      <c r="C123" s="426"/>
      <c r="D123" s="427"/>
      <c r="E123" s="427"/>
      <c r="F123" s="427"/>
      <c r="G123" s="94">
        <f>'01-Mapa de riesgo-UO'!I124</f>
        <v>0</v>
      </c>
      <c r="H123" s="427"/>
      <c r="I123" s="427"/>
      <c r="J123" s="95">
        <f>'01-Mapa de riesgo-UO'!AW343</f>
        <v>0</v>
      </c>
      <c r="K123" s="426"/>
      <c r="L123" s="435"/>
      <c r="M123" s="435"/>
      <c r="N123" s="435"/>
      <c r="O123" s="435"/>
      <c r="P123" s="435"/>
      <c r="Q123" s="435"/>
      <c r="R123" s="435"/>
      <c r="S123" s="454"/>
    </row>
    <row r="124" spans="1:19" ht="31.5" hidden="1" customHeight="1" x14ac:dyDescent="0.2">
      <c r="A124" s="428">
        <v>39</v>
      </c>
      <c r="B124" s="426" t="str">
        <f>'01-Mapa de riesgo-UO'!D125</f>
        <v>DOCENCIA</v>
      </c>
      <c r="C124" s="426" t="str">
        <f>+'01-Mapa de riesgo-UO'!F125</f>
        <v>NO</v>
      </c>
      <c r="D124" s="427" t="str">
        <f>'01-Mapa de riesgo-UO'!J125</f>
        <v>Operacional</v>
      </c>
      <c r="E124" s="427" t="str">
        <f>'01-Mapa de riesgo-UO'!K125</f>
        <v>Afectación en la prestación del servicio (desarrollo de clases)</v>
      </c>
      <c r="F124" s="427" t="str">
        <f>'01-Mapa de riesgo-UO'!L125</f>
        <v>Al momento de inicio de semestre algunas asignaturas se quedan sin asignación de salón o sala de cómputo.</v>
      </c>
      <c r="G124" s="94" t="str">
        <f>'01-Mapa de riesgo-UO'!I125</f>
        <v>Deficit de salas de cómputo y salones para la alta demanda de clases</v>
      </c>
      <c r="H124" s="427" t="str">
        <f>'01-Mapa de riesgo-UO'!M125</f>
        <v>Demora para dar inicio a las clases
Iniciar clases en condiciones no adecuadas</v>
      </c>
      <c r="I124" s="427" t="str">
        <f>'01-Mapa de riesgo-UO'!AT125</f>
        <v>MODERADO</v>
      </c>
      <c r="J124" s="95" t="str">
        <f>'01-Mapa de riesgo-UO'!AW344</f>
        <v>TRANSFERIR</v>
      </c>
      <c r="K124" s="426" t="str">
        <f t="shared" si="19"/>
        <v>Si el proceso lo requiere</v>
      </c>
      <c r="L124" s="435"/>
      <c r="M124" s="435"/>
      <c r="N124" s="435"/>
      <c r="O124" s="435"/>
      <c r="P124" s="435"/>
      <c r="Q124" s="435"/>
      <c r="R124" s="435"/>
      <c r="S124" s="454"/>
    </row>
    <row r="125" spans="1:19" ht="31.5" hidden="1" customHeight="1" x14ac:dyDescent="0.2">
      <c r="A125" s="428"/>
      <c r="B125" s="426"/>
      <c r="C125" s="426"/>
      <c r="D125" s="427"/>
      <c r="E125" s="427"/>
      <c r="F125" s="427"/>
      <c r="G125" s="94" t="str">
        <f>'01-Mapa de riesgo-UO'!I126</f>
        <v>El proceso de asignación de salas de cómputo es demorado</v>
      </c>
      <c r="H125" s="427"/>
      <c r="I125" s="427"/>
      <c r="J125" s="95">
        <f>'01-Mapa de riesgo-UO'!AW345</f>
        <v>0</v>
      </c>
      <c r="K125" s="426"/>
      <c r="L125" s="435"/>
      <c r="M125" s="435"/>
      <c r="N125" s="435"/>
      <c r="O125" s="435"/>
      <c r="P125" s="435"/>
      <c r="Q125" s="435"/>
      <c r="R125" s="435"/>
      <c r="S125" s="454"/>
    </row>
    <row r="126" spans="1:19" ht="31.5" hidden="1" customHeight="1" x14ac:dyDescent="0.2">
      <c r="A126" s="428"/>
      <c r="B126" s="426"/>
      <c r="C126" s="426"/>
      <c r="D126" s="427"/>
      <c r="E126" s="427"/>
      <c r="F126" s="427"/>
      <c r="G126" s="94">
        <f>'01-Mapa de riesgo-UO'!I127</f>
        <v>0</v>
      </c>
      <c r="H126" s="427"/>
      <c r="I126" s="427"/>
      <c r="J126" s="95">
        <f>'01-Mapa de riesgo-UO'!AW346</f>
        <v>0</v>
      </c>
      <c r="K126" s="426"/>
      <c r="L126" s="435"/>
      <c r="M126" s="435"/>
      <c r="N126" s="435"/>
      <c r="O126" s="435"/>
      <c r="P126" s="435"/>
      <c r="Q126" s="435"/>
      <c r="R126" s="435"/>
      <c r="S126" s="454"/>
    </row>
    <row r="127" spans="1:19" ht="31.5" hidden="1" customHeight="1" x14ac:dyDescent="0.2">
      <c r="A127" s="428">
        <v>40</v>
      </c>
      <c r="B127" s="426" t="str">
        <f>'01-Mapa de riesgo-UO'!D128</f>
        <v>DOCENCIA</v>
      </c>
      <c r="C127" s="426" t="str">
        <f>+'01-Mapa de riesgo-UO'!F128</f>
        <v>NO</v>
      </c>
      <c r="D127" s="427" t="str">
        <f>'01-Mapa de riesgo-UO'!J128</f>
        <v>Cumplimiento</v>
      </c>
      <c r="E127" s="427" t="str">
        <f>'01-Mapa de riesgo-UO'!K128</f>
        <v>No renovación del registro calificado de un programa académico</v>
      </c>
      <c r="F127" s="427" t="str">
        <f>'01-Mapa de riesgo-UO'!L128</f>
        <v xml:space="preserve">Perdida del registro calificado de uno de los programas que hacen parte de la facultad. </v>
      </c>
      <c r="G127" s="94" t="str">
        <f>'01-Mapa de riesgo-UO'!I128</f>
        <v>Bajo seguimiento a las fechas de vencimiento a los registros calificados</v>
      </c>
      <c r="H127" s="427" t="str">
        <f>'01-Mapa de riesgo-UO'!M128</f>
        <v>Suspención de la oferta  del   programa .
No apertura de nuevas cohortes.
Perdida de imagen de la Institución.</v>
      </c>
      <c r="I127" s="427" t="str">
        <f>'01-Mapa de riesgo-UO'!AT128</f>
        <v>MODERADO</v>
      </c>
      <c r="J127" s="95" t="str">
        <f>'01-Mapa de riesgo-UO'!AW347</f>
        <v>ASUMIR</v>
      </c>
      <c r="K127" s="426" t="str">
        <f t="shared" si="19"/>
        <v>Si el proceso lo requiere</v>
      </c>
      <c r="L127" s="435"/>
      <c r="M127" s="435"/>
      <c r="N127" s="435"/>
      <c r="O127" s="435"/>
      <c r="P127" s="435"/>
      <c r="Q127" s="435"/>
      <c r="R127" s="435"/>
      <c r="S127" s="454"/>
    </row>
    <row r="128" spans="1:19" ht="31.5" hidden="1" customHeight="1" x14ac:dyDescent="0.2">
      <c r="A128" s="428"/>
      <c r="B128" s="426"/>
      <c r="C128" s="426"/>
      <c r="D128" s="427"/>
      <c r="E128" s="427"/>
      <c r="F128" s="427"/>
      <c r="G128" s="94" t="str">
        <f>'01-Mapa de riesgo-UO'!I129</f>
        <v>Poco  conocimiento sobre las implicaciones del riesgo para la institución, el programa, y la facultad</v>
      </c>
      <c r="H128" s="427"/>
      <c r="I128" s="427"/>
      <c r="J128" s="95" t="str">
        <f>'01-Mapa de riesgo-UO'!AW348</f>
        <v>ASUMIR</v>
      </c>
      <c r="K128" s="426"/>
      <c r="L128" s="435"/>
      <c r="M128" s="435"/>
      <c r="N128" s="435"/>
      <c r="O128" s="435"/>
      <c r="P128" s="435"/>
      <c r="Q128" s="435"/>
      <c r="R128" s="435"/>
      <c r="S128" s="454"/>
    </row>
    <row r="129" spans="1:19" ht="31.5" hidden="1" customHeight="1" x14ac:dyDescent="0.2">
      <c r="A129" s="428"/>
      <c r="B129" s="426"/>
      <c r="C129" s="426"/>
      <c r="D129" s="427"/>
      <c r="E129" s="427"/>
      <c r="F129" s="427"/>
      <c r="G129" s="94">
        <f>'01-Mapa de riesgo-UO'!I130</f>
        <v>0</v>
      </c>
      <c r="H129" s="427"/>
      <c r="I129" s="427"/>
      <c r="J129" s="95">
        <f>'01-Mapa de riesgo-UO'!AW349</f>
        <v>0</v>
      </c>
      <c r="K129" s="426"/>
      <c r="L129" s="435"/>
      <c r="M129" s="435"/>
      <c r="N129" s="435"/>
      <c r="O129" s="435"/>
      <c r="P129" s="435"/>
      <c r="Q129" s="435"/>
      <c r="R129" s="435"/>
      <c r="S129" s="454"/>
    </row>
    <row r="130" spans="1:19" ht="31.5" hidden="1" customHeight="1" x14ac:dyDescent="0.2">
      <c r="A130" s="428">
        <v>41</v>
      </c>
      <c r="B130" s="426" t="str">
        <f>'01-Mapa de riesgo-UO'!D131</f>
        <v>DOCENCIA</v>
      </c>
      <c r="C130" s="426" t="str">
        <f>+'01-Mapa de riesgo-UO'!F131</f>
        <v>NO</v>
      </c>
      <c r="D130" s="427" t="str">
        <f>'01-Mapa de riesgo-UO'!J131</f>
        <v>Operacional</v>
      </c>
      <c r="E130" s="427" t="str">
        <f>'01-Mapa de riesgo-UO'!K131</f>
        <v>Programas académicos sin acreditación o sin renovación de la misma</v>
      </c>
      <c r="F130" s="427" t="str">
        <f>'01-Mapa de riesgo-UO'!L131</f>
        <v>No otorgamiento de la acreditación o perdida de la misma en uno de los programas que hacen parte de la facultad</v>
      </c>
      <c r="G130" s="94" t="str">
        <f>'01-Mapa de riesgo-UO'!I131</f>
        <v>Falta de seguimiento y control sobre el contexto normativo de interés</v>
      </c>
      <c r="H130" s="427" t="str">
        <f>'01-Mapa de riesgo-UO'!M131</f>
        <v>Afectación a los  indicadores de calidad  de la Universidad
Pérdida de imagen institucional</v>
      </c>
      <c r="I130" s="427" t="str">
        <f>'01-Mapa de riesgo-UO'!AT131</f>
        <v>LEVE</v>
      </c>
      <c r="J130" s="95" t="str">
        <f>'01-Mapa de riesgo-UO'!AW350</f>
        <v>ASUMIR</v>
      </c>
      <c r="K130" s="426" t="str">
        <f t="shared" si="19"/>
        <v>NO</v>
      </c>
      <c r="L130" s="435"/>
      <c r="M130" s="435"/>
      <c r="N130" s="435"/>
      <c r="O130" s="435"/>
      <c r="P130" s="435"/>
      <c r="Q130" s="435"/>
      <c r="R130" s="435"/>
      <c r="S130" s="454"/>
    </row>
    <row r="131" spans="1:19" ht="31.5" hidden="1" customHeight="1" x14ac:dyDescent="0.2">
      <c r="A131" s="428"/>
      <c r="B131" s="426"/>
      <c r="C131" s="426"/>
      <c r="D131" s="427"/>
      <c r="E131" s="427"/>
      <c r="F131" s="427"/>
      <c r="G131" s="94" t="str">
        <f>'01-Mapa de riesgo-UO'!I132</f>
        <v>Desarticulación en la ejecución de los planes de mejoramiento frente al cambio normativo, asociado a los procesos de autoevaluación.</v>
      </c>
      <c r="H131" s="427"/>
      <c r="I131" s="427"/>
      <c r="J131" s="95" t="str">
        <f>'01-Mapa de riesgo-UO'!AW351</f>
        <v>ASUMIR</v>
      </c>
      <c r="K131" s="426"/>
      <c r="L131" s="435"/>
      <c r="M131" s="435"/>
      <c r="N131" s="435"/>
      <c r="O131" s="435"/>
      <c r="P131" s="435"/>
      <c r="Q131" s="435"/>
      <c r="R131" s="435"/>
      <c r="S131" s="454"/>
    </row>
    <row r="132" spans="1:19" ht="31.5" hidden="1" customHeight="1" x14ac:dyDescent="0.2">
      <c r="A132" s="428"/>
      <c r="B132" s="426"/>
      <c r="C132" s="426"/>
      <c r="D132" s="427"/>
      <c r="E132" s="427"/>
      <c r="F132" s="427"/>
      <c r="G132" s="94" t="str">
        <f>'01-Mapa de riesgo-UO'!I133</f>
        <v>Formulación  y seguimiento inadecuados a los  planes de mejoramiento</v>
      </c>
      <c r="H132" s="427"/>
      <c r="I132" s="427"/>
      <c r="J132" s="95">
        <f>'01-Mapa de riesgo-UO'!AW352</f>
        <v>0</v>
      </c>
      <c r="K132" s="426"/>
      <c r="L132" s="435"/>
      <c r="M132" s="435"/>
      <c r="N132" s="435"/>
      <c r="O132" s="435"/>
      <c r="P132" s="435"/>
      <c r="Q132" s="435"/>
      <c r="R132" s="435"/>
      <c r="S132" s="454"/>
    </row>
    <row r="133" spans="1:19" ht="105" customHeight="1" x14ac:dyDescent="0.2">
      <c r="A133" s="428">
        <v>42</v>
      </c>
      <c r="B133" s="426" t="str">
        <f>'01-Mapa de riesgo-UO'!D134</f>
        <v>INVESTIGACIÓN_E_INNOVACIÓN</v>
      </c>
      <c r="C133" s="426" t="str">
        <f>+'01-Mapa de riesgo-UO'!F134</f>
        <v>NO</v>
      </c>
      <c r="D133" s="427" t="str">
        <f>'01-Mapa de riesgo-UO'!J134</f>
        <v>Estratégico</v>
      </c>
      <c r="E133" s="427" t="str">
        <f>'01-Mapa de riesgo-UO'!K134</f>
        <v xml:space="preserve">Disminución o descenso de los grupos de investigación en el escalafon de MinCiencias
</v>
      </c>
      <c r="F133" s="427" t="str">
        <f>'01-Mapa de riesgo-UO'!L134</f>
        <v>El hecho de no realizar seguimiento a los grupos de investigación puede generar que no se ingresen y se validen productos que el sistema exige para una determinada ventana de observación (años)</v>
      </c>
      <c r="G133" s="94" t="str">
        <f>'01-Mapa de riesgo-UO'!I134</f>
        <v>Cambios en las normas o estándares calificación de MinCiencias</v>
      </c>
      <c r="H133" s="427" t="str">
        <f>'01-Mapa de riesgo-UO'!M134</f>
        <v xml:space="preserve">Deficiencia en el factor de investigación para la acreditación de los programas
Disminución de los indicadores para la facultad
Bajo impacto y visibilidad en el medio
</v>
      </c>
      <c r="I133" s="427" t="str">
        <f>'01-Mapa de riesgo-UO'!AT134</f>
        <v>LEVE</v>
      </c>
      <c r="J133" s="95" t="str">
        <f>'01-Mapa de riesgo-UO'!AW353</f>
        <v>ASUMIR</v>
      </c>
      <c r="K133" s="426" t="str">
        <f t="shared" si="19"/>
        <v>NO</v>
      </c>
      <c r="L133" s="435"/>
      <c r="M133" s="435"/>
      <c r="N133" s="435"/>
      <c r="O133" s="435"/>
      <c r="P133" s="435"/>
      <c r="Q133" s="435"/>
      <c r="R133" s="435"/>
      <c r="S133" s="454"/>
    </row>
    <row r="134" spans="1:19" ht="31.5" hidden="1" customHeight="1" x14ac:dyDescent="0.2">
      <c r="A134" s="428"/>
      <c r="B134" s="426"/>
      <c r="C134" s="426"/>
      <c r="D134" s="427"/>
      <c r="E134" s="427"/>
      <c r="F134" s="427"/>
      <c r="G134" s="94" t="str">
        <f>'01-Mapa de riesgo-UO'!I135</f>
        <v>Pocos  recursos para el proceso de investigación</v>
      </c>
      <c r="H134" s="427"/>
      <c r="I134" s="427"/>
      <c r="J134" s="95" t="str">
        <f>'01-Mapa de riesgo-UO'!AW354</f>
        <v>ASUMIR</v>
      </c>
      <c r="K134" s="426"/>
      <c r="L134" s="435"/>
      <c r="M134" s="435"/>
      <c r="N134" s="435"/>
      <c r="O134" s="435"/>
      <c r="P134" s="435"/>
      <c r="Q134" s="435"/>
      <c r="R134" s="435"/>
      <c r="S134" s="454"/>
    </row>
    <row r="135" spans="1:19" ht="31.5" hidden="1" customHeight="1" x14ac:dyDescent="0.2">
      <c r="A135" s="428"/>
      <c r="B135" s="426"/>
      <c r="C135" s="426"/>
      <c r="D135" s="427"/>
      <c r="E135" s="427"/>
      <c r="F135" s="427"/>
      <c r="G135" s="94" t="str">
        <f>'01-Mapa de riesgo-UO'!I136</f>
        <v xml:space="preserve"> No se tiene infraestructura adecuada en los laboratorios para la práctica investigativa</v>
      </c>
      <c r="H135" s="427"/>
      <c r="I135" s="427"/>
      <c r="J135" s="95" t="str">
        <f>'01-Mapa de riesgo-UO'!AW355</f>
        <v>ASUMIR</v>
      </c>
      <c r="K135" s="426"/>
      <c r="L135" s="435"/>
      <c r="M135" s="435"/>
      <c r="N135" s="435"/>
      <c r="O135" s="435"/>
      <c r="P135" s="435"/>
      <c r="Q135" s="435"/>
      <c r="R135" s="435"/>
      <c r="S135" s="454"/>
    </row>
    <row r="136" spans="1:19" ht="31.5" hidden="1" customHeight="1" x14ac:dyDescent="0.2">
      <c r="A136" s="428">
        <v>43</v>
      </c>
      <c r="B136" s="426" t="str">
        <f>'01-Mapa de riesgo-UO'!D137</f>
        <v>EXTENSIÓN_PROYECCIÓN_SOCIAL</v>
      </c>
      <c r="C136" s="426" t="str">
        <f>+'01-Mapa de riesgo-UO'!F137</f>
        <v>NO</v>
      </c>
      <c r="D136" s="427" t="str">
        <f>'01-Mapa de riesgo-UO'!J137</f>
        <v>Corrupción</v>
      </c>
      <c r="E136" s="427" t="str">
        <f>'01-Mapa de riesgo-UO'!K137</f>
        <v>Pérdida de la imparcialidad (4.1.3)</v>
      </c>
      <c r="F136" s="427" t="str">
        <f>'01-Mapa de riesgo-UO'!L137</f>
        <v>Los funcionarios relacionados con los ensayos pierden objetividad y los resultados arrojados en las actividades del laboratorio difieren con el  informe entregado.</v>
      </c>
      <c r="G136" s="94" t="str">
        <f>'01-Mapa de riesgo-UO'!I137</f>
        <v>Soborno  sobre un funcionario</v>
      </c>
      <c r="H136" s="427" t="str">
        <f>'01-Mapa de riesgo-UO'!M137</f>
        <v>Pérdida de  credibilidad en el laboratorio
Pérdida de la confianza en el funcionario.
Iniciación de un proceso disciplinario</v>
      </c>
      <c r="I136" s="427" t="str">
        <f>'01-Mapa de riesgo-UO'!AT137</f>
        <v>LEVE</v>
      </c>
      <c r="J136" s="95" t="str">
        <f>'01-Mapa de riesgo-UO'!AW356</f>
        <v>REDUCIR</v>
      </c>
      <c r="K136" s="426" t="str">
        <f t="shared" si="19"/>
        <v>NO</v>
      </c>
      <c r="L136" s="435"/>
      <c r="M136" s="435"/>
      <c r="N136" s="435"/>
      <c r="O136" s="435"/>
      <c r="P136" s="435"/>
      <c r="Q136" s="435"/>
      <c r="R136" s="435"/>
      <c r="S136" s="454"/>
    </row>
    <row r="137" spans="1:19" ht="31.5" hidden="1" customHeight="1" x14ac:dyDescent="0.2">
      <c r="A137" s="428"/>
      <c r="B137" s="426"/>
      <c r="C137" s="426"/>
      <c r="D137" s="427"/>
      <c r="E137" s="427"/>
      <c r="F137" s="427"/>
      <c r="G137" s="94" t="str">
        <f>'01-Mapa de riesgo-UO'!I138</f>
        <v>Conflicto de intereses, al prestar servicios de caracterización entre los que hacen parte  del  centro de laboratorios.</v>
      </c>
      <c r="H137" s="427"/>
      <c r="I137" s="427"/>
      <c r="J137" s="95" t="str">
        <f>'01-Mapa de riesgo-UO'!AW357</f>
        <v>REDUCIR</v>
      </c>
      <c r="K137" s="426"/>
      <c r="L137" s="435"/>
      <c r="M137" s="435"/>
      <c r="N137" s="435"/>
      <c r="O137" s="435"/>
      <c r="P137" s="435"/>
      <c r="Q137" s="435"/>
      <c r="R137" s="435"/>
      <c r="S137" s="454"/>
    </row>
    <row r="138" spans="1:19" ht="31.5" hidden="1" customHeight="1" x14ac:dyDescent="0.2">
      <c r="A138" s="428"/>
      <c r="B138" s="426"/>
      <c r="C138" s="426"/>
      <c r="D138" s="427"/>
      <c r="E138" s="427"/>
      <c r="F138" s="427"/>
      <c r="G138" s="94">
        <f>'01-Mapa de riesgo-UO'!I139</f>
        <v>0</v>
      </c>
      <c r="H138" s="427"/>
      <c r="I138" s="427"/>
      <c r="J138" s="95">
        <f>'01-Mapa de riesgo-UO'!AW358</f>
        <v>0</v>
      </c>
      <c r="K138" s="426"/>
      <c r="L138" s="435"/>
      <c r="M138" s="435"/>
      <c r="N138" s="435"/>
      <c r="O138" s="435"/>
      <c r="P138" s="435"/>
      <c r="Q138" s="435"/>
      <c r="R138" s="435"/>
      <c r="S138" s="454"/>
    </row>
    <row r="139" spans="1:19" ht="31.5" hidden="1" customHeight="1" x14ac:dyDescent="0.2">
      <c r="A139" s="428">
        <v>44</v>
      </c>
      <c r="B139" s="426" t="str">
        <f>'01-Mapa de riesgo-UO'!D140</f>
        <v>EXTENSIÓN_PROYECCIÓN_SOCIAL</v>
      </c>
      <c r="C139" s="426" t="str">
        <f>+'01-Mapa de riesgo-UO'!F140</f>
        <v>NO</v>
      </c>
      <c r="D139" s="427" t="str">
        <f>'01-Mapa de riesgo-UO'!J140</f>
        <v>Operacional</v>
      </c>
      <c r="E139" s="427" t="str">
        <f>'01-Mapa de riesgo-UO'!K140</f>
        <v>Pérdida de la validez de los resultados del laboratorio
(6.3)</v>
      </c>
      <c r="F139" s="427" t="str">
        <f>'01-Mapa de riesgo-UO'!L140</f>
        <v>Al tener condiciones ambientales e instalaciones inadecuados se puede ver afectada la validez de los resultados del laboratorio.</v>
      </c>
      <c r="G139" s="94" t="str">
        <f>'01-Mapa de riesgo-UO'!I140</f>
        <v>Condiciones ambientales e instalaciones inadecuadas para los ensayos</v>
      </c>
      <c r="H139" s="427" t="str">
        <f>'01-Mapa de riesgo-UO'!M140</f>
        <v>Pérdida de  credibilidad en el laboratorio
Generación de mala imagen del alboratorio por no prestar servicios confiables</v>
      </c>
      <c r="I139" s="427" t="str">
        <f>'01-Mapa de riesgo-UO'!AT140</f>
        <v>LEVE</v>
      </c>
      <c r="J139" s="95" t="str">
        <f>'01-Mapa de riesgo-UO'!AW359</f>
        <v>COMPARTIR</v>
      </c>
      <c r="K139" s="426" t="str">
        <f t="shared" si="19"/>
        <v>NO</v>
      </c>
      <c r="L139" s="435"/>
      <c r="M139" s="435"/>
      <c r="N139" s="435"/>
      <c r="O139" s="435"/>
      <c r="P139" s="435"/>
      <c r="Q139" s="435"/>
      <c r="R139" s="435"/>
      <c r="S139" s="454"/>
    </row>
    <row r="140" spans="1:19" ht="31.5" hidden="1" customHeight="1" x14ac:dyDescent="0.2">
      <c r="A140" s="428"/>
      <c r="B140" s="426"/>
      <c r="C140" s="426"/>
      <c r="D140" s="427"/>
      <c r="E140" s="427"/>
      <c r="F140" s="427"/>
      <c r="G140" s="94">
        <f>'01-Mapa de riesgo-UO'!I141</f>
        <v>0</v>
      </c>
      <c r="H140" s="427"/>
      <c r="I140" s="427"/>
      <c r="J140" s="95">
        <f>'01-Mapa de riesgo-UO'!AW360</f>
        <v>0</v>
      </c>
      <c r="K140" s="426"/>
      <c r="L140" s="435"/>
      <c r="M140" s="435"/>
      <c r="N140" s="435"/>
      <c r="O140" s="435"/>
      <c r="P140" s="435"/>
      <c r="Q140" s="435"/>
      <c r="R140" s="435"/>
      <c r="S140" s="454"/>
    </row>
    <row r="141" spans="1:19" ht="31.5" hidden="1" customHeight="1" x14ac:dyDescent="0.2">
      <c r="A141" s="428"/>
      <c r="B141" s="426"/>
      <c r="C141" s="426"/>
      <c r="D141" s="427"/>
      <c r="E141" s="427"/>
      <c r="F141" s="427"/>
      <c r="G141" s="94">
        <f>'01-Mapa de riesgo-UO'!I142</f>
        <v>0</v>
      </c>
      <c r="H141" s="427"/>
      <c r="I141" s="427"/>
      <c r="J141" s="95">
        <f>'01-Mapa de riesgo-UO'!AW361</f>
        <v>0</v>
      </c>
      <c r="K141" s="426"/>
      <c r="L141" s="435"/>
      <c r="M141" s="435"/>
      <c r="N141" s="435"/>
      <c r="O141" s="435"/>
      <c r="P141" s="435"/>
      <c r="Q141" s="435"/>
      <c r="R141" s="435"/>
      <c r="S141" s="454"/>
    </row>
    <row r="142" spans="1:19" ht="31.5" hidden="1" customHeight="1" x14ac:dyDescent="0.2">
      <c r="A142" s="428">
        <v>45</v>
      </c>
      <c r="B142" s="426" t="str">
        <f>'01-Mapa de riesgo-UO'!D143</f>
        <v>EXTENSIÓN_PROYECCIÓN_SOCIAL</v>
      </c>
      <c r="C142" s="426" t="str">
        <f>+'01-Mapa de riesgo-UO'!F143</f>
        <v>NO</v>
      </c>
      <c r="D142" s="427" t="str">
        <f>'01-Mapa de riesgo-UO'!J143</f>
        <v>Operacional</v>
      </c>
      <c r="E142" s="427" t="str">
        <f>'01-Mapa de riesgo-UO'!K143</f>
        <v>Pérdida de la validez de los resultados del laboratorio
(6.4.6)</v>
      </c>
      <c r="F142" s="427" t="str">
        <f>'01-Mapa de riesgo-UO'!L143</f>
        <v xml:space="preserve">Utilizar  equipos de medición que no tengan su calibración vigente y que estos afecten la validez de los resultados del laboratorio, ya sea por su exactitud o por su aporte a la incertidumbre </v>
      </c>
      <c r="G142" s="94" t="str">
        <f>'01-Mapa de riesgo-UO'!I143</f>
        <v>Incumplimiento en el plan de calibración, verificación y mantenimiento de equipos</v>
      </c>
      <c r="H142" s="427" t="str">
        <f>'01-Mapa de riesgo-UO'!M143</f>
        <v>Resultado inválido
Reproceso de muestra
Trabajo No Conforme</v>
      </c>
      <c r="I142" s="427" t="str">
        <f>'01-Mapa de riesgo-UO'!AT143</f>
        <v>LEVE</v>
      </c>
      <c r="J142" s="95" t="str">
        <f>'01-Mapa de riesgo-UO'!AW362</f>
        <v>REDUCIR</v>
      </c>
      <c r="K142" s="426" t="str">
        <f t="shared" ref="K142:K205" si="20">IF(I142="GRAVE","Debe formularse",IF(I142="MODERADO", "Si el proceso lo requiere","NO"))</f>
        <v>NO</v>
      </c>
      <c r="L142" s="435"/>
      <c r="M142" s="435"/>
      <c r="N142" s="435"/>
      <c r="O142" s="435"/>
      <c r="P142" s="435"/>
      <c r="Q142" s="435"/>
      <c r="R142" s="435"/>
      <c r="S142" s="454"/>
    </row>
    <row r="143" spans="1:19" ht="31.5" hidden="1" customHeight="1" x14ac:dyDescent="0.2">
      <c r="A143" s="428"/>
      <c r="B143" s="426"/>
      <c r="C143" s="426"/>
      <c r="D143" s="427"/>
      <c r="E143" s="427"/>
      <c r="F143" s="427"/>
      <c r="G143" s="94">
        <f>'01-Mapa de riesgo-UO'!I144</f>
        <v>0</v>
      </c>
      <c r="H143" s="427"/>
      <c r="I143" s="427"/>
      <c r="J143" s="95">
        <f>'01-Mapa de riesgo-UO'!AW363</f>
        <v>0</v>
      </c>
      <c r="K143" s="426"/>
      <c r="L143" s="435"/>
      <c r="M143" s="435"/>
      <c r="N143" s="435"/>
      <c r="O143" s="435"/>
      <c r="P143" s="435"/>
      <c r="Q143" s="435"/>
      <c r="R143" s="435"/>
      <c r="S143" s="454"/>
    </row>
    <row r="144" spans="1:19" ht="31.5" hidden="1" customHeight="1" x14ac:dyDescent="0.2">
      <c r="A144" s="428"/>
      <c r="B144" s="426"/>
      <c r="C144" s="426"/>
      <c r="D144" s="427"/>
      <c r="E144" s="427"/>
      <c r="F144" s="427"/>
      <c r="G144" s="94">
        <f>'01-Mapa de riesgo-UO'!I145</f>
        <v>0</v>
      </c>
      <c r="H144" s="427"/>
      <c r="I144" s="427"/>
      <c r="J144" s="95">
        <f>'01-Mapa de riesgo-UO'!AW364</f>
        <v>0</v>
      </c>
      <c r="K144" s="426"/>
      <c r="L144" s="435"/>
      <c r="M144" s="435"/>
      <c r="N144" s="435"/>
      <c r="O144" s="435"/>
      <c r="P144" s="435"/>
      <c r="Q144" s="435"/>
      <c r="R144" s="435"/>
      <c r="S144" s="454"/>
    </row>
    <row r="145" spans="1:19" ht="31.5" hidden="1" customHeight="1" x14ac:dyDescent="0.2">
      <c r="A145" s="428">
        <v>46</v>
      </c>
      <c r="B145" s="426" t="str">
        <f>'01-Mapa de riesgo-UO'!D146</f>
        <v>EXTENSIÓN_PROYECCIÓN_SOCIAL</v>
      </c>
      <c r="C145" s="426" t="str">
        <f>+'01-Mapa de riesgo-UO'!F146</f>
        <v>NO</v>
      </c>
      <c r="D145" s="427" t="str">
        <f>'01-Mapa de riesgo-UO'!J146</f>
        <v>Operacional</v>
      </c>
      <c r="E145" s="427" t="str">
        <f>'01-Mapa de riesgo-UO'!K146</f>
        <v>Pérdida de la validez de los resultados del laboratorio
(6.4.9)</v>
      </c>
      <c r="F145" s="427" t="str">
        <f>'01-Mapa de riesgo-UO'!L146</f>
        <v xml:space="preserve">Utilizar equipos de medición que estén defectuosos y que estos afecten la validez de los resultados del laboratorio, ya sea por su exactitud o por su aporte a la incertidumbre </v>
      </c>
      <c r="G145" s="94" t="str">
        <f>'01-Mapa de riesgo-UO'!I146</f>
        <v>Toma de datos con un equipo defectuoso</v>
      </c>
      <c r="H145" s="427" t="str">
        <f>'01-Mapa de riesgo-UO'!M146</f>
        <v>Resultado inválido
Reproceso de muestras
Trabajo No Conforme</v>
      </c>
      <c r="I145" s="427" t="str">
        <f>'01-Mapa de riesgo-UO'!AT146</f>
        <v>LEVE</v>
      </c>
      <c r="J145" s="95" t="str">
        <f>'01-Mapa de riesgo-UO'!AW365</f>
        <v>ASUMIR</v>
      </c>
      <c r="K145" s="426" t="str">
        <f t="shared" si="20"/>
        <v>NO</v>
      </c>
      <c r="L145" s="435"/>
      <c r="M145" s="435"/>
      <c r="N145" s="435"/>
      <c r="O145" s="435"/>
      <c r="P145" s="435"/>
      <c r="Q145" s="435"/>
      <c r="R145" s="435"/>
      <c r="S145" s="454"/>
    </row>
    <row r="146" spans="1:19" ht="31.5" hidden="1" customHeight="1" x14ac:dyDescent="0.2">
      <c r="A146" s="428"/>
      <c r="B146" s="426"/>
      <c r="C146" s="426"/>
      <c r="D146" s="427"/>
      <c r="E146" s="427"/>
      <c r="F146" s="427"/>
      <c r="G146" s="94">
        <f>'01-Mapa de riesgo-UO'!I147</f>
        <v>0</v>
      </c>
      <c r="H146" s="427"/>
      <c r="I146" s="427"/>
      <c r="J146" s="95">
        <f>'01-Mapa de riesgo-UO'!AW366</f>
        <v>0</v>
      </c>
      <c r="K146" s="426"/>
      <c r="L146" s="435"/>
      <c r="M146" s="435"/>
      <c r="N146" s="435"/>
      <c r="O146" s="435"/>
      <c r="P146" s="435"/>
      <c r="Q146" s="435"/>
      <c r="R146" s="435"/>
      <c r="S146" s="454"/>
    </row>
    <row r="147" spans="1:19" ht="31.5" hidden="1" customHeight="1" x14ac:dyDescent="0.2">
      <c r="A147" s="428"/>
      <c r="B147" s="426"/>
      <c r="C147" s="426"/>
      <c r="D147" s="427"/>
      <c r="E147" s="427"/>
      <c r="F147" s="427"/>
      <c r="G147" s="94">
        <f>'01-Mapa de riesgo-UO'!I148</f>
        <v>0</v>
      </c>
      <c r="H147" s="427"/>
      <c r="I147" s="427"/>
      <c r="J147" s="95">
        <f>'01-Mapa de riesgo-UO'!AW367</f>
        <v>0</v>
      </c>
      <c r="K147" s="426"/>
      <c r="L147" s="435"/>
      <c r="M147" s="435"/>
      <c r="N147" s="435"/>
      <c r="O147" s="435"/>
      <c r="P147" s="435"/>
      <c r="Q147" s="435"/>
      <c r="R147" s="435"/>
      <c r="S147" s="454"/>
    </row>
    <row r="148" spans="1:19" ht="31.5" hidden="1" customHeight="1" x14ac:dyDescent="0.2">
      <c r="A148" s="428">
        <v>47</v>
      </c>
      <c r="B148" s="426" t="str">
        <f>'01-Mapa de riesgo-UO'!D149</f>
        <v>EXTENSIÓN_PROYECCIÓN_SOCIAL</v>
      </c>
      <c r="C148" s="426" t="str">
        <f>+'01-Mapa de riesgo-UO'!F149</f>
        <v>NO</v>
      </c>
      <c r="D148" s="427" t="str">
        <f>'01-Mapa de riesgo-UO'!J149</f>
        <v>Operacional</v>
      </c>
      <c r="E148" s="427" t="str">
        <f>'01-Mapa de riesgo-UO'!K149</f>
        <v>Tomar una decisión de conformidad errada 
(7.8.6)</v>
      </c>
      <c r="F148" s="427" t="str">
        <f>'01-Mapa de riesgo-UO'!L149</f>
        <v xml:space="preserve">Declaración de la  conformidad errada. </v>
      </c>
      <c r="G148" s="94" t="str">
        <f>'01-Mapa de riesgo-UO'!I149</f>
        <v>Usar una regla de decisión del laboratorio inadecuada</v>
      </c>
      <c r="H148" s="427" t="str">
        <f>'01-Mapa de riesgo-UO'!M149</f>
        <v xml:space="preserve"> Pérdida de credibilidad en el laboratorio
Pérdida de la confianza en el laboratorio</v>
      </c>
      <c r="I148" s="427" t="str">
        <f>'01-Mapa de riesgo-UO'!AT149</f>
        <v>LEVE</v>
      </c>
      <c r="J148" s="95" t="str">
        <f>'01-Mapa de riesgo-UO'!AW368</f>
        <v>REDUCIR</v>
      </c>
      <c r="K148" s="426" t="str">
        <f t="shared" si="20"/>
        <v>NO</v>
      </c>
      <c r="L148" s="435"/>
      <c r="M148" s="435"/>
      <c r="N148" s="435"/>
      <c r="O148" s="435"/>
      <c r="P148" s="435"/>
      <c r="Q148" s="435"/>
      <c r="R148" s="435"/>
      <c r="S148" s="454"/>
    </row>
    <row r="149" spans="1:19" ht="31.5" hidden="1" customHeight="1" x14ac:dyDescent="0.2">
      <c r="A149" s="428"/>
      <c r="B149" s="426"/>
      <c r="C149" s="426"/>
      <c r="D149" s="427"/>
      <c r="E149" s="427"/>
      <c r="F149" s="427"/>
      <c r="G149" s="94">
        <f>'01-Mapa de riesgo-UO'!I150</f>
        <v>0</v>
      </c>
      <c r="H149" s="427"/>
      <c r="I149" s="427"/>
      <c r="J149" s="95" t="str">
        <f>'01-Mapa de riesgo-UO'!AW369</f>
        <v>REDUCIR</v>
      </c>
      <c r="K149" s="426"/>
      <c r="L149" s="435"/>
      <c r="M149" s="435"/>
      <c r="N149" s="435"/>
      <c r="O149" s="435"/>
      <c r="P149" s="435"/>
      <c r="Q149" s="435"/>
      <c r="R149" s="435"/>
      <c r="S149" s="454"/>
    </row>
    <row r="150" spans="1:19" ht="31.5" hidden="1" customHeight="1" x14ac:dyDescent="0.2">
      <c r="A150" s="428"/>
      <c r="B150" s="426"/>
      <c r="C150" s="426"/>
      <c r="D150" s="427"/>
      <c r="E150" s="427"/>
      <c r="F150" s="427"/>
      <c r="G150" s="94">
        <f>'01-Mapa de riesgo-UO'!I151</f>
        <v>0</v>
      </c>
      <c r="H150" s="427"/>
      <c r="I150" s="427"/>
      <c r="J150" s="95">
        <f>'01-Mapa de riesgo-UO'!AW370</f>
        <v>0</v>
      </c>
      <c r="K150" s="426"/>
      <c r="L150" s="435"/>
      <c r="M150" s="435"/>
      <c r="N150" s="435"/>
      <c r="O150" s="435"/>
      <c r="P150" s="435"/>
      <c r="Q150" s="435"/>
      <c r="R150" s="435"/>
      <c r="S150" s="454"/>
    </row>
    <row r="151" spans="1:19" ht="31.5" hidden="1" customHeight="1" x14ac:dyDescent="0.2">
      <c r="A151" s="428">
        <v>48</v>
      </c>
      <c r="B151" s="426" t="str">
        <f>'01-Mapa de riesgo-UO'!D152</f>
        <v>EXTENSIÓN_PROYECCIÓN_SOCIAL</v>
      </c>
      <c r="C151" s="426" t="str">
        <f>+'01-Mapa de riesgo-UO'!F152</f>
        <v>NO</v>
      </c>
      <c r="D151" s="427" t="str">
        <f>'01-Mapa de riesgo-UO'!J152</f>
        <v>Operacional</v>
      </c>
      <c r="E151" s="427" t="str">
        <f>'01-Mapa de riesgo-UO'!K152</f>
        <v>Utilización de un método de ensayo inadecuado
(7.2)</v>
      </c>
      <c r="F151" s="427" t="str">
        <f>'01-Mapa de riesgo-UO'!L152</f>
        <v>Verificación/validación del método no es adecuada para declarar la aptitud del laboratorio</v>
      </c>
      <c r="G151" s="94" t="str">
        <f>'01-Mapa de riesgo-UO'!I152</f>
        <v>En la verificacion del método no se tienen en cuenta todos los factores</v>
      </c>
      <c r="H151" s="427" t="str">
        <f>'01-Mapa de riesgo-UO'!M152</f>
        <v xml:space="preserve">Resultado inválido.
No conformidades en audiorías internas y externas.
Pérdida de  credibilidad en el laboratorio
</v>
      </c>
      <c r="I151" s="427" t="str">
        <f>'01-Mapa de riesgo-UO'!AT152</f>
        <v>LEVE</v>
      </c>
      <c r="J151" s="95" t="str">
        <f>'01-Mapa de riesgo-UO'!AW371</f>
        <v>ASUMIR</v>
      </c>
      <c r="K151" s="426" t="str">
        <f t="shared" si="20"/>
        <v>NO</v>
      </c>
      <c r="L151" s="435"/>
      <c r="M151" s="435"/>
      <c r="N151" s="435"/>
      <c r="O151" s="435"/>
      <c r="P151" s="435"/>
      <c r="Q151" s="435"/>
      <c r="R151" s="435"/>
      <c r="S151" s="454"/>
    </row>
    <row r="152" spans="1:19" ht="31.5" hidden="1" customHeight="1" x14ac:dyDescent="0.2">
      <c r="A152" s="428"/>
      <c r="B152" s="426"/>
      <c r="C152" s="426"/>
      <c r="D152" s="427"/>
      <c r="E152" s="427"/>
      <c r="F152" s="427"/>
      <c r="G152" s="94">
        <f>'01-Mapa de riesgo-UO'!I153</f>
        <v>0</v>
      </c>
      <c r="H152" s="427"/>
      <c r="I152" s="427"/>
      <c r="J152" s="95">
        <f>'01-Mapa de riesgo-UO'!AW372</f>
        <v>0</v>
      </c>
      <c r="K152" s="426"/>
      <c r="L152" s="435"/>
      <c r="M152" s="435"/>
      <c r="N152" s="435"/>
      <c r="O152" s="435"/>
      <c r="P152" s="435"/>
      <c r="Q152" s="435"/>
      <c r="R152" s="435"/>
      <c r="S152" s="454"/>
    </row>
    <row r="153" spans="1:19" ht="31.5" hidden="1" customHeight="1" x14ac:dyDescent="0.2">
      <c r="A153" s="428"/>
      <c r="B153" s="426"/>
      <c r="C153" s="426"/>
      <c r="D153" s="427"/>
      <c r="E153" s="427"/>
      <c r="F153" s="427"/>
      <c r="G153" s="94">
        <f>'01-Mapa de riesgo-UO'!I154</f>
        <v>0</v>
      </c>
      <c r="H153" s="427"/>
      <c r="I153" s="427"/>
      <c r="J153" s="95">
        <f>'01-Mapa de riesgo-UO'!AW373</f>
        <v>0</v>
      </c>
      <c r="K153" s="426"/>
      <c r="L153" s="435"/>
      <c r="M153" s="435"/>
      <c r="N153" s="435"/>
      <c r="O153" s="435"/>
      <c r="P153" s="435"/>
      <c r="Q153" s="435"/>
      <c r="R153" s="435"/>
      <c r="S153" s="454"/>
    </row>
    <row r="154" spans="1:19" ht="31.5" hidden="1" customHeight="1" x14ac:dyDescent="0.2">
      <c r="A154" s="428">
        <v>49</v>
      </c>
      <c r="B154" s="426" t="str">
        <f>'01-Mapa de riesgo-UO'!D155</f>
        <v>EXTENSIÓN_PROYECCIÓN_SOCIAL</v>
      </c>
      <c r="C154" s="426" t="str">
        <f>+'01-Mapa de riesgo-UO'!F155</f>
        <v>NO</v>
      </c>
      <c r="D154" s="427" t="str">
        <f>'01-Mapa de riesgo-UO'!J155</f>
        <v>Operacional</v>
      </c>
      <c r="E154" s="427" t="str">
        <f>'01-Mapa de riesgo-UO'!K155</f>
        <v>Pérdida de la validez de los resultados (Evaluación de la incertidumbre)
(7.6)</v>
      </c>
      <c r="F154" s="427" t="str">
        <f>'01-Mapa de riesgo-UO'!L155</f>
        <v>En la estimación  de la incertidumbre el laboratorio podría no tener en cuenta todos los componentes que intervienen en dicha estimación, afectando la validez de los resultados de los ensayos.</v>
      </c>
      <c r="G154" s="94" t="str">
        <f>'01-Mapa de riesgo-UO'!I155</f>
        <v>Falta de un análisis detallado de cada uno de los factores que afectan la incertidumbre en el  laboratorio.</v>
      </c>
      <c r="H154" s="427" t="str">
        <f>'01-Mapa de riesgo-UO'!M155</f>
        <v>Resultado inválido
No conformidades en audiorías internas y externas.
Pérdida de la confianza en el laboratorio</v>
      </c>
      <c r="I154" s="427" t="str">
        <f>'01-Mapa de riesgo-UO'!AT155</f>
        <v>LEVE</v>
      </c>
      <c r="J154" s="95" t="str">
        <f>'01-Mapa de riesgo-UO'!AW374</f>
        <v>REDUCIR</v>
      </c>
      <c r="K154" s="426" t="str">
        <f t="shared" si="20"/>
        <v>NO</v>
      </c>
      <c r="L154" s="435"/>
      <c r="M154" s="435"/>
      <c r="N154" s="435"/>
      <c r="O154" s="435"/>
      <c r="P154" s="435"/>
      <c r="Q154" s="435"/>
      <c r="R154" s="435"/>
      <c r="S154" s="454"/>
    </row>
    <row r="155" spans="1:19" ht="31.5" hidden="1" customHeight="1" x14ac:dyDescent="0.2">
      <c r="A155" s="428"/>
      <c r="B155" s="426"/>
      <c r="C155" s="426"/>
      <c r="D155" s="427"/>
      <c r="E155" s="427"/>
      <c r="F155" s="427"/>
      <c r="G155" s="94">
        <f>'01-Mapa de riesgo-UO'!I156</f>
        <v>0</v>
      </c>
      <c r="H155" s="427"/>
      <c r="I155" s="427"/>
      <c r="J155" s="95">
        <f>'01-Mapa de riesgo-UO'!AW375</f>
        <v>0</v>
      </c>
      <c r="K155" s="426"/>
      <c r="L155" s="435"/>
      <c r="M155" s="435"/>
      <c r="N155" s="435"/>
      <c r="O155" s="435"/>
      <c r="P155" s="435"/>
      <c r="Q155" s="435"/>
      <c r="R155" s="435"/>
      <c r="S155" s="454"/>
    </row>
    <row r="156" spans="1:19" ht="31.5" hidden="1" customHeight="1" x14ac:dyDescent="0.2">
      <c r="A156" s="428"/>
      <c r="B156" s="426"/>
      <c r="C156" s="426"/>
      <c r="D156" s="427"/>
      <c r="E156" s="427"/>
      <c r="F156" s="427"/>
      <c r="G156" s="94">
        <f>'01-Mapa de riesgo-UO'!I157</f>
        <v>0</v>
      </c>
      <c r="H156" s="427"/>
      <c r="I156" s="427"/>
      <c r="J156" s="95">
        <f>'01-Mapa de riesgo-UO'!AW376</f>
        <v>0</v>
      </c>
      <c r="K156" s="426"/>
      <c r="L156" s="435"/>
      <c r="M156" s="435"/>
      <c r="N156" s="435"/>
      <c r="O156" s="435"/>
      <c r="P156" s="435"/>
      <c r="Q156" s="435"/>
      <c r="R156" s="435"/>
      <c r="S156" s="454"/>
    </row>
    <row r="157" spans="1:19" ht="31.5" hidden="1" customHeight="1" x14ac:dyDescent="0.2">
      <c r="A157" s="428">
        <v>50</v>
      </c>
      <c r="B157" s="426" t="str">
        <f>'01-Mapa de riesgo-UO'!D158</f>
        <v>EXTENSIÓN_PROYECCIÓN_SOCIAL</v>
      </c>
      <c r="C157" s="426" t="str">
        <f>+'01-Mapa de riesgo-UO'!F158</f>
        <v>NO</v>
      </c>
      <c r="D157" s="427" t="str">
        <f>'01-Mapa de riesgo-UO'!J158</f>
        <v>Cumplimiento</v>
      </c>
      <c r="E157" s="427" t="str">
        <f>'01-Mapa de riesgo-UO'!K158</f>
        <v>Pérdida de la validez de los resultados
(7.7)</v>
      </c>
      <c r="F157" s="427" t="str">
        <f>'01-Mapa de riesgo-UO'!L158</f>
        <v>No aprobar los ensayos de aptitud o pruebas interlaboratorio</v>
      </c>
      <c r="G157" s="94" t="str">
        <f>'01-Mapa de riesgo-UO'!I158</f>
        <v>No se han tenido en cuenta procedimientos para hacer seguimiento a la validez de los resultados</v>
      </c>
      <c r="H157" s="427" t="str">
        <f>'01-Mapa de riesgo-UO'!M158</f>
        <v>Resultados inválidos
Incumplimiento de los controles de calidad/aseguramiento de la calidad de los métodos de ensayo.
Suspensión de la acreditación de IDEAM.</v>
      </c>
      <c r="I157" s="427" t="str">
        <f>'01-Mapa de riesgo-UO'!AT158</f>
        <v>LEVE</v>
      </c>
      <c r="J157" s="95" t="str">
        <f>'01-Mapa de riesgo-UO'!AW377</f>
        <v>ASUMIR</v>
      </c>
      <c r="K157" s="426" t="str">
        <f t="shared" si="20"/>
        <v>NO</v>
      </c>
      <c r="L157" s="435"/>
      <c r="M157" s="435"/>
      <c r="N157" s="435"/>
      <c r="O157" s="435"/>
      <c r="P157" s="435"/>
      <c r="Q157" s="435"/>
      <c r="R157" s="435"/>
      <c r="S157" s="454"/>
    </row>
    <row r="158" spans="1:19" ht="31.5" hidden="1" customHeight="1" x14ac:dyDescent="0.2">
      <c r="A158" s="428"/>
      <c r="B158" s="426"/>
      <c r="C158" s="426"/>
      <c r="D158" s="427"/>
      <c r="E158" s="427"/>
      <c r="F158" s="427"/>
      <c r="G158" s="94">
        <f>'01-Mapa de riesgo-UO'!I159</f>
        <v>0</v>
      </c>
      <c r="H158" s="427"/>
      <c r="I158" s="427"/>
      <c r="J158" s="95" t="str">
        <f>'01-Mapa de riesgo-UO'!AW378</f>
        <v>ASUMIR</v>
      </c>
      <c r="K158" s="426"/>
      <c r="L158" s="435"/>
      <c r="M158" s="435"/>
      <c r="N158" s="435"/>
      <c r="O158" s="435"/>
      <c r="P158" s="435"/>
      <c r="Q158" s="435"/>
      <c r="R158" s="435"/>
      <c r="S158" s="454"/>
    </row>
    <row r="159" spans="1:19" ht="31.5" hidden="1" customHeight="1" x14ac:dyDescent="0.2">
      <c r="A159" s="428"/>
      <c r="B159" s="426"/>
      <c r="C159" s="426"/>
      <c r="D159" s="427"/>
      <c r="E159" s="427"/>
      <c r="F159" s="427"/>
      <c r="G159" s="94">
        <f>'01-Mapa de riesgo-UO'!I160</f>
        <v>0</v>
      </c>
      <c r="H159" s="427"/>
      <c r="I159" s="427"/>
      <c r="J159" s="95" t="str">
        <f>'01-Mapa de riesgo-UO'!AW379</f>
        <v>ASUMIR</v>
      </c>
      <c r="K159" s="426"/>
      <c r="L159" s="435"/>
      <c r="M159" s="435"/>
      <c r="N159" s="435"/>
      <c r="O159" s="435"/>
      <c r="P159" s="435"/>
      <c r="Q159" s="435"/>
      <c r="R159" s="435"/>
      <c r="S159" s="454"/>
    </row>
    <row r="160" spans="1:19" ht="31.5" hidden="1" customHeight="1" x14ac:dyDescent="0.2">
      <c r="A160" s="428">
        <v>51</v>
      </c>
      <c r="B160" s="426" t="str">
        <f>'01-Mapa de riesgo-UO'!D161</f>
        <v>EXTENSIÓN_PROYECCIÓN_SOCIAL</v>
      </c>
      <c r="C160" s="426" t="str">
        <f>+'01-Mapa de riesgo-UO'!F161</f>
        <v>NO</v>
      </c>
      <c r="D160" s="427" t="str">
        <f>'01-Mapa de riesgo-UO'!J161</f>
        <v>Corrupción</v>
      </c>
      <c r="E160" s="427" t="str">
        <f>'01-Mapa de riesgo-UO'!K161</f>
        <v>Pérdida de la imparcialidad (4.1.3)</v>
      </c>
      <c r="F160" s="427" t="str">
        <f>'01-Mapa de riesgo-UO'!L161</f>
        <v>Los funcionarios podrían perder objetividad en los resultados al tener comunicación con el cliente y participar en la ejecución de los ensayos</v>
      </c>
      <c r="G160" s="94" t="str">
        <f>'01-Mapa de riesgo-UO'!I161</f>
        <v>Conflicto de intereses de los funcionarios del laboratorio al realizar actividades relacionadas con el servicio al cliente y actividades de ensayo y calibración</v>
      </c>
      <c r="H160" s="427" t="str">
        <f>'01-Mapa de riesgo-UO'!M161</f>
        <v>Pérdida de  credibilidad en el laboratorio
Pérdida de la confianza en el funcionario.
Iniciación de un proceso disciplinario</v>
      </c>
      <c r="I160" s="427" t="str">
        <f>'01-Mapa de riesgo-UO'!AT161</f>
        <v>LEVE</v>
      </c>
      <c r="J160" s="95" t="str">
        <f>'01-Mapa de riesgo-UO'!AW380</f>
        <v>ASUMIR</v>
      </c>
      <c r="K160" s="426" t="str">
        <f t="shared" si="20"/>
        <v>NO</v>
      </c>
      <c r="L160" s="435"/>
      <c r="M160" s="435"/>
      <c r="N160" s="435"/>
      <c r="O160" s="435"/>
      <c r="P160" s="435"/>
      <c r="Q160" s="435"/>
      <c r="R160" s="435"/>
      <c r="S160" s="454"/>
    </row>
    <row r="161" spans="1:19" ht="31.5" hidden="1" customHeight="1" x14ac:dyDescent="0.2">
      <c r="A161" s="428"/>
      <c r="B161" s="426"/>
      <c r="C161" s="426"/>
      <c r="D161" s="427"/>
      <c r="E161" s="427"/>
      <c r="F161" s="427"/>
      <c r="G161" s="94">
        <f>'01-Mapa de riesgo-UO'!I162</f>
        <v>0</v>
      </c>
      <c r="H161" s="427"/>
      <c r="I161" s="427"/>
      <c r="J161" s="95" t="str">
        <f>'01-Mapa de riesgo-UO'!AW381</f>
        <v>ASUMIR</v>
      </c>
      <c r="K161" s="426"/>
      <c r="L161" s="435"/>
      <c r="M161" s="435"/>
      <c r="N161" s="435"/>
      <c r="O161" s="435"/>
      <c r="P161" s="435"/>
      <c r="Q161" s="435"/>
      <c r="R161" s="435"/>
      <c r="S161" s="454"/>
    </row>
    <row r="162" spans="1:19" ht="31.5" hidden="1" customHeight="1" x14ac:dyDescent="0.2">
      <c r="A162" s="428"/>
      <c r="B162" s="426"/>
      <c r="C162" s="426"/>
      <c r="D162" s="427"/>
      <c r="E162" s="427"/>
      <c r="F162" s="427"/>
      <c r="G162" s="94">
        <f>'01-Mapa de riesgo-UO'!I163</f>
        <v>0</v>
      </c>
      <c r="H162" s="427"/>
      <c r="I162" s="427"/>
      <c r="J162" s="95" t="str">
        <f>'01-Mapa de riesgo-UO'!AW382</f>
        <v>ASUMIR</v>
      </c>
      <c r="K162" s="426"/>
      <c r="L162" s="435"/>
      <c r="M162" s="435"/>
      <c r="N162" s="435"/>
      <c r="O162" s="435"/>
      <c r="P162" s="435"/>
      <c r="Q162" s="435"/>
      <c r="R162" s="435"/>
      <c r="S162" s="454"/>
    </row>
    <row r="163" spans="1:19" ht="31.5" hidden="1" customHeight="1" x14ac:dyDescent="0.2">
      <c r="A163" s="428">
        <v>52</v>
      </c>
      <c r="B163" s="426" t="str">
        <f>'01-Mapa de riesgo-UO'!D164</f>
        <v>EXTENSIÓN_PROYECCIÓN_SOCIAL</v>
      </c>
      <c r="C163" s="426" t="str">
        <f>+'01-Mapa de riesgo-UO'!F164</f>
        <v>NO</v>
      </c>
      <c r="D163" s="427" t="str">
        <f>'01-Mapa de riesgo-UO'!J164</f>
        <v>Corrupción</v>
      </c>
      <c r="E163" s="427" t="str">
        <f>'01-Mapa de riesgo-UO'!K164</f>
        <v>Pérdida de la imparcialidad (4.1.3)</v>
      </c>
      <c r="F163" s="427" t="str">
        <f>'01-Mapa de riesgo-UO'!L164</f>
        <v xml:space="preserve">Los funcionarios podrían perder la objetividad en sus actividades teniendo en cuenta las influencias que otros funcionarios puedan ejercer sobre ellos </v>
      </c>
      <c r="G163" s="94" t="str">
        <f>'01-Mapa de riesgo-UO'!I164</f>
        <v>Conflicto de intereses entre las relaciones del organigrama del GIAS</v>
      </c>
      <c r="H163" s="427" t="str">
        <f>'01-Mapa de riesgo-UO'!M164</f>
        <v>Pérdida de la confianza en el funcionario.
Iniciación de un proceso disciplinario</v>
      </c>
      <c r="I163" s="427" t="str">
        <f>'01-Mapa de riesgo-UO'!AT164</f>
        <v>LEVE</v>
      </c>
      <c r="J163" s="95" t="str">
        <f>'01-Mapa de riesgo-UO'!AW383</f>
        <v>ASUMIR</v>
      </c>
      <c r="K163" s="426" t="str">
        <f t="shared" si="20"/>
        <v>NO</v>
      </c>
      <c r="L163" s="435"/>
      <c r="M163" s="435"/>
      <c r="N163" s="435"/>
      <c r="O163" s="435"/>
      <c r="P163" s="435"/>
      <c r="Q163" s="435"/>
      <c r="R163" s="435"/>
      <c r="S163" s="454"/>
    </row>
    <row r="164" spans="1:19" ht="31.5" hidden="1" customHeight="1" x14ac:dyDescent="0.2">
      <c r="A164" s="428"/>
      <c r="B164" s="426"/>
      <c r="C164" s="426"/>
      <c r="D164" s="427"/>
      <c r="E164" s="427"/>
      <c r="F164" s="427"/>
      <c r="G164" s="94">
        <f>'01-Mapa de riesgo-UO'!I165</f>
        <v>0</v>
      </c>
      <c r="H164" s="427"/>
      <c r="I164" s="427"/>
      <c r="J164" s="95" t="str">
        <f>'01-Mapa de riesgo-UO'!AW384</f>
        <v>ASUMIR</v>
      </c>
      <c r="K164" s="426"/>
      <c r="L164" s="435"/>
      <c r="M164" s="435"/>
      <c r="N164" s="435"/>
      <c r="O164" s="435"/>
      <c r="P164" s="435"/>
      <c r="Q164" s="435"/>
      <c r="R164" s="435"/>
      <c r="S164" s="454"/>
    </row>
    <row r="165" spans="1:19" ht="31.5" hidden="1" customHeight="1" x14ac:dyDescent="0.2">
      <c r="A165" s="428"/>
      <c r="B165" s="426"/>
      <c r="C165" s="426"/>
      <c r="D165" s="427"/>
      <c r="E165" s="427"/>
      <c r="F165" s="427"/>
      <c r="G165" s="94">
        <f>'01-Mapa de riesgo-UO'!I166</f>
        <v>0</v>
      </c>
      <c r="H165" s="427"/>
      <c r="I165" s="427"/>
      <c r="J165" s="95" t="str">
        <f>'01-Mapa de riesgo-UO'!AW385</f>
        <v>ASUMIR</v>
      </c>
      <c r="K165" s="426"/>
      <c r="L165" s="435"/>
      <c r="M165" s="435"/>
      <c r="N165" s="435"/>
      <c r="O165" s="435"/>
      <c r="P165" s="435"/>
      <c r="Q165" s="435"/>
      <c r="R165" s="435"/>
      <c r="S165" s="454"/>
    </row>
    <row r="166" spans="1:19" ht="31.5" hidden="1" customHeight="1" x14ac:dyDescent="0.2">
      <c r="A166" s="428">
        <v>53</v>
      </c>
      <c r="B166" s="426" t="str">
        <f>'01-Mapa de riesgo-UO'!D167</f>
        <v>EXTENSIÓN_PROYECCIÓN_SOCIAL</v>
      </c>
      <c r="C166" s="426" t="str">
        <f>+'01-Mapa de riesgo-UO'!F167</f>
        <v>NO</v>
      </c>
      <c r="D166" s="427" t="str">
        <f>'01-Mapa de riesgo-UO'!J167</f>
        <v>Operacional</v>
      </c>
      <c r="E166" s="427" t="str">
        <f>'01-Mapa de riesgo-UO'!K167</f>
        <v>Pérdida de la validez de los resultados
(7.7)</v>
      </c>
      <c r="F166" s="427" t="str">
        <f>'01-Mapa de riesgo-UO'!L167</f>
        <v>Se debe hacer uso de instrumentos alternativos que han sido calibrados para obtener resultados
trazables o (métodos de aseguramiento de la validez de los resultados) para hacer seguimiento a la vallidez de los resultados.</v>
      </c>
      <c r="G166" s="94" t="str">
        <f>'01-Mapa de riesgo-UO'!I167</f>
        <v>Certificado de calibración de equipos o instrumentos, con resultados no conformes con respecto a las especificaciones del GIAS (especificaciones del equipo, método, etc).</v>
      </c>
      <c r="H166" s="427" t="str">
        <f>'01-Mapa de riesgo-UO'!M167</f>
        <v>Resultados inválidos
Incumplimiento de los controles de calidad/aseguramiento de la calidad de los métodos de ensayo.</v>
      </c>
      <c r="I166" s="427" t="str">
        <f>'01-Mapa de riesgo-UO'!AT167</f>
        <v>LEVE</v>
      </c>
      <c r="J166" s="95" t="str">
        <f>'01-Mapa de riesgo-UO'!AW386</f>
        <v>ASUMIR</v>
      </c>
      <c r="K166" s="426" t="str">
        <f t="shared" si="20"/>
        <v>NO</v>
      </c>
      <c r="L166" s="435"/>
      <c r="M166" s="435"/>
      <c r="N166" s="435"/>
      <c r="O166" s="435"/>
      <c r="P166" s="435"/>
      <c r="Q166" s="435"/>
      <c r="R166" s="435"/>
      <c r="S166" s="454"/>
    </row>
    <row r="167" spans="1:19" ht="31.5" hidden="1" customHeight="1" x14ac:dyDescent="0.2">
      <c r="A167" s="428"/>
      <c r="B167" s="426"/>
      <c r="C167" s="426"/>
      <c r="D167" s="427"/>
      <c r="E167" s="427"/>
      <c r="F167" s="427"/>
      <c r="G167" s="94">
        <f>'01-Mapa de riesgo-UO'!I168</f>
        <v>0</v>
      </c>
      <c r="H167" s="427"/>
      <c r="I167" s="427"/>
      <c r="J167" s="95" t="str">
        <f>'01-Mapa de riesgo-UO'!AW387</f>
        <v>ASUMIR</v>
      </c>
      <c r="K167" s="426"/>
      <c r="L167" s="435"/>
      <c r="M167" s="435"/>
      <c r="N167" s="435"/>
      <c r="O167" s="435"/>
      <c r="P167" s="435"/>
      <c r="Q167" s="435"/>
      <c r="R167" s="435"/>
      <c r="S167" s="454"/>
    </row>
    <row r="168" spans="1:19" ht="31.5" hidden="1" customHeight="1" x14ac:dyDescent="0.2">
      <c r="A168" s="428"/>
      <c r="B168" s="426"/>
      <c r="C168" s="426"/>
      <c r="D168" s="427"/>
      <c r="E168" s="427"/>
      <c r="F168" s="427"/>
      <c r="G168" s="94">
        <f>'01-Mapa de riesgo-UO'!I169</f>
        <v>0</v>
      </c>
      <c r="H168" s="427"/>
      <c r="I168" s="427"/>
      <c r="J168" s="95" t="str">
        <f>'01-Mapa de riesgo-UO'!AW388</f>
        <v>ASUMIR</v>
      </c>
      <c r="K168" s="426"/>
      <c r="L168" s="435"/>
      <c r="M168" s="435"/>
      <c r="N168" s="435"/>
      <c r="O168" s="435"/>
      <c r="P168" s="435"/>
      <c r="Q168" s="435"/>
      <c r="R168" s="435"/>
      <c r="S168" s="454"/>
    </row>
    <row r="169" spans="1:19" ht="31.5" hidden="1" customHeight="1" x14ac:dyDescent="0.2">
      <c r="A169" s="428">
        <v>54</v>
      </c>
      <c r="B169" s="426" t="str">
        <f>'01-Mapa de riesgo-UO'!D170</f>
        <v>EXTENSIÓN_PROYECCIÓN_SOCIAL</v>
      </c>
      <c r="C169" s="426" t="str">
        <f>+'01-Mapa de riesgo-UO'!F170</f>
        <v>NO</v>
      </c>
      <c r="D169" s="427" t="str">
        <f>'01-Mapa de riesgo-UO'!J170</f>
        <v>Corrupción</v>
      </c>
      <c r="E169" s="427" t="str">
        <f>'01-Mapa de riesgo-UO'!K170</f>
        <v>Pérdida de la imparcialidad
(4.1.3)</v>
      </c>
      <c r="F169" s="427" t="str">
        <f>'01-Mapa de riesgo-UO'!L170</f>
        <v>Los funcionarios relacionados con los ensayos pierden objetividad y los resultados arrojados en las actividades del laboratorio difieren con el informe de ensayos entregado.</v>
      </c>
      <c r="G169" s="94" t="str">
        <f>'01-Mapa de riesgo-UO'!I170</f>
        <v>Soborno sobre un funcionario.</v>
      </c>
      <c r="H169" s="427" t="str">
        <f>'01-Mapa de riesgo-UO'!M170</f>
        <v>Pérdida de credibilidad en el laboratorio
Pérdida de la confianza en el funcionario.
Iniciación de un proceso disciplinario</v>
      </c>
      <c r="I169" s="427" t="str">
        <f>'01-Mapa de riesgo-UO'!AT170</f>
        <v>LEVE</v>
      </c>
      <c r="J169" s="95" t="str">
        <f>'01-Mapa de riesgo-UO'!AW389</f>
        <v>ASUMIR</v>
      </c>
      <c r="K169" s="426" t="str">
        <f t="shared" si="20"/>
        <v>NO</v>
      </c>
      <c r="L169" s="435"/>
      <c r="M169" s="435"/>
      <c r="N169" s="435"/>
      <c r="O169" s="435"/>
      <c r="P169" s="435"/>
      <c r="Q169" s="435"/>
      <c r="R169" s="435"/>
      <c r="S169" s="454"/>
    </row>
    <row r="170" spans="1:19" ht="31.5" hidden="1" customHeight="1" x14ac:dyDescent="0.2">
      <c r="A170" s="428"/>
      <c r="B170" s="426"/>
      <c r="C170" s="426"/>
      <c r="D170" s="427"/>
      <c r="E170" s="427"/>
      <c r="F170" s="427"/>
      <c r="G170" s="94" t="str">
        <f>'01-Mapa de riesgo-UO'!I171</f>
        <v xml:space="preserve">Orden de un superior sobre el resultado del ensayo </v>
      </c>
      <c r="H170" s="427"/>
      <c r="I170" s="427"/>
      <c r="J170" s="95" t="str">
        <f>'01-Mapa de riesgo-UO'!AW390</f>
        <v>ASUMIR</v>
      </c>
      <c r="K170" s="426"/>
      <c r="L170" s="435"/>
      <c r="M170" s="435"/>
      <c r="N170" s="435"/>
      <c r="O170" s="435"/>
      <c r="P170" s="435"/>
      <c r="Q170" s="435"/>
      <c r="R170" s="435"/>
      <c r="S170" s="454"/>
    </row>
    <row r="171" spans="1:19" ht="31.5" hidden="1" customHeight="1" x14ac:dyDescent="0.2">
      <c r="A171" s="428"/>
      <c r="B171" s="426"/>
      <c r="C171" s="426"/>
      <c r="D171" s="427"/>
      <c r="E171" s="427"/>
      <c r="F171" s="427"/>
      <c r="G171" s="94" t="str">
        <f>'01-Mapa de riesgo-UO'!I172</f>
        <v>Interés economico de otra dependencia de la universidad .</v>
      </c>
      <c r="H171" s="427"/>
      <c r="I171" s="427"/>
      <c r="J171" s="95" t="str">
        <f>'01-Mapa de riesgo-UO'!AW391</f>
        <v>ASUMIR</v>
      </c>
      <c r="K171" s="426"/>
      <c r="L171" s="435"/>
      <c r="M171" s="435"/>
      <c r="N171" s="435"/>
      <c r="O171" s="435"/>
      <c r="P171" s="435"/>
      <c r="Q171" s="435"/>
      <c r="R171" s="435"/>
      <c r="S171" s="454"/>
    </row>
    <row r="172" spans="1:19" ht="31.5" hidden="1" customHeight="1" x14ac:dyDescent="0.2">
      <c r="A172" s="428">
        <v>55</v>
      </c>
      <c r="B172" s="426" t="str">
        <f>'01-Mapa de riesgo-UO'!D173</f>
        <v>EXTENSIÓN_PROYECCIÓN_SOCIAL</v>
      </c>
      <c r="C172" s="426" t="str">
        <f>+'01-Mapa de riesgo-UO'!F173</f>
        <v>NO</v>
      </c>
      <c r="D172" s="427" t="str">
        <f>'01-Mapa de riesgo-UO'!J173</f>
        <v>Operacional</v>
      </c>
      <c r="E172" s="427" t="str">
        <f>'01-Mapa de riesgo-UO'!K173</f>
        <v>Pérdida de la validez de los resultados del laboratorio debido a instalaciones y condiciones ambientales
(6.3)</v>
      </c>
      <c r="F172" s="427" t="str">
        <f>'01-Mapa de riesgo-UO'!L173</f>
        <v>Tener condiciones ambientales e instalaciones inadecuadas, puede afectar la validez de los resultados</v>
      </c>
      <c r="G172" s="94" t="str">
        <f>'01-Mapa de riesgo-UO'!I173</f>
        <v>Condiciones ambientales e instalaciones inadecuadas para los ensayos</v>
      </c>
      <c r="H172" s="427" t="str">
        <f>'01-Mapa de riesgo-UO'!M173</f>
        <v>Afectación del equipamiento del laboratorio
Obtención de resultados con variabilidad debido a las condiciones ambientales</v>
      </c>
      <c r="I172" s="427" t="str">
        <f>'01-Mapa de riesgo-UO'!AT173</f>
        <v>LEVE</v>
      </c>
      <c r="J172" s="95" t="str">
        <f>'01-Mapa de riesgo-UO'!AW392</f>
        <v>ASUMIR</v>
      </c>
      <c r="K172" s="426" t="str">
        <f t="shared" si="20"/>
        <v>NO</v>
      </c>
      <c r="L172" s="435"/>
      <c r="M172" s="435"/>
      <c r="N172" s="435"/>
      <c r="O172" s="435"/>
      <c r="P172" s="435"/>
      <c r="Q172" s="435"/>
      <c r="R172" s="435"/>
      <c r="S172" s="454"/>
    </row>
    <row r="173" spans="1:19" ht="31.5" hidden="1" customHeight="1" x14ac:dyDescent="0.2">
      <c r="A173" s="428"/>
      <c r="B173" s="426"/>
      <c r="C173" s="426"/>
      <c r="D173" s="427"/>
      <c r="E173" s="427"/>
      <c r="F173" s="427"/>
      <c r="G173" s="94">
        <f>'01-Mapa de riesgo-UO'!I174</f>
        <v>0</v>
      </c>
      <c r="H173" s="427"/>
      <c r="I173" s="427"/>
      <c r="J173" s="95" t="str">
        <f>'01-Mapa de riesgo-UO'!AW393</f>
        <v>ASUMIR</v>
      </c>
      <c r="K173" s="426"/>
      <c r="L173" s="435"/>
      <c r="M173" s="435"/>
      <c r="N173" s="435"/>
      <c r="O173" s="435"/>
      <c r="P173" s="435"/>
      <c r="Q173" s="435"/>
      <c r="R173" s="435"/>
      <c r="S173" s="454"/>
    </row>
    <row r="174" spans="1:19" ht="31.5" hidden="1" customHeight="1" x14ac:dyDescent="0.2">
      <c r="A174" s="428"/>
      <c r="B174" s="426"/>
      <c r="C174" s="426"/>
      <c r="D174" s="427"/>
      <c r="E174" s="427"/>
      <c r="F174" s="427"/>
      <c r="G174" s="94">
        <f>'01-Mapa de riesgo-UO'!I175</f>
        <v>0</v>
      </c>
      <c r="H174" s="427"/>
      <c r="I174" s="427"/>
      <c r="J174" s="95">
        <f>'01-Mapa de riesgo-UO'!AW394</f>
        <v>0</v>
      </c>
      <c r="K174" s="426"/>
      <c r="L174" s="435"/>
      <c r="M174" s="435"/>
      <c r="N174" s="435"/>
      <c r="O174" s="435"/>
      <c r="P174" s="435"/>
      <c r="Q174" s="435"/>
      <c r="R174" s="435"/>
      <c r="S174" s="454"/>
    </row>
    <row r="175" spans="1:19" ht="31.5" hidden="1" customHeight="1" x14ac:dyDescent="0.2">
      <c r="A175" s="428">
        <v>56</v>
      </c>
      <c r="B175" s="426" t="str">
        <f>'01-Mapa de riesgo-UO'!D176</f>
        <v>EXTENSIÓN_PROYECCIÓN_SOCIAL</v>
      </c>
      <c r="C175" s="426" t="str">
        <f>+'01-Mapa de riesgo-UO'!F176</f>
        <v>NO</v>
      </c>
      <c r="D175" s="427" t="str">
        <f>'01-Mapa de riesgo-UO'!J176</f>
        <v>Operacional</v>
      </c>
      <c r="E175" s="427" t="str">
        <f>'01-Mapa de riesgo-UO'!K176</f>
        <v>Pérdida de la validez de los resultados del laboratorio Equipamiento
(6.4.6)</v>
      </c>
      <c r="F175" s="427"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94" t="str">
        <f>'01-Mapa de riesgo-UO'!I176</f>
        <v xml:space="preserve">Utilización de equipos con variaciones o afectaciones en su capacidad de medición producto de no realizarse un mantenimiento-calibración-verificación o calificación oportuna </v>
      </c>
      <c r="H175" s="427" t="str">
        <f>'01-Mapa de riesgo-UO'!M176</f>
        <v>Obtenicón de resultados inválidos</v>
      </c>
      <c r="I175" s="427" t="str">
        <f>'01-Mapa de riesgo-UO'!AT176</f>
        <v>LEVE</v>
      </c>
      <c r="J175" s="95" t="str">
        <f>'01-Mapa de riesgo-UO'!AW395</f>
        <v>REDUCIR</v>
      </c>
      <c r="K175" s="426" t="str">
        <f t="shared" si="20"/>
        <v>NO</v>
      </c>
      <c r="L175" s="435"/>
      <c r="M175" s="435"/>
      <c r="N175" s="435"/>
      <c r="O175" s="435"/>
      <c r="P175" s="435"/>
      <c r="Q175" s="435"/>
      <c r="R175" s="435"/>
      <c r="S175" s="454"/>
    </row>
    <row r="176" spans="1:19" ht="31.5" hidden="1" customHeight="1" x14ac:dyDescent="0.2">
      <c r="A176" s="428"/>
      <c r="B176" s="426"/>
      <c r="C176" s="426"/>
      <c r="D176" s="427"/>
      <c r="E176" s="427"/>
      <c r="F176" s="427"/>
      <c r="G176" s="94">
        <f>'01-Mapa de riesgo-UO'!I177</f>
        <v>0</v>
      </c>
      <c r="H176" s="427"/>
      <c r="I176" s="427"/>
      <c r="J176" s="95" t="str">
        <f>'01-Mapa de riesgo-UO'!AW396</f>
        <v>REDUCIR</v>
      </c>
      <c r="K176" s="426"/>
      <c r="L176" s="435"/>
      <c r="M176" s="435"/>
      <c r="N176" s="435"/>
      <c r="O176" s="435"/>
      <c r="P176" s="435"/>
      <c r="Q176" s="435"/>
      <c r="R176" s="435"/>
      <c r="S176" s="454"/>
    </row>
    <row r="177" spans="1:19" ht="31.5" hidden="1" customHeight="1" x14ac:dyDescent="0.2">
      <c r="A177" s="428"/>
      <c r="B177" s="426"/>
      <c r="C177" s="426"/>
      <c r="D177" s="427"/>
      <c r="E177" s="427"/>
      <c r="F177" s="427"/>
      <c r="G177" s="94">
        <f>'01-Mapa de riesgo-UO'!I178</f>
        <v>0</v>
      </c>
      <c r="H177" s="427"/>
      <c r="I177" s="427"/>
      <c r="J177" s="95" t="str">
        <f>'01-Mapa de riesgo-UO'!AW397</f>
        <v>REDUCIR</v>
      </c>
      <c r="K177" s="426"/>
      <c r="L177" s="435"/>
      <c r="M177" s="435"/>
      <c r="N177" s="435"/>
      <c r="O177" s="435"/>
      <c r="P177" s="435"/>
      <c r="Q177" s="435"/>
      <c r="R177" s="435"/>
      <c r="S177" s="454"/>
    </row>
    <row r="178" spans="1:19" ht="31.5" hidden="1" customHeight="1" x14ac:dyDescent="0.2">
      <c r="A178" s="428">
        <v>57</v>
      </c>
      <c r="B178" s="426" t="str">
        <f>'01-Mapa de riesgo-UO'!D179</f>
        <v>EXTENSIÓN_PROYECCIÓN_SOCIAL</v>
      </c>
      <c r="C178" s="426" t="str">
        <f>+'01-Mapa de riesgo-UO'!F179</f>
        <v>NO</v>
      </c>
      <c r="D178" s="427" t="str">
        <f>'01-Mapa de riesgo-UO'!J179</f>
        <v>Operacional</v>
      </c>
      <c r="E178" s="427" t="str">
        <f>'01-Mapa de riesgo-UO'!K179</f>
        <v>Pérdida de la validez de los resultados del laboratorio Equipamiento
(6.4.3)</v>
      </c>
      <c r="F178" s="427" t="str">
        <f>'01-Mapa de riesgo-UO'!L179</f>
        <v>Desviaciones en las características de la  trazabilidad del material de referencia a causa de la exposición a condiciones de almacenamiento inapropiadas</v>
      </c>
      <c r="G178" s="94" t="str">
        <f>'01-Mapa de riesgo-UO'!I179</f>
        <v>Almacenamiento inadecuado del material de referencia de acuerdo a las especificaciones de fabricación</v>
      </c>
      <c r="H178" s="427" t="str">
        <f>'01-Mapa de riesgo-UO'!M179</f>
        <v>Pérdida de la trazabilidad en las mediciones</v>
      </c>
      <c r="I178" s="427" t="str">
        <f>'01-Mapa de riesgo-UO'!AT179</f>
        <v>LEVE</v>
      </c>
      <c r="J178" s="95" t="str">
        <f>'01-Mapa de riesgo-UO'!AW398</f>
        <v>ASUMIR</v>
      </c>
      <c r="K178" s="426" t="str">
        <f t="shared" si="20"/>
        <v>NO</v>
      </c>
      <c r="L178" s="435"/>
      <c r="M178" s="435"/>
      <c r="N178" s="435"/>
      <c r="O178" s="435"/>
      <c r="P178" s="435"/>
      <c r="Q178" s="435"/>
      <c r="R178" s="435"/>
      <c r="S178" s="454"/>
    </row>
    <row r="179" spans="1:19" ht="31.5" hidden="1" customHeight="1" x14ac:dyDescent="0.2">
      <c r="A179" s="428"/>
      <c r="B179" s="426"/>
      <c r="C179" s="426"/>
      <c r="D179" s="427"/>
      <c r="E179" s="427"/>
      <c r="F179" s="427"/>
      <c r="G179" s="94">
        <f>'01-Mapa de riesgo-UO'!I180</f>
        <v>0</v>
      </c>
      <c r="H179" s="427"/>
      <c r="I179" s="427"/>
      <c r="J179" s="95" t="str">
        <f>'01-Mapa de riesgo-UO'!AW399</f>
        <v>ASUMIR</v>
      </c>
      <c r="K179" s="426"/>
      <c r="L179" s="435"/>
      <c r="M179" s="435"/>
      <c r="N179" s="435"/>
      <c r="O179" s="435"/>
      <c r="P179" s="435"/>
      <c r="Q179" s="435"/>
      <c r="R179" s="435"/>
      <c r="S179" s="454"/>
    </row>
    <row r="180" spans="1:19" ht="31.5" hidden="1" customHeight="1" x14ac:dyDescent="0.2">
      <c r="A180" s="428"/>
      <c r="B180" s="426"/>
      <c r="C180" s="426"/>
      <c r="D180" s="427"/>
      <c r="E180" s="427"/>
      <c r="F180" s="427"/>
      <c r="G180" s="94">
        <f>'01-Mapa de riesgo-UO'!I181</f>
        <v>0</v>
      </c>
      <c r="H180" s="427"/>
      <c r="I180" s="427"/>
      <c r="J180" s="95">
        <f>'01-Mapa de riesgo-UO'!AW400</f>
        <v>0</v>
      </c>
      <c r="K180" s="426"/>
      <c r="L180" s="435"/>
      <c r="M180" s="435"/>
      <c r="N180" s="435"/>
      <c r="O180" s="435"/>
      <c r="P180" s="435"/>
      <c r="Q180" s="435"/>
      <c r="R180" s="435"/>
      <c r="S180" s="454"/>
    </row>
    <row r="181" spans="1:19" ht="31.5" hidden="1" customHeight="1" x14ac:dyDescent="0.2">
      <c r="A181" s="428">
        <v>58</v>
      </c>
      <c r="B181" s="426" t="str">
        <f>'01-Mapa de riesgo-UO'!D182</f>
        <v>EXTENSIÓN_PROYECCIÓN_SOCIAL</v>
      </c>
      <c r="C181" s="426" t="str">
        <f>+'01-Mapa de riesgo-UO'!F182</f>
        <v>NO</v>
      </c>
      <c r="D181" s="427" t="str">
        <f>'01-Mapa de riesgo-UO'!J182</f>
        <v>Cumplimiento</v>
      </c>
      <c r="E181" s="427" t="str">
        <f>'01-Mapa de riesgo-UO'!K182</f>
        <v>Emisión de una Declaración de Conformidad errada
(7.8.6)</v>
      </c>
      <c r="F181" s="427" t="str">
        <f>'01-Mapa de riesgo-UO'!L182</f>
        <v xml:space="preserve">Generar un resultado con una declaración de la conformidad errada, que conllevaría a toma de decisiones indadecuadas que afectaría los procesos  del cliente </v>
      </c>
      <c r="G181" s="94" t="str">
        <f>'01-Mapa de riesgo-UO'!I182</f>
        <v>Inadecuada declaración de la conformidad del resultado con base en la regla de decisión del laboratorio</v>
      </c>
      <c r="H181" s="427" t="str">
        <f>'01-Mapa de riesgo-UO'!M182</f>
        <v>Desviaciones en los procesos operativos del cliente</v>
      </c>
      <c r="I181" s="427" t="str">
        <f>'01-Mapa de riesgo-UO'!AT182</f>
        <v>LEVE</v>
      </c>
      <c r="J181" s="95" t="str">
        <f>'01-Mapa de riesgo-UO'!AW401</f>
        <v>ASUMIR</v>
      </c>
      <c r="K181" s="426" t="str">
        <f t="shared" si="20"/>
        <v>NO</v>
      </c>
      <c r="L181" s="435"/>
      <c r="M181" s="435"/>
      <c r="N181" s="435"/>
      <c r="O181" s="435"/>
      <c r="P181" s="435"/>
      <c r="Q181" s="435"/>
      <c r="R181" s="435"/>
      <c r="S181" s="454"/>
    </row>
    <row r="182" spans="1:19" ht="31.5" hidden="1" customHeight="1" x14ac:dyDescent="0.2">
      <c r="A182" s="428"/>
      <c r="B182" s="426"/>
      <c r="C182" s="426"/>
      <c r="D182" s="427"/>
      <c r="E182" s="427"/>
      <c r="F182" s="427"/>
      <c r="G182" s="94" t="str">
        <f>'01-Mapa de riesgo-UO'!I183</f>
        <v>Inadecuada estimación de la incertidumbre  basada en los principios técnicos de uso del equipamiento y mediciones del laboratorio</v>
      </c>
      <c r="H182" s="427"/>
      <c r="I182" s="427"/>
      <c r="J182" s="95">
        <f>'01-Mapa de riesgo-UO'!AW402</f>
        <v>0</v>
      </c>
      <c r="K182" s="426"/>
      <c r="L182" s="435"/>
      <c r="M182" s="435"/>
      <c r="N182" s="435"/>
      <c r="O182" s="435"/>
      <c r="P182" s="435"/>
      <c r="Q182" s="435"/>
      <c r="R182" s="435"/>
      <c r="S182" s="454"/>
    </row>
    <row r="183" spans="1:19" ht="31.5" hidden="1" customHeight="1" x14ac:dyDescent="0.2">
      <c r="A183" s="428"/>
      <c r="B183" s="426"/>
      <c r="C183" s="426"/>
      <c r="D183" s="427"/>
      <c r="E183" s="427"/>
      <c r="F183" s="427"/>
      <c r="G183" s="94">
        <f>'01-Mapa de riesgo-UO'!I184</f>
        <v>0</v>
      </c>
      <c r="H183" s="427"/>
      <c r="I183" s="427"/>
      <c r="J183" s="95">
        <f>'01-Mapa de riesgo-UO'!AW403</f>
        <v>0</v>
      </c>
      <c r="K183" s="426"/>
      <c r="L183" s="435"/>
      <c r="M183" s="435"/>
      <c r="N183" s="435"/>
      <c r="O183" s="435"/>
      <c r="P183" s="435"/>
      <c r="Q183" s="435"/>
      <c r="R183" s="435"/>
      <c r="S183" s="454"/>
    </row>
    <row r="184" spans="1:19" ht="31.5" hidden="1" customHeight="1" x14ac:dyDescent="0.2">
      <c r="A184" s="428">
        <v>59</v>
      </c>
      <c r="B184" s="426" t="str">
        <f>'01-Mapa de riesgo-UO'!D185</f>
        <v>EXTENSIÓN_PROYECCIÓN_SOCIAL</v>
      </c>
      <c r="C184" s="426" t="str">
        <f>+'01-Mapa de riesgo-UO'!F185</f>
        <v>NO</v>
      </c>
      <c r="D184" s="427" t="str">
        <f>'01-Mapa de riesgo-UO'!J185</f>
        <v>Cumplimiento</v>
      </c>
      <c r="E184" s="427" t="str">
        <f>'01-Mapa de riesgo-UO'!K185</f>
        <v>Pérdida de la validez de los resultados (Selección, verificación y validación de métodos)
(7.2)</v>
      </c>
      <c r="F184" s="427" t="str">
        <f>'01-Mapa de riesgo-UO'!L185</f>
        <v>No cumplir con las especificaciones y requistos del método de ensayo</v>
      </c>
      <c r="G184" s="94" t="str">
        <f>'01-Mapa de riesgo-UO'!I185</f>
        <v>No cumplir con las características de desempeño de los métodos verificados por el laboratorio para su uso previsto</v>
      </c>
      <c r="H184" s="427" t="str">
        <f>'01-Mapa de riesgo-UO'!M185</f>
        <v>Pérdida de la capacidad analítica del laboratorio</v>
      </c>
      <c r="I184" s="427" t="str">
        <f>'01-Mapa de riesgo-UO'!AT185</f>
        <v>LEVE</v>
      </c>
      <c r="J184" s="95" t="str">
        <f>'01-Mapa de riesgo-UO'!AW404</f>
        <v>ASUMIR</v>
      </c>
      <c r="K184" s="426" t="str">
        <f t="shared" si="20"/>
        <v>NO</v>
      </c>
      <c r="L184" s="435"/>
      <c r="M184" s="435"/>
      <c r="N184" s="435"/>
      <c r="O184" s="435"/>
      <c r="P184" s="435"/>
      <c r="Q184" s="435"/>
      <c r="R184" s="435"/>
      <c r="S184" s="454"/>
    </row>
    <row r="185" spans="1:19" ht="31.5" hidden="1" customHeight="1" x14ac:dyDescent="0.2">
      <c r="A185" s="428"/>
      <c r="B185" s="426"/>
      <c r="C185" s="426"/>
      <c r="D185" s="427"/>
      <c r="E185" s="427"/>
      <c r="F185" s="427"/>
      <c r="G185" s="94">
        <f>'01-Mapa de riesgo-UO'!I186</f>
        <v>0</v>
      </c>
      <c r="H185" s="427"/>
      <c r="I185" s="427"/>
      <c r="J185" s="95" t="str">
        <f>'01-Mapa de riesgo-UO'!AW405</f>
        <v>ASUMIR</v>
      </c>
      <c r="K185" s="426"/>
      <c r="L185" s="435"/>
      <c r="M185" s="435"/>
      <c r="N185" s="435"/>
      <c r="O185" s="435"/>
      <c r="P185" s="435"/>
      <c r="Q185" s="435"/>
      <c r="R185" s="435"/>
      <c r="S185" s="454"/>
    </row>
    <row r="186" spans="1:19" ht="31.5" hidden="1" customHeight="1" x14ac:dyDescent="0.2">
      <c r="A186" s="428"/>
      <c r="B186" s="426"/>
      <c r="C186" s="426"/>
      <c r="D186" s="427"/>
      <c r="E186" s="427"/>
      <c r="F186" s="427"/>
      <c r="G186" s="94">
        <f>'01-Mapa de riesgo-UO'!I187</f>
        <v>0</v>
      </c>
      <c r="H186" s="427"/>
      <c r="I186" s="427"/>
      <c r="J186" s="95" t="str">
        <f>'01-Mapa de riesgo-UO'!AW406</f>
        <v>ASUMIR</v>
      </c>
      <c r="K186" s="426"/>
      <c r="L186" s="435"/>
      <c r="M186" s="435"/>
      <c r="N186" s="435"/>
      <c r="O186" s="435"/>
      <c r="P186" s="435"/>
      <c r="Q186" s="435"/>
      <c r="R186" s="435"/>
      <c r="S186" s="454"/>
    </row>
    <row r="187" spans="1:19" ht="31.5" hidden="1" customHeight="1" x14ac:dyDescent="0.2">
      <c r="A187" s="428">
        <v>60</v>
      </c>
      <c r="B187" s="426" t="str">
        <f>'01-Mapa de riesgo-UO'!D188</f>
        <v>EXTENSIÓN_PROYECCIÓN_SOCIAL</v>
      </c>
      <c r="C187" s="426" t="str">
        <f>+'01-Mapa de riesgo-UO'!F188</f>
        <v>NO</v>
      </c>
      <c r="D187" s="427" t="str">
        <f>'01-Mapa de riesgo-UO'!J188</f>
        <v>Cumplimiento</v>
      </c>
      <c r="E187" s="427" t="str">
        <f>'01-Mapa de riesgo-UO'!K188</f>
        <v>Pérdida de la validez de los resultados (Aseguramiento de la validez de los resultados)
(7.7)</v>
      </c>
      <c r="F187" s="427" t="str">
        <f>'01-Mapa de riesgo-UO'!L188</f>
        <v>Obtención de resultados no válidos para las caracteristicas de desempeño de los métodos de ensayos</v>
      </c>
      <c r="G187" s="94" t="str">
        <f>'01-Mapa de riesgo-UO'!I188</f>
        <v>No cumplir con las características de desempeño de los controles de calidad de los métodos de ensayo</v>
      </c>
      <c r="H187" s="427" t="str">
        <f>'01-Mapa de riesgo-UO'!M188</f>
        <v>Pérdida del control analítico del laboratorio</v>
      </c>
      <c r="I187" s="427" t="str">
        <f>'01-Mapa de riesgo-UO'!AT188</f>
        <v>LEVE</v>
      </c>
      <c r="J187" s="95" t="str">
        <f>'01-Mapa de riesgo-UO'!AW407</f>
        <v>ASUMIR</v>
      </c>
      <c r="K187" s="426" t="str">
        <f t="shared" si="20"/>
        <v>NO</v>
      </c>
      <c r="L187" s="435"/>
      <c r="M187" s="435"/>
      <c r="N187" s="435"/>
      <c r="O187" s="435"/>
      <c r="P187" s="435"/>
      <c r="Q187" s="435"/>
      <c r="R187" s="435"/>
      <c r="S187" s="454"/>
    </row>
    <row r="188" spans="1:19" ht="31.5" hidden="1" customHeight="1" x14ac:dyDescent="0.2">
      <c r="A188" s="428"/>
      <c r="B188" s="426"/>
      <c r="C188" s="426"/>
      <c r="D188" s="427"/>
      <c r="E188" s="427"/>
      <c r="F188" s="427"/>
      <c r="G188" s="94">
        <f>'01-Mapa de riesgo-UO'!I189</f>
        <v>0</v>
      </c>
      <c r="H188" s="427"/>
      <c r="I188" s="427"/>
      <c r="J188" s="95" t="str">
        <f>'01-Mapa de riesgo-UO'!AW408</f>
        <v>ASUMIR</v>
      </c>
      <c r="K188" s="426"/>
      <c r="L188" s="435"/>
      <c r="M188" s="435"/>
      <c r="N188" s="435"/>
      <c r="O188" s="435"/>
      <c r="P188" s="435"/>
      <c r="Q188" s="435"/>
      <c r="R188" s="435"/>
      <c r="S188" s="454"/>
    </row>
    <row r="189" spans="1:19" ht="31.5" hidden="1" customHeight="1" x14ac:dyDescent="0.2">
      <c r="A189" s="428"/>
      <c r="B189" s="426"/>
      <c r="C189" s="426"/>
      <c r="D189" s="427"/>
      <c r="E189" s="427"/>
      <c r="F189" s="427"/>
      <c r="G189" s="94">
        <f>'01-Mapa de riesgo-UO'!I190</f>
        <v>0</v>
      </c>
      <c r="H189" s="427"/>
      <c r="I189" s="427"/>
      <c r="J189" s="95" t="str">
        <f>'01-Mapa de riesgo-UO'!AW409</f>
        <v>ASUMIR</v>
      </c>
      <c r="K189" s="426"/>
      <c r="L189" s="435"/>
      <c r="M189" s="435"/>
      <c r="N189" s="435"/>
      <c r="O189" s="435"/>
      <c r="P189" s="435"/>
      <c r="Q189" s="435"/>
      <c r="R189" s="435"/>
      <c r="S189" s="454"/>
    </row>
    <row r="190" spans="1:19" ht="31.5" hidden="1" customHeight="1" x14ac:dyDescent="0.2">
      <c r="A190" s="428">
        <v>61</v>
      </c>
      <c r="B190" s="426" t="str">
        <f>'01-Mapa de riesgo-UO'!D191</f>
        <v>EXTENSIÓN_PROYECCIÓN_SOCIAL</v>
      </c>
      <c r="C190" s="426" t="str">
        <f>+'01-Mapa de riesgo-UO'!F191</f>
        <v>NO</v>
      </c>
      <c r="D190" s="427" t="str">
        <f>'01-Mapa de riesgo-UO'!J191</f>
        <v>Cumplimiento</v>
      </c>
      <c r="E190" s="427" t="str">
        <f>'01-Mapa de riesgo-UO'!K191</f>
        <v>Incumplimiento a los requisitos relativos a la estructura
(5.4)</v>
      </c>
      <c r="F190" s="427" t="str">
        <f>'01-Mapa de riesgo-UO'!L191</f>
        <v>Incumplimiento en la identificación de la condición de acreditación para los ensayos realizados por el Laboratorio para el alcance fijo y alcance flexible.</v>
      </c>
      <c r="G190" s="94" t="str">
        <f>'01-Mapa de riesgo-UO'!I191</f>
        <v>Incumplimiento en la identificación de la condición de acreditación para los ensayos realizados por el Laboratorio para el alcance fijo y alcance flexible.</v>
      </c>
      <c r="H190" s="427" t="str">
        <f>'01-Mapa de riesgo-UO'!M191</f>
        <v>Pérdida de  la credibilidad en el laboratorio
Pérdida de la condición de acreditación</v>
      </c>
      <c r="I190" s="427" t="str">
        <f>'01-Mapa de riesgo-UO'!AT191</f>
        <v>LEVE</v>
      </c>
      <c r="J190" s="95" t="str">
        <f>'01-Mapa de riesgo-UO'!AW410</f>
        <v>ASUMIR</v>
      </c>
      <c r="K190" s="426" t="str">
        <f t="shared" si="20"/>
        <v>NO</v>
      </c>
      <c r="L190" s="435"/>
      <c r="M190" s="435"/>
      <c r="N190" s="435"/>
      <c r="O190" s="435"/>
      <c r="P190" s="435"/>
      <c r="Q190" s="435"/>
      <c r="R190" s="435"/>
      <c r="S190" s="454"/>
    </row>
    <row r="191" spans="1:19" ht="31.5" hidden="1" customHeight="1" x14ac:dyDescent="0.2">
      <c r="A191" s="428"/>
      <c r="B191" s="426"/>
      <c r="C191" s="426"/>
      <c r="D191" s="427"/>
      <c r="E191" s="427"/>
      <c r="F191" s="427"/>
      <c r="G191" s="94">
        <f>'01-Mapa de riesgo-UO'!I192</f>
        <v>0</v>
      </c>
      <c r="H191" s="427"/>
      <c r="I191" s="427"/>
      <c r="J191" s="95" t="str">
        <f>'01-Mapa de riesgo-UO'!AW411</f>
        <v>ASUMIR</v>
      </c>
      <c r="K191" s="426"/>
      <c r="L191" s="435"/>
      <c r="M191" s="435"/>
      <c r="N191" s="435"/>
      <c r="O191" s="435"/>
      <c r="P191" s="435"/>
      <c r="Q191" s="435"/>
      <c r="R191" s="435"/>
      <c r="S191" s="454"/>
    </row>
    <row r="192" spans="1:19" ht="31.5" hidden="1" customHeight="1" x14ac:dyDescent="0.2">
      <c r="A192" s="428"/>
      <c r="B192" s="426"/>
      <c r="C192" s="426"/>
      <c r="D192" s="427"/>
      <c r="E192" s="427"/>
      <c r="F192" s="427"/>
      <c r="G192" s="94">
        <f>'01-Mapa de riesgo-UO'!I193</f>
        <v>0</v>
      </c>
      <c r="H192" s="427"/>
      <c r="I192" s="427"/>
      <c r="J192" s="95">
        <f>'01-Mapa de riesgo-UO'!AW412</f>
        <v>0</v>
      </c>
      <c r="K192" s="426"/>
      <c r="L192" s="435"/>
      <c r="M192" s="435"/>
      <c r="N192" s="435"/>
      <c r="O192" s="435"/>
      <c r="P192" s="435"/>
      <c r="Q192" s="435"/>
      <c r="R192" s="435"/>
      <c r="S192" s="454"/>
    </row>
    <row r="193" spans="1:19" ht="31.5" hidden="1" customHeight="1" x14ac:dyDescent="0.2">
      <c r="A193" s="428">
        <v>62</v>
      </c>
      <c r="B193" s="426" t="str">
        <f>'01-Mapa de riesgo-UO'!D194</f>
        <v>EXTENSIÓN_PROYECCIÓN_SOCIAL</v>
      </c>
      <c r="C193" s="426" t="str">
        <f>+'01-Mapa de riesgo-UO'!F194</f>
        <v>NO</v>
      </c>
      <c r="D193" s="427" t="str">
        <f>'01-Mapa de riesgo-UO'!J194</f>
        <v>Corrupción</v>
      </c>
      <c r="E193" s="427" t="str">
        <f>'01-Mapa de riesgo-UO'!K194</f>
        <v>Perdida de la imparcialidad 
(4.1.3)</v>
      </c>
      <c r="F193" s="427" t="str">
        <f>'01-Mapa de riesgo-UO'!L194</f>
        <v>El funcionario  que realiza el ensayo se deja influir por prejuicios o intereses para beneficiar al usuario, perdiendo así la objetividad entre los resultados arrojados en las actividades del laboratorio y el infome entregado.</v>
      </c>
      <c r="G193" s="94" t="str">
        <f>'01-Mapa de riesgo-UO'!I194</f>
        <v xml:space="preserve">Soborno sobre un funcionario </v>
      </c>
      <c r="H193" s="427" t="str">
        <f>'01-Mapa de riesgo-UO'!M194</f>
        <v>Pérdida de  credibilidad en el laboratorio
Pérdida de la confianza en el funcionario.
Iniciación de un proceso disciplinario</v>
      </c>
      <c r="I193" s="427" t="str">
        <f>'01-Mapa de riesgo-UO'!AT194</f>
        <v>LEVE</v>
      </c>
      <c r="J193" s="95" t="str">
        <f>'01-Mapa de riesgo-UO'!AW413</f>
        <v>ASUMIR</v>
      </c>
      <c r="K193" s="426" t="str">
        <f t="shared" si="20"/>
        <v>NO</v>
      </c>
      <c r="L193" s="435"/>
      <c r="M193" s="435"/>
      <c r="N193" s="435"/>
      <c r="O193" s="435"/>
      <c r="P193" s="435"/>
      <c r="Q193" s="435"/>
      <c r="R193" s="435"/>
      <c r="S193" s="454"/>
    </row>
    <row r="194" spans="1:19" ht="31.5" hidden="1" customHeight="1" x14ac:dyDescent="0.2">
      <c r="A194" s="428"/>
      <c r="B194" s="426"/>
      <c r="C194" s="426"/>
      <c r="D194" s="427"/>
      <c r="E194" s="427"/>
      <c r="F194" s="427"/>
      <c r="G194" s="94">
        <f>'01-Mapa de riesgo-UO'!I195</f>
        <v>0</v>
      </c>
      <c r="H194" s="427"/>
      <c r="I194" s="427"/>
      <c r="J194" s="95" t="str">
        <f>'01-Mapa de riesgo-UO'!AW414</f>
        <v>ASUMIR</v>
      </c>
      <c r="K194" s="426"/>
      <c r="L194" s="435"/>
      <c r="M194" s="435"/>
      <c r="N194" s="435"/>
      <c r="O194" s="435"/>
      <c r="P194" s="435"/>
      <c r="Q194" s="435"/>
      <c r="R194" s="435"/>
      <c r="S194" s="454"/>
    </row>
    <row r="195" spans="1:19" ht="31.5" hidden="1" customHeight="1" x14ac:dyDescent="0.2">
      <c r="A195" s="428"/>
      <c r="B195" s="426"/>
      <c r="C195" s="426"/>
      <c r="D195" s="427"/>
      <c r="E195" s="427"/>
      <c r="F195" s="427"/>
      <c r="G195" s="94">
        <f>'01-Mapa de riesgo-UO'!I196</f>
        <v>0</v>
      </c>
      <c r="H195" s="427"/>
      <c r="I195" s="427"/>
      <c r="J195" s="95" t="str">
        <f>'01-Mapa de riesgo-UO'!AW415</f>
        <v>ASUMIR</v>
      </c>
      <c r="K195" s="426"/>
      <c r="L195" s="435"/>
      <c r="M195" s="435"/>
      <c r="N195" s="435"/>
      <c r="O195" s="435"/>
      <c r="P195" s="435"/>
      <c r="Q195" s="435"/>
      <c r="R195" s="435"/>
      <c r="S195" s="454"/>
    </row>
    <row r="196" spans="1:19" ht="31.5" hidden="1" customHeight="1" x14ac:dyDescent="0.2">
      <c r="A196" s="428">
        <v>63</v>
      </c>
      <c r="B196" s="426" t="str">
        <f>'01-Mapa de riesgo-UO'!D197</f>
        <v>EXTENSIÓN_PROYECCIÓN_SOCIAL</v>
      </c>
      <c r="C196" s="426" t="str">
        <f>+'01-Mapa de riesgo-UO'!F197</f>
        <v>NO</v>
      </c>
      <c r="D196" s="427" t="str">
        <f>'01-Mapa de riesgo-UO'!J197</f>
        <v>Operacional</v>
      </c>
      <c r="E196" s="427" t="str">
        <f>'01-Mapa de riesgo-UO'!K197</f>
        <v>Pérdida de la validez de los resultados del laboratorio (6.3)</v>
      </c>
      <c r="F196" s="427" t="str">
        <f>'01-Mapa de riesgo-UO'!L197</f>
        <v xml:space="preserve">Desarrollar el ensayo en zonas que no aseguran la no contaminacion cruzada </v>
      </c>
      <c r="G196" s="94" t="str">
        <f>'01-Mapa de riesgo-UO'!I197</f>
        <v xml:space="preserve">Aspectos de infraestructura que no aseguran la no contaminacion cruzada durante la realización de los ensayos </v>
      </c>
      <c r="H196" s="427" t="str">
        <f>'01-Mapa de riesgo-UO'!M197</f>
        <v>Pérdida de  credibilidad en el laboratorio
Pérdida de la confianza en el laboratorio</v>
      </c>
      <c r="I196" s="427" t="str">
        <f>'01-Mapa de riesgo-UO'!AT197</f>
        <v>LEVE</v>
      </c>
      <c r="J196" s="95" t="str">
        <f>'01-Mapa de riesgo-UO'!AW416</f>
        <v>COMPARTIR</v>
      </c>
      <c r="K196" s="426" t="str">
        <f t="shared" si="20"/>
        <v>NO</v>
      </c>
      <c r="L196" s="435"/>
      <c r="M196" s="435"/>
      <c r="N196" s="435"/>
      <c r="O196" s="435"/>
      <c r="P196" s="435"/>
      <c r="Q196" s="435"/>
      <c r="R196" s="435"/>
      <c r="S196" s="454"/>
    </row>
    <row r="197" spans="1:19" ht="31.5" hidden="1" customHeight="1" x14ac:dyDescent="0.2">
      <c r="A197" s="428"/>
      <c r="B197" s="426"/>
      <c r="C197" s="426"/>
      <c r="D197" s="427"/>
      <c r="E197" s="427"/>
      <c r="F197" s="427"/>
      <c r="G197" s="94">
        <f>'01-Mapa de riesgo-UO'!I198</f>
        <v>0</v>
      </c>
      <c r="H197" s="427"/>
      <c r="I197" s="427"/>
      <c r="J197" s="95" t="str">
        <f>'01-Mapa de riesgo-UO'!AW417</f>
        <v>REDUCIR</v>
      </c>
      <c r="K197" s="426"/>
      <c r="L197" s="435"/>
      <c r="M197" s="435"/>
      <c r="N197" s="435"/>
      <c r="O197" s="435"/>
      <c r="P197" s="435"/>
      <c r="Q197" s="435"/>
      <c r="R197" s="435"/>
      <c r="S197" s="454"/>
    </row>
    <row r="198" spans="1:19" ht="31.5" hidden="1" customHeight="1" x14ac:dyDescent="0.2">
      <c r="A198" s="428"/>
      <c r="B198" s="426"/>
      <c r="C198" s="426"/>
      <c r="D198" s="427"/>
      <c r="E198" s="427"/>
      <c r="F198" s="427"/>
      <c r="G198" s="94">
        <f>'01-Mapa de riesgo-UO'!I199</f>
        <v>0</v>
      </c>
      <c r="H198" s="427"/>
      <c r="I198" s="427"/>
      <c r="J198" s="95" t="str">
        <f>'01-Mapa de riesgo-UO'!AW418</f>
        <v>REDUCIR</v>
      </c>
      <c r="K198" s="426"/>
      <c r="L198" s="435"/>
      <c r="M198" s="435"/>
      <c r="N198" s="435"/>
      <c r="O198" s="435"/>
      <c r="P198" s="435"/>
      <c r="Q198" s="435"/>
      <c r="R198" s="435"/>
      <c r="S198" s="454"/>
    </row>
    <row r="199" spans="1:19" ht="31.5" hidden="1" customHeight="1" x14ac:dyDescent="0.2">
      <c r="A199" s="428">
        <v>64</v>
      </c>
      <c r="B199" s="426" t="str">
        <f>'01-Mapa de riesgo-UO'!D200</f>
        <v>EXTENSIÓN_PROYECCIÓN_SOCIAL</v>
      </c>
      <c r="C199" s="426" t="str">
        <f>+'01-Mapa de riesgo-UO'!F200</f>
        <v>NO</v>
      </c>
      <c r="D199" s="427" t="str">
        <f>'01-Mapa de riesgo-UO'!J200</f>
        <v>Operacional</v>
      </c>
      <c r="E199" s="427" t="str">
        <f>'01-Mapa de riesgo-UO'!K200</f>
        <v>Pérdida de la validez de los resultados del laboratorio (6.4.6)</v>
      </c>
      <c r="F199" s="427" t="str">
        <f>'01-Mapa de riesgo-UO'!L200</f>
        <v xml:space="preserve">Utilizar  equipos de medición sin calibración y que estos afecten la validez de los resultados  por su  exactitud o incertidumbre </v>
      </c>
      <c r="G199" s="94" t="str">
        <f>'01-Mapa de riesgo-UO'!I200</f>
        <v>Incumplimiento en el plan de calibración, verificación  y mantenimiento</v>
      </c>
      <c r="H199" s="427" t="str">
        <f>'01-Mapa de riesgo-UO'!M200</f>
        <v>Pérdida de  credibilidad en el laboratorio
Pérdida de la confianza en el laboratorio</v>
      </c>
      <c r="I199" s="427" t="str">
        <f>'01-Mapa de riesgo-UO'!AT200</f>
        <v>LEVE</v>
      </c>
      <c r="J199" s="95" t="str">
        <f>'01-Mapa de riesgo-UO'!AW419</f>
        <v>REDUCIR</v>
      </c>
      <c r="K199" s="426" t="str">
        <f t="shared" si="20"/>
        <v>NO</v>
      </c>
      <c r="L199" s="435"/>
      <c r="M199" s="435"/>
      <c r="N199" s="435"/>
      <c r="O199" s="435"/>
      <c r="P199" s="435"/>
      <c r="Q199" s="435"/>
      <c r="R199" s="435"/>
      <c r="S199" s="454"/>
    </row>
    <row r="200" spans="1:19" ht="31.5" hidden="1" customHeight="1" x14ac:dyDescent="0.2">
      <c r="A200" s="428"/>
      <c r="B200" s="426"/>
      <c r="C200" s="426"/>
      <c r="D200" s="427"/>
      <c r="E200" s="427"/>
      <c r="F200" s="427"/>
      <c r="G200" s="94">
        <f>'01-Mapa de riesgo-UO'!I201</f>
        <v>0</v>
      </c>
      <c r="H200" s="427"/>
      <c r="I200" s="427"/>
      <c r="J200" s="95" t="str">
        <f>'01-Mapa de riesgo-UO'!AW420</f>
        <v>TRANSFERIR</v>
      </c>
      <c r="K200" s="426"/>
      <c r="L200" s="435"/>
      <c r="M200" s="435"/>
      <c r="N200" s="435"/>
      <c r="O200" s="435"/>
      <c r="P200" s="435"/>
      <c r="Q200" s="435"/>
      <c r="R200" s="435"/>
      <c r="S200" s="454"/>
    </row>
    <row r="201" spans="1:19" ht="31.5" hidden="1" customHeight="1" x14ac:dyDescent="0.2">
      <c r="A201" s="428"/>
      <c r="B201" s="426"/>
      <c r="C201" s="426"/>
      <c r="D201" s="427"/>
      <c r="E201" s="427"/>
      <c r="F201" s="427"/>
      <c r="G201" s="94">
        <f>'01-Mapa de riesgo-UO'!I202</f>
        <v>0</v>
      </c>
      <c r="H201" s="427"/>
      <c r="I201" s="427"/>
      <c r="J201" s="95">
        <f>'01-Mapa de riesgo-UO'!AW421</f>
        <v>0</v>
      </c>
      <c r="K201" s="426"/>
      <c r="L201" s="435"/>
      <c r="M201" s="435"/>
      <c r="N201" s="435"/>
      <c r="O201" s="435"/>
      <c r="P201" s="435"/>
      <c r="Q201" s="435"/>
      <c r="R201" s="435"/>
      <c r="S201" s="454"/>
    </row>
    <row r="202" spans="1:19" ht="31.5" hidden="1" customHeight="1" x14ac:dyDescent="0.2">
      <c r="A202" s="428">
        <v>65</v>
      </c>
      <c r="B202" s="426" t="str">
        <f>'01-Mapa de riesgo-UO'!D203</f>
        <v>EXTENSIÓN_PROYECCIÓN_SOCIAL</v>
      </c>
      <c r="C202" s="426" t="str">
        <f>+'01-Mapa de riesgo-UO'!F203</f>
        <v>NO</v>
      </c>
      <c r="D202" s="427" t="str">
        <f>'01-Mapa de riesgo-UO'!J203</f>
        <v>Operacional</v>
      </c>
      <c r="E202" s="427" t="str">
        <f>'01-Mapa de riesgo-UO'!K203</f>
        <v>Perdida de la validez de los resultados del laboratorio (6.4.9)</v>
      </c>
      <c r="F202" s="427" t="str">
        <f>'01-Mapa de riesgo-UO'!L203</f>
        <v xml:space="preserve">Utlizar equipos de medición que esten defectuosos afectando la validez de los resultados por su exactitud o la incertidumbre  </v>
      </c>
      <c r="G202" s="94" t="str">
        <f>'01-Mapa de riesgo-UO'!I203</f>
        <v xml:space="preserve">Toma de datos con un equipo defectuoso </v>
      </c>
      <c r="H202" s="427" t="str">
        <f>'01-Mapa de riesgo-UO'!M203</f>
        <v>Pérdida de  credibilidad en el laboratorio
Pérdida de la confianza en el laboratorio</v>
      </c>
      <c r="I202" s="427" t="str">
        <f>'01-Mapa de riesgo-UO'!AT203</f>
        <v>LEVE</v>
      </c>
      <c r="J202" s="95" t="str">
        <f>'01-Mapa de riesgo-UO'!AW422</f>
        <v>COMPARTIR</v>
      </c>
      <c r="K202" s="426" t="str">
        <f t="shared" si="20"/>
        <v>NO</v>
      </c>
      <c r="L202" s="435"/>
      <c r="M202" s="435"/>
      <c r="N202" s="435"/>
      <c r="O202" s="435"/>
      <c r="P202" s="435"/>
      <c r="Q202" s="435"/>
      <c r="R202" s="435"/>
      <c r="S202" s="454"/>
    </row>
    <row r="203" spans="1:19" ht="31.5" hidden="1" customHeight="1" x14ac:dyDescent="0.2">
      <c r="A203" s="428"/>
      <c r="B203" s="426"/>
      <c r="C203" s="426"/>
      <c r="D203" s="427"/>
      <c r="E203" s="427"/>
      <c r="F203" s="427"/>
      <c r="G203" s="94" t="str">
        <f>'01-Mapa de riesgo-UO'!I204</f>
        <v xml:space="preserve">Condiciones ambientales inadecuadas que no aseguran la validez de los resultados </v>
      </c>
      <c r="H203" s="427"/>
      <c r="I203" s="427"/>
      <c r="J203" s="95" t="str">
        <f>'01-Mapa de riesgo-UO'!AW423</f>
        <v>COMPARTIR</v>
      </c>
      <c r="K203" s="426"/>
      <c r="L203" s="435"/>
      <c r="M203" s="435"/>
      <c r="N203" s="435"/>
      <c r="O203" s="435"/>
      <c r="P203" s="435"/>
      <c r="Q203" s="435"/>
      <c r="R203" s="435"/>
      <c r="S203" s="454"/>
    </row>
    <row r="204" spans="1:19" ht="31.5" hidden="1" customHeight="1" x14ac:dyDescent="0.2">
      <c r="A204" s="428"/>
      <c r="B204" s="426"/>
      <c r="C204" s="426"/>
      <c r="D204" s="427"/>
      <c r="E204" s="427"/>
      <c r="F204" s="427"/>
      <c r="G204" s="94">
        <f>'01-Mapa de riesgo-UO'!I205</f>
        <v>0</v>
      </c>
      <c r="H204" s="427"/>
      <c r="I204" s="427"/>
      <c r="J204" s="95">
        <f>'01-Mapa de riesgo-UO'!AW424</f>
        <v>0</v>
      </c>
      <c r="K204" s="426"/>
      <c r="L204" s="435"/>
      <c r="M204" s="435"/>
      <c r="N204" s="435"/>
      <c r="O204" s="435"/>
      <c r="P204" s="435"/>
      <c r="Q204" s="435"/>
      <c r="R204" s="435"/>
      <c r="S204" s="454"/>
    </row>
    <row r="205" spans="1:19" ht="31.5" hidden="1" customHeight="1" x14ac:dyDescent="0.2">
      <c r="A205" s="428">
        <v>66</v>
      </c>
      <c r="B205" s="426" t="str">
        <f>'01-Mapa de riesgo-UO'!D206</f>
        <v>EXTENSIÓN_PROYECCIÓN_SOCIAL</v>
      </c>
      <c r="C205" s="426" t="str">
        <f>+'01-Mapa de riesgo-UO'!F206</f>
        <v>NO</v>
      </c>
      <c r="D205" s="427" t="str">
        <f>'01-Mapa de riesgo-UO'!J206</f>
        <v>Imagen</v>
      </c>
      <c r="E205" s="427" t="str">
        <f>'01-Mapa de riesgo-UO'!K206</f>
        <v>Reportar un resultado errado</v>
      </c>
      <c r="F205" s="427" t="str">
        <f>'01-Mapa de riesgo-UO'!L206</f>
        <v xml:space="preserve">El laboratorio al aplicar la regla de decisión reporta en su informe de resultados una prueba negativa como positiva y viceversa. </v>
      </c>
      <c r="G205" s="94" t="str">
        <f>'01-Mapa de riesgo-UO'!I206</f>
        <v xml:space="preserve">Regla de decisión del laboratorio inadecuada y bajo poder de exclusión </v>
      </c>
      <c r="H205" s="427" t="str">
        <f>'01-Mapa de riesgo-UO'!M206</f>
        <v>Proceso legal y disciplinario
Pérdida de  credibilidad en el laboratorio
Pérdida de la confianza en el laboratorio</v>
      </c>
      <c r="I205" s="427" t="str">
        <f>'01-Mapa de riesgo-UO'!AT206</f>
        <v>LEVE</v>
      </c>
      <c r="J205" s="95" t="str">
        <f>'01-Mapa de riesgo-UO'!AW425</f>
        <v>ASUMIR</v>
      </c>
      <c r="K205" s="426" t="str">
        <f t="shared" si="20"/>
        <v>NO</v>
      </c>
      <c r="L205" s="435"/>
      <c r="M205" s="435"/>
      <c r="N205" s="435"/>
      <c r="O205" s="435"/>
      <c r="P205" s="435"/>
      <c r="Q205" s="435"/>
      <c r="R205" s="435"/>
      <c r="S205" s="454"/>
    </row>
    <row r="206" spans="1:19" ht="31.5" hidden="1" customHeight="1" x14ac:dyDescent="0.2">
      <c r="A206" s="428"/>
      <c r="B206" s="426"/>
      <c r="C206" s="426"/>
      <c r="D206" s="427"/>
      <c r="E206" s="427"/>
      <c r="F206" s="427"/>
      <c r="G206" s="94" t="str">
        <f>'01-Mapa de riesgo-UO'!I207</f>
        <v xml:space="preserve">Cadena de custodia inadecuada </v>
      </c>
      <c r="H206" s="427"/>
      <c r="I206" s="427"/>
      <c r="J206" s="95" t="str">
        <f>'01-Mapa de riesgo-UO'!AW426</f>
        <v>ASUMIR</v>
      </c>
      <c r="K206" s="426"/>
      <c r="L206" s="435"/>
      <c r="M206" s="435"/>
      <c r="N206" s="435"/>
      <c r="O206" s="435"/>
      <c r="P206" s="435"/>
      <c r="Q206" s="435"/>
      <c r="R206" s="435"/>
      <c r="S206" s="454"/>
    </row>
    <row r="207" spans="1:19" ht="31.5" hidden="1" customHeight="1" x14ac:dyDescent="0.2">
      <c r="A207" s="428"/>
      <c r="B207" s="426"/>
      <c r="C207" s="426"/>
      <c r="D207" s="427"/>
      <c r="E207" s="427"/>
      <c r="F207" s="427"/>
      <c r="G207" s="94">
        <f>'01-Mapa de riesgo-UO'!I208</f>
        <v>0</v>
      </c>
      <c r="H207" s="427"/>
      <c r="I207" s="427"/>
      <c r="J207" s="95" t="str">
        <f>'01-Mapa de riesgo-UO'!AW427</f>
        <v>ASUMIR</v>
      </c>
      <c r="K207" s="426"/>
      <c r="L207" s="435"/>
      <c r="M207" s="435"/>
      <c r="N207" s="435"/>
      <c r="O207" s="435"/>
      <c r="P207" s="435"/>
      <c r="Q207" s="435"/>
      <c r="R207" s="435"/>
      <c r="S207" s="454"/>
    </row>
    <row r="208" spans="1:19" ht="31.5" hidden="1" customHeight="1" x14ac:dyDescent="0.2">
      <c r="A208" s="428">
        <v>67</v>
      </c>
      <c r="B208" s="426" t="str">
        <f>'01-Mapa de riesgo-UO'!D209</f>
        <v>EXTENSIÓN_PROYECCIÓN_SOCIAL</v>
      </c>
      <c r="C208" s="426" t="str">
        <f>+'01-Mapa de riesgo-UO'!F209</f>
        <v>NO</v>
      </c>
      <c r="D208" s="427" t="str">
        <f>'01-Mapa de riesgo-UO'!J209</f>
        <v>Operacional</v>
      </c>
      <c r="E208" s="427" t="str">
        <f>'01-Mapa de riesgo-UO'!K209</f>
        <v>Utilización de un método de calibración/ensayo inadecuado (7.2)</v>
      </c>
      <c r="F208" s="427" t="str">
        <f>'01-Mapa de riesgo-UO'!L209</f>
        <v>Verificación/validación del método no es adecuado para el laboratorio</v>
      </c>
      <c r="G208" s="94" t="str">
        <f>'01-Mapa de riesgo-UO'!I209</f>
        <v xml:space="preserve">En la verificación/validación del método no se tuvieron en cuenta todos los factores </v>
      </c>
      <c r="H208" s="427" t="str">
        <f>'01-Mapa de riesgo-UO'!M209</f>
        <v>Pérdida de  credibilidad en el laboratorio
Pérdida de la confianza en el laboratorio
Hallazgos de no conformidades en audiorías internas y externas</v>
      </c>
      <c r="I208" s="427" t="str">
        <f>'01-Mapa de riesgo-UO'!AT209</f>
        <v>LEVE</v>
      </c>
      <c r="J208" s="95" t="str">
        <f>'01-Mapa de riesgo-UO'!AW428</f>
        <v>REDUCIR</v>
      </c>
      <c r="K208" s="426" t="str">
        <f t="shared" ref="K208:K271" si="21">IF(I208="GRAVE","Debe formularse",IF(I208="MODERADO", "Si el proceso lo requiere","NO"))</f>
        <v>NO</v>
      </c>
      <c r="L208" s="435"/>
      <c r="M208" s="435"/>
      <c r="N208" s="435"/>
      <c r="O208" s="435"/>
      <c r="P208" s="435"/>
      <c r="Q208" s="435"/>
      <c r="R208" s="435"/>
      <c r="S208" s="454"/>
    </row>
    <row r="209" spans="1:19" ht="31.5" hidden="1" customHeight="1" x14ac:dyDescent="0.2">
      <c r="A209" s="428"/>
      <c r="B209" s="426"/>
      <c r="C209" s="426"/>
      <c r="D209" s="427"/>
      <c r="E209" s="427"/>
      <c r="F209" s="427"/>
      <c r="G209" s="94">
        <f>'01-Mapa de riesgo-UO'!I210</f>
        <v>0</v>
      </c>
      <c r="H209" s="427"/>
      <c r="I209" s="427"/>
      <c r="J209" s="95" t="str">
        <f>'01-Mapa de riesgo-UO'!AW429</f>
        <v>REDUCIR</v>
      </c>
      <c r="K209" s="426"/>
      <c r="L209" s="435"/>
      <c r="M209" s="435"/>
      <c r="N209" s="435"/>
      <c r="O209" s="435"/>
      <c r="P209" s="435"/>
      <c r="Q209" s="435"/>
      <c r="R209" s="435"/>
      <c r="S209" s="454"/>
    </row>
    <row r="210" spans="1:19" ht="31.5" hidden="1" customHeight="1" x14ac:dyDescent="0.2">
      <c r="A210" s="428"/>
      <c r="B210" s="426"/>
      <c r="C210" s="426"/>
      <c r="D210" s="427"/>
      <c r="E210" s="427"/>
      <c r="F210" s="427"/>
      <c r="G210" s="94">
        <f>'01-Mapa de riesgo-UO'!I211</f>
        <v>0</v>
      </c>
      <c r="H210" s="427"/>
      <c r="I210" s="427"/>
      <c r="J210" s="95">
        <f>'01-Mapa de riesgo-UO'!AW430</f>
        <v>0</v>
      </c>
      <c r="K210" s="426"/>
      <c r="L210" s="435"/>
      <c r="M210" s="435"/>
      <c r="N210" s="435"/>
      <c r="O210" s="435"/>
      <c r="P210" s="435"/>
      <c r="Q210" s="435"/>
      <c r="R210" s="435"/>
      <c r="S210" s="454"/>
    </row>
    <row r="211" spans="1:19" ht="31.5" hidden="1" customHeight="1" x14ac:dyDescent="0.2">
      <c r="A211" s="428">
        <v>68</v>
      </c>
      <c r="B211" s="426" t="str">
        <f>'01-Mapa de riesgo-UO'!D212</f>
        <v>EXTENSIÓN_PROYECCIÓN_SOCIAL</v>
      </c>
      <c r="C211" s="426" t="str">
        <f>+'01-Mapa de riesgo-UO'!F212</f>
        <v>NO</v>
      </c>
      <c r="D211" s="427" t="str">
        <f>'01-Mapa de riesgo-UO'!J212</f>
        <v>Operacional</v>
      </c>
      <c r="E211" s="427" t="str">
        <f>'01-Mapa de riesgo-UO'!K212</f>
        <v>Pérdida de la validéz de los resultados (7.6)</v>
      </c>
      <c r="F211" s="427" t="str">
        <f>'01-Mapa de riesgo-UO'!L212</f>
        <v>En la estimación de incertidumbre el laboratorio no tuvo en cuenta todos los componentes que afecten dicha estimación.</v>
      </c>
      <c r="G211" s="94" t="str">
        <f>'01-Mapa de riesgo-UO'!I212</f>
        <v xml:space="preserve">Falta de un análisis detallado de cada uno de los factores que  afectan la incertidumbre del laboratorio </v>
      </c>
      <c r="H211" s="427" t="str">
        <f>'01-Mapa de riesgo-UO'!M212</f>
        <v>Pérdida de  credibilidad en el laboratorio
Pérdida de la confianza en el laboratorio
No conformidades en audiorías internas y externas</v>
      </c>
      <c r="I211" s="427" t="str">
        <f>'01-Mapa de riesgo-UO'!AT212</f>
        <v>LEVE</v>
      </c>
      <c r="J211" s="95" t="str">
        <f>'01-Mapa de riesgo-UO'!AW431</f>
        <v>ASUMIR</v>
      </c>
      <c r="K211" s="426" t="str">
        <f t="shared" si="21"/>
        <v>NO</v>
      </c>
      <c r="L211" s="435"/>
      <c r="M211" s="435"/>
      <c r="N211" s="435"/>
      <c r="O211" s="435"/>
      <c r="P211" s="435"/>
      <c r="Q211" s="435"/>
      <c r="R211" s="435"/>
      <c r="S211" s="454"/>
    </row>
    <row r="212" spans="1:19" ht="31.5" hidden="1" customHeight="1" x14ac:dyDescent="0.2">
      <c r="A212" s="428"/>
      <c r="B212" s="426"/>
      <c r="C212" s="426"/>
      <c r="D212" s="427"/>
      <c r="E212" s="427"/>
      <c r="F212" s="427"/>
      <c r="G212" s="94">
        <f>'01-Mapa de riesgo-UO'!I213</f>
        <v>0</v>
      </c>
      <c r="H212" s="427"/>
      <c r="I212" s="427"/>
      <c r="J212" s="95" t="str">
        <f>'01-Mapa de riesgo-UO'!AW432</f>
        <v>ASUMIR</v>
      </c>
      <c r="K212" s="426"/>
      <c r="L212" s="435"/>
      <c r="M212" s="435"/>
      <c r="N212" s="435"/>
      <c r="O212" s="435"/>
      <c r="P212" s="435"/>
      <c r="Q212" s="435"/>
      <c r="R212" s="435"/>
      <c r="S212" s="454"/>
    </row>
    <row r="213" spans="1:19" ht="31.5" hidden="1" customHeight="1" x14ac:dyDescent="0.2">
      <c r="A213" s="428"/>
      <c r="B213" s="426"/>
      <c r="C213" s="426"/>
      <c r="D213" s="427"/>
      <c r="E213" s="427"/>
      <c r="F213" s="427"/>
      <c r="G213" s="94">
        <f>'01-Mapa de riesgo-UO'!I214</f>
        <v>0</v>
      </c>
      <c r="H213" s="427"/>
      <c r="I213" s="427"/>
      <c r="J213" s="95" t="str">
        <f>'01-Mapa de riesgo-UO'!AW433</f>
        <v>ASUMIR</v>
      </c>
      <c r="K213" s="426"/>
      <c r="L213" s="435"/>
      <c r="M213" s="435"/>
      <c r="N213" s="435"/>
      <c r="O213" s="435"/>
      <c r="P213" s="435"/>
      <c r="Q213" s="435"/>
      <c r="R213" s="435"/>
      <c r="S213" s="454"/>
    </row>
    <row r="214" spans="1:19" ht="31.5" hidden="1" customHeight="1" x14ac:dyDescent="0.2">
      <c r="A214" s="428">
        <v>69</v>
      </c>
      <c r="B214" s="426" t="str">
        <f>'01-Mapa de riesgo-UO'!D215</f>
        <v>EXTENSIÓN_PROYECCIÓN_SOCIAL</v>
      </c>
      <c r="C214" s="426" t="str">
        <f>+'01-Mapa de riesgo-UO'!F215</f>
        <v>NO</v>
      </c>
      <c r="D214" s="427" t="str">
        <f>'01-Mapa de riesgo-UO'!J215</f>
        <v>Cumplimiento</v>
      </c>
      <c r="E214" s="427" t="str">
        <f>'01-Mapa de riesgo-UO'!K215</f>
        <v>Reducción del alcance de la acreditación, por ensayos de aptitud insatisfactorios (7.7)</v>
      </c>
      <c r="F214" s="427" t="str">
        <f>'01-Mapa de riesgo-UO'!L215</f>
        <v xml:space="preserve">Los resultados de los ensayos de aptitud en los que participa el laboratorio sea insatisfactorio </v>
      </c>
      <c r="G214" s="94" t="str">
        <f>'01-Mapa de riesgo-UO'!I215</f>
        <v xml:space="preserve">Utilización de una norma inadecuada para los ensayos/calibraciones  </v>
      </c>
      <c r="H214" s="427" t="str">
        <f>'01-Mapa de riesgo-UO'!M215</f>
        <v>Pérdida de  credibilidad en el laboratorio
Cierre del laboratorio</v>
      </c>
      <c r="I214" s="427" t="str">
        <f>'01-Mapa de riesgo-UO'!AT215</f>
        <v>LEVE</v>
      </c>
      <c r="J214" s="95" t="str">
        <f>'01-Mapa de riesgo-UO'!AW434</f>
        <v>ASUMIR</v>
      </c>
      <c r="K214" s="426" t="str">
        <f t="shared" si="21"/>
        <v>NO</v>
      </c>
      <c r="L214" s="435"/>
      <c r="M214" s="435"/>
      <c r="N214" s="435"/>
      <c r="O214" s="435"/>
      <c r="P214" s="435"/>
      <c r="Q214" s="435"/>
      <c r="R214" s="435"/>
      <c r="S214" s="454"/>
    </row>
    <row r="215" spans="1:19" ht="31.5" hidden="1" customHeight="1" x14ac:dyDescent="0.2">
      <c r="A215" s="428"/>
      <c r="B215" s="426"/>
      <c r="C215" s="426"/>
      <c r="D215" s="427"/>
      <c r="E215" s="427"/>
      <c r="F215" s="427"/>
      <c r="G215" s="94" t="str">
        <f>'01-Mapa de riesgo-UO'!I216</f>
        <v xml:space="preserve">Utilización de equipos con resultados defectuosos  </v>
      </c>
      <c r="H215" s="427"/>
      <c r="I215" s="427"/>
      <c r="J215" s="95">
        <f>'01-Mapa de riesgo-UO'!AW435</f>
        <v>0</v>
      </c>
      <c r="K215" s="426"/>
      <c r="L215" s="435"/>
      <c r="M215" s="435"/>
      <c r="N215" s="435"/>
      <c r="O215" s="435"/>
      <c r="P215" s="435"/>
      <c r="Q215" s="435"/>
      <c r="R215" s="435"/>
      <c r="S215" s="454"/>
    </row>
    <row r="216" spans="1:19" ht="31.5" hidden="1" customHeight="1" x14ac:dyDescent="0.2">
      <c r="A216" s="428"/>
      <c r="B216" s="426"/>
      <c r="C216" s="426"/>
      <c r="D216" s="427"/>
      <c r="E216" s="427"/>
      <c r="F216" s="427"/>
      <c r="G216" s="94">
        <f>'01-Mapa de riesgo-UO'!I217</f>
        <v>0</v>
      </c>
      <c r="H216" s="427"/>
      <c r="I216" s="427"/>
      <c r="J216" s="95">
        <f>'01-Mapa de riesgo-UO'!AW436</f>
        <v>0</v>
      </c>
      <c r="K216" s="426"/>
      <c r="L216" s="435"/>
      <c r="M216" s="435"/>
      <c r="N216" s="435"/>
      <c r="O216" s="435"/>
      <c r="P216" s="435"/>
      <c r="Q216" s="435"/>
      <c r="R216" s="435"/>
      <c r="S216" s="454"/>
    </row>
    <row r="217" spans="1:19" ht="31.5" hidden="1" customHeight="1" x14ac:dyDescent="0.2">
      <c r="A217" s="428">
        <v>70</v>
      </c>
      <c r="B217" s="426" t="str">
        <f>'01-Mapa de riesgo-UO'!D218</f>
        <v>EXTENSIÓN_PROYECCIÓN_SOCIAL</v>
      </c>
      <c r="C217" s="426" t="str">
        <f>+'01-Mapa de riesgo-UO'!F218</f>
        <v>NO</v>
      </c>
      <c r="D217" s="427" t="str">
        <f>'01-Mapa de riesgo-UO'!J218</f>
        <v>Imagen</v>
      </c>
      <c r="E217" s="427" t="str">
        <f>'01-Mapa de riesgo-UO'!K218</f>
        <v xml:space="preserve">Informes de resultados con datos personales e información general incompleta o con datos errados </v>
      </c>
      <c r="F217" s="427" t="str">
        <f>'01-Mapa de riesgo-UO'!L218</f>
        <v>Emitir informes de resultados con datos errados</v>
      </c>
      <c r="G217" s="94" t="str">
        <f>'01-Mapa de riesgo-UO'!I218</f>
        <v xml:space="preserve">Suministro de la información errada por parte del cliente </v>
      </c>
      <c r="H217" s="427" t="str">
        <f>'01-Mapa de riesgo-UO'!M218</f>
        <v xml:space="preserve">Pérdida de  credibilidad en el laboratorio
Pérdida de la confianza en el laboratorio
Pérdida o suspensión de la acreditación </v>
      </c>
      <c r="I217" s="427" t="str">
        <f>'01-Mapa de riesgo-UO'!AT218</f>
        <v>MODERADO</v>
      </c>
      <c r="J217" s="95" t="str">
        <f>'01-Mapa de riesgo-UO'!AW437</f>
        <v>ASUMIR</v>
      </c>
      <c r="K217" s="426" t="str">
        <f t="shared" si="21"/>
        <v>Si el proceso lo requiere</v>
      </c>
      <c r="L217" s="435"/>
      <c r="M217" s="435"/>
      <c r="N217" s="435"/>
      <c r="O217" s="435"/>
      <c r="P217" s="435"/>
      <c r="Q217" s="435"/>
      <c r="R217" s="435"/>
      <c r="S217" s="454"/>
    </row>
    <row r="218" spans="1:19" ht="31.5" hidden="1" customHeight="1" x14ac:dyDescent="0.2">
      <c r="A218" s="428"/>
      <c r="B218" s="426"/>
      <c r="C218" s="426"/>
      <c r="D218" s="427"/>
      <c r="E218" s="427"/>
      <c r="F218" s="427"/>
      <c r="G218" s="94" t="str">
        <f>'01-Mapa de riesgo-UO'!I219</f>
        <v>Excel con función de autocompletar. 
No se realiza revision de la información de los laboratorios clinicos al momento de ingreso</v>
      </c>
      <c r="H218" s="427"/>
      <c r="I218" s="427"/>
      <c r="J218" s="95" t="str">
        <f>'01-Mapa de riesgo-UO'!AW438</f>
        <v>ASUMIR</v>
      </c>
      <c r="K218" s="426"/>
      <c r="L218" s="435"/>
      <c r="M218" s="435"/>
      <c r="N218" s="435"/>
      <c r="O218" s="435"/>
      <c r="P218" s="435"/>
      <c r="Q218" s="435"/>
      <c r="R218" s="435"/>
      <c r="S218" s="454"/>
    </row>
    <row r="219" spans="1:19" ht="31.5" hidden="1" customHeight="1" x14ac:dyDescent="0.2">
      <c r="A219" s="428"/>
      <c r="B219" s="426"/>
      <c r="C219" s="426"/>
      <c r="D219" s="427"/>
      <c r="E219" s="427"/>
      <c r="F219" s="427"/>
      <c r="G219" s="94" t="str">
        <f>'01-Mapa de riesgo-UO'!I220</f>
        <v xml:space="preserve">Interpretación inadecuada de la norma </v>
      </c>
      <c r="H219" s="427"/>
      <c r="I219" s="427"/>
      <c r="J219" s="95" t="str">
        <f>'01-Mapa de riesgo-UO'!AW439</f>
        <v>ASUMIR</v>
      </c>
      <c r="K219" s="426"/>
      <c r="L219" s="435"/>
      <c r="M219" s="435"/>
      <c r="N219" s="435"/>
      <c r="O219" s="435"/>
      <c r="P219" s="435"/>
      <c r="Q219" s="435"/>
      <c r="R219" s="435"/>
      <c r="S219" s="454"/>
    </row>
    <row r="220" spans="1:19" ht="31.5" hidden="1" customHeight="1" x14ac:dyDescent="0.2">
      <c r="A220" s="428">
        <v>71</v>
      </c>
      <c r="B220" s="426" t="str">
        <f>'01-Mapa de riesgo-UO'!D221</f>
        <v>EXTENSIÓN_PROYECCIÓN_SOCIAL</v>
      </c>
      <c r="C220" s="426" t="str">
        <f>+'01-Mapa de riesgo-UO'!F221</f>
        <v>NO</v>
      </c>
      <c r="D220" s="427" t="str">
        <f>'01-Mapa de riesgo-UO'!J221</f>
        <v>Corrupción</v>
      </c>
      <c r="E220" s="427" t="str">
        <f>'01-Mapa de riesgo-UO'!K221</f>
        <v>Pérdida de la imparcialidad
(4.1.3)</v>
      </c>
      <c r="F220" s="427" t="str">
        <f>'01-Mapa de riesgo-UO'!L221</f>
        <v>Los funcionarios relacionados con las calibraciones pierden objetividad y los resultados arrojados en las actividades del laboratorio difieren con el certificado entregado</v>
      </c>
      <c r="G220" s="94" t="str">
        <f>'01-Mapa de riesgo-UO'!I221</f>
        <v>Soborno sobre un funcionario</v>
      </c>
      <c r="H220" s="427" t="str">
        <f>'01-Mapa de riesgo-UO'!M221</f>
        <v>Pérdida de  credibilidad en el laboratorio
Pérdida de la confianza en el funcionario
Iniciación de un proceso disciplinario</v>
      </c>
      <c r="I220" s="427" t="str">
        <f>'01-Mapa de riesgo-UO'!AT221</f>
        <v>LEVE</v>
      </c>
      <c r="J220" s="95" t="str">
        <f>'01-Mapa de riesgo-UO'!AW440</f>
        <v>REDUCIR</v>
      </c>
      <c r="K220" s="426" t="str">
        <f t="shared" si="21"/>
        <v>NO</v>
      </c>
      <c r="L220" s="435"/>
      <c r="M220" s="435"/>
      <c r="N220" s="435"/>
      <c r="O220" s="435"/>
      <c r="P220" s="435"/>
      <c r="Q220" s="435"/>
      <c r="R220" s="435"/>
      <c r="S220" s="454"/>
    </row>
    <row r="221" spans="1:19" ht="31.5" hidden="1" customHeight="1" x14ac:dyDescent="0.2">
      <c r="A221" s="428"/>
      <c r="B221" s="426"/>
      <c r="C221" s="426"/>
      <c r="D221" s="427"/>
      <c r="E221" s="427"/>
      <c r="F221" s="427"/>
      <c r="G221" s="94" t="str">
        <f>'01-Mapa de riesgo-UO'!I222</f>
        <v>Conflicto de interés, al prestar servicios de calibración entre las dependencias de la Universidad</v>
      </c>
      <c r="H221" s="427"/>
      <c r="I221" s="427"/>
      <c r="J221" s="95">
        <f>'01-Mapa de riesgo-UO'!AW441</f>
        <v>0</v>
      </c>
      <c r="K221" s="426"/>
      <c r="L221" s="435"/>
      <c r="M221" s="435"/>
      <c r="N221" s="435"/>
      <c r="O221" s="435"/>
      <c r="P221" s="435"/>
      <c r="Q221" s="435"/>
      <c r="R221" s="435"/>
      <c r="S221" s="454"/>
    </row>
    <row r="222" spans="1:19" ht="31.5" hidden="1" customHeight="1" x14ac:dyDescent="0.2">
      <c r="A222" s="428"/>
      <c r="B222" s="426"/>
      <c r="C222" s="426"/>
      <c r="D222" s="427"/>
      <c r="E222" s="427"/>
      <c r="F222" s="427"/>
      <c r="G222" s="94">
        <f>'01-Mapa de riesgo-UO'!I223</f>
        <v>0</v>
      </c>
      <c r="H222" s="427"/>
      <c r="I222" s="427"/>
      <c r="J222" s="95">
        <f>'01-Mapa de riesgo-UO'!AW442</f>
        <v>0</v>
      </c>
      <c r="K222" s="426"/>
      <c r="L222" s="435"/>
      <c r="M222" s="435"/>
      <c r="N222" s="435"/>
      <c r="O222" s="435"/>
      <c r="P222" s="435"/>
      <c r="Q222" s="435"/>
      <c r="R222" s="435"/>
      <c r="S222" s="454"/>
    </row>
    <row r="223" spans="1:19" ht="31.5" hidden="1" customHeight="1" x14ac:dyDescent="0.2">
      <c r="A223" s="428">
        <v>72</v>
      </c>
      <c r="B223" s="426" t="str">
        <f>'01-Mapa de riesgo-UO'!D224</f>
        <v>EXTENSIÓN_PROYECCIÓN_SOCIAL</v>
      </c>
      <c r="C223" s="426" t="str">
        <f>+'01-Mapa de riesgo-UO'!F224</f>
        <v>NO</v>
      </c>
      <c r="D223" s="427" t="str">
        <f>'01-Mapa de riesgo-UO'!J224</f>
        <v>Operacional</v>
      </c>
      <c r="E223" s="427" t="str">
        <f>'01-Mapa de riesgo-UO'!K224</f>
        <v>Pérdida de la validez de los resultados del laboratorio
(6.3)</v>
      </c>
      <c r="F223" s="427" t="str">
        <f>'01-Mapa de riesgo-UO'!L224</f>
        <v>Tener condiciones ambientales inadecuadas puede afectar la validez de los resultados</v>
      </c>
      <c r="G223" s="94" t="str">
        <f>'01-Mapa de riesgo-UO'!I224</f>
        <v>Condiciones ambientales inadecuadas para las calibraciones</v>
      </c>
      <c r="H223" s="427" t="str">
        <f>'01-Mapa de riesgo-UO'!M224</f>
        <v>Pérdida de credibilidad en el laboratorio
Pérdida de la confianza en el laboratorio</v>
      </c>
      <c r="I223" s="427" t="str">
        <f>'01-Mapa de riesgo-UO'!AT224</f>
        <v>LEVE</v>
      </c>
      <c r="J223" s="95">
        <f>'01-Mapa de riesgo-UO'!AW443</f>
        <v>0</v>
      </c>
      <c r="K223" s="426" t="str">
        <f t="shared" si="21"/>
        <v>NO</v>
      </c>
      <c r="L223" s="435"/>
      <c r="M223" s="435"/>
      <c r="N223" s="435"/>
      <c r="O223" s="435"/>
      <c r="P223" s="435"/>
      <c r="Q223" s="435"/>
      <c r="R223" s="435"/>
      <c r="S223" s="454"/>
    </row>
    <row r="224" spans="1:19" ht="31.5" hidden="1" customHeight="1" x14ac:dyDescent="0.2">
      <c r="A224" s="428"/>
      <c r="B224" s="426"/>
      <c r="C224" s="426"/>
      <c r="D224" s="427"/>
      <c r="E224" s="427"/>
      <c r="F224" s="427"/>
      <c r="G224" s="94">
        <f>'01-Mapa de riesgo-UO'!I225</f>
        <v>0</v>
      </c>
      <c r="H224" s="427"/>
      <c r="I224" s="427"/>
      <c r="J224" s="95">
        <f>'01-Mapa de riesgo-UO'!AW444</f>
        <v>0</v>
      </c>
      <c r="K224" s="426"/>
      <c r="L224" s="435"/>
      <c r="M224" s="435"/>
      <c r="N224" s="435"/>
      <c r="O224" s="435"/>
      <c r="P224" s="435"/>
      <c r="Q224" s="435"/>
      <c r="R224" s="435"/>
      <c r="S224" s="454"/>
    </row>
    <row r="225" spans="1:19" ht="31.5" hidden="1" customHeight="1" x14ac:dyDescent="0.2">
      <c r="A225" s="428"/>
      <c r="B225" s="426"/>
      <c r="C225" s="426"/>
      <c r="D225" s="427"/>
      <c r="E225" s="427"/>
      <c r="F225" s="427"/>
      <c r="G225" s="94">
        <f>'01-Mapa de riesgo-UO'!I226</f>
        <v>0</v>
      </c>
      <c r="H225" s="427"/>
      <c r="I225" s="427"/>
      <c r="J225" s="95">
        <f>'01-Mapa de riesgo-UO'!AW445</f>
        <v>0</v>
      </c>
      <c r="K225" s="426"/>
      <c r="L225" s="435"/>
      <c r="M225" s="435"/>
      <c r="N225" s="435"/>
      <c r="O225" s="435"/>
      <c r="P225" s="435"/>
      <c r="Q225" s="435"/>
      <c r="R225" s="435"/>
      <c r="S225" s="454"/>
    </row>
    <row r="226" spans="1:19" ht="31.5" hidden="1" customHeight="1" x14ac:dyDescent="0.2">
      <c r="A226" s="428">
        <v>73</v>
      </c>
      <c r="B226" s="426" t="str">
        <f>'01-Mapa de riesgo-UO'!D227</f>
        <v>EXTENSIÓN_PROYECCIÓN_SOCIAL</v>
      </c>
      <c r="C226" s="426" t="str">
        <f>+'01-Mapa de riesgo-UO'!F227</f>
        <v>NO</v>
      </c>
      <c r="D226" s="427" t="str">
        <f>'01-Mapa de riesgo-UO'!J227</f>
        <v>Operacional</v>
      </c>
      <c r="E226" s="427" t="str">
        <f>'01-Mapa de riesgo-UO'!K227</f>
        <v>Pérdida de la validez de los resultados del laboratorio
(6.4)</v>
      </c>
      <c r="F226" s="427" t="str">
        <f>'01-Mapa de riesgo-UO'!L227</f>
        <v>Utilizar equipos de medición sin calibración y que estos afecten la validez de los resultados  por su exactitud o incertidumbre</v>
      </c>
      <c r="G226" s="94" t="str">
        <f>'01-Mapa de riesgo-UO'!I227</f>
        <v>Incumplimiento en el plan de calibración, verificación y mantenimiento de los patrones del laboratorio</v>
      </c>
      <c r="H226" s="427" t="str">
        <f>'01-Mapa de riesgo-UO'!M227</f>
        <v>Pérdida de credibilidad en el laboratorio
                                                                                                                                                      Pérdida de la confianza en el laboratorio</v>
      </c>
      <c r="I226" s="427" t="str">
        <f>'01-Mapa de riesgo-UO'!AT227</f>
        <v>LEVE</v>
      </c>
      <c r="J226" s="95" t="str">
        <f>'01-Mapa de riesgo-UO'!AW446</f>
        <v>REDUCIR</v>
      </c>
      <c r="K226" s="426" t="str">
        <f t="shared" si="21"/>
        <v>NO</v>
      </c>
      <c r="L226" s="435"/>
      <c r="M226" s="435"/>
      <c r="N226" s="435"/>
      <c r="O226" s="435"/>
      <c r="P226" s="435"/>
      <c r="Q226" s="435"/>
      <c r="R226" s="435"/>
      <c r="S226" s="454"/>
    </row>
    <row r="227" spans="1:19" ht="31.5" hidden="1" customHeight="1" x14ac:dyDescent="0.2">
      <c r="A227" s="428"/>
      <c r="B227" s="426"/>
      <c r="C227" s="426"/>
      <c r="D227" s="427"/>
      <c r="E227" s="427"/>
      <c r="F227" s="427"/>
      <c r="G227" s="94">
        <f>'01-Mapa de riesgo-UO'!I228</f>
        <v>0</v>
      </c>
      <c r="H227" s="427"/>
      <c r="I227" s="427"/>
      <c r="J227" s="95">
        <f>'01-Mapa de riesgo-UO'!AW447</f>
        <v>0</v>
      </c>
      <c r="K227" s="426"/>
      <c r="L227" s="435"/>
      <c r="M227" s="435"/>
      <c r="N227" s="435"/>
      <c r="O227" s="435"/>
      <c r="P227" s="435"/>
      <c r="Q227" s="435"/>
      <c r="R227" s="435"/>
      <c r="S227" s="454"/>
    </row>
    <row r="228" spans="1:19" ht="31.5" hidden="1" customHeight="1" x14ac:dyDescent="0.2">
      <c r="A228" s="428"/>
      <c r="B228" s="426"/>
      <c r="C228" s="426"/>
      <c r="D228" s="427"/>
      <c r="E228" s="427"/>
      <c r="F228" s="427"/>
      <c r="G228" s="94">
        <f>'01-Mapa de riesgo-UO'!I229</f>
        <v>0</v>
      </c>
      <c r="H228" s="427"/>
      <c r="I228" s="427"/>
      <c r="J228" s="95">
        <f>'01-Mapa de riesgo-UO'!AW448</f>
        <v>0</v>
      </c>
      <c r="K228" s="426"/>
      <c r="L228" s="435"/>
      <c r="M228" s="435"/>
      <c r="N228" s="435"/>
      <c r="O228" s="435"/>
      <c r="P228" s="435"/>
      <c r="Q228" s="435"/>
      <c r="R228" s="435"/>
      <c r="S228" s="454"/>
    </row>
    <row r="229" spans="1:19" ht="31.5" hidden="1" customHeight="1" x14ac:dyDescent="0.2">
      <c r="A229" s="428">
        <v>74</v>
      </c>
      <c r="B229" s="426" t="str">
        <f>'01-Mapa de riesgo-UO'!D230</f>
        <v>EXTENSIÓN_PROYECCIÓN_SOCIAL</v>
      </c>
      <c r="C229" s="426" t="str">
        <f>+'01-Mapa de riesgo-UO'!F230</f>
        <v>NO</v>
      </c>
      <c r="D229" s="427" t="str">
        <f>'01-Mapa de riesgo-UO'!J230</f>
        <v>Operacional</v>
      </c>
      <c r="E229" s="427" t="str">
        <f>'01-Mapa de riesgo-UO'!K230</f>
        <v>Pérdida de la validez de los resultados del laboratorio
(6.4.9)</v>
      </c>
      <c r="F229" s="427" t="str">
        <f>'01-Mapa de riesgo-UO'!L230</f>
        <v xml:space="preserve">Utilizar patrones de calibración que estén defectuosos y por lo tanto afecta la validez de los resultados por su exactitud o incertidumbre </v>
      </c>
      <c r="G229" s="94" t="str">
        <f>'01-Mapa de riesgo-UO'!I230</f>
        <v>Toma de datos con un equipo defectuoso</v>
      </c>
      <c r="H229" s="427" t="str">
        <f>'01-Mapa de riesgo-UO'!M230</f>
        <v>Pérdida de  credibilidad en el laboratorio
Pérdida de la confianza en el laboratorio</v>
      </c>
      <c r="I229" s="427" t="str">
        <f>'01-Mapa de riesgo-UO'!AT230</f>
        <v>LEVE</v>
      </c>
      <c r="J229" s="95" t="str">
        <f>'01-Mapa de riesgo-UO'!AW449</f>
        <v>REDUCIR</v>
      </c>
      <c r="K229" s="426" t="str">
        <f t="shared" si="21"/>
        <v>NO</v>
      </c>
      <c r="L229" s="435"/>
      <c r="M229" s="435"/>
      <c r="N229" s="435"/>
      <c r="O229" s="435"/>
      <c r="P229" s="435"/>
      <c r="Q229" s="435"/>
      <c r="R229" s="435"/>
      <c r="S229" s="454"/>
    </row>
    <row r="230" spans="1:19" ht="31.5" hidden="1" customHeight="1" x14ac:dyDescent="0.2">
      <c r="A230" s="428"/>
      <c r="B230" s="426"/>
      <c r="C230" s="426"/>
      <c r="D230" s="427"/>
      <c r="E230" s="427"/>
      <c r="F230" s="427"/>
      <c r="G230" s="94">
        <f>'01-Mapa de riesgo-UO'!I231</f>
        <v>0</v>
      </c>
      <c r="H230" s="427"/>
      <c r="I230" s="427"/>
      <c r="J230" s="95">
        <f>'01-Mapa de riesgo-UO'!AW450</f>
        <v>0</v>
      </c>
      <c r="K230" s="426"/>
      <c r="L230" s="435"/>
      <c r="M230" s="435"/>
      <c r="N230" s="435"/>
      <c r="O230" s="435"/>
      <c r="P230" s="435"/>
      <c r="Q230" s="435"/>
      <c r="R230" s="435"/>
      <c r="S230" s="454"/>
    </row>
    <row r="231" spans="1:19" ht="31.5" hidden="1" customHeight="1" x14ac:dyDescent="0.2">
      <c r="A231" s="428"/>
      <c r="B231" s="426"/>
      <c r="C231" s="426"/>
      <c r="D231" s="427"/>
      <c r="E231" s="427"/>
      <c r="F231" s="427"/>
      <c r="G231" s="94">
        <f>'01-Mapa de riesgo-UO'!I232</f>
        <v>0</v>
      </c>
      <c r="H231" s="427"/>
      <c r="I231" s="427"/>
      <c r="J231" s="95">
        <f>'01-Mapa de riesgo-UO'!AW451</f>
        <v>0</v>
      </c>
      <c r="K231" s="426"/>
      <c r="L231" s="435"/>
      <c r="M231" s="435"/>
      <c r="N231" s="435"/>
      <c r="O231" s="435"/>
      <c r="P231" s="435"/>
      <c r="Q231" s="435"/>
      <c r="R231" s="435"/>
      <c r="S231" s="454"/>
    </row>
    <row r="232" spans="1:19" ht="31.5" hidden="1" customHeight="1" x14ac:dyDescent="0.2">
      <c r="A232" s="428">
        <v>75</v>
      </c>
      <c r="B232" s="426" t="str">
        <f>'01-Mapa de riesgo-UO'!D233</f>
        <v>EXTENSIÓN_PROYECCIÓN_SOCIAL</v>
      </c>
      <c r="C232" s="426" t="str">
        <f>+'01-Mapa de riesgo-UO'!F233</f>
        <v>NO</v>
      </c>
      <c r="D232" s="427" t="str">
        <f>'01-Mapa de riesgo-UO'!J233</f>
        <v>Operacional</v>
      </c>
      <c r="E232" s="427" t="str">
        <f>'01-Mapa de riesgo-UO'!K233</f>
        <v>Emisión de una Declaración de Conformidad Errada
(7.8.6)</v>
      </c>
      <c r="F232" s="427" t="str">
        <f>'01-Mapa de riesgo-UO'!L233</f>
        <v>Cuando el cliente solicita una declaración de conformidad, el laboratorio emite una declaración de conformidad errada</v>
      </c>
      <c r="G232" s="94" t="str">
        <f>'01-Mapa de riesgo-UO'!I233</f>
        <v>Aplicación inadecuada de la Regla de Decisión seleccionada por el cliente</v>
      </c>
      <c r="H232" s="427" t="str">
        <f>'01-Mapa de riesgo-UO'!M233</f>
        <v>Pérdida de  credibilidad en el laboratorio
Pérdida de la confianza en el laboratorio</v>
      </c>
      <c r="I232" s="427" t="str">
        <f>'01-Mapa de riesgo-UO'!AT233</f>
        <v>MODERADO</v>
      </c>
      <c r="J232" s="95" t="str">
        <f>'01-Mapa de riesgo-UO'!AW452</f>
        <v>COMPARTIR</v>
      </c>
      <c r="K232" s="426" t="str">
        <f t="shared" si="21"/>
        <v>Si el proceso lo requiere</v>
      </c>
      <c r="L232" s="435"/>
      <c r="M232" s="435"/>
      <c r="N232" s="435"/>
      <c r="O232" s="435"/>
      <c r="P232" s="435"/>
      <c r="Q232" s="435"/>
      <c r="R232" s="435"/>
      <c r="S232" s="454"/>
    </row>
    <row r="233" spans="1:19" ht="31.5" hidden="1" customHeight="1" x14ac:dyDescent="0.2">
      <c r="A233" s="428"/>
      <c r="B233" s="426"/>
      <c r="C233" s="426"/>
      <c r="D233" s="427"/>
      <c r="E233" s="427"/>
      <c r="F233" s="427"/>
      <c r="G233" s="94">
        <f>'01-Mapa de riesgo-UO'!I234</f>
        <v>0</v>
      </c>
      <c r="H233" s="427"/>
      <c r="I233" s="427"/>
      <c r="J233" s="95" t="str">
        <f>'01-Mapa de riesgo-UO'!AW453</f>
        <v>COMPARTIR</v>
      </c>
      <c r="K233" s="426"/>
      <c r="L233" s="435"/>
      <c r="M233" s="435"/>
      <c r="N233" s="435"/>
      <c r="O233" s="435"/>
      <c r="P233" s="435"/>
      <c r="Q233" s="435"/>
      <c r="R233" s="435"/>
      <c r="S233" s="454"/>
    </row>
    <row r="234" spans="1:19" ht="31.5" hidden="1" customHeight="1" x14ac:dyDescent="0.2">
      <c r="A234" s="428"/>
      <c r="B234" s="426"/>
      <c r="C234" s="426"/>
      <c r="D234" s="427"/>
      <c r="E234" s="427"/>
      <c r="F234" s="427"/>
      <c r="G234" s="94">
        <f>'01-Mapa de riesgo-UO'!I235</f>
        <v>0</v>
      </c>
      <c r="H234" s="427"/>
      <c r="I234" s="427"/>
      <c r="J234" s="95" t="str">
        <f>'01-Mapa de riesgo-UO'!AW454</f>
        <v>COMPARTIR</v>
      </c>
      <c r="K234" s="426"/>
      <c r="L234" s="435"/>
      <c r="M234" s="435"/>
      <c r="N234" s="435"/>
      <c r="O234" s="435"/>
      <c r="P234" s="435"/>
      <c r="Q234" s="435"/>
      <c r="R234" s="435"/>
      <c r="S234" s="454"/>
    </row>
    <row r="235" spans="1:19" ht="31.5" hidden="1" customHeight="1" x14ac:dyDescent="0.2">
      <c r="A235" s="428">
        <v>76</v>
      </c>
      <c r="B235" s="426" t="str">
        <f>'01-Mapa de riesgo-UO'!D236</f>
        <v>EXTENSIÓN_PROYECCIÓN_SOCIAL</v>
      </c>
      <c r="C235" s="426" t="str">
        <f>+'01-Mapa de riesgo-UO'!F236</f>
        <v>NO</v>
      </c>
      <c r="D235" s="427" t="str">
        <f>'01-Mapa de riesgo-UO'!J236</f>
        <v>Operacional</v>
      </c>
      <c r="E235" s="427" t="str">
        <f>'01-Mapa de riesgo-UO'!K236</f>
        <v>Aplicación de un método de calibración inadecuado
(7.2)</v>
      </c>
      <c r="F235" s="427" t="str">
        <f>'01-Mapa de riesgo-UO'!L236</f>
        <v>Verificación del método es inapropiada para el laboratorio</v>
      </c>
      <c r="G235" s="94" t="str">
        <f>'01-Mapa de riesgo-UO'!I236</f>
        <v>En la verificación / validación del método no se tuvieron en cuenta todos los factores</v>
      </c>
      <c r="H235" s="427" t="str">
        <f>'01-Mapa de riesgo-UO'!M236</f>
        <v>Pérdida de  credibilidad en el laboratorio
Pérdida de la confianza en el laboratorio
No conformidades en auditorías internas y externas</v>
      </c>
      <c r="I235" s="427" t="str">
        <f>'01-Mapa de riesgo-UO'!AT236</f>
        <v>MODERADO</v>
      </c>
      <c r="J235" s="95" t="str">
        <f>'01-Mapa de riesgo-UO'!AW455</f>
        <v>EVITAR</v>
      </c>
      <c r="K235" s="426" t="str">
        <f t="shared" si="21"/>
        <v>Si el proceso lo requiere</v>
      </c>
      <c r="L235" s="435"/>
      <c r="M235" s="435"/>
      <c r="N235" s="435"/>
      <c r="O235" s="435"/>
      <c r="P235" s="435"/>
      <c r="Q235" s="435"/>
      <c r="R235" s="435"/>
      <c r="S235" s="454"/>
    </row>
    <row r="236" spans="1:19" ht="31.5" hidden="1" customHeight="1" x14ac:dyDescent="0.2">
      <c r="A236" s="428"/>
      <c r="B236" s="426"/>
      <c r="C236" s="426"/>
      <c r="D236" s="427"/>
      <c r="E236" s="427"/>
      <c r="F236" s="427"/>
      <c r="G236" s="94">
        <f>'01-Mapa de riesgo-UO'!I237</f>
        <v>0</v>
      </c>
      <c r="H236" s="427"/>
      <c r="I236" s="427"/>
      <c r="J236" s="95">
        <f>'01-Mapa de riesgo-UO'!AW456</f>
        <v>0</v>
      </c>
      <c r="K236" s="426"/>
      <c r="L236" s="435"/>
      <c r="M236" s="435"/>
      <c r="N236" s="435"/>
      <c r="O236" s="435"/>
      <c r="P236" s="435"/>
      <c r="Q236" s="435"/>
      <c r="R236" s="435"/>
      <c r="S236" s="454"/>
    </row>
    <row r="237" spans="1:19" ht="31.5" hidden="1" customHeight="1" x14ac:dyDescent="0.2">
      <c r="A237" s="428"/>
      <c r="B237" s="426"/>
      <c r="C237" s="426"/>
      <c r="D237" s="427"/>
      <c r="E237" s="427"/>
      <c r="F237" s="427"/>
      <c r="G237" s="94">
        <f>'01-Mapa de riesgo-UO'!I238</f>
        <v>0</v>
      </c>
      <c r="H237" s="427"/>
      <c r="I237" s="427"/>
      <c r="J237" s="95">
        <f>'01-Mapa de riesgo-UO'!AW457</f>
        <v>0</v>
      </c>
      <c r="K237" s="426"/>
      <c r="L237" s="435"/>
      <c r="M237" s="435"/>
      <c r="N237" s="435"/>
      <c r="O237" s="435"/>
      <c r="P237" s="435"/>
      <c r="Q237" s="435"/>
      <c r="R237" s="435"/>
      <c r="S237" s="454"/>
    </row>
    <row r="238" spans="1:19" ht="31.5" hidden="1" customHeight="1" x14ac:dyDescent="0.2">
      <c r="A238" s="428">
        <v>77</v>
      </c>
      <c r="B238" s="426" t="str">
        <f>'01-Mapa de riesgo-UO'!D239</f>
        <v>EXTENSIÓN_PROYECCIÓN_SOCIAL</v>
      </c>
      <c r="C238" s="426" t="str">
        <f>+'01-Mapa de riesgo-UO'!F239</f>
        <v>NO</v>
      </c>
      <c r="D238" s="427" t="str">
        <f>'01-Mapa de riesgo-UO'!J239</f>
        <v>Operacional</v>
      </c>
      <c r="E238" s="427" t="str">
        <f>'01-Mapa de riesgo-UO'!K239</f>
        <v>Pérdida de la validez de los resultados
(7.7)</v>
      </c>
      <c r="F238" s="427" t="str">
        <f>'01-Mapa de riesgo-UO'!L239</f>
        <v>No se tienen en cuenta todos los componentes para estimar  incertidumbre de medición</v>
      </c>
      <c r="G238" s="94" t="str">
        <f>'01-Mapa de riesgo-UO'!I239</f>
        <v>Análisis insuficiente sobre cada una de las componentes que insiden sobre la incertidumbre de medición</v>
      </c>
      <c r="H238" s="427" t="str">
        <f>'01-Mapa de riesgo-UO'!M239</f>
        <v>Pérdida de  credibilidad en el laboratorio
Pérdida de la confianza en el laboratorio
No conformidades en auditorías internas y externas</v>
      </c>
      <c r="I238" s="427" t="str">
        <f>'01-Mapa de riesgo-UO'!AT239</f>
        <v>MODERADO</v>
      </c>
      <c r="J238" s="95" t="str">
        <f>'01-Mapa de riesgo-UO'!AW458</f>
        <v>ASUMIR</v>
      </c>
      <c r="K238" s="426" t="str">
        <f t="shared" si="21"/>
        <v>Si el proceso lo requiere</v>
      </c>
      <c r="L238" s="435"/>
      <c r="M238" s="435"/>
      <c r="N238" s="435"/>
      <c r="O238" s="435"/>
      <c r="P238" s="435"/>
      <c r="Q238" s="435"/>
      <c r="R238" s="435"/>
      <c r="S238" s="454"/>
    </row>
    <row r="239" spans="1:19" ht="31.5" hidden="1" customHeight="1" x14ac:dyDescent="0.2">
      <c r="A239" s="428"/>
      <c r="B239" s="426"/>
      <c r="C239" s="426"/>
      <c r="D239" s="427"/>
      <c r="E239" s="427"/>
      <c r="F239" s="427"/>
      <c r="G239" s="94">
        <f>'01-Mapa de riesgo-UO'!I240</f>
        <v>0</v>
      </c>
      <c r="H239" s="427"/>
      <c r="I239" s="427"/>
      <c r="J239" s="95" t="str">
        <f>'01-Mapa de riesgo-UO'!AW459</f>
        <v>ASUMIR</v>
      </c>
      <c r="K239" s="426"/>
      <c r="L239" s="435"/>
      <c r="M239" s="435"/>
      <c r="N239" s="435"/>
      <c r="O239" s="435"/>
      <c r="P239" s="435"/>
      <c r="Q239" s="435"/>
      <c r="R239" s="435"/>
      <c r="S239" s="454"/>
    </row>
    <row r="240" spans="1:19" ht="31.5" hidden="1" customHeight="1" x14ac:dyDescent="0.2">
      <c r="A240" s="428"/>
      <c r="B240" s="426"/>
      <c r="C240" s="426"/>
      <c r="D240" s="427"/>
      <c r="E240" s="427"/>
      <c r="F240" s="427"/>
      <c r="G240" s="94">
        <f>'01-Mapa de riesgo-UO'!I241</f>
        <v>0</v>
      </c>
      <c r="H240" s="427"/>
      <c r="I240" s="427"/>
      <c r="J240" s="95" t="str">
        <f>'01-Mapa de riesgo-UO'!AW460</f>
        <v>ASUMIR</v>
      </c>
      <c r="K240" s="426"/>
      <c r="L240" s="435"/>
      <c r="M240" s="435"/>
      <c r="N240" s="435"/>
      <c r="O240" s="435"/>
      <c r="P240" s="435"/>
      <c r="Q240" s="435"/>
      <c r="R240" s="435"/>
      <c r="S240" s="454"/>
    </row>
    <row r="241" spans="1:19" ht="31.5" hidden="1" customHeight="1" x14ac:dyDescent="0.2">
      <c r="A241" s="428">
        <v>78</v>
      </c>
      <c r="B241" s="426" t="str">
        <f>'01-Mapa de riesgo-UO'!D242</f>
        <v>EXTENSIÓN_PROYECCIÓN_SOCIAL</v>
      </c>
      <c r="C241" s="426" t="str">
        <f>+'01-Mapa de riesgo-UO'!F242</f>
        <v>NO</v>
      </c>
      <c r="D241" s="427" t="str">
        <f>'01-Mapa de riesgo-UO'!J242</f>
        <v>Operacional</v>
      </c>
      <c r="E241" s="427" t="str">
        <f>'01-Mapa de riesgo-UO'!K242</f>
        <v xml:space="preserve">Resultados Insatisfactorios en la Participación en Ensayos de Aptitud </v>
      </c>
      <c r="F241" s="427" t="str">
        <f>'01-Mapa de riesgo-UO'!L242</f>
        <v>Los resultados de los ensayos de aptitud en los que participa el laboratorio son insatisfactorios</v>
      </c>
      <c r="G241" s="94" t="str">
        <f>'01-Mapa de riesgo-UO'!I242</f>
        <v>Utilización de una norma inadecuada para las calibraciones</v>
      </c>
      <c r="H241" s="427" t="str">
        <f>'01-Mapa de riesgo-UO'!M242</f>
        <v>Pérdida de  credibilidad en el laboratorio
Cierre del laboratorio</v>
      </c>
      <c r="I241" s="427" t="str">
        <f>'01-Mapa de riesgo-UO'!AT242</f>
        <v>LEVE</v>
      </c>
      <c r="J241" s="95" t="str">
        <f>'01-Mapa de riesgo-UO'!AW461</f>
        <v>ASUMIR</v>
      </c>
      <c r="K241" s="426" t="str">
        <f t="shared" si="21"/>
        <v>NO</v>
      </c>
      <c r="L241" s="435"/>
      <c r="M241" s="435"/>
      <c r="N241" s="435"/>
      <c r="O241" s="435"/>
      <c r="P241" s="435"/>
      <c r="Q241" s="435"/>
      <c r="R241" s="435"/>
      <c r="S241" s="454"/>
    </row>
    <row r="242" spans="1:19" ht="31.5" hidden="1" customHeight="1" x14ac:dyDescent="0.2">
      <c r="A242" s="428"/>
      <c r="B242" s="426"/>
      <c r="C242" s="426"/>
      <c r="D242" s="427"/>
      <c r="E242" s="427"/>
      <c r="F242" s="427"/>
      <c r="G242" s="94">
        <f>'01-Mapa de riesgo-UO'!I243</f>
        <v>0</v>
      </c>
      <c r="H242" s="427"/>
      <c r="I242" s="427"/>
      <c r="J242" s="95" t="str">
        <f>'01-Mapa de riesgo-UO'!AW462</f>
        <v>ASUMIR</v>
      </c>
      <c r="K242" s="426"/>
      <c r="L242" s="435"/>
      <c r="M242" s="435"/>
      <c r="N242" s="435"/>
      <c r="O242" s="435"/>
      <c r="P242" s="435"/>
      <c r="Q242" s="435"/>
      <c r="R242" s="435"/>
      <c r="S242" s="454"/>
    </row>
    <row r="243" spans="1:19" ht="31.5" hidden="1" customHeight="1" x14ac:dyDescent="0.2">
      <c r="A243" s="428"/>
      <c r="B243" s="426"/>
      <c r="C243" s="426"/>
      <c r="D243" s="427"/>
      <c r="E243" s="427"/>
      <c r="F243" s="427"/>
      <c r="G243" s="94">
        <f>'01-Mapa de riesgo-UO'!I244</f>
        <v>0</v>
      </c>
      <c r="H243" s="427"/>
      <c r="I243" s="427"/>
      <c r="J243" s="95" t="str">
        <f>'01-Mapa de riesgo-UO'!AW463</f>
        <v>ASUMIR</v>
      </c>
      <c r="K243" s="426"/>
      <c r="L243" s="435"/>
      <c r="M243" s="435"/>
      <c r="N243" s="435"/>
      <c r="O243" s="435"/>
      <c r="P243" s="435"/>
      <c r="Q243" s="435"/>
      <c r="R243" s="435"/>
      <c r="S243" s="454"/>
    </row>
    <row r="244" spans="1:19" ht="31.5" hidden="1" customHeight="1" x14ac:dyDescent="0.2">
      <c r="A244" s="428">
        <v>79</v>
      </c>
      <c r="B244" s="426" t="str">
        <f>'01-Mapa de riesgo-UO'!D245</f>
        <v>EXTENSIÓN_PROYECCIÓN_SOCIAL</v>
      </c>
      <c r="C244" s="426" t="str">
        <f>+'01-Mapa de riesgo-UO'!F245</f>
        <v>NO</v>
      </c>
      <c r="D244" s="427" t="str">
        <f>'01-Mapa de riesgo-UO'!J245</f>
        <v>Operacional</v>
      </c>
      <c r="E244" s="427" t="str">
        <f>'01-Mapa de riesgo-UO'!K245</f>
        <v>Interrupción del servicio de calibración</v>
      </c>
      <c r="F244" s="427" t="str">
        <f>'01-Mapa de riesgo-UO'!L245</f>
        <v>El laboratorio no puede prestar sus servicios porque no cuenta con las condiciones ambientales requeridas para las calibraciones</v>
      </c>
      <c r="G244" s="94" t="str">
        <f>'01-Mapa de riesgo-UO'!I245</f>
        <v>Condiciones ambientales inadecuadas por daño del equipo de aire acondicionado o del deshumidificador</v>
      </c>
      <c r="H244" s="427" t="str">
        <f>'01-Mapa de riesgo-UO'!M245</f>
        <v>Cierre del laboratorio                Incumplimiento con los clientes</v>
      </c>
      <c r="I244" s="427" t="str">
        <f>'01-Mapa de riesgo-UO'!AT245</f>
        <v>MODERADO</v>
      </c>
      <c r="J244" s="95" t="str">
        <f>'01-Mapa de riesgo-UO'!AW464</f>
        <v>ASUMIR</v>
      </c>
      <c r="K244" s="426" t="str">
        <f t="shared" si="21"/>
        <v>Si el proceso lo requiere</v>
      </c>
      <c r="L244" s="435"/>
      <c r="M244" s="435"/>
      <c r="N244" s="435"/>
      <c r="O244" s="435"/>
      <c r="P244" s="435"/>
      <c r="Q244" s="435"/>
      <c r="R244" s="435"/>
      <c r="S244" s="454"/>
    </row>
    <row r="245" spans="1:19" ht="31.5" hidden="1" customHeight="1" x14ac:dyDescent="0.2">
      <c r="A245" s="428"/>
      <c r="B245" s="426"/>
      <c r="C245" s="426"/>
      <c r="D245" s="427"/>
      <c r="E245" s="427"/>
      <c r="F245" s="427"/>
      <c r="G245" s="94">
        <f>'01-Mapa de riesgo-UO'!I246</f>
        <v>0</v>
      </c>
      <c r="H245" s="427"/>
      <c r="I245" s="427"/>
      <c r="J245" s="95" t="str">
        <f>'01-Mapa de riesgo-UO'!AW465</f>
        <v>ASUMIR</v>
      </c>
      <c r="K245" s="426"/>
      <c r="L245" s="435"/>
      <c r="M245" s="435"/>
      <c r="N245" s="435"/>
      <c r="O245" s="435"/>
      <c r="P245" s="435"/>
      <c r="Q245" s="435"/>
      <c r="R245" s="435"/>
      <c r="S245" s="454"/>
    </row>
    <row r="246" spans="1:19" ht="31.5" hidden="1" customHeight="1" x14ac:dyDescent="0.2">
      <c r="A246" s="428"/>
      <c r="B246" s="426"/>
      <c r="C246" s="426"/>
      <c r="D246" s="427"/>
      <c r="E246" s="427"/>
      <c r="F246" s="427"/>
      <c r="G246" s="94">
        <f>'01-Mapa de riesgo-UO'!I247</f>
        <v>0</v>
      </c>
      <c r="H246" s="427"/>
      <c r="I246" s="427"/>
      <c r="J246" s="95" t="str">
        <f>'01-Mapa de riesgo-UO'!AW466</f>
        <v>ASUMIR</v>
      </c>
      <c r="K246" s="426"/>
      <c r="L246" s="435"/>
      <c r="M246" s="435"/>
      <c r="N246" s="435"/>
      <c r="O246" s="435"/>
      <c r="P246" s="435"/>
      <c r="Q246" s="435"/>
      <c r="R246" s="435"/>
      <c r="S246" s="454"/>
    </row>
    <row r="247" spans="1:19" ht="31.5" hidden="1" customHeight="1" x14ac:dyDescent="0.2">
      <c r="A247" s="428">
        <v>80</v>
      </c>
      <c r="B247" s="426" t="str">
        <f>'01-Mapa de riesgo-UO'!D248</f>
        <v>EXTENSIÓN_PROYECCIÓN_SOCIAL</v>
      </c>
      <c r="C247" s="426" t="str">
        <f>+'01-Mapa de riesgo-UO'!F248</f>
        <v>NO</v>
      </c>
      <c r="D247" s="427" t="str">
        <f>'01-Mapa de riesgo-UO'!J248</f>
        <v>Operacional</v>
      </c>
      <c r="E247" s="427" t="str">
        <f>'01-Mapa de riesgo-UO'!K248</f>
        <v>Interrupción del servicio de calibración</v>
      </c>
      <c r="F247" s="427" t="str">
        <f>'01-Mapa de riesgo-UO'!L248</f>
        <v>El laboratorio no puede prestar sus servicios porque no cuenta con los patrones de calibración o con los equipos para medir las condiciones ambientales</v>
      </c>
      <c r="G247" s="94" t="str">
        <f>'01-Mapa de riesgo-UO'!I248</f>
        <v>Avería de los patrones de calibración o de los instrumentos de monitoreo</v>
      </c>
      <c r="H247" s="427" t="str">
        <f>'01-Mapa de riesgo-UO'!M248</f>
        <v>Cierre del laboratorio                Incumplimiento con los clientes</v>
      </c>
      <c r="I247" s="427" t="str">
        <f>'01-Mapa de riesgo-UO'!AT248</f>
        <v>MODERADO</v>
      </c>
      <c r="J247" s="95" t="str">
        <f>'01-Mapa de riesgo-UO'!AW467</f>
        <v>REDUCIR</v>
      </c>
      <c r="K247" s="426" t="str">
        <f t="shared" si="21"/>
        <v>Si el proceso lo requiere</v>
      </c>
      <c r="L247" s="435"/>
      <c r="M247" s="435"/>
      <c r="N247" s="435"/>
      <c r="O247" s="435"/>
      <c r="P247" s="435"/>
      <c r="Q247" s="435"/>
      <c r="R247" s="435"/>
      <c r="S247" s="454"/>
    </row>
    <row r="248" spans="1:19" ht="31.5" hidden="1" customHeight="1" x14ac:dyDescent="0.2">
      <c r="A248" s="428"/>
      <c r="B248" s="426"/>
      <c r="C248" s="426"/>
      <c r="D248" s="427"/>
      <c r="E248" s="427"/>
      <c r="F248" s="427"/>
      <c r="G248" s="94">
        <f>'01-Mapa de riesgo-UO'!I249</f>
        <v>0</v>
      </c>
      <c r="H248" s="427"/>
      <c r="I248" s="427"/>
      <c r="J248" s="95">
        <f>'01-Mapa de riesgo-UO'!AW468</f>
        <v>0</v>
      </c>
      <c r="K248" s="426"/>
      <c r="L248" s="435"/>
      <c r="M248" s="435"/>
      <c r="N248" s="435"/>
      <c r="O248" s="435"/>
      <c r="P248" s="435"/>
      <c r="Q248" s="435"/>
      <c r="R248" s="435"/>
      <c r="S248" s="454"/>
    </row>
    <row r="249" spans="1:19" ht="31.5" hidden="1" customHeight="1" x14ac:dyDescent="0.2">
      <c r="A249" s="428"/>
      <c r="B249" s="426"/>
      <c r="C249" s="426"/>
      <c r="D249" s="427"/>
      <c r="E249" s="427"/>
      <c r="F249" s="427"/>
      <c r="G249" s="94">
        <f>'01-Mapa de riesgo-UO'!I250</f>
        <v>0</v>
      </c>
      <c r="H249" s="427"/>
      <c r="I249" s="427"/>
      <c r="J249" s="95">
        <f>'01-Mapa de riesgo-UO'!AW469</f>
        <v>0</v>
      </c>
      <c r="K249" s="426"/>
      <c r="L249" s="435"/>
      <c r="M249" s="435"/>
      <c r="N249" s="435"/>
      <c r="O249" s="435"/>
      <c r="P249" s="435"/>
      <c r="Q249" s="435"/>
      <c r="R249" s="435"/>
      <c r="S249" s="454"/>
    </row>
    <row r="250" spans="1:19" ht="31.5" hidden="1" customHeight="1" x14ac:dyDescent="0.2">
      <c r="A250" s="428">
        <v>81</v>
      </c>
      <c r="B250" s="426" t="str">
        <f>'01-Mapa de riesgo-UO'!D251</f>
        <v>EXTENSIÓN_PROYECCIÓN_SOCIAL</v>
      </c>
      <c r="C250" s="426" t="str">
        <f>+'01-Mapa de riesgo-UO'!F251</f>
        <v>NO</v>
      </c>
      <c r="D250" s="427" t="str">
        <f>'01-Mapa de riesgo-UO'!J251</f>
        <v>Operacional</v>
      </c>
      <c r="E250" s="427" t="str">
        <f>'01-Mapa de riesgo-UO'!K251</f>
        <v>Interrupción del servicio de calibración</v>
      </c>
      <c r="F250" s="427" t="str">
        <f>'01-Mapa de riesgo-UO'!L251</f>
        <v>El laboratorio no puede prestar sus servicios porque no cuenta con el personal clave para realizar las calibraciones</v>
      </c>
      <c r="G250" s="94" t="str">
        <f>'01-Mapa de riesgo-UO'!I251</f>
        <v>Ausencia de Personal clave para realizar las calibraciones</v>
      </c>
      <c r="H250" s="427" t="str">
        <f>'01-Mapa de riesgo-UO'!M251</f>
        <v>Cierre del laboratorio                Incumplimiento con los clientes</v>
      </c>
      <c r="I250" s="427" t="str">
        <f>'01-Mapa de riesgo-UO'!AT251</f>
        <v>MODERADO</v>
      </c>
      <c r="J250" s="95" t="str">
        <f>'01-Mapa de riesgo-UO'!AW470</f>
        <v>REDUCIR</v>
      </c>
      <c r="K250" s="426" t="str">
        <f t="shared" si="21"/>
        <v>Si el proceso lo requiere</v>
      </c>
      <c r="L250" s="435"/>
      <c r="M250" s="435"/>
      <c r="N250" s="435"/>
      <c r="O250" s="435"/>
      <c r="P250" s="435"/>
      <c r="Q250" s="435"/>
      <c r="R250" s="435"/>
      <c r="S250" s="454"/>
    </row>
    <row r="251" spans="1:19" ht="31.5" hidden="1" customHeight="1" x14ac:dyDescent="0.2">
      <c r="A251" s="428"/>
      <c r="B251" s="426"/>
      <c r="C251" s="426"/>
      <c r="D251" s="427"/>
      <c r="E251" s="427"/>
      <c r="F251" s="427"/>
      <c r="G251" s="94">
        <f>'01-Mapa de riesgo-UO'!I252</f>
        <v>0</v>
      </c>
      <c r="H251" s="427"/>
      <c r="I251" s="427"/>
      <c r="J251" s="95">
        <f>'01-Mapa de riesgo-UO'!AW471</f>
        <v>0</v>
      </c>
      <c r="K251" s="426"/>
      <c r="L251" s="435"/>
      <c r="M251" s="435"/>
      <c r="N251" s="435"/>
      <c r="O251" s="435"/>
      <c r="P251" s="435"/>
      <c r="Q251" s="435"/>
      <c r="R251" s="435"/>
      <c r="S251" s="454"/>
    </row>
    <row r="252" spans="1:19" ht="31.5" hidden="1" customHeight="1" x14ac:dyDescent="0.2">
      <c r="A252" s="428"/>
      <c r="B252" s="426"/>
      <c r="C252" s="426"/>
      <c r="D252" s="427"/>
      <c r="E252" s="427"/>
      <c r="F252" s="427"/>
      <c r="G252" s="94">
        <f>'01-Mapa de riesgo-UO'!I253</f>
        <v>0</v>
      </c>
      <c r="H252" s="427"/>
      <c r="I252" s="427"/>
      <c r="J252" s="95">
        <f>'01-Mapa de riesgo-UO'!AW472</f>
        <v>0</v>
      </c>
      <c r="K252" s="426"/>
      <c r="L252" s="435"/>
      <c r="M252" s="435"/>
      <c r="N252" s="435"/>
      <c r="O252" s="435"/>
      <c r="P252" s="435"/>
      <c r="Q252" s="435"/>
      <c r="R252" s="435"/>
      <c r="S252" s="454"/>
    </row>
    <row r="253" spans="1:19" ht="31.5" hidden="1" customHeight="1" x14ac:dyDescent="0.2">
      <c r="A253" s="428">
        <v>82</v>
      </c>
      <c r="B253" s="426" t="str">
        <f>'01-Mapa de riesgo-UO'!D254</f>
        <v>EXTENSIÓN_PROYECCIÓN_SOCIAL</v>
      </c>
      <c r="C253" s="426" t="str">
        <f>+'01-Mapa de riesgo-UO'!F254</f>
        <v>NO</v>
      </c>
      <c r="D253" s="427" t="str">
        <f>'01-Mapa de riesgo-UO'!J254</f>
        <v>Corrupción</v>
      </c>
      <c r="E253" s="427" t="str">
        <f>'01-Mapa de riesgo-UO'!K254</f>
        <v>Pérdida de la imparcialidad (4.1.3)</v>
      </c>
      <c r="F253" s="427" t="str">
        <f>'01-Mapa de riesgo-UO'!L254</f>
        <v>Los funcionarios podrían perder objetividad en los resultados al tener comunicación con el cliente y participar en la ejecución de la calibración solicitado por este</v>
      </c>
      <c r="G253" s="94" t="str">
        <f>'01-Mapa de riesgo-UO'!I254</f>
        <v xml:space="preserve">Conflicto de interés de los funcionarios del laboratorio al realizar actividades relacionadas con el servicio al cliente y actividades de calibración </v>
      </c>
      <c r="H253" s="427" t="str">
        <f>'01-Mapa de riesgo-UO'!M254</f>
        <v>Pérdida de  credibilidad en el laboratorio
Pérdida de la confianza en el funcionario.
Iniciación de un proceso disciplinario</v>
      </c>
      <c r="I253" s="427" t="str">
        <f>'01-Mapa de riesgo-UO'!AT254</f>
        <v>LEVE</v>
      </c>
      <c r="J253" s="95" t="str">
        <f>'01-Mapa de riesgo-UO'!AW473</f>
        <v>ASUMIR</v>
      </c>
      <c r="K253" s="426" t="str">
        <f t="shared" si="21"/>
        <v>NO</v>
      </c>
      <c r="L253" s="435"/>
      <c r="M253" s="435"/>
      <c r="N253" s="435"/>
      <c r="O253" s="435"/>
      <c r="P253" s="435"/>
      <c r="Q253" s="435"/>
      <c r="R253" s="435"/>
      <c r="S253" s="454"/>
    </row>
    <row r="254" spans="1:19" ht="31.5" hidden="1" customHeight="1" x14ac:dyDescent="0.2">
      <c r="A254" s="428"/>
      <c r="B254" s="426"/>
      <c r="C254" s="426"/>
      <c r="D254" s="427"/>
      <c r="E254" s="427"/>
      <c r="F254" s="427"/>
      <c r="G254" s="94">
        <f>'01-Mapa de riesgo-UO'!I255</f>
        <v>0</v>
      </c>
      <c r="H254" s="427"/>
      <c r="I254" s="427"/>
      <c r="J254" s="95" t="str">
        <f>'01-Mapa de riesgo-UO'!AW474</f>
        <v>ASUMIR</v>
      </c>
      <c r="K254" s="426"/>
      <c r="L254" s="435"/>
      <c r="M254" s="435"/>
      <c r="N254" s="435"/>
      <c r="O254" s="435"/>
      <c r="P254" s="435"/>
      <c r="Q254" s="435"/>
      <c r="R254" s="435"/>
      <c r="S254" s="454"/>
    </row>
    <row r="255" spans="1:19" ht="31.5" hidden="1" customHeight="1" x14ac:dyDescent="0.2">
      <c r="A255" s="428"/>
      <c r="B255" s="426"/>
      <c r="C255" s="426"/>
      <c r="D255" s="427"/>
      <c r="E255" s="427"/>
      <c r="F255" s="427"/>
      <c r="G255" s="94">
        <f>'01-Mapa de riesgo-UO'!I256</f>
        <v>0</v>
      </c>
      <c r="H255" s="427"/>
      <c r="I255" s="427"/>
      <c r="J255" s="95" t="str">
        <f>'01-Mapa de riesgo-UO'!AW475</f>
        <v>ASUMIR</v>
      </c>
      <c r="K255" s="426"/>
      <c r="L255" s="435"/>
      <c r="M255" s="435"/>
      <c r="N255" s="435"/>
      <c r="O255" s="435"/>
      <c r="P255" s="435"/>
      <c r="Q255" s="435"/>
      <c r="R255" s="435"/>
      <c r="S255" s="454"/>
    </row>
    <row r="256" spans="1:19" ht="31.5" hidden="1" customHeight="1" x14ac:dyDescent="0.2">
      <c r="A256" s="428">
        <v>83</v>
      </c>
      <c r="B256" s="426" t="str">
        <f>'01-Mapa de riesgo-UO'!D257</f>
        <v>EXTENSIÓN_PROYECCIÓN_SOCIAL</v>
      </c>
      <c r="C256" s="426" t="str">
        <f>+'01-Mapa de riesgo-UO'!F257</f>
        <v>NO</v>
      </c>
      <c r="D256" s="427" t="str">
        <f>'01-Mapa de riesgo-UO'!J257</f>
        <v>Imagen</v>
      </c>
      <c r="E256" s="427" t="str">
        <f>'01-Mapa de riesgo-UO'!K257</f>
        <v>Pérdida de la imparcialidad (4.1.3)</v>
      </c>
      <c r="F256" s="427" t="str">
        <f>'01-Mapa de riesgo-UO'!L257</f>
        <v xml:space="preserve">Los funcionarios podrían perder objetividad en los resultados al realizar actividades de comunicación con el cliente y participar en la ejecución y aprobación de la calibración </v>
      </c>
      <c r="G256" s="94" t="str">
        <f>'01-Mapa de riesgo-UO'!I257</f>
        <v xml:space="preserve">Conflicto de interés del  funcionario del laboratorio al realizar actividades administrativas y participar en la ejecución y aprobación de los servicios de calibración. </v>
      </c>
      <c r="H256" s="427" t="str">
        <f>'01-Mapa de riesgo-UO'!M257</f>
        <v>Pérdida de  credibilidad en el laboratorio</v>
      </c>
      <c r="I256" s="427" t="str">
        <f>'01-Mapa de riesgo-UO'!AT257</f>
        <v>LEVE</v>
      </c>
      <c r="J256" s="95" t="str">
        <f>'01-Mapa de riesgo-UO'!AW476</f>
        <v>ASUMIR</v>
      </c>
      <c r="K256" s="426" t="str">
        <f t="shared" si="21"/>
        <v>NO</v>
      </c>
      <c r="L256" s="435"/>
      <c r="M256" s="435"/>
      <c r="N256" s="435"/>
      <c r="O256" s="435"/>
      <c r="P256" s="435"/>
      <c r="Q256" s="435"/>
      <c r="R256" s="435"/>
      <c r="S256" s="454"/>
    </row>
    <row r="257" spans="1:19" ht="31.5" hidden="1" customHeight="1" x14ac:dyDescent="0.2">
      <c r="A257" s="428"/>
      <c r="B257" s="426"/>
      <c r="C257" s="426"/>
      <c r="D257" s="427"/>
      <c r="E257" s="427"/>
      <c r="F257" s="427"/>
      <c r="G257" s="94">
        <f>'01-Mapa de riesgo-UO'!I258</f>
        <v>0</v>
      </c>
      <c r="H257" s="427"/>
      <c r="I257" s="427"/>
      <c r="J257" s="95" t="str">
        <f>'01-Mapa de riesgo-UO'!AW477</f>
        <v>ASUMIR</v>
      </c>
      <c r="K257" s="426"/>
      <c r="L257" s="435"/>
      <c r="M257" s="435"/>
      <c r="N257" s="435"/>
      <c r="O257" s="435"/>
      <c r="P257" s="435"/>
      <c r="Q257" s="435"/>
      <c r="R257" s="435"/>
      <c r="S257" s="454"/>
    </row>
    <row r="258" spans="1:19" ht="31.5" hidden="1" customHeight="1" x14ac:dyDescent="0.2">
      <c r="A258" s="428"/>
      <c r="B258" s="426"/>
      <c r="C258" s="426"/>
      <c r="D258" s="427"/>
      <c r="E258" s="427"/>
      <c r="F258" s="427"/>
      <c r="G258" s="94">
        <f>'01-Mapa de riesgo-UO'!I259</f>
        <v>0</v>
      </c>
      <c r="H258" s="427"/>
      <c r="I258" s="427"/>
      <c r="J258" s="95" t="str">
        <f>'01-Mapa de riesgo-UO'!AW478</f>
        <v>ASUMIR</v>
      </c>
      <c r="K258" s="426"/>
      <c r="L258" s="435"/>
      <c r="M258" s="435"/>
      <c r="N258" s="435"/>
      <c r="O258" s="435"/>
      <c r="P258" s="435"/>
      <c r="Q258" s="435"/>
      <c r="R258" s="435"/>
      <c r="S258" s="454"/>
    </row>
    <row r="259" spans="1:19" ht="31.5" hidden="1" customHeight="1" x14ac:dyDescent="0.2">
      <c r="A259" s="428">
        <v>84</v>
      </c>
      <c r="B259" s="426" t="str">
        <f>'01-Mapa de riesgo-UO'!D260</f>
        <v>EXTENSIÓN_PROYECCIÓN_SOCIAL</v>
      </c>
      <c r="C259" s="426" t="str">
        <f>+'01-Mapa de riesgo-UO'!F260</f>
        <v>NO</v>
      </c>
      <c r="D259" s="427" t="str">
        <f>'01-Mapa de riesgo-UO'!J260</f>
        <v>Corrupción</v>
      </c>
      <c r="E259" s="427" t="str">
        <f>'01-Mapa de riesgo-UO'!K260</f>
        <v>Pérdida de la imparcialidad
(4.1.3)</v>
      </c>
      <c r="F259" s="427" t="str">
        <f>'01-Mapa de riesgo-UO'!L260</f>
        <v>Los funcionarios relacionados con los ensayos pierden  objetividad y los reultados arrojados en las actividades del laboratorio difieren con el  certificado entregado.</v>
      </c>
      <c r="G259" s="94" t="str">
        <f>'01-Mapa de riesgo-UO'!I260</f>
        <v>Soborno sobre un funcionario.</v>
      </c>
      <c r="H259" s="427" t="str">
        <f>'01-Mapa de riesgo-UO'!M260</f>
        <v>Pérdida de  credibilidad en el laboratorio.
Pérdida de la confianza en el funcionario.
Iniciación de un proceso disciplinario</v>
      </c>
      <c r="I259" s="427" t="str">
        <f>'01-Mapa de riesgo-UO'!AT260</f>
        <v>LEVE</v>
      </c>
      <c r="J259" s="95" t="str">
        <f>'01-Mapa de riesgo-UO'!AW479</f>
        <v>REDUCIR</v>
      </c>
      <c r="K259" s="426" t="str">
        <f t="shared" si="21"/>
        <v>NO</v>
      </c>
      <c r="L259" s="435"/>
      <c r="M259" s="435"/>
      <c r="N259" s="435"/>
      <c r="O259" s="435"/>
      <c r="P259" s="435"/>
      <c r="Q259" s="435"/>
      <c r="R259" s="435"/>
      <c r="S259" s="454"/>
    </row>
    <row r="260" spans="1:19" ht="31.5" hidden="1" customHeight="1" x14ac:dyDescent="0.2">
      <c r="A260" s="428"/>
      <c r="B260" s="426"/>
      <c r="C260" s="426"/>
      <c r="D260" s="427"/>
      <c r="E260" s="427"/>
      <c r="F260" s="427"/>
      <c r="G260" s="94" t="str">
        <f>'01-Mapa de riesgo-UO'!I261</f>
        <v xml:space="preserve">Orden de un superior sobre el resultado del ensayo </v>
      </c>
      <c r="H260" s="427"/>
      <c r="I260" s="427"/>
      <c r="J260" s="95" t="str">
        <f>'01-Mapa de riesgo-UO'!AW480</f>
        <v>REDUCIR</v>
      </c>
      <c r="K260" s="426"/>
      <c r="L260" s="435"/>
      <c r="M260" s="435"/>
      <c r="N260" s="435"/>
      <c r="O260" s="435"/>
      <c r="P260" s="435"/>
      <c r="Q260" s="435"/>
      <c r="R260" s="435"/>
      <c r="S260" s="454"/>
    </row>
    <row r="261" spans="1:19" ht="31.5" hidden="1" customHeight="1" x14ac:dyDescent="0.2">
      <c r="A261" s="428"/>
      <c r="B261" s="426"/>
      <c r="C261" s="426"/>
      <c r="D261" s="427"/>
      <c r="E261" s="427"/>
      <c r="F261" s="427"/>
      <c r="G261" s="94" t="str">
        <f>'01-Mapa de riesgo-UO'!I262</f>
        <v>Conflicto de intereses, al prestar servicios de ensayo y calibración entre los que hacen parte  del  centro de laboratorios</v>
      </c>
      <c r="H261" s="427"/>
      <c r="I261" s="427"/>
      <c r="J261" s="95">
        <f>'01-Mapa de riesgo-UO'!AW481</f>
        <v>0</v>
      </c>
      <c r="K261" s="426"/>
      <c r="L261" s="435"/>
      <c r="M261" s="435"/>
      <c r="N261" s="435"/>
      <c r="O261" s="435"/>
      <c r="P261" s="435"/>
      <c r="Q261" s="435"/>
      <c r="R261" s="435"/>
      <c r="S261" s="454"/>
    </row>
    <row r="262" spans="1:19" ht="31.5" hidden="1" customHeight="1" x14ac:dyDescent="0.2">
      <c r="A262" s="428">
        <v>85</v>
      </c>
      <c r="B262" s="426" t="str">
        <f>'01-Mapa de riesgo-UO'!D263</f>
        <v>EXTENSIÓN_PROYECCIÓN_SOCIAL</v>
      </c>
      <c r="C262" s="426" t="str">
        <f>+'01-Mapa de riesgo-UO'!F263</f>
        <v>NO</v>
      </c>
      <c r="D262" s="427" t="str">
        <f>'01-Mapa de riesgo-UO'!J263</f>
        <v>Operacional</v>
      </c>
      <c r="E262" s="427" t="str">
        <f>'01-Mapa de riesgo-UO'!K263</f>
        <v>Pérdida de la validez de los resultados del laboratorio
(6,3)</v>
      </c>
      <c r="F262" s="427"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94" t="str">
        <f>'01-Mapa de riesgo-UO'!I263</f>
        <v>Condición de operación del equipo en estado transitorio</v>
      </c>
      <c r="H262" s="427" t="str">
        <f>'01-Mapa de riesgo-UO'!M263</f>
        <v>Pérdida de  credibilidad en el laboratorio.
Pérdida de la confianza en el laboratorio.
Desviaciones significativas según la información declarada por el cliente.</v>
      </c>
      <c r="I262" s="427" t="str">
        <f>'01-Mapa de riesgo-UO'!AT263</f>
        <v>LEVE</v>
      </c>
      <c r="J262" s="95" t="str">
        <f>'01-Mapa de riesgo-UO'!AW482</f>
        <v>REDUCIR</v>
      </c>
      <c r="K262" s="426" t="str">
        <f t="shared" si="21"/>
        <v>NO</v>
      </c>
      <c r="L262" s="435"/>
      <c r="M262" s="435"/>
      <c r="N262" s="435"/>
      <c r="O262" s="435"/>
      <c r="P262" s="435"/>
      <c r="Q262" s="435"/>
      <c r="R262" s="435"/>
      <c r="S262" s="454"/>
    </row>
    <row r="263" spans="1:19" ht="31.5" hidden="1" customHeight="1" x14ac:dyDescent="0.2">
      <c r="A263" s="428"/>
      <c r="B263" s="426"/>
      <c r="C263" s="426"/>
      <c r="D263" s="427"/>
      <c r="E263" s="427"/>
      <c r="F263" s="427"/>
      <c r="G263" s="94">
        <f>'01-Mapa de riesgo-UO'!I264</f>
        <v>0</v>
      </c>
      <c r="H263" s="427"/>
      <c r="I263" s="427"/>
      <c r="J263" s="95" t="str">
        <f>'01-Mapa de riesgo-UO'!AW483</f>
        <v>COMPARTIR</v>
      </c>
      <c r="K263" s="426"/>
      <c r="L263" s="435"/>
      <c r="M263" s="435"/>
      <c r="N263" s="435"/>
      <c r="O263" s="435"/>
      <c r="P263" s="435"/>
      <c r="Q263" s="435"/>
      <c r="R263" s="435"/>
      <c r="S263" s="454"/>
    </row>
    <row r="264" spans="1:19" ht="31.5" hidden="1" customHeight="1" x14ac:dyDescent="0.2">
      <c r="A264" s="428"/>
      <c r="B264" s="426"/>
      <c r="C264" s="426"/>
      <c r="D264" s="427"/>
      <c r="E264" s="427"/>
      <c r="F264" s="427"/>
      <c r="G264" s="94">
        <f>'01-Mapa de riesgo-UO'!I265</f>
        <v>0</v>
      </c>
      <c r="H264" s="427"/>
      <c r="I264" s="427"/>
      <c r="J264" s="95" t="str">
        <f>'01-Mapa de riesgo-UO'!AW484</f>
        <v>COMPARTIR</v>
      </c>
      <c r="K264" s="426"/>
      <c r="L264" s="435"/>
      <c r="M264" s="435"/>
      <c r="N264" s="435"/>
      <c r="O264" s="435"/>
      <c r="P264" s="435"/>
      <c r="Q264" s="435"/>
      <c r="R264" s="435"/>
      <c r="S264" s="454"/>
    </row>
    <row r="265" spans="1:19" ht="31.5" hidden="1" customHeight="1" x14ac:dyDescent="0.2">
      <c r="A265" s="428">
        <v>86</v>
      </c>
      <c r="B265" s="426" t="str">
        <f>'01-Mapa de riesgo-UO'!D266</f>
        <v>EXTENSIÓN_PROYECCIÓN_SOCIAL</v>
      </c>
      <c r="C265" s="426" t="str">
        <f>+'01-Mapa de riesgo-UO'!F266</f>
        <v>NO</v>
      </c>
      <c r="D265" s="427" t="str">
        <f>'01-Mapa de riesgo-UO'!J266</f>
        <v>Operacional</v>
      </c>
      <c r="E265" s="427" t="str">
        <f>'01-Mapa de riesgo-UO'!K266</f>
        <v>Pérdida de la validez de los resultados del laboratorio
(6,4.6)</v>
      </c>
      <c r="F265" s="427" t="str">
        <f>'01-Mapa de riesgo-UO'!L266</f>
        <v xml:space="preserve">Utlizar  equipos de medición sin calibración y que estos afecten la validez de los resultados  por su  exactitud o la incertidumbre </v>
      </c>
      <c r="G265" s="94" t="str">
        <f>'01-Mapa de riesgo-UO'!I266</f>
        <v>Incumplimiento en el plan de calibración, verificación y mantenimiento</v>
      </c>
      <c r="H265" s="427" t="str">
        <f>'01-Mapa de riesgo-UO'!M266</f>
        <v xml:space="preserve">Pérdida de  credibilidad en el laboratorio
Pérdida de la confianza en el laboratorio
</v>
      </c>
      <c r="I265" s="427" t="str">
        <f>'01-Mapa de riesgo-UO'!AT266</f>
        <v>LEVE</v>
      </c>
      <c r="J265" s="95" t="str">
        <f>'01-Mapa de riesgo-UO'!AW488</f>
        <v>REDUCIR</v>
      </c>
      <c r="K265" s="426" t="str">
        <f t="shared" si="21"/>
        <v>NO</v>
      </c>
      <c r="L265" s="435"/>
      <c r="M265" s="435"/>
      <c r="N265" s="435"/>
      <c r="O265" s="435"/>
      <c r="P265" s="435"/>
      <c r="Q265" s="435"/>
      <c r="R265" s="435"/>
      <c r="S265" s="454"/>
    </row>
    <row r="266" spans="1:19" ht="31.5" hidden="1" customHeight="1" x14ac:dyDescent="0.2">
      <c r="A266" s="428"/>
      <c r="B266" s="426"/>
      <c r="C266" s="426"/>
      <c r="D266" s="427"/>
      <c r="E266" s="427"/>
      <c r="F266" s="427"/>
      <c r="G266" s="94">
        <f>'01-Mapa de riesgo-UO'!I267</f>
        <v>0</v>
      </c>
      <c r="H266" s="427"/>
      <c r="I266" s="427"/>
      <c r="J266" s="95" t="str">
        <f>'01-Mapa de riesgo-UO'!AW489</f>
        <v>REDUCIR</v>
      </c>
      <c r="K266" s="426"/>
      <c r="L266" s="435"/>
      <c r="M266" s="435"/>
      <c r="N266" s="435"/>
      <c r="O266" s="435"/>
      <c r="P266" s="435"/>
      <c r="Q266" s="435"/>
      <c r="R266" s="435"/>
      <c r="S266" s="454"/>
    </row>
    <row r="267" spans="1:19" ht="31.5" hidden="1" customHeight="1" x14ac:dyDescent="0.2">
      <c r="A267" s="428"/>
      <c r="B267" s="426"/>
      <c r="C267" s="426"/>
      <c r="D267" s="427"/>
      <c r="E267" s="427"/>
      <c r="F267" s="427"/>
      <c r="G267" s="94">
        <f>'01-Mapa de riesgo-UO'!I268</f>
        <v>0</v>
      </c>
      <c r="H267" s="427"/>
      <c r="I267" s="427"/>
      <c r="J267" s="95" t="str">
        <f>'01-Mapa de riesgo-UO'!AW490</f>
        <v>REDUCIR</v>
      </c>
      <c r="K267" s="426"/>
      <c r="L267" s="435"/>
      <c r="M267" s="435"/>
      <c r="N267" s="435"/>
      <c r="O267" s="435"/>
      <c r="P267" s="435"/>
      <c r="Q267" s="435"/>
      <c r="R267" s="435"/>
      <c r="S267" s="454"/>
    </row>
    <row r="268" spans="1:19" ht="31.5" hidden="1" customHeight="1" x14ac:dyDescent="0.2">
      <c r="A268" s="428">
        <v>87</v>
      </c>
      <c r="B268" s="426" t="str">
        <f>'01-Mapa de riesgo-UO'!D269</f>
        <v>EXTENSIÓN_PROYECCIÓN_SOCIAL</v>
      </c>
      <c r="C268" s="426" t="str">
        <f>+'01-Mapa de riesgo-UO'!F269</f>
        <v>NO</v>
      </c>
      <c r="D268" s="427" t="str">
        <f>'01-Mapa de riesgo-UO'!J269</f>
        <v>Operacional</v>
      </c>
      <c r="E268" s="427" t="str">
        <f>'01-Mapa de riesgo-UO'!K269</f>
        <v>Pérdida de la validez de los resultados del laboratorio
(6,4.9)</v>
      </c>
      <c r="F268" s="427"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94" t="str">
        <f>'01-Mapa de riesgo-UO'!I269</f>
        <v>Toma de datos con un equipo defectusoso</v>
      </c>
      <c r="H268" s="427" t="str">
        <f>'01-Mapa de riesgo-UO'!M269</f>
        <v>Pérdida de  credibilidad en el laboratorio.
Pérdida de la confianza en el laboratorio.
Desviaciiones significativas en los resultados de ensayos.</v>
      </c>
      <c r="I268" s="427" t="str">
        <f>'01-Mapa de riesgo-UO'!AT269</f>
        <v>LEVE</v>
      </c>
      <c r="J268" s="95" t="str">
        <f>'01-Mapa de riesgo-UO'!AW491</f>
        <v>ASUMIR</v>
      </c>
      <c r="K268" s="426" t="str">
        <f t="shared" si="21"/>
        <v>NO</v>
      </c>
      <c r="L268" s="435"/>
      <c r="M268" s="435"/>
      <c r="N268" s="435"/>
      <c r="O268" s="435"/>
      <c r="P268" s="435"/>
      <c r="Q268" s="435"/>
      <c r="R268" s="435"/>
      <c r="S268" s="454"/>
    </row>
    <row r="269" spans="1:19" ht="31.5" hidden="1" customHeight="1" x14ac:dyDescent="0.2">
      <c r="A269" s="428"/>
      <c r="B269" s="426"/>
      <c r="C269" s="426"/>
      <c r="D269" s="427"/>
      <c r="E269" s="427"/>
      <c r="F269" s="427"/>
      <c r="G269" s="94" t="str">
        <f>'01-Mapa de riesgo-UO'!I270</f>
        <v>Procesamiento de datos con un software  no validado</v>
      </c>
      <c r="H269" s="427"/>
      <c r="I269" s="427"/>
      <c r="J269" s="95" t="str">
        <f>'01-Mapa de riesgo-UO'!AW492</f>
        <v>ASUMIR</v>
      </c>
      <c r="K269" s="426"/>
      <c r="L269" s="435"/>
      <c r="M269" s="435"/>
      <c r="N269" s="435"/>
      <c r="O269" s="435"/>
      <c r="P269" s="435"/>
      <c r="Q269" s="435"/>
      <c r="R269" s="435"/>
      <c r="S269" s="454"/>
    </row>
    <row r="270" spans="1:19" ht="31.5" hidden="1" customHeight="1" x14ac:dyDescent="0.2">
      <c r="A270" s="428"/>
      <c r="B270" s="426"/>
      <c r="C270" s="426"/>
      <c r="D270" s="427"/>
      <c r="E270" s="427"/>
      <c r="F270" s="427"/>
      <c r="G270" s="94">
        <f>'01-Mapa de riesgo-UO'!I271</f>
        <v>0</v>
      </c>
      <c r="H270" s="427"/>
      <c r="I270" s="427"/>
      <c r="J270" s="95" t="str">
        <f>'01-Mapa de riesgo-UO'!AW493</f>
        <v>ASUMIR</v>
      </c>
      <c r="K270" s="426"/>
      <c r="L270" s="435"/>
      <c r="M270" s="435"/>
      <c r="N270" s="435"/>
      <c r="O270" s="435"/>
      <c r="P270" s="435"/>
      <c r="Q270" s="435"/>
      <c r="R270" s="435"/>
      <c r="S270" s="454"/>
    </row>
    <row r="271" spans="1:19" ht="31.5" hidden="1" customHeight="1" x14ac:dyDescent="0.2">
      <c r="A271" s="428">
        <v>88</v>
      </c>
      <c r="B271" s="426" t="str">
        <f>'01-Mapa de riesgo-UO'!D272</f>
        <v>EXTENSIÓN_PROYECCIÓN_SOCIAL</v>
      </c>
      <c r="C271" s="426" t="str">
        <f>+'01-Mapa de riesgo-UO'!F272</f>
        <v>NO</v>
      </c>
      <c r="D271" s="427" t="str">
        <f>'01-Mapa de riesgo-UO'!J272</f>
        <v>Operacional</v>
      </c>
      <c r="E271" s="427" t="str">
        <f>'01-Mapa de riesgo-UO'!K272</f>
        <v>Emisión de una Declaración de Conformidad errada
(7,8,6)</v>
      </c>
      <c r="F271" s="427" t="str">
        <f>'01-Mapa de riesgo-UO'!L272</f>
        <v xml:space="preserve">Al solicitar el cliente una declaración del laboratorio frente a la conformidad de un ensayo; el laboratorio emite en el certifcado una declaración de conformidad errada. </v>
      </c>
      <c r="G271" s="94" t="str">
        <f>'01-Mapa de riesgo-UO'!I272</f>
        <v>Regla de decisión del laboratorio inadecuada</v>
      </c>
      <c r="H271" s="427" t="str">
        <f>'01-Mapa de riesgo-UO'!M272</f>
        <v>Pérdida de  credibilidad en el laboratorio.
Pérdida de la confianza en el laboratorio</v>
      </c>
      <c r="I271" s="427" t="str">
        <f>'01-Mapa de riesgo-UO'!AT272</f>
        <v>LEVE</v>
      </c>
      <c r="J271" s="95" t="str">
        <f>'01-Mapa de riesgo-UO'!AW494</f>
        <v>ASUMIR</v>
      </c>
      <c r="K271" s="426" t="str">
        <f t="shared" si="21"/>
        <v>NO</v>
      </c>
      <c r="L271" s="435"/>
      <c r="M271" s="435"/>
      <c r="N271" s="435"/>
      <c r="O271" s="435"/>
      <c r="P271" s="435"/>
      <c r="Q271" s="435"/>
      <c r="R271" s="435"/>
      <c r="S271" s="454"/>
    </row>
    <row r="272" spans="1:19" ht="31.5" hidden="1" customHeight="1" x14ac:dyDescent="0.2">
      <c r="A272" s="428"/>
      <c r="B272" s="426"/>
      <c r="C272" s="426"/>
      <c r="D272" s="427"/>
      <c r="E272" s="427"/>
      <c r="F272" s="427"/>
      <c r="G272" s="94">
        <f>'01-Mapa de riesgo-UO'!I273</f>
        <v>0</v>
      </c>
      <c r="H272" s="427"/>
      <c r="I272" s="427"/>
      <c r="J272" s="95">
        <f>'01-Mapa de riesgo-UO'!AW495</f>
        <v>0</v>
      </c>
      <c r="K272" s="426"/>
      <c r="L272" s="435"/>
      <c r="M272" s="435"/>
      <c r="N272" s="435"/>
      <c r="O272" s="435"/>
      <c r="P272" s="435"/>
      <c r="Q272" s="435"/>
      <c r="R272" s="435"/>
      <c r="S272" s="454"/>
    </row>
    <row r="273" spans="1:19" ht="31.5" hidden="1" customHeight="1" x14ac:dyDescent="0.2">
      <c r="A273" s="428"/>
      <c r="B273" s="426"/>
      <c r="C273" s="426"/>
      <c r="D273" s="427"/>
      <c r="E273" s="427"/>
      <c r="F273" s="427"/>
      <c r="G273" s="94">
        <f>'01-Mapa de riesgo-UO'!I274</f>
        <v>0</v>
      </c>
      <c r="H273" s="427"/>
      <c r="I273" s="427"/>
      <c r="J273" s="95">
        <f>'01-Mapa de riesgo-UO'!AW496</f>
        <v>0</v>
      </c>
      <c r="K273" s="426"/>
      <c r="L273" s="435"/>
      <c r="M273" s="435"/>
      <c r="N273" s="435"/>
      <c r="O273" s="435"/>
      <c r="P273" s="435"/>
      <c r="Q273" s="435"/>
      <c r="R273" s="435"/>
      <c r="S273" s="454"/>
    </row>
    <row r="274" spans="1:19" ht="31.5" hidden="1" customHeight="1" x14ac:dyDescent="0.2">
      <c r="A274" s="428">
        <v>89</v>
      </c>
      <c r="B274" s="426" t="str">
        <f>'01-Mapa de riesgo-UO'!D275</f>
        <v>EXTENSIÓN_PROYECCIÓN_SOCIAL</v>
      </c>
      <c r="C274" s="426" t="str">
        <f>+'01-Mapa de riesgo-UO'!F275</f>
        <v>NO</v>
      </c>
      <c r="D274" s="427" t="str">
        <f>'01-Mapa de riesgo-UO'!J275</f>
        <v>Operacional</v>
      </c>
      <c r="E274" s="427" t="str">
        <f>'01-Mapa de riesgo-UO'!K275</f>
        <v>Pérdida de la validez de los resultados
(7.6)</v>
      </c>
      <c r="F274" s="427" t="str">
        <f>'01-Mapa de riesgo-UO'!L275</f>
        <v xml:space="preserve"> El laboratorio no  tiene en cuenta todos los componentes para realizar el cálculo de incertidumbre.</v>
      </c>
      <c r="G274" s="94" t="str">
        <f>'01-Mapa de riesgo-UO'!I275</f>
        <v>No cumplir la guía de incertidumbre ISO TS 16491 para el método del calorimetro balanceado</v>
      </c>
      <c r="H274" s="427" t="str">
        <f>'01-Mapa de riesgo-UO'!M275</f>
        <v xml:space="preserve">Pérdida de  credibilidad en el laboratorio
Pérdida de la confianza en el laboratorio
No conformidades en audiorías internas y externas
</v>
      </c>
      <c r="I274" s="427" t="str">
        <f>'01-Mapa de riesgo-UO'!AT275</f>
        <v>LEVE</v>
      </c>
      <c r="J274" s="95">
        <f>'01-Mapa de riesgo-UO'!AW497</f>
        <v>0</v>
      </c>
      <c r="K274" s="426" t="str">
        <f t="shared" ref="K274:K337" si="22">IF(I274="GRAVE","Debe formularse",IF(I274="MODERADO", "Si el proceso lo requiere","NO"))</f>
        <v>NO</v>
      </c>
      <c r="L274" s="435"/>
      <c r="M274" s="435"/>
      <c r="N274" s="435"/>
      <c r="O274" s="435"/>
      <c r="P274" s="435"/>
      <c r="Q274" s="435"/>
      <c r="R274" s="435"/>
      <c r="S274" s="454"/>
    </row>
    <row r="275" spans="1:19" ht="31.5" hidden="1" customHeight="1" x14ac:dyDescent="0.2">
      <c r="A275" s="428"/>
      <c r="B275" s="426"/>
      <c r="C275" s="426"/>
      <c r="D275" s="427"/>
      <c r="E275" s="427"/>
      <c r="F275" s="427"/>
      <c r="G275" s="94">
        <f>'01-Mapa de riesgo-UO'!I276</f>
        <v>0</v>
      </c>
      <c r="H275" s="427"/>
      <c r="I275" s="427"/>
      <c r="J275" s="95">
        <f>'01-Mapa de riesgo-UO'!AW498</f>
        <v>0</v>
      </c>
      <c r="K275" s="426"/>
      <c r="L275" s="435"/>
      <c r="M275" s="435"/>
      <c r="N275" s="435"/>
      <c r="O275" s="435"/>
      <c r="P275" s="435"/>
      <c r="Q275" s="435"/>
      <c r="R275" s="435"/>
      <c r="S275" s="454"/>
    </row>
    <row r="276" spans="1:19" ht="31.5" hidden="1" customHeight="1" x14ac:dyDescent="0.2">
      <c r="A276" s="428"/>
      <c r="B276" s="426"/>
      <c r="C276" s="426"/>
      <c r="D276" s="427"/>
      <c r="E276" s="427"/>
      <c r="F276" s="427"/>
      <c r="G276" s="94">
        <f>'01-Mapa de riesgo-UO'!I277</f>
        <v>0</v>
      </c>
      <c r="H276" s="427"/>
      <c r="I276" s="427"/>
      <c r="J276" s="95">
        <f>'01-Mapa de riesgo-UO'!AW499</f>
        <v>0</v>
      </c>
      <c r="K276" s="426"/>
      <c r="L276" s="435"/>
      <c r="M276" s="435"/>
      <c r="N276" s="435"/>
      <c r="O276" s="435"/>
      <c r="P276" s="435"/>
      <c r="Q276" s="435"/>
      <c r="R276" s="435"/>
      <c r="S276" s="454"/>
    </row>
    <row r="277" spans="1:19" ht="31.5" hidden="1" customHeight="1" x14ac:dyDescent="0.2">
      <c r="A277" s="428">
        <v>90</v>
      </c>
      <c r="B277" s="426" t="str">
        <f>'01-Mapa de riesgo-UO'!D278</f>
        <v>DOCENCIA</v>
      </c>
      <c r="C277" s="426" t="str">
        <f>+'01-Mapa de riesgo-UO'!F278</f>
        <v>NO</v>
      </c>
      <c r="D277" s="427" t="str">
        <f>'01-Mapa de riesgo-UO'!J278</f>
        <v>Información</v>
      </c>
      <c r="E277" s="427" t="str">
        <f>'01-Mapa de riesgo-UO'!K278</f>
        <v>Historias Académicas físicas y digitalizadas perdidas o incompletas</v>
      </c>
      <c r="F277" s="427" t="str">
        <f>'01-Mapa de riesgo-UO'!L278</f>
        <v>Pérdida o documentos incompletos de estudiantes en la información del archivo histórico de las historias académicas físicas y digitalizadas</v>
      </c>
      <c r="G277" s="94" t="str">
        <f>'01-Mapa de riesgo-UO'!I278</f>
        <v>Falta de cuidado y manejo de la información</v>
      </c>
      <c r="H277" s="427" t="str">
        <f>'01-Mapa de riesgo-UO'!M278</f>
        <v>Insatisfacción del estudiante y padres de familia, reflejado en el aumento de PQRS
Pérdida de la memoria histórica de los estudiantes
Implicaciones de carácter legal</v>
      </c>
      <c r="I277" s="427" t="str">
        <f>'01-Mapa de riesgo-UO'!AT278</f>
        <v>LEVE</v>
      </c>
      <c r="J277" s="95">
        <f>'01-Mapa de riesgo-UO'!AW500</f>
        <v>0</v>
      </c>
      <c r="K277" s="426" t="str">
        <f t="shared" si="22"/>
        <v>NO</v>
      </c>
      <c r="L277" s="435"/>
      <c r="M277" s="435"/>
      <c r="N277" s="435"/>
      <c r="O277" s="435"/>
      <c r="P277" s="435"/>
      <c r="Q277" s="435"/>
      <c r="R277" s="435"/>
      <c r="S277" s="454"/>
    </row>
    <row r="278" spans="1:19" ht="31.5" hidden="1" customHeight="1" x14ac:dyDescent="0.2">
      <c r="A278" s="428"/>
      <c r="B278" s="426"/>
      <c r="C278" s="426"/>
      <c r="D278" s="427"/>
      <c r="E278" s="427"/>
      <c r="F278" s="427"/>
      <c r="G278" s="94" t="str">
        <f>'01-Mapa de riesgo-UO'!I279</f>
        <v>Falta de verificación de la información física y digitalizada</v>
      </c>
      <c r="H278" s="427"/>
      <c r="I278" s="427"/>
      <c r="J278" s="95">
        <f>'01-Mapa de riesgo-UO'!AW501</f>
        <v>0</v>
      </c>
      <c r="K278" s="426"/>
      <c r="L278" s="435"/>
      <c r="M278" s="435"/>
      <c r="N278" s="435"/>
      <c r="O278" s="435"/>
      <c r="P278" s="435"/>
      <c r="Q278" s="435"/>
      <c r="R278" s="435"/>
      <c r="S278" s="454"/>
    </row>
    <row r="279" spans="1:19" ht="31.5" hidden="1" customHeight="1" x14ac:dyDescent="0.2">
      <c r="A279" s="428"/>
      <c r="B279" s="426"/>
      <c r="C279" s="426"/>
      <c r="D279" s="427"/>
      <c r="E279" s="427"/>
      <c r="F279" s="427"/>
      <c r="G279" s="94" t="str">
        <f>'01-Mapa de riesgo-UO'!I280</f>
        <v>Fallas en el sistema de información</v>
      </c>
      <c r="H279" s="427"/>
      <c r="I279" s="427"/>
      <c r="J279" s="95">
        <f>'01-Mapa de riesgo-UO'!AW502</f>
        <v>0</v>
      </c>
      <c r="K279" s="426"/>
      <c r="L279" s="435"/>
      <c r="M279" s="435"/>
      <c r="N279" s="435"/>
      <c r="O279" s="435"/>
      <c r="P279" s="435"/>
      <c r="Q279" s="435"/>
      <c r="R279" s="435"/>
      <c r="S279" s="454"/>
    </row>
    <row r="280" spans="1:19" ht="31.5" hidden="1" customHeight="1" x14ac:dyDescent="0.2">
      <c r="A280" s="428">
        <v>91</v>
      </c>
      <c r="B280" s="426" t="str">
        <f>'01-Mapa de riesgo-UO'!D281</f>
        <v>DOCENCIA</v>
      </c>
      <c r="C280" s="426" t="str">
        <f>+'01-Mapa de riesgo-UO'!F281</f>
        <v>NO</v>
      </c>
      <c r="D280" s="427" t="str">
        <f>'01-Mapa de riesgo-UO'!J281</f>
        <v>Cumplimiento</v>
      </c>
      <c r="E280" s="427" t="str">
        <f>'01-Mapa de riesgo-UO'!K281</f>
        <v>Alteración del Calendario Académico</v>
      </c>
      <c r="F280" s="427" t="str">
        <f>'01-Mapa de riesgo-UO'!L281</f>
        <v>Modificación de la programación de las actividades definidas en el calendario académico</v>
      </c>
      <c r="G280" s="94" t="str">
        <f>'01-Mapa de riesgo-UO'!I281</f>
        <v>Decisiones del consejo académico</v>
      </c>
      <c r="H280" s="427" t="str">
        <f>'01-Mapa de riesgo-UO'!M281</f>
        <v>Cruce de procedimientos académicos y administrativos
Extensión de contratos de trabajo
Insatisfacción de estudiantes y padres de familia, reflejado en el aumento de PQRS</v>
      </c>
      <c r="I280" s="427" t="str">
        <f>'01-Mapa de riesgo-UO'!AT281</f>
        <v>MODERADO</v>
      </c>
      <c r="J280" s="95">
        <f>'01-Mapa de riesgo-UO'!AW503</f>
        <v>0</v>
      </c>
      <c r="K280" s="426" t="str">
        <f t="shared" si="22"/>
        <v>Si el proceso lo requiere</v>
      </c>
      <c r="L280" s="435"/>
      <c r="M280" s="435"/>
      <c r="N280" s="435"/>
      <c r="O280" s="435"/>
      <c r="P280" s="435"/>
      <c r="Q280" s="435"/>
      <c r="R280" s="435"/>
      <c r="S280" s="454"/>
    </row>
    <row r="281" spans="1:19" ht="31.5" hidden="1" customHeight="1" x14ac:dyDescent="0.2">
      <c r="A281" s="428"/>
      <c r="B281" s="426"/>
      <c r="C281" s="426"/>
      <c r="D281" s="427"/>
      <c r="E281" s="427"/>
      <c r="F281" s="427"/>
      <c r="G281" s="94" t="str">
        <f>'01-Mapa de riesgo-UO'!I282</f>
        <v>Solicitudes de entidades gubernamentales</v>
      </c>
      <c r="H281" s="427"/>
      <c r="I281" s="427"/>
      <c r="J281" s="95">
        <f>'01-Mapa de riesgo-UO'!AW504</f>
        <v>0</v>
      </c>
      <c r="K281" s="426"/>
      <c r="L281" s="435"/>
      <c r="M281" s="435"/>
      <c r="N281" s="435"/>
      <c r="O281" s="435"/>
      <c r="P281" s="435"/>
      <c r="Q281" s="435"/>
      <c r="R281" s="435"/>
      <c r="S281" s="454"/>
    </row>
    <row r="282" spans="1:19" ht="31.5" hidden="1" customHeight="1" x14ac:dyDescent="0.2">
      <c r="A282" s="428"/>
      <c r="B282" s="426"/>
      <c r="C282" s="426"/>
      <c r="D282" s="427"/>
      <c r="E282" s="427"/>
      <c r="F282" s="427"/>
      <c r="G282" s="94">
        <f>'01-Mapa de riesgo-UO'!I283</f>
        <v>0</v>
      </c>
      <c r="H282" s="427"/>
      <c r="I282" s="427"/>
      <c r="J282" s="95">
        <f>'01-Mapa de riesgo-UO'!AW505</f>
        <v>0</v>
      </c>
      <c r="K282" s="426"/>
      <c r="L282" s="435"/>
      <c r="M282" s="435"/>
      <c r="N282" s="435"/>
      <c r="O282" s="435"/>
      <c r="P282" s="435"/>
      <c r="Q282" s="435"/>
      <c r="R282" s="435"/>
      <c r="S282" s="454"/>
    </row>
    <row r="283" spans="1:19" ht="31.5" hidden="1" customHeight="1" x14ac:dyDescent="0.2">
      <c r="A283" s="428">
        <v>92</v>
      </c>
      <c r="B283" s="426" t="str">
        <f>'01-Mapa de riesgo-UO'!D284</f>
        <v>DOCENCIA</v>
      </c>
      <c r="C283" s="426" t="str">
        <f>+'01-Mapa de riesgo-UO'!F284</f>
        <v>SI</v>
      </c>
      <c r="D283" s="427" t="str">
        <f>'01-Mapa de riesgo-UO'!J284</f>
        <v>Corrupción</v>
      </c>
      <c r="E283" s="427" t="str">
        <f>'01-Mapa de riesgo-UO'!K284</f>
        <v>Error en la expedición de certificados de estudios que solicitan los estudiantes con información especial</v>
      </c>
      <c r="F283" s="427" t="str">
        <f>'01-Mapa de riesgo-UO'!L284</f>
        <v>Omisión, inexactitud o adulteración  de información en los certificados de estudios con información especial expedidos por la Universidad</v>
      </c>
      <c r="G283" s="94" t="str">
        <f>'01-Mapa de riesgo-UO'!I284</f>
        <v>Fallas en el sistema de información</v>
      </c>
      <c r="H283" s="427"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27" t="str">
        <f>'01-Mapa de riesgo-UO'!AT284</f>
        <v>LEVE</v>
      </c>
      <c r="J283" s="95">
        <f>'01-Mapa de riesgo-UO'!AW506</f>
        <v>0</v>
      </c>
      <c r="K283" s="426" t="str">
        <f t="shared" si="22"/>
        <v>NO</v>
      </c>
      <c r="L283" s="435"/>
      <c r="M283" s="435"/>
      <c r="N283" s="435"/>
      <c r="O283" s="435"/>
      <c r="P283" s="435"/>
      <c r="Q283" s="435"/>
      <c r="R283" s="435"/>
      <c r="S283" s="454"/>
    </row>
    <row r="284" spans="1:19" ht="31.5" hidden="1" customHeight="1" x14ac:dyDescent="0.2">
      <c r="A284" s="428"/>
      <c r="B284" s="426"/>
      <c r="C284" s="426"/>
      <c r="D284" s="427"/>
      <c r="E284" s="427"/>
      <c r="F284" s="427"/>
      <c r="G284" s="94" t="str">
        <f>'01-Mapa de riesgo-UO'!I285</f>
        <v>Generación de certificados manuales</v>
      </c>
      <c r="H284" s="427"/>
      <c r="I284" s="427"/>
      <c r="J284" s="95">
        <f>'01-Mapa de riesgo-UO'!AW507</f>
        <v>0</v>
      </c>
      <c r="K284" s="426"/>
      <c r="L284" s="435"/>
      <c r="M284" s="435"/>
      <c r="N284" s="435"/>
      <c r="O284" s="435"/>
      <c r="P284" s="435"/>
      <c r="Q284" s="435"/>
      <c r="R284" s="435"/>
      <c r="S284" s="454"/>
    </row>
    <row r="285" spans="1:19" ht="31.5" hidden="1" customHeight="1" x14ac:dyDescent="0.2">
      <c r="A285" s="428"/>
      <c r="B285" s="426"/>
      <c r="C285" s="426"/>
      <c r="D285" s="427"/>
      <c r="E285" s="427"/>
      <c r="F285" s="427"/>
      <c r="G285" s="94">
        <f>'01-Mapa de riesgo-UO'!I286</f>
        <v>0</v>
      </c>
      <c r="H285" s="427"/>
      <c r="I285" s="427"/>
      <c r="J285" s="95">
        <f>'01-Mapa de riesgo-UO'!AW508</f>
        <v>0</v>
      </c>
      <c r="K285" s="426"/>
      <c r="L285" s="435"/>
      <c r="M285" s="435"/>
      <c r="N285" s="435"/>
      <c r="O285" s="435"/>
      <c r="P285" s="435"/>
      <c r="Q285" s="435"/>
      <c r="R285" s="435"/>
      <c r="S285" s="454"/>
    </row>
    <row r="286" spans="1:19" ht="31.5" hidden="1" customHeight="1" x14ac:dyDescent="0.2">
      <c r="A286" s="428">
        <v>93</v>
      </c>
      <c r="B286" s="426" t="str">
        <f>'01-Mapa de riesgo-UO'!D287</f>
        <v>DOCENCIA</v>
      </c>
      <c r="C286" s="426" t="str">
        <f>+'01-Mapa de riesgo-UO'!F287</f>
        <v>SI</v>
      </c>
      <c r="D286" s="427" t="str">
        <f>'01-Mapa de riesgo-UO'!J287</f>
        <v>Información</v>
      </c>
      <c r="E286" s="427" t="str">
        <f>'01-Mapa de riesgo-UO'!K287</f>
        <v>Pérdida del material bibliográfico</v>
      </c>
      <c r="F286" s="427"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94" t="str">
        <f>'01-Mapa de riesgo-UO'!I287</f>
        <v>Cancelaciones de semestre; estudiantes que no regresan; demoras en las devoluciones</v>
      </c>
      <c r="H286" s="427" t="str">
        <f>'01-Mapa de riesgo-UO'!M287</f>
        <v>Disminución del acervo bibliográfico físico</v>
      </c>
      <c r="I286" s="427" t="str">
        <f>'01-Mapa de riesgo-UO'!AT287</f>
        <v>LEVE</v>
      </c>
      <c r="J286" s="95">
        <f>'01-Mapa de riesgo-UO'!AW509</f>
        <v>0</v>
      </c>
      <c r="K286" s="426" t="str">
        <f t="shared" si="22"/>
        <v>NO</v>
      </c>
      <c r="L286" s="435"/>
      <c r="M286" s="435"/>
      <c r="N286" s="435"/>
      <c r="O286" s="435"/>
      <c r="P286" s="435"/>
      <c r="Q286" s="435"/>
      <c r="R286" s="435"/>
      <c r="S286" s="454"/>
    </row>
    <row r="287" spans="1:19" ht="31.5" hidden="1" customHeight="1" x14ac:dyDescent="0.2">
      <c r="A287" s="428"/>
      <c r="B287" s="426"/>
      <c r="C287" s="426"/>
      <c r="D287" s="427"/>
      <c r="E287" s="427"/>
      <c r="F287" s="427"/>
      <c r="G287" s="94">
        <f>'01-Mapa de riesgo-UO'!I288</f>
        <v>0</v>
      </c>
      <c r="H287" s="427"/>
      <c r="I287" s="427"/>
      <c r="J287" s="95">
        <f>'01-Mapa de riesgo-UO'!AW510</f>
        <v>0</v>
      </c>
      <c r="K287" s="426"/>
      <c r="L287" s="435"/>
      <c r="M287" s="435"/>
      <c r="N287" s="435"/>
      <c r="O287" s="435"/>
      <c r="P287" s="435"/>
      <c r="Q287" s="435"/>
      <c r="R287" s="435"/>
      <c r="S287" s="454"/>
    </row>
    <row r="288" spans="1:19" ht="31.5" hidden="1" customHeight="1" x14ac:dyDescent="0.2">
      <c r="A288" s="428"/>
      <c r="B288" s="426"/>
      <c r="C288" s="426"/>
      <c r="D288" s="427"/>
      <c r="E288" s="427"/>
      <c r="F288" s="427"/>
      <c r="G288" s="94">
        <f>'01-Mapa de riesgo-UO'!I289</f>
        <v>0</v>
      </c>
      <c r="H288" s="427"/>
      <c r="I288" s="427"/>
      <c r="J288" s="95">
        <f>'01-Mapa de riesgo-UO'!AW511</f>
        <v>0</v>
      </c>
      <c r="K288" s="426"/>
      <c r="L288" s="435"/>
      <c r="M288" s="435"/>
      <c r="N288" s="435"/>
      <c r="O288" s="435"/>
      <c r="P288" s="435"/>
      <c r="Q288" s="435"/>
      <c r="R288" s="435"/>
      <c r="S288" s="454"/>
    </row>
    <row r="289" spans="1:19" ht="31.5" hidden="1" customHeight="1" x14ac:dyDescent="0.2">
      <c r="A289" s="428">
        <v>94</v>
      </c>
      <c r="B289" s="426" t="str">
        <f>'01-Mapa de riesgo-UO'!D290</f>
        <v>ADMINISTRACIÓN_INSTITUCIONAL</v>
      </c>
      <c r="C289" s="426" t="str">
        <f>+'01-Mapa de riesgo-UO'!F290</f>
        <v>NO</v>
      </c>
      <c r="D289" s="427" t="str">
        <f>'01-Mapa de riesgo-UO'!J290</f>
        <v>Cumplimiento</v>
      </c>
      <c r="E289" s="427" t="str">
        <f>'01-Mapa de riesgo-UO'!K290</f>
        <v xml:space="preserve">Incuplimiento de las normas de publicación para radio, campus informa y redes sociales. </v>
      </c>
      <c r="F289" s="427" t="str">
        <f>'01-Mapa de riesgo-UO'!L290</f>
        <v xml:space="preserve"> No cumplir con los lineamientos legales y operacionales en el manejo de la información que se difunde a través de univerisitaria estereo.</v>
      </c>
      <c r="G289" s="94" t="str">
        <f>'01-Mapa de riesgo-UO'!I290</f>
        <v xml:space="preserve">Inexistencia de unmanual de lineamiento institucional  para el uso de redes sociales , campus informa, emisora unniversitaria stereo. </v>
      </c>
      <c r="H289" s="427" t="str">
        <f>'01-Mapa de riesgo-UO'!M290</f>
        <v xml:space="preserve">Pérdida vitalicia de la Licencia de Radio Difusión ante el MINITIC
Cierre definitivo de la emisora
Sanciones legales y económicas para la Universidad. </v>
      </c>
      <c r="I289" s="427" t="str">
        <f>'01-Mapa de riesgo-UO'!AT290</f>
        <v>MODERADO</v>
      </c>
      <c r="J289" s="95">
        <f>'01-Mapa de riesgo-UO'!AW512</f>
        <v>0</v>
      </c>
      <c r="K289" s="426" t="str">
        <f t="shared" si="22"/>
        <v>Si el proceso lo requiere</v>
      </c>
      <c r="L289" s="435"/>
      <c r="M289" s="435"/>
      <c r="N289" s="435"/>
      <c r="O289" s="435"/>
      <c r="P289" s="435"/>
      <c r="Q289" s="435"/>
      <c r="R289" s="435"/>
      <c r="S289" s="454"/>
    </row>
    <row r="290" spans="1:19" ht="31.5" hidden="1" customHeight="1" x14ac:dyDescent="0.2">
      <c r="A290" s="428"/>
      <c r="B290" s="426"/>
      <c r="C290" s="426"/>
      <c r="D290" s="427"/>
      <c r="E290" s="427"/>
      <c r="F290" s="427"/>
      <c r="G290" s="94" t="str">
        <f>'01-Mapa de riesgo-UO'!I291</f>
        <v>Falta de directrices, en cuanto a la centralización de las comunicaciones a través de un unico canal</v>
      </c>
      <c r="H290" s="427"/>
      <c r="I290" s="427"/>
      <c r="J290" s="95">
        <f>'01-Mapa de riesgo-UO'!AW513</f>
        <v>0</v>
      </c>
      <c r="K290" s="426"/>
      <c r="L290" s="435"/>
      <c r="M290" s="435"/>
      <c r="N290" s="435"/>
      <c r="O290" s="435"/>
      <c r="P290" s="435"/>
      <c r="Q290" s="435"/>
      <c r="R290" s="435"/>
      <c r="S290" s="454"/>
    </row>
    <row r="291" spans="1:19" ht="31.5" hidden="1" customHeight="1" x14ac:dyDescent="0.2">
      <c r="A291" s="428"/>
      <c r="B291" s="426"/>
      <c r="C291" s="426"/>
      <c r="D291" s="427"/>
      <c r="E291" s="427"/>
      <c r="F291" s="427"/>
      <c r="G291" s="94" t="str">
        <f>'01-Mapa de riesgo-UO'!I292</f>
        <v>Comunicaciones externas desviadas de la realidad, por actores externos y sus motivaciones personales</v>
      </c>
      <c r="H291" s="427"/>
      <c r="I291" s="427"/>
      <c r="J291" s="95">
        <f>'01-Mapa de riesgo-UO'!AW514</f>
        <v>0</v>
      </c>
      <c r="K291" s="426"/>
      <c r="L291" s="435"/>
      <c r="M291" s="435"/>
      <c r="N291" s="435"/>
      <c r="O291" s="435"/>
      <c r="P291" s="435"/>
      <c r="Q291" s="435"/>
      <c r="R291" s="435"/>
      <c r="S291" s="454"/>
    </row>
    <row r="292" spans="1:19" ht="31.5" hidden="1" customHeight="1" x14ac:dyDescent="0.2">
      <c r="A292" s="428">
        <v>95</v>
      </c>
      <c r="B292" s="426" t="str">
        <f>'01-Mapa de riesgo-UO'!D293</f>
        <v>ADMINISTRACIÓN_INSTITUCIONAL</v>
      </c>
      <c r="C292" s="426" t="str">
        <f>+'01-Mapa de riesgo-UO'!F293</f>
        <v>NO</v>
      </c>
      <c r="D292" s="427" t="str">
        <f>'01-Mapa de riesgo-UO'!J293</f>
        <v>Corrupción</v>
      </c>
      <c r="E292" s="427" t="str">
        <f>'01-Mapa de riesgo-UO'!K293</f>
        <v>Divulgación de información errada o perjudicial para la institución</v>
      </c>
      <c r="F292" s="427" t="str">
        <f>'01-Mapa de riesgo-UO'!L293</f>
        <v>Uso indebido de los medios de comunicaciòn con el fin de favorecer a terceros o intereses particulares</v>
      </c>
      <c r="G292" s="94" t="str">
        <f>'01-Mapa de riesgo-UO'!I293</f>
        <v>Presiones por actores externos a la Universidad</v>
      </c>
      <c r="H292" s="427" t="str">
        <f>'01-Mapa de riesgo-UO'!M293</f>
        <v>Crisis reputacional de la Universidad
Sanciones legales para la Universidad</v>
      </c>
      <c r="I292" s="427" t="str">
        <f>'01-Mapa de riesgo-UO'!AT293</f>
        <v>MODERADO</v>
      </c>
      <c r="J292" s="95">
        <f>'01-Mapa de riesgo-UO'!AW515</f>
        <v>0</v>
      </c>
      <c r="K292" s="426" t="str">
        <f t="shared" si="22"/>
        <v>Si el proceso lo requiere</v>
      </c>
      <c r="L292" s="435"/>
      <c r="M292" s="435"/>
      <c r="N292" s="435"/>
      <c r="O292" s="435"/>
      <c r="P292" s="435"/>
      <c r="Q292" s="435"/>
      <c r="R292" s="435"/>
      <c r="S292" s="454"/>
    </row>
    <row r="293" spans="1:19" ht="31.5" hidden="1" customHeight="1" x14ac:dyDescent="0.2">
      <c r="A293" s="428"/>
      <c r="B293" s="426"/>
      <c r="C293" s="426"/>
      <c r="D293" s="427"/>
      <c r="E293" s="427"/>
      <c r="F293" s="427"/>
      <c r="G293" s="94" t="str">
        <f>'01-Mapa de riesgo-UO'!I294</f>
        <v>Falta de ética al interior de la Universidad</v>
      </c>
      <c r="H293" s="427"/>
      <c r="I293" s="427"/>
      <c r="J293" s="95">
        <f>'01-Mapa de riesgo-UO'!AW516</f>
        <v>0</v>
      </c>
      <c r="K293" s="426"/>
      <c r="L293" s="435"/>
      <c r="M293" s="435"/>
      <c r="N293" s="435"/>
      <c r="O293" s="435"/>
      <c r="P293" s="435"/>
      <c r="Q293" s="435"/>
      <c r="R293" s="435"/>
      <c r="S293" s="454"/>
    </row>
    <row r="294" spans="1:19" ht="31.5" hidden="1" customHeight="1" x14ac:dyDescent="0.2">
      <c r="A294" s="428"/>
      <c r="B294" s="426"/>
      <c r="C294" s="426"/>
      <c r="D294" s="427"/>
      <c r="E294" s="427"/>
      <c r="F294" s="427"/>
      <c r="G294" s="94" t="str">
        <f>'01-Mapa de riesgo-UO'!I295</f>
        <v>Falta de directrices, en cuanto a la centralización de las comunicaciones a través de un único canal</v>
      </c>
      <c r="H294" s="427"/>
      <c r="I294" s="427"/>
      <c r="J294" s="95">
        <f>'01-Mapa de riesgo-UO'!AW517</f>
        <v>0</v>
      </c>
      <c r="K294" s="426"/>
      <c r="L294" s="435"/>
      <c r="M294" s="435"/>
      <c r="N294" s="435"/>
      <c r="O294" s="435"/>
      <c r="P294" s="435"/>
      <c r="Q294" s="435"/>
      <c r="R294" s="435"/>
      <c r="S294" s="454"/>
    </row>
    <row r="295" spans="1:19" ht="31.5" hidden="1" customHeight="1" x14ac:dyDescent="0.2">
      <c r="A295" s="428">
        <v>96</v>
      </c>
      <c r="B295" s="426" t="str">
        <f>'01-Mapa de riesgo-UO'!D296</f>
        <v>ADMINISTRACIÓN_INSTITUCIONAL</v>
      </c>
      <c r="C295" s="426" t="str">
        <f>+'01-Mapa de riesgo-UO'!F296</f>
        <v>NO</v>
      </c>
      <c r="D295" s="427" t="str">
        <f>'01-Mapa de riesgo-UO'!J296</f>
        <v>Corrupción</v>
      </c>
      <c r="E295" s="427" t="str">
        <f>'01-Mapa de riesgo-UO'!K296</f>
        <v>Manipulacion de los medios de comunicación de la Universidad</v>
      </c>
      <c r="F295" s="427" t="str">
        <f>'01-Mapa de riesgo-UO'!L296</f>
        <v>Uso indebido de los medios de comunicaciòn con el fin de favorecer a terceros o intereses particulares</v>
      </c>
      <c r="G295" s="94" t="str">
        <f>'01-Mapa de riesgo-UO'!I296</f>
        <v>Presiones por actores externos a la Universidad</v>
      </c>
      <c r="H295" s="427" t="str">
        <f>'01-Mapa de riesgo-UO'!M296</f>
        <v>Crisis reputacional de la Universidad
Sanciones legales para la Universidad</v>
      </c>
      <c r="I295" s="427" t="str">
        <f>'01-Mapa de riesgo-UO'!AT296</f>
        <v>MODERADO</v>
      </c>
      <c r="J295" s="95">
        <f>'01-Mapa de riesgo-UO'!AW518</f>
        <v>0</v>
      </c>
      <c r="K295" s="426" t="str">
        <f t="shared" si="22"/>
        <v>Si el proceso lo requiere</v>
      </c>
      <c r="L295" s="435"/>
      <c r="M295" s="435"/>
      <c r="N295" s="435"/>
      <c r="O295" s="435"/>
      <c r="P295" s="435"/>
      <c r="Q295" s="435"/>
      <c r="R295" s="435"/>
      <c r="S295" s="454"/>
    </row>
    <row r="296" spans="1:19" ht="31.5" hidden="1" customHeight="1" x14ac:dyDescent="0.2">
      <c r="A296" s="428"/>
      <c r="B296" s="426"/>
      <c r="C296" s="426"/>
      <c r="D296" s="427"/>
      <c r="E296" s="427"/>
      <c r="F296" s="427"/>
      <c r="G296" s="94" t="str">
        <f>'01-Mapa de riesgo-UO'!I297</f>
        <v>Falta de ética al interior de la Universidad</v>
      </c>
      <c r="H296" s="427"/>
      <c r="I296" s="427"/>
      <c r="J296" s="95">
        <f>'01-Mapa de riesgo-UO'!AW519</f>
        <v>0</v>
      </c>
      <c r="K296" s="426"/>
      <c r="L296" s="435"/>
      <c r="M296" s="435"/>
      <c r="N296" s="435"/>
      <c r="O296" s="435"/>
      <c r="P296" s="435"/>
      <c r="Q296" s="435"/>
      <c r="R296" s="435"/>
      <c r="S296" s="454"/>
    </row>
    <row r="297" spans="1:19" ht="31.5" hidden="1" customHeight="1" x14ac:dyDescent="0.2">
      <c r="A297" s="428"/>
      <c r="B297" s="426"/>
      <c r="C297" s="426"/>
      <c r="D297" s="427"/>
      <c r="E297" s="427"/>
      <c r="F297" s="427"/>
      <c r="G297" s="94" t="str">
        <f>'01-Mapa de riesgo-UO'!I298</f>
        <v>Falta de directrices, en cuanto a la centralización de las comunicaciones a través de un único canal</v>
      </c>
      <c r="H297" s="427"/>
      <c r="I297" s="427"/>
      <c r="J297" s="95">
        <f>'01-Mapa de riesgo-UO'!AW520</f>
        <v>0</v>
      </c>
      <c r="K297" s="426"/>
      <c r="L297" s="435"/>
      <c r="M297" s="435"/>
      <c r="N297" s="435"/>
      <c r="O297" s="435"/>
      <c r="P297" s="435"/>
      <c r="Q297" s="435"/>
      <c r="R297" s="435"/>
      <c r="S297" s="454"/>
    </row>
    <row r="298" spans="1:19" ht="31.5" hidden="1" customHeight="1" x14ac:dyDescent="0.2">
      <c r="A298" s="428">
        <v>97</v>
      </c>
      <c r="B298" s="426" t="str">
        <f>'01-Mapa de riesgo-UO'!D299</f>
        <v>ADMINISTRACIÓN_INSTITUCIONAL</v>
      </c>
      <c r="C298" s="426" t="str">
        <f>+'01-Mapa de riesgo-UO'!F299</f>
        <v>NO</v>
      </c>
      <c r="D298" s="427" t="str">
        <f>'01-Mapa de riesgo-UO'!J299</f>
        <v>Imagen</v>
      </c>
      <c r="E298" s="427" t="str">
        <f>'01-Mapa de riesgo-UO'!K299</f>
        <v>Demandas por derechos de autor y por uso de imagen</v>
      </c>
      <c r="F298" s="427" t="str">
        <f>'01-Mapa de riesgo-UO'!L299</f>
        <v>Demandas de autoría por el uso de material audiovisual, y por el uso de imagen sin previo consentimiento</v>
      </c>
      <c r="G298" s="94" t="str">
        <f>'01-Mapa de riesgo-UO'!I299</f>
        <v>Inexistencia de un formato para la cesión de derechos de autor</v>
      </c>
      <c r="H298" s="427" t="str">
        <f>'01-Mapa de riesgo-UO'!M299</f>
        <v>Pérdida económica por demandas
Sanciones legales para la Universidad</v>
      </c>
      <c r="I298" s="427" t="str">
        <f>'01-Mapa de riesgo-UO'!AT299</f>
        <v>MODERADO</v>
      </c>
      <c r="J298" s="95">
        <f>'01-Mapa de riesgo-UO'!AW521</f>
        <v>0</v>
      </c>
      <c r="K298" s="426" t="str">
        <f t="shared" si="22"/>
        <v>Si el proceso lo requiere</v>
      </c>
      <c r="L298" s="435"/>
      <c r="M298" s="435"/>
      <c r="N298" s="435"/>
      <c r="O298" s="435"/>
      <c r="P298" s="435"/>
      <c r="Q298" s="435"/>
      <c r="R298" s="435"/>
      <c r="S298" s="454"/>
    </row>
    <row r="299" spans="1:19" ht="31.5" hidden="1" customHeight="1" x14ac:dyDescent="0.2">
      <c r="A299" s="428"/>
      <c r="B299" s="426"/>
      <c r="C299" s="426"/>
      <c r="D299" s="427"/>
      <c r="E299" s="427"/>
      <c r="F299" s="427"/>
      <c r="G299" s="94" t="str">
        <f>'01-Mapa de riesgo-UO'!I300</f>
        <v>Inexistencia de un formato para el consentimiento de uso de imagen</v>
      </c>
      <c r="H299" s="427"/>
      <c r="I299" s="427"/>
      <c r="J299" s="95">
        <f>'01-Mapa de riesgo-UO'!AW522</f>
        <v>0</v>
      </c>
      <c r="K299" s="426"/>
      <c r="L299" s="435"/>
      <c r="M299" s="435"/>
      <c r="N299" s="435"/>
      <c r="O299" s="435"/>
      <c r="P299" s="435"/>
      <c r="Q299" s="435"/>
      <c r="R299" s="435"/>
      <c r="S299" s="454"/>
    </row>
    <row r="300" spans="1:19" ht="31.5" hidden="1" customHeight="1" x14ac:dyDescent="0.2">
      <c r="A300" s="428"/>
      <c r="B300" s="426"/>
      <c r="C300" s="426"/>
      <c r="D300" s="427"/>
      <c r="E300" s="427"/>
      <c r="F300" s="427"/>
      <c r="G300" s="94">
        <f>'01-Mapa de riesgo-UO'!I301</f>
        <v>0</v>
      </c>
      <c r="H300" s="427"/>
      <c r="I300" s="427"/>
      <c r="J300" s="95">
        <f>'01-Mapa de riesgo-UO'!AW523</f>
        <v>0</v>
      </c>
      <c r="K300" s="426"/>
      <c r="L300" s="435"/>
      <c r="M300" s="435"/>
      <c r="N300" s="435"/>
      <c r="O300" s="435"/>
      <c r="P300" s="435"/>
      <c r="Q300" s="435"/>
      <c r="R300" s="435"/>
      <c r="S300" s="454"/>
    </row>
    <row r="301" spans="1:19" ht="31.5" hidden="1" customHeight="1" x14ac:dyDescent="0.2">
      <c r="A301" s="428">
        <v>98</v>
      </c>
      <c r="B301" s="426" t="str">
        <f>'01-Mapa de riesgo-UO'!D302</f>
        <v>CONTROL_SEGUIMIENTO</v>
      </c>
      <c r="C301" s="426" t="str">
        <f>+'01-Mapa de riesgo-UO'!F302</f>
        <v>NO</v>
      </c>
      <c r="D301" s="427" t="str">
        <f>'01-Mapa de riesgo-UO'!J302</f>
        <v>Tecnología</v>
      </c>
      <c r="E301" s="427" t="str">
        <f>'01-Mapa de riesgo-UO'!K302</f>
        <v>Ausencia de notificación personal y oportuna de los autos de apertura de actuación disciplinaria</v>
      </c>
      <c r="F301" s="427"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94" t="str">
        <f>'01-Mapa de riesgo-UO'!I302</f>
        <v>Caida de redes</v>
      </c>
      <c r="H301" s="427"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27" t="str">
        <f>'01-Mapa de riesgo-UO'!AT302</f>
        <v>LEVE</v>
      </c>
      <c r="J301" s="95">
        <f>'01-Mapa de riesgo-UO'!AW524</f>
        <v>0</v>
      </c>
      <c r="K301" s="426" t="str">
        <f t="shared" si="22"/>
        <v>NO</v>
      </c>
      <c r="L301" s="435"/>
      <c r="M301" s="435"/>
      <c r="N301" s="435"/>
      <c r="O301" s="435"/>
      <c r="P301" s="435"/>
      <c r="Q301" s="435"/>
      <c r="R301" s="435"/>
      <c r="S301" s="454"/>
    </row>
    <row r="302" spans="1:19" ht="31.5" hidden="1" customHeight="1" x14ac:dyDescent="0.2">
      <c r="A302" s="428"/>
      <c r="B302" s="426"/>
      <c r="C302" s="426"/>
      <c r="D302" s="427"/>
      <c r="E302" s="427"/>
      <c r="F302" s="427"/>
      <c r="G302" s="94">
        <f>'01-Mapa de riesgo-UO'!I303</f>
        <v>0</v>
      </c>
      <c r="H302" s="427"/>
      <c r="I302" s="427"/>
      <c r="J302" s="95">
        <f>'01-Mapa de riesgo-UO'!AW525</f>
        <v>0</v>
      </c>
      <c r="K302" s="426"/>
      <c r="L302" s="435"/>
      <c r="M302" s="435"/>
      <c r="N302" s="435"/>
      <c r="O302" s="435"/>
      <c r="P302" s="435"/>
      <c r="Q302" s="435"/>
      <c r="R302" s="435"/>
      <c r="S302" s="454"/>
    </row>
    <row r="303" spans="1:19" ht="31.5" hidden="1" customHeight="1" x14ac:dyDescent="0.2">
      <c r="A303" s="428"/>
      <c r="B303" s="426"/>
      <c r="C303" s="426"/>
      <c r="D303" s="427"/>
      <c r="E303" s="427"/>
      <c r="F303" s="427"/>
      <c r="G303" s="94">
        <f>'01-Mapa de riesgo-UO'!I304</f>
        <v>0</v>
      </c>
      <c r="H303" s="427"/>
      <c r="I303" s="427"/>
      <c r="J303" s="95">
        <f>'01-Mapa de riesgo-UO'!AW526</f>
        <v>0</v>
      </c>
      <c r="K303" s="426"/>
      <c r="L303" s="435"/>
      <c r="M303" s="435"/>
      <c r="N303" s="435"/>
      <c r="O303" s="435"/>
      <c r="P303" s="435"/>
      <c r="Q303" s="435"/>
      <c r="R303" s="435"/>
      <c r="S303" s="454"/>
    </row>
    <row r="304" spans="1:19" ht="31.5" hidden="1" customHeight="1" x14ac:dyDescent="0.2">
      <c r="A304" s="428">
        <v>99</v>
      </c>
      <c r="B304" s="426" t="str">
        <f>'01-Mapa de riesgo-UO'!D305</f>
        <v>CONTROL_SEGUIMIENTO</v>
      </c>
      <c r="C304" s="426" t="str">
        <f>+'01-Mapa de riesgo-UO'!F305</f>
        <v>NO</v>
      </c>
      <c r="D304" s="427" t="str">
        <f>'01-Mapa de riesgo-UO'!J305</f>
        <v>Operacional</v>
      </c>
      <c r="E304" s="427" t="str">
        <f>'01-Mapa de riesgo-UO'!K305</f>
        <v xml:space="preserve">Que por no tener establecida la competencia interna para investigar a los colaboradores que no son servidores publicos de planta  de la UTP, se deje de investigar conductas reprochables. </v>
      </c>
      <c r="F304" s="427" t="str">
        <f>'01-Mapa de riesgo-UO'!L305</f>
        <v xml:space="preserve">La ley 1952 de 2019 modificada por la 2094 de 2021 faculta a las OCID para dsiciplinar unicamante a servidores publicos de planta, los demas no tienen competencia interna establecida  </v>
      </c>
      <c r="G304" s="94" t="str">
        <f>'01-Mapa de riesgo-UO'!I305</f>
        <v>Ausencia de procedimientos o reglamentación en temas específicos</v>
      </c>
      <c r="H304" s="427" t="str">
        <f>'01-Mapa de riesgo-UO'!M305</f>
        <v>Que se dejen de investigar conductas de colaboradores que no son servidores publicos de planta de la UTP</v>
      </c>
      <c r="I304" s="427" t="str">
        <f>'01-Mapa de riesgo-UO'!AT305</f>
        <v>GRAVE</v>
      </c>
      <c r="J304" s="95">
        <f>'01-Mapa de riesgo-UO'!AW527</f>
        <v>0</v>
      </c>
      <c r="K304" s="426" t="str">
        <f t="shared" si="22"/>
        <v>Debe formularse</v>
      </c>
      <c r="L304" s="435"/>
      <c r="M304" s="435"/>
      <c r="N304" s="435"/>
      <c r="O304" s="435"/>
      <c r="P304" s="435"/>
      <c r="Q304" s="435"/>
      <c r="R304" s="435"/>
      <c r="S304" s="454"/>
    </row>
    <row r="305" spans="1:19" ht="31.5" hidden="1" customHeight="1" x14ac:dyDescent="0.2">
      <c r="A305" s="428"/>
      <c r="B305" s="426"/>
      <c r="C305" s="426"/>
      <c r="D305" s="427"/>
      <c r="E305" s="427"/>
      <c r="F305" s="427"/>
      <c r="G305" s="94" t="str">
        <f>'01-Mapa de riesgo-UO'!I306</f>
        <v>Desconocimiento u omisión de una ley, norma, politica.</v>
      </c>
      <c r="H305" s="427"/>
      <c r="I305" s="427"/>
      <c r="J305" s="95">
        <f>'01-Mapa de riesgo-UO'!AW528</f>
        <v>0</v>
      </c>
      <c r="K305" s="426"/>
      <c r="L305" s="435"/>
      <c r="M305" s="435"/>
      <c r="N305" s="435"/>
      <c r="O305" s="435"/>
      <c r="P305" s="435"/>
      <c r="Q305" s="435"/>
      <c r="R305" s="435"/>
      <c r="S305" s="454"/>
    </row>
    <row r="306" spans="1:19" ht="31.5" hidden="1" customHeight="1" x14ac:dyDescent="0.2">
      <c r="A306" s="428"/>
      <c r="B306" s="426"/>
      <c r="C306" s="426"/>
      <c r="D306" s="427"/>
      <c r="E306" s="427"/>
      <c r="F306" s="427"/>
      <c r="G306" s="94" t="str">
        <f>'01-Mapa de riesgo-UO'!I307</f>
        <v xml:space="preserve">Desactualización de procedimientos </v>
      </c>
      <c r="H306" s="427"/>
      <c r="I306" s="427"/>
      <c r="J306" s="95">
        <f>'01-Mapa de riesgo-UO'!AW529</f>
        <v>0</v>
      </c>
      <c r="K306" s="426"/>
      <c r="L306" s="435"/>
      <c r="M306" s="435"/>
      <c r="N306" s="435"/>
      <c r="O306" s="435"/>
      <c r="P306" s="435"/>
      <c r="Q306" s="435"/>
      <c r="R306" s="435"/>
      <c r="S306" s="454"/>
    </row>
    <row r="307" spans="1:19" ht="31.5" hidden="1" customHeight="1" x14ac:dyDescent="0.2">
      <c r="A307" s="428">
        <v>100</v>
      </c>
      <c r="B307" s="426" t="str">
        <f>'01-Mapa de riesgo-UO'!D308</f>
        <v>CONTROL_SEGUIMIENTO</v>
      </c>
      <c r="C307" s="426" t="str">
        <f>+'01-Mapa de riesgo-UO'!F308</f>
        <v>NO</v>
      </c>
      <c r="D307" s="427" t="str">
        <f>'01-Mapa de riesgo-UO'!J308</f>
        <v>Cumplimiento</v>
      </c>
      <c r="E307" s="427" t="str">
        <f>'01-Mapa de riesgo-UO'!K308</f>
        <v>Incumplimiento de la norma externa que rige la rendición de la cuenta e informes (RCA) a la Contraloría General de la República</v>
      </c>
      <c r="F307" s="427" t="str">
        <f>'01-Mapa de riesgo-UO'!L308</f>
        <v>Informes entregados posteriormente a las fechas requeridas por el ente de control o que no siguen las directrices de la normatividad aplicable</v>
      </c>
      <c r="G307" s="94" t="str">
        <f>'01-Mapa de riesgo-UO'!I308</f>
        <v>Presentación inoportuna  de información por parte de las dependencias académicas o administrativas  requerida  en la RCA</v>
      </c>
      <c r="H307" s="427" t="str">
        <f>'01-Mapa de riesgo-UO'!M308</f>
        <v>Sanciones  impuestas  a los funcionarios responsables de la  RCA</v>
      </c>
      <c r="I307" s="427" t="str">
        <f>'01-Mapa de riesgo-UO'!AT308</f>
        <v>LEVE</v>
      </c>
      <c r="J307" s="95">
        <f>'01-Mapa de riesgo-UO'!AW530</f>
        <v>0</v>
      </c>
      <c r="K307" s="426" t="str">
        <f t="shared" si="22"/>
        <v>NO</v>
      </c>
      <c r="L307" s="435"/>
      <c r="M307" s="435"/>
      <c r="N307" s="435"/>
      <c r="O307" s="435"/>
      <c r="P307" s="435"/>
      <c r="Q307" s="435"/>
      <c r="R307" s="435"/>
      <c r="S307" s="454"/>
    </row>
    <row r="308" spans="1:19" ht="31.5" hidden="1" customHeight="1" x14ac:dyDescent="0.2">
      <c r="A308" s="428"/>
      <c r="B308" s="426"/>
      <c r="C308" s="426"/>
      <c r="D308" s="427"/>
      <c r="E308" s="427"/>
      <c r="F308" s="427"/>
      <c r="G308" s="94" t="str">
        <f>'01-Mapa de riesgo-UO'!I309</f>
        <v>La información  requerida  en la RCA no se encuentra sistematizada y su  consulta, elaboración y verificación es  manual.</v>
      </c>
      <c r="H308" s="427"/>
      <c r="I308" s="427"/>
      <c r="J308" s="95">
        <f>'01-Mapa de riesgo-UO'!AW531</f>
        <v>0</v>
      </c>
      <c r="K308" s="426"/>
      <c r="L308" s="435"/>
      <c r="M308" s="435"/>
      <c r="N308" s="435"/>
      <c r="O308" s="435"/>
      <c r="P308" s="435"/>
      <c r="Q308" s="435"/>
      <c r="R308" s="435"/>
      <c r="S308" s="454"/>
    </row>
    <row r="309" spans="1:19" ht="31.5" hidden="1" customHeight="1" x14ac:dyDescent="0.2">
      <c r="A309" s="428"/>
      <c r="B309" s="426"/>
      <c r="C309" s="426"/>
      <c r="D309" s="427"/>
      <c r="E309" s="427"/>
      <c r="F309" s="427"/>
      <c r="G309" s="94">
        <f>'01-Mapa de riesgo-UO'!I310</f>
        <v>0</v>
      </c>
      <c r="H309" s="427"/>
      <c r="I309" s="427"/>
      <c r="J309" s="95">
        <f>'01-Mapa de riesgo-UO'!AW532</f>
        <v>0</v>
      </c>
      <c r="K309" s="426"/>
      <c r="L309" s="435"/>
      <c r="M309" s="435"/>
      <c r="N309" s="435"/>
      <c r="O309" s="435"/>
      <c r="P309" s="435"/>
      <c r="Q309" s="435"/>
      <c r="R309" s="435"/>
      <c r="S309" s="454"/>
    </row>
    <row r="310" spans="1:19" ht="31.5" hidden="1" customHeight="1" x14ac:dyDescent="0.2">
      <c r="A310" s="428">
        <v>101</v>
      </c>
      <c r="B310" s="426" t="str">
        <f>'01-Mapa de riesgo-UO'!D311</f>
        <v>CONTROL_SEGUIMIENTO</v>
      </c>
      <c r="C310" s="426" t="str">
        <f>+'01-Mapa de riesgo-UO'!F311</f>
        <v>NO</v>
      </c>
      <c r="D310" s="427" t="str">
        <f>'01-Mapa de riesgo-UO'!J311</f>
        <v>Operacional</v>
      </c>
      <c r="E310" s="427" t="str">
        <f>'01-Mapa de riesgo-UO'!K311</f>
        <v>Baja cobertura del programa anual de auditorías de Control Interno</v>
      </c>
      <c r="F310" s="427" t="str">
        <f>'01-Mapa de riesgo-UO'!L311</f>
        <v>Control Interno no puede  ejercer la evaluación independiente en todos los ámbitos de la Universidad</v>
      </c>
      <c r="G310" s="94" t="str">
        <f>'01-Mapa de riesgo-UO'!I311</f>
        <v>Incremento de requerimientos de entes externos de control  u otros normativos o de Ley que sean delegados a Control Interno</v>
      </c>
      <c r="H310" s="427" t="str">
        <f>'01-Mapa de riesgo-UO'!M311</f>
        <v>Información insuficiente para la alta dirección que permita tomar decisiones para la mejora
Hallazgos de auditoria de CGR</v>
      </c>
      <c r="I310" s="427" t="str">
        <f>'01-Mapa de riesgo-UO'!AT311</f>
        <v>LEVE</v>
      </c>
      <c r="J310" s="95">
        <f>'01-Mapa de riesgo-UO'!AW533</f>
        <v>0</v>
      </c>
      <c r="K310" s="426" t="str">
        <f t="shared" si="22"/>
        <v>NO</v>
      </c>
      <c r="L310" s="435"/>
      <c r="M310" s="435"/>
      <c r="N310" s="435"/>
      <c r="O310" s="435"/>
      <c r="P310" s="435"/>
      <c r="Q310" s="435"/>
      <c r="R310" s="435"/>
      <c r="S310" s="454"/>
    </row>
    <row r="311" spans="1:19" ht="31.5" hidden="1" customHeight="1" x14ac:dyDescent="0.2">
      <c r="A311" s="428"/>
      <c r="B311" s="426"/>
      <c r="C311" s="426"/>
      <c r="D311" s="427"/>
      <c r="E311" s="427"/>
      <c r="F311" s="427"/>
      <c r="G311" s="94" t="str">
        <f>'01-Mapa de riesgo-UO'!I312</f>
        <v>Solicitudes adicionales de auditorias  por  parte del CICI o de otras dependencias que no están priorizadas en el programa de auditoria</v>
      </c>
      <c r="H311" s="427"/>
      <c r="I311" s="427"/>
      <c r="J311" s="95">
        <f>'01-Mapa de riesgo-UO'!AW534</f>
        <v>0</v>
      </c>
      <c r="K311" s="426"/>
      <c r="L311" s="435"/>
      <c r="M311" s="435"/>
      <c r="N311" s="435"/>
      <c r="O311" s="435"/>
      <c r="P311" s="435"/>
      <c r="Q311" s="435"/>
      <c r="R311" s="435"/>
      <c r="S311" s="454"/>
    </row>
    <row r="312" spans="1:19" ht="31.5" hidden="1" customHeight="1" x14ac:dyDescent="0.2">
      <c r="A312" s="428"/>
      <c r="B312" s="426"/>
      <c r="C312" s="426"/>
      <c r="D312" s="427"/>
      <c r="E312" s="427"/>
      <c r="F312" s="427"/>
      <c r="G312" s="94" t="str">
        <f>'01-Mapa de riesgo-UO'!I313</f>
        <v>Personal insuficiente para la ejecución de auditorias que involucren todos los procesos institucionales</v>
      </c>
      <c r="H312" s="427"/>
      <c r="I312" s="427"/>
      <c r="J312" s="95">
        <f>'01-Mapa de riesgo-UO'!AW535</f>
        <v>0</v>
      </c>
      <c r="K312" s="426"/>
      <c r="L312" s="435"/>
      <c r="M312" s="435"/>
      <c r="N312" s="435"/>
      <c r="O312" s="435"/>
      <c r="P312" s="435"/>
      <c r="Q312" s="435"/>
      <c r="R312" s="435"/>
      <c r="S312" s="454"/>
    </row>
    <row r="313" spans="1:19" ht="31.5" hidden="1" customHeight="1" x14ac:dyDescent="0.2">
      <c r="A313" s="428">
        <v>102</v>
      </c>
      <c r="B313" s="426" t="str">
        <f>'01-Mapa de riesgo-UO'!D314</f>
        <v>CONTROL_SEGUIMIENTO</v>
      </c>
      <c r="C313" s="426" t="str">
        <f>+'01-Mapa de riesgo-UO'!F314</f>
        <v>NO</v>
      </c>
      <c r="D313" s="427" t="str">
        <f>'01-Mapa de riesgo-UO'!J314</f>
        <v>Operacional</v>
      </c>
      <c r="E313" s="427" t="str">
        <f>'01-Mapa de riesgo-UO'!K314</f>
        <v>Incumplimiento del programa anual de auditoria de la Oficina de Control Interno</v>
      </c>
      <c r="F313" s="427" t="str">
        <f>'01-Mapa de riesgo-UO'!L314</f>
        <v>Baja ejecucion del programa anual  de auditoria de la Oficina de Control Interno</v>
      </c>
      <c r="G313" s="94" t="str">
        <f>'01-Mapa de riesgo-UO'!I314</f>
        <v>Incumplimiento de los planes de auditoria establecidos</v>
      </c>
      <c r="H313" s="427" t="str">
        <f>'01-Mapa de riesgo-UO'!M314</f>
        <v>Información inoportuna para la alta dirección que permita tomar decisiones para la mejora
No generación de planes de mejoramiento
Pérdida de credibilidad de la Oficina de Control Interno</v>
      </c>
      <c r="I313" s="427" t="str">
        <f>'01-Mapa de riesgo-UO'!AT314</f>
        <v>LEVE</v>
      </c>
      <c r="J313" s="95">
        <f>'01-Mapa de riesgo-UO'!AW536</f>
        <v>0</v>
      </c>
      <c r="K313" s="426" t="str">
        <f t="shared" si="22"/>
        <v>NO</v>
      </c>
      <c r="L313" s="435"/>
      <c r="M313" s="435"/>
      <c r="N313" s="435"/>
      <c r="O313" s="435"/>
      <c r="P313" s="435"/>
      <c r="Q313" s="435"/>
      <c r="R313" s="435"/>
      <c r="S313" s="454"/>
    </row>
    <row r="314" spans="1:19" ht="31.5" hidden="1" customHeight="1" x14ac:dyDescent="0.2">
      <c r="A314" s="428"/>
      <c r="B314" s="426"/>
      <c r="C314" s="426"/>
      <c r="D314" s="427"/>
      <c r="E314" s="427"/>
      <c r="F314" s="427"/>
      <c r="G314" s="94" t="str">
        <f>'01-Mapa de riesgo-UO'!I315</f>
        <v>El Programa de auditoria tiene un alcance mayor a la capacidad operativa de Control Interno</v>
      </c>
      <c r="H314" s="427"/>
      <c r="I314" s="427"/>
      <c r="J314" s="95">
        <f>'01-Mapa de riesgo-UO'!AW537</f>
        <v>0</v>
      </c>
      <c r="K314" s="426"/>
      <c r="L314" s="435"/>
      <c r="M314" s="435"/>
      <c r="N314" s="435"/>
      <c r="O314" s="435"/>
      <c r="P314" s="435"/>
      <c r="Q314" s="435"/>
      <c r="R314" s="435"/>
      <c r="S314" s="454"/>
    </row>
    <row r="315" spans="1:19" ht="31.5" hidden="1" customHeight="1" x14ac:dyDescent="0.2">
      <c r="A315" s="428"/>
      <c r="B315" s="426"/>
      <c r="C315" s="426"/>
      <c r="D315" s="427"/>
      <c r="E315" s="427"/>
      <c r="F315" s="427"/>
      <c r="G315" s="94" t="str">
        <f>'01-Mapa de riesgo-UO'!I316</f>
        <v>Atencion de nuevos requerimientos legales y de entes de control que no habian sido contemplados en el programa anual de auditoria</v>
      </c>
      <c r="H315" s="427"/>
      <c r="I315" s="427"/>
      <c r="J315" s="95">
        <f>'01-Mapa de riesgo-UO'!AW538</f>
        <v>0</v>
      </c>
      <c r="K315" s="426"/>
      <c r="L315" s="435"/>
      <c r="M315" s="435"/>
      <c r="N315" s="435"/>
      <c r="O315" s="435"/>
      <c r="P315" s="435"/>
      <c r="Q315" s="435"/>
      <c r="R315" s="435"/>
      <c r="S315" s="454"/>
    </row>
    <row r="316" spans="1:19" ht="31.5" hidden="1" customHeight="1" x14ac:dyDescent="0.2">
      <c r="A316" s="428">
        <v>103</v>
      </c>
      <c r="B316" s="426" t="str">
        <f>'01-Mapa de riesgo-UO'!D317</f>
        <v>CONTROL_SEGUIMIENTO</v>
      </c>
      <c r="C316" s="426" t="str">
        <f>+'01-Mapa de riesgo-UO'!F317</f>
        <v>SI</v>
      </c>
      <c r="D316" s="427" t="str">
        <f>'01-Mapa de riesgo-UO'!J317</f>
        <v>Corrupción</v>
      </c>
      <c r="E316" s="427" t="str">
        <f>'01-Mapa de riesgo-UO'!K317</f>
        <v>Favorecimiento en informes de auditoria o evaluación por intereses personales</v>
      </c>
      <c r="F316" s="427" t="str">
        <f>'01-Mapa de riesgo-UO'!L317</f>
        <v>Manipulación de informes de control interno, a través de la omisión de posibles actos de corrupción o irregularidades administrativas</v>
      </c>
      <c r="G316" s="94" t="str">
        <f>'01-Mapa de riesgo-UO'!I317</f>
        <v>Perdida de la objetividad e independencia en el ejercicio de auditoria (conflictos de interes)</v>
      </c>
      <c r="H316" s="427" t="str">
        <f>'01-Mapa de riesgo-UO'!M317</f>
        <v>Afectación del buen nombre y reconocimiento de la Universidad
Faltas disciplinarias para el personal de la Oficina de Control Interno
Pérdida de credibilidad de la Oficina de Control Interno</v>
      </c>
      <c r="I316" s="427" t="str">
        <f>'01-Mapa de riesgo-UO'!AT317</f>
        <v>LEVE</v>
      </c>
      <c r="J316" s="95">
        <f>'01-Mapa de riesgo-UO'!AW539</f>
        <v>0</v>
      </c>
      <c r="K316" s="426" t="str">
        <f t="shared" si="22"/>
        <v>NO</v>
      </c>
      <c r="L316" s="435"/>
      <c r="M316" s="435"/>
      <c r="N316" s="435"/>
      <c r="O316" s="435"/>
      <c r="P316" s="435"/>
      <c r="Q316" s="435"/>
      <c r="R316" s="435"/>
      <c r="S316" s="454"/>
    </row>
    <row r="317" spans="1:19" ht="31.5" hidden="1" customHeight="1" x14ac:dyDescent="0.2">
      <c r="A317" s="428"/>
      <c r="B317" s="426"/>
      <c r="C317" s="426"/>
      <c r="D317" s="427"/>
      <c r="E317" s="427"/>
      <c r="F317" s="427"/>
      <c r="G317" s="94" t="str">
        <f>'01-Mapa de riesgo-UO'!I318</f>
        <v>Presión externa  al personal de control interno para favorecer a terceros</v>
      </c>
      <c r="H317" s="427"/>
      <c r="I317" s="427"/>
      <c r="J317" s="95">
        <f>'01-Mapa de riesgo-UO'!AW651</f>
        <v>0</v>
      </c>
      <c r="K317" s="426"/>
      <c r="L317" s="435"/>
      <c r="M317" s="435"/>
      <c r="N317" s="435"/>
      <c r="O317" s="435"/>
      <c r="P317" s="435"/>
      <c r="Q317" s="435"/>
      <c r="R317" s="435"/>
      <c r="S317" s="454"/>
    </row>
    <row r="318" spans="1:19" ht="31.5" hidden="1" customHeight="1" x14ac:dyDescent="0.2">
      <c r="A318" s="428"/>
      <c r="B318" s="426"/>
      <c r="C318" s="426"/>
      <c r="D318" s="427"/>
      <c r="E318" s="427"/>
      <c r="F318" s="427"/>
      <c r="G318" s="94" t="str">
        <f>'01-Mapa de riesgo-UO'!I319</f>
        <v>Personal no competente en el ejercicio de auditoria</v>
      </c>
      <c r="H318" s="427"/>
      <c r="I318" s="427"/>
      <c r="J318" s="95">
        <f>'01-Mapa de riesgo-UO'!AW652</f>
        <v>0</v>
      </c>
      <c r="K318" s="426"/>
      <c r="L318" s="435"/>
      <c r="M318" s="435"/>
      <c r="N318" s="435"/>
      <c r="O318" s="435"/>
      <c r="P318" s="435"/>
      <c r="Q318" s="435"/>
      <c r="R318" s="435"/>
      <c r="S318" s="454"/>
    </row>
    <row r="319" spans="1:19" ht="31.5" hidden="1" customHeight="1" x14ac:dyDescent="0.2">
      <c r="A319" s="428">
        <v>104</v>
      </c>
      <c r="B319" s="426" t="str">
        <f>'01-Mapa de riesgo-UO'!D320</f>
        <v>ADMINISTRACIÓN_INSTITUCIONAL</v>
      </c>
      <c r="C319" s="426" t="str">
        <f>+'01-Mapa de riesgo-UO'!F320</f>
        <v>SI</v>
      </c>
      <c r="D319" s="427" t="str">
        <f>'01-Mapa de riesgo-UO'!J320</f>
        <v>Tecnología</v>
      </c>
      <c r="E319" s="427" t="str">
        <f>'01-Mapa de riesgo-UO'!K320</f>
        <v>Falla en equipos tecnologicos debido a la obsolecencia y demora en su reposicion</v>
      </c>
      <c r="F319" s="427">
        <f>'01-Mapa de riesgo-UO'!L320</f>
        <v>0</v>
      </c>
      <c r="G319" s="94" t="str">
        <f>'01-Mapa de riesgo-UO'!I320</f>
        <v xml:space="preserve">Falla de equipos por obsolecencia tecnologica </v>
      </c>
      <c r="H319" s="427" t="str">
        <f>'01-Mapa de riesgo-UO'!M320</f>
        <v>Falla en el accceso a los sevicios de informacion financieros, academico y administravos de la univesidad</v>
      </c>
      <c r="I319" s="427" t="str">
        <f>'01-Mapa de riesgo-UO'!AT320</f>
        <v>GRAVE</v>
      </c>
      <c r="J319" s="95">
        <f>'01-Mapa de riesgo-UO'!AW653</f>
        <v>0</v>
      </c>
      <c r="K319" s="426" t="str">
        <f t="shared" si="22"/>
        <v>Debe formularse</v>
      </c>
      <c r="L319" s="435"/>
      <c r="M319" s="435"/>
      <c r="N319" s="435"/>
      <c r="O319" s="435"/>
      <c r="P319" s="435"/>
      <c r="Q319" s="435"/>
      <c r="R319" s="435"/>
      <c r="S319" s="454"/>
    </row>
    <row r="320" spans="1:19" ht="31.5" hidden="1" customHeight="1" x14ac:dyDescent="0.2">
      <c r="A320" s="428"/>
      <c r="B320" s="426"/>
      <c r="C320" s="426"/>
      <c r="D320" s="427"/>
      <c r="E320" s="427"/>
      <c r="F320" s="427"/>
      <c r="G320" s="94">
        <f>'01-Mapa de riesgo-UO'!I321</f>
        <v>0</v>
      </c>
      <c r="H320" s="427"/>
      <c r="I320" s="427"/>
      <c r="J320" s="95">
        <f>'01-Mapa de riesgo-UO'!AW654</f>
        <v>0</v>
      </c>
      <c r="K320" s="426"/>
      <c r="L320" s="435"/>
      <c r="M320" s="435"/>
      <c r="N320" s="435"/>
      <c r="O320" s="435"/>
      <c r="P320" s="435"/>
      <c r="Q320" s="435"/>
      <c r="R320" s="435"/>
      <c r="S320" s="454"/>
    </row>
    <row r="321" spans="1:19" ht="31.5" hidden="1" customHeight="1" x14ac:dyDescent="0.2">
      <c r="A321" s="428"/>
      <c r="B321" s="426"/>
      <c r="C321" s="426"/>
      <c r="D321" s="427"/>
      <c r="E321" s="427"/>
      <c r="F321" s="427"/>
      <c r="G321" s="94">
        <f>'01-Mapa de riesgo-UO'!I322</f>
        <v>0</v>
      </c>
      <c r="H321" s="427"/>
      <c r="I321" s="427"/>
      <c r="J321" s="95">
        <f>'01-Mapa de riesgo-UO'!AW655</f>
        <v>0</v>
      </c>
      <c r="K321" s="426"/>
      <c r="L321" s="435"/>
      <c r="M321" s="435"/>
      <c r="N321" s="435"/>
      <c r="O321" s="435"/>
      <c r="P321" s="435"/>
      <c r="Q321" s="435"/>
      <c r="R321" s="435"/>
      <c r="S321" s="454"/>
    </row>
    <row r="322" spans="1:19" ht="31.5" hidden="1" customHeight="1" x14ac:dyDescent="0.2">
      <c r="A322" s="428">
        <v>105</v>
      </c>
      <c r="B322" s="426" t="str">
        <f>'01-Mapa de riesgo-UO'!D323</f>
        <v>ADMINISTRACIÓN_INSTITUCIONAL</v>
      </c>
      <c r="C322" s="426" t="str">
        <f>+'01-Mapa de riesgo-UO'!F323</f>
        <v>NO</v>
      </c>
      <c r="D322" s="427" t="str">
        <f>'01-Mapa de riesgo-UO'!J323</f>
        <v>Cumplimiento</v>
      </c>
      <c r="E322" s="427" t="str">
        <f>'01-Mapa de riesgo-UO'!K323</f>
        <v xml:space="preserve">Incumplimiento a la normatividad, lineamientos, procesos y procedimientos tanto de carácter interno y externo vigente </v>
      </c>
      <c r="F322" s="427" t="str">
        <f>'01-Mapa de riesgo-UO'!L323</f>
        <v>Este riesgo se refiere a la posibilidad de que la dependencia  falle en el cumplimiento de la implementación la normatividad, lineamientos, procesos y procedimientos vigentes  tanto de carácter interno como externo</v>
      </c>
      <c r="G322" s="94" t="str">
        <f>'01-Mapa de riesgo-UO'!I323</f>
        <v>Falta de comprensión o conocimiento insuficiente de la normatividad, lineamiento, proceso o procedimiento</v>
      </c>
      <c r="H322" s="427"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27" t="str">
        <f>'01-Mapa de riesgo-UO'!AT323</f>
        <v>MODERADO</v>
      </c>
      <c r="J322" s="95">
        <f>'01-Mapa de riesgo-UO'!AW656</f>
        <v>0</v>
      </c>
      <c r="K322" s="426" t="str">
        <f t="shared" si="22"/>
        <v>Si el proceso lo requiere</v>
      </c>
      <c r="L322" s="435"/>
      <c r="M322" s="435"/>
      <c r="N322" s="435"/>
      <c r="O322" s="435"/>
      <c r="P322" s="435"/>
      <c r="Q322" s="435"/>
      <c r="R322" s="435"/>
      <c r="S322" s="454"/>
    </row>
    <row r="323" spans="1:19" ht="31.5" hidden="1" customHeight="1" x14ac:dyDescent="0.2">
      <c r="A323" s="428"/>
      <c r="B323" s="426"/>
      <c r="C323" s="426"/>
      <c r="D323" s="427"/>
      <c r="E323" s="427"/>
      <c r="F323" s="427"/>
      <c r="G323" s="94" t="str">
        <f>'01-Mapa de riesgo-UO'!I324</f>
        <v>Falta de supervisión efectiva de la implementación de la normatividad, lineamiento, proceso o procedimiento</v>
      </c>
      <c r="H323" s="427"/>
      <c r="I323" s="427"/>
      <c r="J323" s="95">
        <f>'01-Mapa de riesgo-UO'!AW657</f>
        <v>0</v>
      </c>
      <c r="K323" s="426"/>
      <c r="L323" s="435"/>
      <c r="M323" s="435"/>
      <c r="N323" s="435"/>
      <c r="O323" s="435"/>
      <c r="P323" s="435"/>
      <c r="Q323" s="435"/>
      <c r="R323" s="435"/>
      <c r="S323" s="454"/>
    </row>
    <row r="324" spans="1:19" ht="31.5" hidden="1" customHeight="1" x14ac:dyDescent="0.2">
      <c r="A324" s="428"/>
      <c r="B324" s="426"/>
      <c r="C324" s="426"/>
      <c r="D324" s="427"/>
      <c r="E324" s="427"/>
      <c r="F324" s="427"/>
      <c r="G324" s="94">
        <f>'01-Mapa de riesgo-UO'!I325</f>
        <v>0</v>
      </c>
      <c r="H324" s="427"/>
      <c r="I324" s="427"/>
      <c r="J324" s="95">
        <f>'01-Mapa de riesgo-UO'!AW658</f>
        <v>0</v>
      </c>
      <c r="K324" s="426"/>
      <c r="L324" s="435"/>
      <c r="M324" s="435"/>
      <c r="N324" s="435"/>
      <c r="O324" s="435"/>
      <c r="P324" s="435"/>
      <c r="Q324" s="435"/>
      <c r="R324" s="435"/>
      <c r="S324" s="454"/>
    </row>
    <row r="325" spans="1:19" ht="31.5" hidden="1" customHeight="1" x14ac:dyDescent="0.2">
      <c r="A325" s="428">
        <v>106</v>
      </c>
      <c r="B325" s="426" t="str">
        <f>'01-Mapa de riesgo-UO'!D326</f>
        <v>ADMINISTRACIÓN_INSTITUCIONAL</v>
      </c>
      <c r="C325" s="426" t="str">
        <f>+'01-Mapa de riesgo-UO'!F326</f>
        <v>NO</v>
      </c>
      <c r="D325" s="427" t="str">
        <f>'01-Mapa de riesgo-UO'!J326</f>
        <v>Información</v>
      </c>
      <c r="E325" s="427" t="str">
        <f>'01-Mapa de riesgo-UO'!K326</f>
        <v xml:space="preserve">Fuga del conocimiento clave adquirido durante la permanencia en la Institución del colaborador </v>
      </c>
      <c r="F325" s="427"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94" t="str">
        <f>'01-Mapa de riesgo-UO'!I326</f>
        <v>* Falta de documentación, divulgación y socialización de buenas practicas de lecciones aprendidas.</v>
      </c>
      <c r="H325" s="427"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27" t="str">
        <f>'01-Mapa de riesgo-UO'!AT326</f>
        <v>MODERADO</v>
      </c>
      <c r="J325" s="95">
        <f>'01-Mapa de riesgo-UO'!AW659</f>
        <v>0</v>
      </c>
      <c r="K325" s="426" t="str">
        <f t="shared" si="22"/>
        <v>Si el proceso lo requiere</v>
      </c>
      <c r="L325" s="435"/>
      <c r="M325" s="435"/>
      <c r="N325" s="435"/>
      <c r="O325" s="435"/>
      <c r="P325" s="435"/>
      <c r="Q325" s="435"/>
      <c r="R325" s="435"/>
      <c r="S325" s="454"/>
    </row>
    <row r="326" spans="1:19" ht="31.5" hidden="1" customHeight="1" x14ac:dyDescent="0.2">
      <c r="A326" s="428"/>
      <c r="B326" s="426"/>
      <c r="C326" s="426"/>
      <c r="D326" s="427"/>
      <c r="E326" s="427"/>
      <c r="F326" s="427"/>
      <c r="G326" s="94" t="str">
        <f>'01-Mapa de riesgo-UO'!I327</f>
        <v>*Falta de aplicación de mecanismos 
para transferir y capitalizar el
conocimiento.</v>
      </c>
      <c r="H326" s="427"/>
      <c r="I326" s="427"/>
      <c r="J326" s="95">
        <f>'01-Mapa de riesgo-UO'!AW660</f>
        <v>0</v>
      </c>
      <c r="K326" s="426"/>
      <c r="L326" s="435"/>
      <c r="M326" s="435"/>
      <c r="N326" s="435"/>
      <c r="O326" s="435"/>
      <c r="P326" s="435"/>
      <c r="Q326" s="435"/>
      <c r="R326" s="435"/>
      <c r="S326" s="454"/>
    </row>
    <row r="327" spans="1:19" ht="31.5" hidden="1" customHeight="1" x14ac:dyDescent="0.2">
      <c r="A327" s="428"/>
      <c r="B327" s="426"/>
      <c r="C327" s="426"/>
      <c r="D327" s="427"/>
      <c r="E327" s="427"/>
      <c r="F327" s="427"/>
      <c r="G327" s="94" t="str">
        <f>'01-Mapa de riesgo-UO'!I328</f>
        <v xml:space="preserve">* Retiro de personas con
conocimiento clave en
la Institución </v>
      </c>
      <c r="H327" s="427"/>
      <c r="I327" s="427"/>
      <c r="J327" s="95">
        <f>'01-Mapa de riesgo-UO'!AW661</f>
        <v>0</v>
      </c>
      <c r="K327" s="426"/>
      <c r="L327" s="435"/>
      <c r="M327" s="435"/>
      <c r="N327" s="435"/>
      <c r="O327" s="435"/>
      <c r="P327" s="435"/>
      <c r="Q327" s="435"/>
      <c r="R327" s="435"/>
      <c r="S327" s="454"/>
    </row>
    <row r="328" spans="1:19" ht="31.5" hidden="1" customHeight="1" x14ac:dyDescent="0.2">
      <c r="A328" s="428">
        <v>107</v>
      </c>
      <c r="B328" s="426" t="str">
        <f>'01-Mapa de riesgo-UO'!D329</f>
        <v>ADMINISTRACIÓN_INSTITUCIONAL</v>
      </c>
      <c r="C328" s="426" t="str">
        <f>+'01-Mapa de riesgo-UO'!F329</f>
        <v>SI</v>
      </c>
      <c r="D328" s="427" t="str">
        <f>'01-Mapa de riesgo-UO'!J329</f>
        <v>Operacional</v>
      </c>
      <c r="E328" s="427" t="str">
        <f>'01-Mapa de riesgo-UO'!K329</f>
        <v>Operacional</v>
      </c>
      <c r="F328" s="427" t="str">
        <f>'01-Mapa de riesgo-UO'!L329</f>
        <v>Reprocesos de validación de código o de datos inconsistentes.</v>
      </c>
      <c r="G328" s="94" t="str">
        <f>'01-Mapa de riesgo-UO'!I329</f>
        <v xml:space="preserve">´-Entrega de informacion incompleta en el levantamiento de requerimientos
- Cambios en la normatividad interna y/o externa
</v>
      </c>
      <c r="H328" s="427" t="str">
        <f>'01-Mapa de riesgo-UO'!M329</f>
        <v xml:space="preserve">
- Servicio no disponible
- Perdida de la confianza de los usuarios</v>
      </c>
      <c r="I328" s="427" t="str">
        <f>'01-Mapa de riesgo-UO'!AT329</f>
        <v>MODERADO</v>
      </c>
      <c r="J328" s="95">
        <f>'01-Mapa de riesgo-UO'!AW662</f>
        <v>0</v>
      </c>
      <c r="K328" s="426" t="str">
        <f t="shared" si="22"/>
        <v>Si el proceso lo requiere</v>
      </c>
      <c r="L328" s="435"/>
      <c r="M328" s="435"/>
      <c r="N328" s="435"/>
      <c r="O328" s="435"/>
      <c r="P328" s="435"/>
      <c r="Q328" s="435"/>
      <c r="R328" s="435"/>
      <c r="S328" s="454"/>
    </row>
    <row r="329" spans="1:19" ht="31.5" hidden="1" customHeight="1" x14ac:dyDescent="0.2">
      <c r="A329" s="428"/>
      <c r="B329" s="426"/>
      <c r="C329" s="426"/>
      <c r="D329" s="427"/>
      <c r="E329" s="427"/>
      <c r="F329" s="427"/>
      <c r="G329" s="94">
        <f>'01-Mapa de riesgo-UO'!I330</f>
        <v>0</v>
      </c>
      <c r="H329" s="427"/>
      <c r="I329" s="427"/>
      <c r="J329" s="95" t="str">
        <f>'01-Mapa de riesgo-UO'!AY663</f>
        <v>ACCIONES</v>
      </c>
      <c r="K329" s="426"/>
      <c r="L329" s="435"/>
      <c r="M329" s="435"/>
      <c r="N329" s="435"/>
      <c r="O329" s="435"/>
      <c r="P329" s="435"/>
      <c r="Q329" s="435"/>
      <c r="R329" s="435"/>
      <c r="S329" s="454"/>
    </row>
    <row r="330" spans="1:19" ht="31.5" hidden="1" customHeight="1" x14ac:dyDescent="0.2">
      <c r="A330" s="428"/>
      <c r="B330" s="426"/>
      <c r="C330" s="426"/>
      <c r="D330" s="427"/>
      <c r="E330" s="427"/>
      <c r="F330" s="427"/>
      <c r="G330" s="94">
        <f>'01-Mapa de riesgo-UO'!I331</f>
        <v>0</v>
      </c>
      <c r="H330" s="427"/>
      <c r="I330" s="427"/>
      <c r="J330" s="95" t="str">
        <f>'01-Mapa de riesgo-UO'!AY664</f>
        <v>LEVE</v>
      </c>
      <c r="K330" s="426"/>
      <c r="L330" s="435"/>
      <c r="M330" s="435"/>
      <c r="N330" s="435"/>
      <c r="O330" s="435"/>
      <c r="P330" s="435"/>
      <c r="Q330" s="435"/>
      <c r="R330" s="435"/>
      <c r="S330" s="454"/>
    </row>
    <row r="331" spans="1:19" ht="31.5" hidden="1" customHeight="1" x14ac:dyDescent="0.2">
      <c r="A331" s="428">
        <v>108</v>
      </c>
      <c r="B331" s="426" t="str">
        <f>'01-Mapa de riesgo-UO'!D332</f>
        <v>ADMINISTRACIÓN_INSTITUCIONAL</v>
      </c>
      <c r="C331" s="426" t="str">
        <f>+'01-Mapa de riesgo-UO'!F332</f>
        <v>SI</v>
      </c>
      <c r="D331" s="427" t="str">
        <f>'01-Mapa de riesgo-UO'!J332</f>
        <v>Tecnología</v>
      </c>
      <c r="E331" s="427" t="str">
        <f>'01-Mapa de riesgo-UO'!K332</f>
        <v>Tecnológico</v>
      </c>
      <c r="F331" s="427" t="str">
        <f>'01-Mapa de riesgo-UO'!L332</f>
        <v>Fallas en dispositivos físicos o virtuales, afectando el funcionamiento a las aplicaciones instaladas.</v>
      </c>
      <c r="G331" s="94" t="str">
        <f>'01-Mapa de riesgo-UO'!I332</f>
        <v xml:space="preserve">
Daños en dispositivos físicos o virtuales que alojan las aplicaciones institucionales
</v>
      </c>
      <c r="H331" s="427" t="str">
        <f>'01-Mapa de riesgo-UO'!M332</f>
        <v>- Retrasos en las actividades propias de las dependencias. 
- Servicio no disponible.
- Perdida de la confianza de los usuarios.</v>
      </c>
      <c r="I331" s="427" t="str">
        <f>'01-Mapa de riesgo-UO'!AT332</f>
        <v>LEVE</v>
      </c>
      <c r="J331" s="95" t="str">
        <f>'01-Mapa de riesgo-UO'!AY665</f>
        <v>ASUMIR</v>
      </c>
      <c r="K331" s="426" t="str">
        <f t="shared" si="22"/>
        <v>NO</v>
      </c>
      <c r="L331" s="435"/>
      <c r="M331" s="435"/>
      <c r="N331" s="435"/>
      <c r="O331" s="435"/>
      <c r="P331" s="435"/>
      <c r="Q331" s="435"/>
      <c r="R331" s="435"/>
      <c r="S331" s="454"/>
    </row>
    <row r="332" spans="1:19" ht="31.5" hidden="1" customHeight="1" x14ac:dyDescent="0.2">
      <c r="A332" s="428"/>
      <c r="B332" s="426"/>
      <c r="C332" s="426"/>
      <c r="D332" s="427"/>
      <c r="E332" s="427"/>
      <c r="F332" s="427"/>
      <c r="G332" s="94">
        <f>'01-Mapa de riesgo-UO'!I333</f>
        <v>0</v>
      </c>
      <c r="H332" s="427"/>
      <c r="I332" s="427"/>
      <c r="J332" s="95">
        <f>'01-Mapa de riesgo-UO'!AX666</f>
        <v>0</v>
      </c>
      <c r="K332" s="426"/>
      <c r="L332" s="435"/>
      <c r="M332" s="435"/>
      <c r="N332" s="435"/>
      <c r="O332" s="435"/>
      <c r="P332" s="435"/>
      <c r="Q332" s="435"/>
      <c r="R332" s="435"/>
      <c r="S332" s="454"/>
    </row>
    <row r="333" spans="1:19" ht="31.5" hidden="1" customHeight="1" x14ac:dyDescent="0.2">
      <c r="A333" s="428"/>
      <c r="B333" s="426"/>
      <c r="C333" s="426"/>
      <c r="D333" s="427"/>
      <c r="E333" s="427"/>
      <c r="F333" s="427"/>
      <c r="G333" s="94">
        <f>'01-Mapa de riesgo-UO'!I334</f>
        <v>0</v>
      </c>
      <c r="H333" s="427"/>
      <c r="I333" s="427"/>
      <c r="J333" s="95">
        <f>'01-Mapa de riesgo-UO'!AX667</f>
        <v>0</v>
      </c>
      <c r="K333" s="426"/>
      <c r="L333" s="435"/>
      <c r="M333" s="435"/>
      <c r="N333" s="435"/>
      <c r="O333" s="435"/>
      <c r="P333" s="435"/>
      <c r="Q333" s="435"/>
      <c r="R333" s="435"/>
      <c r="S333" s="454"/>
    </row>
    <row r="334" spans="1:19" ht="31.5" hidden="1" customHeight="1" x14ac:dyDescent="0.2">
      <c r="A334" s="428">
        <v>109</v>
      </c>
      <c r="B334" s="426" t="str">
        <f>'01-Mapa de riesgo-UO'!D335</f>
        <v>ADMINISTRACIÓN_INSTITUCIONAL</v>
      </c>
      <c r="C334" s="426" t="str">
        <f>+'01-Mapa de riesgo-UO'!F335</f>
        <v>NO</v>
      </c>
      <c r="D334" s="427" t="str">
        <f>'01-Mapa de riesgo-UO'!J335</f>
        <v>Cumplimiento</v>
      </c>
      <c r="E334" s="427" t="str">
        <f>'01-Mapa de riesgo-UO'!K335</f>
        <v>Protección de Datos</v>
      </c>
      <c r="F334" s="427" t="str">
        <f>'01-Mapa de riesgo-UO'!L335</f>
        <v>´- Desconocimiento de las normas sobre protección de datos personales y de las directrices institucionales por parte de la comunidad universitaria.</v>
      </c>
      <c r="G334" s="94" t="str">
        <f>'01-Mapa de riesgo-UO'!I335</f>
        <v xml:space="preserve">
'- Falta de capacitación en el tema protección de datos.
- No seguir las directrices definidas por la universidad.
</v>
      </c>
      <c r="H334" s="427" t="str">
        <f>'01-Mapa de riesgo-UO'!M335</f>
        <v>- Fuga de Información.
- Incumplimiento de la norma.
- Posibles sanciones de la Superintendencia de Industria Y Comercio (SIC).
- Entrega de información confidencial.</v>
      </c>
      <c r="I334" s="427" t="str">
        <f>'01-Mapa de riesgo-UO'!AT335</f>
        <v>MODERADO</v>
      </c>
      <c r="J334" s="95">
        <f>'01-Mapa de riesgo-UO'!AX668</f>
        <v>0</v>
      </c>
      <c r="K334" s="426" t="str">
        <f t="shared" si="22"/>
        <v>Si el proceso lo requiere</v>
      </c>
      <c r="L334" s="435"/>
      <c r="M334" s="435"/>
      <c r="N334" s="435"/>
      <c r="O334" s="435"/>
      <c r="P334" s="435"/>
      <c r="Q334" s="435"/>
      <c r="R334" s="435"/>
      <c r="S334" s="454"/>
    </row>
    <row r="335" spans="1:19" ht="31.5" hidden="1" customHeight="1" x14ac:dyDescent="0.2">
      <c r="A335" s="428"/>
      <c r="B335" s="426"/>
      <c r="C335" s="426"/>
      <c r="D335" s="427"/>
      <c r="E335" s="427"/>
      <c r="F335" s="427"/>
      <c r="G335" s="94">
        <f>'01-Mapa de riesgo-UO'!I336</f>
        <v>0</v>
      </c>
      <c r="H335" s="427"/>
      <c r="I335" s="427"/>
      <c r="J335" s="95">
        <f>'01-Mapa de riesgo-UO'!AX669</f>
        <v>0</v>
      </c>
      <c r="K335" s="426"/>
      <c r="L335" s="435"/>
      <c r="M335" s="435"/>
      <c r="N335" s="435"/>
      <c r="O335" s="435"/>
      <c r="P335" s="435"/>
      <c r="Q335" s="435"/>
      <c r="R335" s="435"/>
      <c r="S335" s="454"/>
    </row>
    <row r="336" spans="1:19" ht="31.5" hidden="1" customHeight="1" x14ac:dyDescent="0.2">
      <c r="A336" s="428"/>
      <c r="B336" s="426"/>
      <c r="C336" s="426"/>
      <c r="D336" s="427"/>
      <c r="E336" s="427"/>
      <c r="F336" s="427"/>
      <c r="G336" s="94">
        <f>'01-Mapa de riesgo-UO'!I337</f>
        <v>0</v>
      </c>
      <c r="H336" s="427"/>
      <c r="I336" s="427"/>
      <c r="J336" s="95">
        <f>'01-Mapa de riesgo-UO'!AX670</f>
        <v>0</v>
      </c>
      <c r="K336" s="426"/>
      <c r="L336" s="435"/>
      <c r="M336" s="435"/>
      <c r="N336" s="435"/>
      <c r="O336" s="435"/>
      <c r="P336" s="435"/>
      <c r="Q336" s="435"/>
      <c r="R336" s="435"/>
      <c r="S336" s="454"/>
    </row>
    <row r="337" spans="1:19" ht="31.5" hidden="1" customHeight="1" x14ac:dyDescent="0.2">
      <c r="A337" s="428">
        <v>110</v>
      </c>
      <c r="B337" s="426" t="str">
        <f>'01-Mapa de riesgo-UO'!D338</f>
        <v>ADMINISTRACIÓN_INSTITUCIONAL</v>
      </c>
      <c r="C337" s="426" t="str">
        <f>+'01-Mapa de riesgo-UO'!F338</f>
        <v>NO</v>
      </c>
      <c r="D337" s="427" t="str">
        <f>'01-Mapa de riesgo-UO'!J338</f>
        <v>Cumplimiento</v>
      </c>
      <c r="E337" s="427" t="str">
        <f>'01-Mapa de riesgo-UO'!K338</f>
        <v>Vencimiento de los terminos establecidos por la ley</v>
      </c>
      <c r="F337" s="427" t="str">
        <f>'01-Mapa de riesgo-UO'!L338</f>
        <v>No dar respuesta oportuna a los requerimientos judiciales y/o administrativos, de los cuales tiene conocimieto la Oficina Juridica</v>
      </c>
      <c r="G337" s="94" t="str">
        <f>'01-Mapa de riesgo-UO'!I338</f>
        <v>Falta de seguimiento a las actuaciones prcesales judiciales y/o administrativas</v>
      </c>
      <c r="H337" s="427" t="str">
        <f>'01-Mapa de riesgo-UO'!M338</f>
        <v>Aperura de procesos diciplinarios, investigaciones adminisgtrativas, investigaciones fiscales, investigaciones penales</v>
      </c>
      <c r="I337" s="427" t="str">
        <f>'01-Mapa de riesgo-UO'!AT338</f>
        <v>LEVE</v>
      </c>
      <c r="J337" s="95">
        <f>'01-Mapa de riesgo-UO'!AX671</f>
        <v>0</v>
      </c>
      <c r="K337" s="426" t="str">
        <f t="shared" si="22"/>
        <v>NO</v>
      </c>
      <c r="L337" s="435"/>
      <c r="M337" s="435"/>
      <c r="N337" s="435"/>
      <c r="O337" s="435"/>
      <c r="P337" s="435"/>
      <c r="Q337" s="435"/>
      <c r="R337" s="435"/>
      <c r="S337" s="454"/>
    </row>
    <row r="338" spans="1:19" ht="31.5" hidden="1" customHeight="1" x14ac:dyDescent="0.2">
      <c r="A338" s="428"/>
      <c r="B338" s="426"/>
      <c r="C338" s="426"/>
      <c r="D338" s="427"/>
      <c r="E338" s="427"/>
      <c r="F338" s="427"/>
      <c r="G338" s="94">
        <f>'01-Mapa de riesgo-UO'!I339</f>
        <v>0</v>
      </c>
      <c r="H338" s="427"/>
      <c r="I338" s="427"/>
      <c r="J338" s="95">
        <f>'01-Mapa de riesgo-UO'!AX672</f>
        <v>0</v>
      </c>
      <c r="K338" s="426"/>
      <c r="L338" s="435"/>
      <c r="M338" s="435"/>
      <c r="N338" s="435"/>
      <c r="O338" s="435"/>
      <c r="P338" s="435"/>
      <c r="Q338" s="435"/>
      <c r="R338" s="435"/>
      <c r="S338" s="454"/>
    </row>
    <row r="339" spans="1:19" ht="31.5" hidden="1" customHeight="1" x14ac:dyDescent="0.2">
      <c r="A339" s="428"/>
      <c r="B339" s="426"/>
      <c r="C339" s="426"/>
      <c r="D339" s="427"/>
      <c r="E339" s="427"/>
      <c r="F339" s="427"/>
      <c r="G339" s="94">
        <f>'01-Mapa de riesgo-UO'!I340</f>
        <v>0</v>
      </c>
      <c r="H339" s="427"/>
      <c r="I339" s="427"/>
      <c r="J339" s="95">
        <f>'01-Mapa de riesgo-UO'!AX673</f>
        <v>0</v>
      </c>
      <c r="K339" s="426"/>
      <c r="L339" s="435"/>
      <c r="M339" s="435"/>
      <c r="N339" s="435"/>
      <c r="O339" s="435"/>
      <c r="P339" s="435"/>
      <c r="Q339" s="435"/>
      <c r="R339" s="435"/>
      <c r="S339" s="454"/>
    </row>
    <row r="340" spans="1:19" ht="31.5" hidden="1" customHeight="1" x14ac:dyDescent="0.2">
      <c r="A340" s="428">
        <v>111</v>
      </c>
      <c r="B340" s="426" t="str">
        <f>'01-Mapa de riesgo-UO'!D341</f>
        <v>ADMINISTRACIÓN_INSTITUCIONAL</v>
      </c>
      <c r="C340" s="426" t="str">
        <f>+'01-Mapa de riesgo-UO'!F341</f>
        <v>NO</v>
      </c>
      <c r="D340" s="427" t="str">
        <f>'01-Mapa de riesgo-UO'!J341</f>
        <v>Operacional</v>
      </c>
      <c r="E340" s="427" t="str">
        <f>'01-Mapa de riesgo-UO'!K341</f>
        <v>INCUMPLIMIENTO A LA PROMESA DE SERVICIOS DE 8 DIAS HABILES, PARA GESTIONAR LAS NECESIDADES DE TIPO CONTRACTUAL DE LAS DEPENDENCIAS</v>
      </c>
      <c r="F340" s="427" t="str">
        <f>'01-Mapa de riesgo-UO'!L341</f>
        <v>DEMORA EN LA ATENCION DE LOS REQUERIMEINTOS DE TIPO CONTRACTUAL (PERFECCIONAMIENTO Y LEGALIZACION DE LOS CONTRATOS) DE LA DEPENDENCIAS ACADEMICAS Y ADMINISTRATIVAS</v>
      </c>
      <c r="G340" s="94" t="str">
        <f>'01-Mapa de riesgo-UO'!I341</f>
        <v>Los procedimientos relacionados con la Gestión Contractual se llevan a cabo de forma manual</v>
      </c>
      <c r="H340" s="427" t="str">
        <f>'01-Mapa de riesgo-UO'!M341</f>
        <v>RETRASO EN LA EJECUCION CONTRACTUAL DE LAS NECESIDADES DE LAS DEPENDENCIAS UNIVERSITARIAS</v>
      </c>
      <c r="I340" s="427" t="str">
        <f>'01-Mapa de riesgo-UO'!AT341</f>
        <v>MODERADO</v>
      </c>
      <c r="J340" s="95">
        <f>'01-Mapa de riesgo-UO'!AX674</f>
        <v>0</v>
      </c>
      <c r="K340" s="426" t="str">
        <f t="shared" ref="K340:K403" si="23">IF(I340="GRAVE","Debe formularse",IF(I340="MODERADO", "Si el proceso lo requiere","NO"))</f>
        <v>Si el proceso lo requiere</v>
      </c>
      <c r="L340" s="435"/>
      <c r="M340" s="435"/>
      <c r="N340" s="435"/>
      <c r="O340" s="435"/>
      <c r="P340" s="435"/>
      <c r="Q340" s="435"/>
      <c r="R340" s="435"/>
      <c r="S340" s="454"/>
    </row>
    <row r="341" spans="1:19" ht="31.5" hidden="1" customHeight="1" x14ac:dyDescent="0.2">
      <c r="A341" s="428"/>
      <c r="B341" s="426"/>
      <c r="C341" s="426"/>
      <c r="D341" s="427"/>
      <c r="E341" s="427"/>
      <c r="F341" s="427"/>
      <c r="G341" s="94">
        <f>'01-Mapa de riesgo-UO'!I342</f>
        <v>0</v>
      </c>
      <c r="H341" s="427"/>
      <c r="I341" s="427"/>
      <c r="J341" s="95">
        <f>'01-Mapa de riesgo-UO'!AX675</f>
        <v>0</v>
      </c>
      <c r="K341" s="426"/>
      <c r="L341" s="435"/>
      <c r="M341" s="435"/>
      <c r="N341" s="435"/>
      <c r="O341" s="435"/>
      <c r="P341" s="435"/>
      <c r="Q341" s="435"/>
      <c r="R341" s="435"/>
      <c r="S341" s="454"/>
    </row>
    <row r="342" spans="1:19" ht="31.5" hidden="1" customHeight="1" x14ac:dyDescent="0.2">
      <c r="A342" s="428"/>
      <c r="B342" s="426"/>
      <c r="C342" s="426"/>
      <c r="D342" s="427"/>
      <c r="E342" s="427"/>
      <c r="F342" s="427"/>
      <c r="G342" s="94">
        <f>'01-Mapa de riesgo-UO'!I343</f>
        <v>0</v>
      </c>
      <c r="H342" s="427"/>
      <c r="I342" s="427"/>
      <c r="J342" s="95">
        <f>'01-Mapa de riesgo-UO'!AX676</f>
        <v>0</v>
      </c>
      <c r="K342" s="426"/>
      <c r="L342" s="435"/>
      <c r="M342" s="435"/>
      <c r="N342" s="435"/>
      <c r="O342" s="435"/>
      <c r="P342" s="435"/>
      <c r="Q342" s="435"/>
      <c r="R342" s="435"/>
      <c r="S342" s="454"/>
    </row>
    <row r="343" spans="1:19" ht="31.5" hidden="1" customHeight="1" x14ac:dyDescent="0.2">
      <c r="A343" s="428">
        <v>112</v>
      </c>
      <c r="B343" s="426" t="str">
        <f>'01-Mapa de riesgo-UO'!D344</f>
        <v>ADMINISTRACIÓN_INSTITUCIONAL</v>
      </c>
      <c r="C343" s="426" t="str">
        <f>+'01-Mapa de riesgo-UO'!F344</f>
        <v>NO</v>
      </c>
      <c r="D343" s="427" t="str">
        <f>'01-Mapa de riesgo-UO'!J344</f>
        <v>Operacional</v>
      </c>
      <c r="E343" s="427" t="str">
        <f>'01-Mapa de riesgo-UO'!K344</f>
        <v>INCUMPLIMIENTO DE LOS PLAZOS DISPUESTOS POR COLOMBIA COMPRA EFICIENTE PARA PUBLICRA LA ACTIVIDAD CONTRACTUAL EN EL MODULO PUBLICITARIO EN LA PALTAFORMA SECOP II</v>
      </c>
      <c r="F343" s="427" t="str">
        <f>'01-Mapa de riesgo-UO'!L344</f>
        <v>DEMORA DE MAS DE TRES DIAS HABILES PARA PUBLICAR LA DOCUMENTACION CONTRACTUAL EN LA PLATAFORMA SECOP II</v>
      </c>
      <c r="G343" s="94" t="str">
        <f>'01-Mapa de riesgo-UO'!I344</f>
        <v>Falta de seguimiento a los procesos de contratación.</v>
      </c>
      <c r="H343" s="427" t="str">
        <f>'01-Mapa de riesgo-UO'!M344</f>
        <v>PROCESOS DICIPLINARIOS POR LA NO PUBLICACION EN LA PLATAFORMA SECOP II EN LOS TERMINOS LEGALES ESTABLECIDOS DESDE COLOMBIA COMPRA EFICIENTE</v>
      </c>
      <c r="I343" s="427" t="str">
        <f>'01-Mapa de riesgo-UO'!AT344</f>
        <v>MODERADO</v>
      </c>
      <c r="J343" s="95">
        <f>'01-Mapa de riesgo-UO'!AX677</f>
        <v>0</v>
      </c>
      <c r="K343" s="426" t="str">
        <f t="shared" si="23"/>
        <v>Si el proceso lo requiere</v>
      </c>
      <c r="L343" s="435"/>
      <c r="M343" s="435"/>
      <c r="N343" s="435"/>
      <c r="O343" s="435"/>
      <c r="P343" s="435"/>
      <c r="Q343" s="435"/>
      <c r="R343" s="435"/>
      <c r="S343" s="454"/>
    </row>
    <row r="344" spans="1:19" ht="31.5" hidden="1" customHeight="1" x14ac:dyDescent="0.2">
      <c r="A344" s="428"/>
      <c r="B344" s="426"/>
      <c r="C344" s="426"/>
      <c r="D344" s="427"/>
      <c r="E344" s="427"/>
      <c r="F344" s="427"/>
      <c r="G344" s="94">
        <f>'01-Mapa de riesgo-UO'!I345</f>
        <v>0</v>
      </c>
      <c r="H344" s="427"/>
      <c r="I344" s="427"/>
      <c r="J344" s="95">
        <f>'01-Mapa de riesgo-UO'!AX678</f>
        <v>0</v>
      </c>
      <c r="K344" s="426"/>
      <c r="L344" s="435"/>
      <c r="M344" s="435"/>
      <c r="N344" s="435"/>
      <c r="O344" s="435"/>
      <c r="P344" s="435"/>
      <c r="Q344" s="435"/>
      <c r="R344" s="435"/>
      <c r="S344" s="454"/>
    </row>
    <row r="345" spans="1:19" ht="31.5" hidden="1" customHeight="1" x14ac:dyDescent="0.2">
      <c r="A345" s="428"/>
      <c r="B345" s="426"/>
      <c r="C345" s="426"/>
      <c r="D345" s="427"/>
      <c r="E345" s="427"/>
      <c r="F345" s="427"/>
      <c r="G345" s="94">
        <f>'01-Mapa de riesgo-UO'!I346</f>
        <v>0</v>
      </c>
      <c r="H345" s="427"/>
      <c r="I345" s="427"/>
      <c r="J345" s="95">
        <f>'01-Mapa de riesgo-UO'!AX679</f>
        <v>0</v>
      </c>
      <c r="K345" s="426"/>
      <c r="L345" s="435"/>
      <c r="M345" s="435"/>
      <c r="N345" s="435"/>
      <c r="O345" s="435"/>
      <c r="P345" s="435"/>
      <c r="Q345" s="435"/>
      <c r="R345" s="435"/>
      <c r="S345" s="454"/>
    </row>
    <row r="346" spans="1:19" ht="31.5" hidden="1" customHeight="1" x14ac:dyDescent="0.2">
      <c r="A346" s="428">
        <v>113</v>
      </c>
      <c r="B346" s="426" t="str">
        <f>'01-Mapa de riesgo-UO'!D347</f>
        <v>ADMINISTRACIÓN_INSTITUCIONAL</v>
      </c>
      <c r="C346" s="426" t="str">
        <f>+'01-Mapa de riesgo-UO'!F347</f>
        <v>NO</v>
      </c>
      <c r="D346" s="427" t="str">
        <f>'01-Mapa de riesgo-UO'!J347</f>
        <v>Financiero</v>
      </c>
      <c r="E346" s="427" t="str">
        <f>'01-Mapa de riesgo-UO'!K347</f>
        <v>Incremento en el pago de condenas en litigios que pueden ser solucionados antes de que se dé trámite a la acción judicial.</v>
      </c>
      <c r="F346" s="427" t="str">
        <f>'01-Mapa de riesgo-UO'!L347</f>
        <v>Pagos judiciales que realiza la entidad, por no aplicar los metodos alternativos de solución de conflictos</v>
      </c>
      <c r="G346" s="94" t="str">
        <f>'01-Mapa de riesgo-UO'!I347</f>
        <v>Falta de aplicación de MASC por parte de la entidad por falta de recursos y/o gestión inadecuada</v>
      </c>
      <c r="H346" s="427" t="str">
        <f>'01-Mapa de riesgo-UO'!M347</f>
        <v>Aumento en el volumen de demandas y condenas a la entidad
Carga laboral adicional. 
Afectaciones financieras adicionales.</v>
      </c>
      <c r="I346" s="427" t="str">
        <f>'01-Mapa de riesgo-UO'!AT347</f>
        <v>LEVE</v>
      </c>
      <c r="J346" s="95">
        <f>'01-Mapa de riesgo-UO'!AX680</f>
        <v>0</v>
      </c>
      <c r="K346" s="426" t="str">
        <f t="shared" si="23"/>
        <v>NO</v>
      </c>
      <c r="L346" s="435"/>
      <c r="M346" s="435"/>
      <c r="N346" s="435"/>
      <c r="O346" s="435"/>
      <c r="P346" s="435"/>
      <c r="Q346" s="435"/>
      <c r="R346" s="435"/>
      <c r="S346" s="454"/>
    </row>
    <row r="347" spans="1:19" ht="31.5" hidden="1" customHeight="1" x14ac:dyDescent="0.2">
      <c r="A347" s="428"/>
      <c r="B347" s="426"/>
      <c r="C347" s="426"/>
      <c r="D347" s="427"/>
      <c r="E347" s="427"/>
      <c r="F347" s="427"/>
      <c r="G347" s="94" t="str">
        <f>'01-Mapa de riesgo-UO'!I348</f>
        <v>Falta de unificación de criterios de las autoridades judiciales.</v>
      </c>
      <c r="H347" s="427"/>
      <c r="I347" s="427"/>
      <c r="J347" s="95">
        <f>'01-Mapa de riesgo-UO'!AX681</f>
        <v>0</v>
      </c>
      <c r="K347" s="426"/>
      <c r="L347" s="435"/>
      <c r="M347" s="435"/>
      <c r="N347" s="435"/>
      <c r="O347" s="435"/>
      <c r="P347" s="435"/>
      <c r="Q347" s="435"/>
      <c r="R347" s="435"/>
      <c r="S347" s="454"/>
    </row>
    <row r="348" spans="1:19" ht="31.5" hidden="1" customHeight="1" x14ac:dyDescent="0.2">
      <c r="A348" s="428"/>
      <c r="B348" s="426"/>
      <c r="C348" s="426"/>
      <c r="D348" s="427"/>
      <c r="E348" s="427"/>
      <c r="F348" s="427"/>
      <c r="G348" s="94">
        <f>'01-Mapa de riesgo-UO'!I349</f>
        <v>0</v>
      </c>
      <c r="H348" s="427"/>
      <c r="I348" s="427"/>
      <c r="J348" s="95">
        <f>'01-Mapa de riesgo-UO'!AX682</f>
        <v>0</v>
      </c>
      <c r="K348" s="426"/>
      <c r="L348" s="435"/>
      <c r="M348" s="435"/>
      <c r="N348" s="435"/>
      <c r="O348" s="435"/>
      <c r="P348" s="435"/>
      <c r="Q348" s="435"/>
      <c r="R348" s="435"/>
      <c r="S348" s="454"/>
    </row>
    <row r="349" spans="1:19" ht="31.5" hidden="1" customHeight="1" x14ac:dyDescent="0.2">
      <c r="A349" s="428">
        <v>114</v>
      </c>
      <c r="B349" s="426" t="str">
        <f>'01-Mapa de riesgo-UO'!D350</f>
        <v>ADMINISTRACIÓN_INSTITUCIONAL</v>
      </c>
      <c r="C349" s="426" t="str">
        <f>+'01-Mapa de riesgo-UO'!F350</f>
        <v>NO</v>
      </c>
      <c r="D349" s="427" t="str">
        <f>'01-Mapa de riesgo-UO'!J350</f>
        <v>Financiero</v>
      </c>
      <c r="E349" s="427" t="str">
        <f>'01-Mapa de riesgo-UO'!K350</f>
        <v>Aumento del número de demandas de la causa con politica de prevención del daño antijuridico (PPDA) con respecto a la vigencia anterior.</v>
      </c>
      <c r="F349" s="427" t="str">
        <f>'01-Mapa de riesgo-UO'!L350</f>
        <v>Medir el cambio en la litigiosidad, medido como el aumento o disminución porcentual de demandas entre dos años, para una causa atacada en el plan de acción de la política de prevención del daño antijurídico.</v>
      </c>
      <c r="G349" s="94" t="str">
        <f>'01-Mapa de riesgo-UO'!I350</f>
        <v>falta de formulación de políticas institucionales sobre prevención del daño antijurídico</v>
      </c>
      <c r="H349" s="427" t="str">
        <f>'01-Mapa de riesgo-UO'!M350</f>
        <v>Aumento en el volumen de demandas y condenas a la entidad
Carga laboral adicional. 
Afectaciones financieras adicionales.</v>
      </c>
      <c r="I349" s="427" t="str">
        <f>'01-Mapa de riesgo-UO'!AT350</f>
        <v>LEVE</v>
      </c>
      <c r="J349" s="95">
        <f>'01-Mapa de riesgo-UO'!AX683</f>
        <v>0</v>
      </c>
      <c r="K349" s="426" t="str">
        <f t="shared" si="23"/>
        <v>NO</v>
      </c>
      <c r="L349" s="435"/>
      <c r="M349" s="435"/>
      <c r="N349" s="435"/>
      <c r="O349" s="435"/>
      <c r="P349" s="435"/>
      <c r="Q349" s="435"/>
      <c r="R349" s="435"/>
      <c r="S349" s="454"/>
    </row>
    <row r="350" spans="1:19" ht="31.5" hidden="1" customHeight="1" x14ac:dyDescent="0.2">
      <c r="A350" s="428"/>
      <c r="B350" s="426"/>
      <c r="C350" s="426"/>
      <c r="D350" s="427"/>
      <c r="E350" s="427"/>
      <c r="F350" s="427"/>
      <c r="G350" s="94" t="str">
        <f>'01-Mapa de riesgo-UO'!I351</f>
        <v>Falta de unificación de criterios de las autoridades judiciales.</v>
      </c>
      <c r="H350" s="427"/>
      <c r="I350" s="427"/>
      <c r="J350" s="95">
        <f>'01-Mapa de riesgo-UO'!AX684</f>
        <v>0</v>
      </c>
      <c r="K350" s="426"/>
      <c r="L350" s="435"/>
      <c r="M350" s="435"/>
      <c r="N350" s="435"/>
      <c r="O350" s="435"/>
      <c r="P350" s="435"/>
      <c r="Q350" s="435"/>
      <c r="R350" s="435"/>
      <c r="S350" s="454"/>
    </row>
    <row r="351" spans="1:19" ht="31.5" hidden="1" customHeight="1" x14ac:dyDescent="0.2">
      <c r="A351" s="428"/>
      <c r="B351" s="426"/>
      <c r="C351" s="426"/>
      <c r="D351" s="427"/>
      <c r="E351" s="427"/>
      <c r="F351" s="427"/>
      <c r="G351" s="94">
        <f>'01-Mapa de riesgo-UO'!I352</f>
        <v>0</v>
      </c>
      <c r="H351" s="427"/>
      <c r="I351" s="427"/>
      <c r="J351" s="95">
        <f>'01-Mapa de riesgo-UO'!AX685</f>
        <v>0</v>
      </c>
      <c r="K351" s="426"/>
      <c r="L351" s="435"/>
      <c r="M351" s="435"/>
      <c r="N351" s="435"/>
      <c r="O351" s="435"/>
      <c r="P351" s="435"/>
      <c r="Q351" s="435"/>
      <c r="R351" s="435"/>
      <c r="S351" s="454"/>
    </row>
    <row r="352" spans="1:19" ht="31.5" hidden="1" customHeight="1" x14ac:dyDescent="0.2">
      <c r="A352" s="428">
        <v>115</v>
      </c>
      <c r="B352" s="426" t="str">
        <f>'01-Mapa de riesgo-UO'!D353</f>
        <v>DIRECCIONAMIENTO_INSTITUCIONAL</v>
      </c>
      <c r="C352" s="426" t="str">
        <f>+'01-Mapa de riesgo-UO'!F353</f>
        <v>NO</v>
      </c>
      <c r="D352" s="427" t="str">
        <f>'01-Mapa de riesgo-UO'!J353</f>
        <v>Cumplimiento</v>
      </c>
      <c r="E352" s="427" t="str">
        <f>'01-Mapa de riesgo-UO'!K353</f>
        <v>Incumplimiento de las metas en los tres niveles de gestión  del PDI 2020-2028</v>
      </c>
      <c r="F352" s="427" t="str">
        <f>'01-Mapa de riesgo-UO'!L353</f>
        <v xml:space="preserve">Incumplimiento de las metas planteadas en los tres niveles de gestión del Plan de Desarrollo Institucional  proyectadas por las redes de trabajo </v>
      </c>
      <c r="G352" s="94" t="str">
        <f>'01-Mapa de riesgo-UO'!I353</f>
        <v>Debilidad en el seguimiento a las metas del Plan de Desarrollo Institucional 2020-2028 "Aquí construimos futuro"</v>
      </c>
      <c r="H352" s="427"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27" t="str">
        <f>'01-Mapa de riesgo-UO'!AT353</f>
        <v>LEVE</v>
      </c>
      <c r="J352" s="95">
        <f>'01-Mapa de riesgo-UO'!AX686</f>
        <v>0</v>
      </c>
      <c r="K352" s="426" t="str">
        <f t="shared" si="23"/>
        <v>NO</v>
      </c>
      <c r="L352" s="435"/>
      <c r="M352" s="435"/>
      <c r="N352" s="435"/>
      <c r="O352" s="435"/>
      <c r="P352" s="435"/>
      <c r="Q352" s="435"/>
      <c r="R352" s="435"/>
      <c r="S352" s="454"/>
    </row>
    <row r="353" spans="1:19" ht="31.5" hidden="1" customHeight="1" x14ac:dyDescent="0.2">
      <c r="A353" s="428"/>
      <c r="B353" s="426"/>
      <c r="C353" s="426"/>
      <c r="D353" s="427"/>
      <c r="E353" s="427"/>
      <c r="F353" s="427"/>
      <c r="G353" s="94" t="str">
        <f>'01-Mapa de riesgo-UO'!I354</f>
        <v xml:space="preserve">Reporte inadecuado o incompleto por parte de las redes de trabajo </v>
      </c>
      <c r="H353" s="427"/>
      <c r="I353" s="427"/>
      <c r="J353" s="95">
        <f>'01-Mapa de riesgo-UO'!AX687</f>
        <v>0</v>
      </c>
      <c r="K353" s="426"/>
      <c r="L353" s="435"/>
      <c r="M353" s="435"/>
      <c r="N353" s="435"/>
      <c r="O353" s="435"/>
      <c r="P353" s="435"/>
      <c r="Q353" s="435"/>
      <c r="R353" s="435"/>
      <c r="S353" s="454"/>
    </row>
    <row r="354" spans="1:19" ht="31.5" hidden="1" customHeight="1" x14ac:dyDescent="0.2">
      <c r="A354" s="428"/>
      <c r="B354" s="426"/>
      <c r="C354" s="426"/>
      <c r="D354" s="427"/>
      <c r="E354" s="427"/>
      <c r="F354" s="427"/>
      <c r="G354" s="94" t="str">
        <f>'01-Mapa de riesgo-UO'!I355</f>
        <v xml:space="preserve">Baja calidad del reporte en los tres niveles de gestión del PDI </v>
      </c>
      <c r="H354" s="427"/>
      <c r="I354" s="427"/>
      <c r="J354" s="95">
        <f>'01-Mapa de riesgo-UO'!AX688</f>
        <v>0</v>
      </c>
      <c r="K354" s="426"/>
      <c r="L354" s="435"/>
      <c r="M354" s="435"/>
      <c r="N354" s="435"/>
      <c r="O354" s="435"/>
      <c r="P354" s="435"/>
      <c r="Q354" s="435"/>
      <c r="R354" s="435"/>
      <c r="S354" s="454"/>
    </row>
    <row r="355" spans="1:19" ht="31.5" hidden="1" customHeight="1" x14ac:dyDescent="0.2">
      <c r="A355" s="428">
        <v>116</v>
      </c>
      <c r="B355" s="426" t="str">
        <f>'01-Mapa de riesgo-UO'!D356</f>
        <v>DIRECCIONAMIENTO_INSTITUCIONAL</v>
      </c>
      <c r="C355" s="426" t="str">
        <f>+'01-Mapa de riesgo-UO'!F356</f>
        <v>SI</v>
      </c>
      <c r="D355" s="427" t="str">
        <f>'01-Mapa de riesgo-UO'!J356</f>
        <v>Corrupción</v>
      </c>
      <c r="E355" s="427" t="str">
        <f>'01-Mapa de riesgo-UO'!K356</f>
        <v>Ejecución inadecuada de proyectos de la Oficina de Planeación (contratos, Ordenes contractuales,  resoluciones,  proyectos de operación comercial).</v>
      </c>
      <c r="F355" s="427" t="str">
        <f>'01-Mapa de riesgo-UO'!L356</f>
        <v>Incumplimiento en la  ejecución de proyectos (contratos, Ordenes contractuales, resoluciones, proyectos de operación comercial) en el desarrollo y ejecución en cada una de sus etapas</v>
      </c>
      <c r="G355" s="94" t="str">
        <f>'01-Mapa de riesgo-UO'!I356</f>
        <v>Bajo nivel de seguimiento periódico en la ejecución de proyectos (contratos, Ordenes de servicios, proyectos de operación comercial)</v>
      </c>
      <c r="H355" s="427" t="str">
        <f>'01-Mapa de riesgo-UO'!M356</f>
        <v xml:space="preserve">Hallazgos por parte de entes de control
Detrimento patrimonial
Incumplimiento de resultados
Afectación de la imagen institucional </v>
      </c>
      <c r="I355" s="427" t="str">
        <f>'01-Mapa de riesgo-UO'!AT356</f>
        <v>MODERADO</v>
      </c>
      <c r="J355" s="95">
        <f>'01-Mapa de riesgo-UO'!AX689</f>
        <v>0</v>
      </c>
      <c r="K355" s="426" t="str">
        <f t="shared" si="23"/>
        <v>Si el proceso lo requiere</v>
      </c>
      <c r="L355" s="435"/>
      <c r="M355" s="435"/>
      <c r="N355" s="435"/>
      <c r="O355" s="435"/>
      <c r="P355" s="435"/>
      <c r="Q355" s="435"/>
      <c r="R355" s="435"/>
      <c r="S355" s="454"/>
    </row>
    <row r="356" spans="1:19" ht="31.5" hidden="1" customHeight="1" x14ac:dyDescent="0.2">
      <c r="A356" s="428"/>
      <c r="B356" s="426"/>
      <c r="C356" s="426"/>
      <c r="D356" s="427"/>
      <c r="E356" s="427"/>
      <c r="F356" s="427"/>
      <c r="G356" s="94" t="str">
        <f>'01-Mapa de riesgo-UO'!I357</f>
        <v>Beneficiar a terceros sin el cumplimiento de requisitos contractuales</v>
      </c>
      <c r="H356" s="427"/>
      <c r="I356" s="427"/>
      <c r="J356" s="95">
        <f>'01-Mapa de riesgo-UO'!AX690</f>
        <v>0</v>
      </c>
      <c r="K356" s="426"/>
      <c r="L356" s="435"/>
      <c r="M356" s="435"/>
      <c r="N356" s="435"/>
      <c r="O356" s="435"/>
      <c r="P356" s="435"/>
      <c r="Q356" s="435"/>
      <c r="R356" s="435"/>
      <c r="S356" s="454"/>
    </row>
    <row r="357" spans="1:19" ht="31.5" hidden="1" customHeight="1" x14ac:dyDescent="0.2">
      <c r="A357" s="428"/>
      <c r="B357" s="426"/>
      <c r="C357" s="426"/>
      <c r="D357" s="427"/>
      <c r="E357" s="427"/>
      <c r="F357" s="427"/>
      <c r="G357" s="94" t="str">
        <f>'01-Mapa de riesgo-UO'!I358</f>
        <v xml:space="preserve">Desarticulación de los procedimientos institucionales para el desarrollo y ejecución en cada una de sus etapas </v>
      </c>
      <c r="H357" s="427"/>
      <c r="I357" s="427"/>
      <c r="J357" s="95">
        <f>'01-Mapa de riesgo-UO'!AX691</f>
        <v>0</v>
      </c>
      <c r="K357" s="426"/>
      <c r="L357" s="435"/>
      <c r="M357" s="435"/>
      <c r="N357" s="435"/>
      <c r="O357" s="435"/>
      <c r="P357" s="435"/>
      <c r="Q357" s="435"/>
      <c r="R357" s="435"/>
      <c r="S357" s="454"/>
    </row>
    <row r="358" spans="1:19" ht="31.5" hidden="1" customHeight="1" x14ac:dyDescent="0.2">
      <c r="A358" s="428">
        <v>117</v>
      </c>
      <c r="B358" s="426" t="str">
        <f>'01-Mapa de riesgo-UO'!D359</f>
        <v>ADMINISTRACIÓN_INSTITUCIONAL</v>
      </c>
      <c r="C358" s="426" t="str">
        <f>+'01-Mapa de riesgo-UO'!F359</f>
        <v>NO</v>
      </c>
      <c r="D358" s="427" t="str">
        <f>'01-Mapa de riesgo-UO'!J359</f>
        <v>Información</v>
      </c>
      <c r="E358" s="427" t="str">
        <f>'01-Mapa de riesgo-UO'!K359</f>
        <v>Probabilidad de tener inconsistencias en la información estadística e institucional reportada debido a las diversas fuentes de información internas y las reglas de negocio asociadas a su extracción.</v>
      </c>
      <c r="F358" s="427"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94" t="str">
        <f>'01-Mapa de riesgo-UO'!I359</f>
        <v>Falta de consistencia en la información del sistema transaccional de los procesos que alimentan las estadísticas institucionales</v>
      </c>
      <c r="H358" s="427" t="str">
        <f>'01-Mapa de riesgo-UO'!M359</f>
        <v>Hallazgos, multas o sanciones por los entes de control
Pérdida de credibilidad por diferencias en los reportes de información</v>
      </c>
      <c r="I358" s="427" t="str">
        <f>'01-Mapa de riesgo-UO'!AT359</f>
        <v>MODERADO</v>
      </c>
      <c r="J358" s="95">
        <f>'01-Mapa de riesgo-UO'!AX692</f>
        <v>0</v>
      </c>
      <c r="K358" s="426" t="str">
        <f t="shared" si="23"/>
        <v>Si el proceso lo requiere</v>
      </c>
      <c r="L358" s="435"/>
      <c r="M358" s="435"/>
      <c r="N358" s="435"/>
      <c r="O358" s="435"/>
      <c r="P358" s="435"/>
      <c r="Q358" s="435"/>
      <c r="R358" s="435"/>
      <c r="S358" s="454"/>
    </row>
    <row r="359" spans="1:19" ht="31.5" hidden="1" customHeight="1" x14ac:dyDescent="0.2">
      <c r="A359" s="428"/>
      <c r="B359" s="426"/>
      <c r="C359" s="426"/>
      <c r="D359" s="427"/>
      <c r="E359" s="427"/>
      <c r="F359" s="427"/>
      <c r="G359" s="94">
        <f>'01-Mapa de riesgo-UO'!I360</f>
        <v>0</v>
      </c>
      <c r="H359" s="427"/>
      <c r="I359" s="427"/>
      <c r="J359" s="95">
        <f>'01-Mapa de riesgo-UO'!AX693</f>
        <v>0</v>
      </c>
      <c r="K359" s="426"/>
      <c r="L359" s="435"/>
      <c r="M359" s="435"/>
      <c r="N359" s="435"/>
      <c r="O359" s="435"/>
      <c r="P359" s="435"/>
      <c r="Q359" s="435"/>
      <c r="R359" s="435"/>
      <c r="S359" s="454"/>
    </row>
    <row r="360" spans="1:19" ht="31.5" hidden="1" customHeight="1" x14ac:dyDescent="0.2">
      <c r="A360" s="428"/>
      <c r="B360" s="426"/>
      <c r="C360" s="426"/>
      <c r="D360" s="427"/>
      <c r="E360" s="427"/>
      <c r="F360" s="427"/>
      <c r="G360" s="94">
        <f>'01-Mapa de riesgo-UO'!I361</f>
        <v>0</v>
      </c>
      <c r="H360" s="427"/>
      <c r="I360" s="427"/>
      <c r="J360" s="95">
        <f>'01-Mapa de riesgo-UO'!AX694</f>
        <v>0</v>
      </c>
      <c r="K360" s="426"/>
      <c r="L360" s="435"/>
      <c r="M360" s="435"/>
      <c r="N360" s="435"/>
      <c r="O360" s="435"/>
      <c r="P360" s="435"/>
      <c r="Q360" s="435"/>
      <c r="R360" s="435"/>
      <c r="S360" s="454"/>
    </row>
    <row r="361" spans="1:19" ht="31.5" hidden="1" customHeight="1" x14ac:dyDescent="0.2">
      <c r="A361" s="428">
        <v>118</v>
      </c>
      <c r="B361" s="426" t="str">
        <f>'01-Mapa de riesgo-UO'!D362</f>
        <v>ADMINISTRACIÓN_INSTITUCIONAL</v>
      </c>
      <c r="C361" s="426" t="str">
        <f>+'01-Mapa de riesgo-UO'!F362</f>
        <v>NO</v>
      </c>
      <c r="D361" s="427" t="str">
        <f>'01-Mapa de riesgo-UO'!J362</f>
        <v>Información</v>
      </c>
      <c r="E361" s="427" t="str">
        <f>'01-Mapa de riesgo-UO'!K362</f>
        <v>Probabilidad de pérdida de información física y magnética debido a la falta de una política de respaldo en la Universidad, lo que podría ocasionar reprocesos al momento de necesitar su disponibilidad</v>
      </c>
      <c r="F361" s="427"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94" t="str">
        <f>'01-Mapa de riesgo-UO'!I362</f>
        <v>Daños o pérdida de información en servidores o equipos de computo.</v>
      </c>
      <c r="H361" s="427" t="str">
        <f>'01-Mapa de riesgo-UO'!M362</f>
        <v>Multas o sanciones por los entes de control por las demoras en reportes de información
Pérdida de estudios o trabajos ya realizados.</v>
      </c>
      <c r="I361" s="427" t="str">
        <f>'01-Mapa de riesgo-UO'!AT362</f>
        <v>MODERADO</v>
      </c>
      <c r="J361" s="95">
        <f>'01-Mapa de riesgo-UO'!AX695</f>
        <v>0</v>
      </c>
      <c r="K361" s="426" t="str">
        <f t="shared" si="23"/>
        <v>Si el proceso lo requiere</v>
      </c>
      <c r="L361" s="435"/>
      <c r="M361" s="435"/>
      <c r="N361" s="435"/>
      <c r="O361" s="435"/>
      <c r="P361" s="435"/>
      <c r="Q361" s="435"/>
      <c r="R361" s="435"/>
      <c r="S361" s="454"/>
    </row>
    <row r="362" spans="1:19" ht="31.5" hidden="1" customHeight="1" x14ac:dyDescent="0.2">
      <c r="A362" s="428"/>
      <c r="B362" s="426"/>
      <c r="C362" s="426"/>
      <c r="D362" s="427"/>
      <c r="E362" s="427"/>
      <c r="F362" s="427"/>
      <c r="G362" s="94" t="str">
        <f>'01-Mapa de riesgo-UO'!I363</f>
        <v>Pérdida de información por rotación de personal</v>
      </c>
      <c r="H362" s="427"/>
      <c r="I362" s="427"/>
      <c r="J362" s="95">
        <f>'01-Mapa de riesgo-UO'!AX696</f>
        <v>0</v>
      </c>
      <c r="K362" s="426"/>
      <c r="L362" s="435"/>
      <c r="M362" s="435"/>
      <c r="N362" s="435"/>
      <c r="O362" s="435"/>
      <c r="P362" s="435"/>
      <c r="Q362" s="435"/>
      <c r="R362" s="435"/>
      <c r="S362" s="454"/>
    </row>
    <row r="363" spans="1:19" ht="31.5" hidden="1" customHeight="1" x14ac:dyDescent="0.2">
      <c r="A363" s="428"/>
      <c r="B363" s="426"/>
      <c r="C363" s="426"/>
      <c r="D363" s="427"/>
      <c r="E363" s="427"/>
      <c r="F363" s="427"/>
      <c r="G363" s="94">
        <f>'01-Mapa de riesgo-UO'!I364</f>
        <v>0</v>
      </c>
      <c r="H363" s="427"/>
      <c r="I363" s="427"/>
      <c r="J363" s="95">
        <f>'01-Mapa de riesgo-UO'!AX697</f>
        <v>0</v>
      </c>
      <c r="K363" s="426"/>
      <c r="L363" s="435"/>
      <c r="M363" s="435"/>
      <c r="N363" s="435"/>
      <c r="O363" s="435"/>
      <c r="P363" s="435"/>
      <c r="Q363" s="435"/>
      <c r="R363" s="435"/>
      <c r="S363" s="454"/>
    </row>
    <row r="364" spans="1:19" ht="31.5" hidden="1" customHeight="1" x14ac:dyDescent="0.2">
      <c r="A364" s="428">
        <v>119</v>
      </c>
      <c r="B364" s="426" t="str">
        <f>'01-Mapa de riesgo-UO'!D365</f>
        <v>ASEGURAMIENTO_DE_LA_CALIDAD_INSTITUCIONAL</v>
      </c>
      <c r="C364" s="426" t="str">
        <f>+'01-Mapa de riesgo-UO'!F365</f>
        <v>SI</v>
      </c>
      <c r="D364" s="427" t="str">
        <f>'01-Mapa de riesgo-UO'!J365</f>
        <v>Estratégico</v>
      </c>
      <c r="E364" s="427" t="str">
        <f>'01-Mapa de riesgo-UO'!K365</f>
        <v>Perdida de la acreditación por parte de las entidades certificadoras.</v>
      </c>
      <c r="F364" s="427" t="str">
        <f>'01-Mapa de riesgo-UO'!L365</f>
        <v>Riesgo por la perdida del reconocimiento como institución de alta calidad ante organismos acreditadores</v>
      </c>
      <c r="G364" s="94" t="str">
        <f>'01-Mapa de riesgo-UO'!I365</f>
        <v>Incumplimiento de las metas del plan de mejora por el bajo nivel de ejecución de las acciones establecidas.</v>
      </c>
      <c r="H364" s="427" t="str">
        <f>'01-Mapa de riesgo-UO'!M365</f>
        <v>Afectación del reconocimiento y la visibilidad de la institución a nivel nacional e internacional
Pérdida de oportunidades en el contexto a nivel departamental, regional, nacional e internacional
Pérdida de la imagen institucional</v>
      </c>
      <c r="I364" s="427" t="str">
        <f>'01-Mapa de riesgo-UO'!AT365</f>
        <v>LEVE</v>
      </c>
      <c r="J364" s="95">
        <f>'01-Mapa de riesgo-UO'!AX698</f>
        <v>0</v>
      </c>
      <c r="K364" s="426" t="str">
        <f t="shared" si="23"/>
        <v>NO</v>
      </c>
      <c r="L364" s="435"/>
      <c r="M364" s="435"/>
      <c r="N364" s="435"/>
      <c r="O364" s="435"/>
      <c r="P364" s="435"/>
      <c r="Q364" s="435"/>
      <c r="R364" s="435"/>
      <c r="S364" s="454"/>
    </row>
    <row r="365" spans="1:19" ht="31.5" hidden="1" customHeight="1" x14ac:dyDescent="0.2">
      <c r="A365" s="428"/>
      <c r="B365" s="426"/>
      <c r="C365" s="426"/>
      <c r="D365" s="427"/>
      <c r="E365" s="427"/>
      <c r="F365" s="427"/>
      <c r="G365" s="94">
        <f>'01-Mapa de riesgo-UO'!I366</f>
        <v>0</v>
      </c>
      <c r="H365" s="427"/>
      <c r="I365" s="427"/>
      <c r="J365" s="95">
        <f>'01-Mapa de riesgo-UO'!AW699</f>
        <v>0</v>
      </c>
      <c r="K365" s="426"/>
      <c r="L365" s="435"/>
      <c r="M365" s="435"/>
      <c r="N365" s="435"/>
      <c r="O365" s="435"/>
      <c r="P365" s="435"/>
      <c r="Q365" s="435"/>
      <c r="R365" s="435"/>
      <c r="S365" s="454"/>
    </row>
    <row r="366" spans="1:19" ht="31.5" hidden="1" customHeight="1" x14ac:dyDescent="0.2">
      <c r="A366" s="428"/>
      <c r="B366" s="426"/>
      <c r="C366" s="426"/>
      <c r="D366" s="427"/>
      <c r="E366" s="427"/>
      <c r="F366" s="427"/>
      <c r="G366" s="94">
        <f>'01-Mapa de riesgo-UO'!I367</f>
        <v>0</v>
      </c>
      <c r="H366" s="427"/>
      <c r="I366" s="427"/>
      <c r="J366" s="95">
        <f>'01-Mapa de riesgo-UO'!AW700</f>
        <v>0</v>
      </c>
      <c r="K366" s="426"/>
      <c r="L366" s="435"/>
      <c r="M366" s="435"/>
      <c r="N366" s="435"/>
      <c r="O366" s="435"/>
      <c r="P366" s="435"/>
      <c r="Q366" s="435"/>
      <c r="R366" s="435"/>
      <c r="S366" s="454"/>
    </row>
    <row r="367" spans="1:19" ht="31.5" hidden="1" customHeight="1" x14ac:dyDescent="0.2">
      <c r="A367" s="428">
        <v>120</v>
      </c>
      <c r="B367" s="426" t="str">
        <f>'01-Mapa de riesgo-UO'!D368</f>
        <v>ADMINISTRACIÓN_INSTITUCIONAL</v>
      </c>
      <c r="C367" s="426" t="str">
        <f>+'01-Mapa de riesgo-UO'!F368</f>
        <v>NO</v>
      </c>
      <c r="D367" s="427" t="str">
        <f>'01-Mapa de riesgo-UO'!J368</f>
        <v>Estratégico</v>
      </c>
      <c r="E367" s="427" t="str">
        <f>'01-Mapa de riesgo-UO'!K368</f>
        <v xml:space="preserve">Desarticulación 
de los lineamientos del Plan Maestro de la Planta Físca con las apuestas del Plan de Desarrollo Institucional  </v>
      </c>
      <c r="F367" s="427" t="str">
        <f>'01-Mapa de riesgo-UO'!L368</f>
        <v>Obras y diseños  a llevar a cabo por parte de la institución deben estar alineadas  con el Plan maestro GEC y las  apuestas del PDI</v>
      </c>
      <c r="G367" s="94" t="str">
        <f>'01-Mapa de riesgo-UO'!I368</f>
        <v>Debilidad en la trazabilidad y verificación de la alinación de los proyectos de infraestructura con el PDI y su registro en los estudios previos durante la fase precontractual</v>
      </c>
      <c r="H367" s="427" t="str">
        <f>'01-Mapa de riesgo-UO'!M368</f>
        <v>Priorización inadcuada los proyectos acordes a la necesidades de la institución
Hallazgos por parte de los entes de control</v>
      </c>
      <c r="I367" s="427" t="str">
        <f>'01-Mapa de riesgo-UO'!AT368</f>
        <v>MODERADO</v>
      </c>
      <c r="J367" s="95">
        <f>'01-Mapa de riesgo-UO'!AW701</f>
        <v>0</v>
      </c>
      <c r="K367" s="426" t="str">
        <f t="shared" si="23"/>
        <v>Si el proceso lo requiere</v>
      </c>
      <c r="L367" s="435"/>
      <c r="M367" s="435"/>
      <c r="N367" s="435"/>
      <c r="O367" s="435"/>
      <c r="P367" s="435"/>
      <c r="Q367" s="435"/>
      <c r="R367" s="435"/>
      <c r="S367" s="454"/>
    </row>
    <row r="368" spans="1:19" ht="31.5" hidden="1" customHeight="1" x14ac:dyDescent="0.2">
      <c r="A368" s="428"/>
      <c r="B368" s="426"/>
      <c r="C368" s="426"/>
      <c r="D368" s="427"/>
      <c r="E368" s="427"/>
      <c r="F368" s="427"/>
      <c r="G368" s="94" t="str">
        <f>'01-Mapa de riesgo-UO'!I369</f>
        <v>Desconocimiento de los colaboradores por proyecto del plan maestro de campus y el PDI</v>
      </c>
      <c r="H368" s="427"/>
      <c r="I368" s="427"/>
      <c r="J368" s="95">
        <f>'01-Mapa de riesgo-UO'!AW702</f>
        <v>0</v>
      </c>
      <c r="K368" s="426"/>
      <c r="L368" s="435"/>
      <c r="M368" s="435"/>
      <c r="N368" s="435"/>
      <c r="O368" s="435"/>
      <c r="P368" s="435"/>
      <c r="Q368" s="435"/>
      <c r="R368" s="435"/>
      <c r="S368" s="454"/>
    </row>
    <row r="369" spans="1:19" ht="31.5" hidden="1" customHeight="1" x14ac:dyDescent="0.2">
      <c r="A369" s="428"/>
      <c r="B369" s="426"/>
      <c r="C369" s="426"/>
      <c r="D369" s="427"/>
      <c r="E369" s="427"/>
      <c r="F369" s="427"/>
      <c r="G369" s="94">
        <f>'01-Mapa de riesgo-UO'!I370</f>
        <v>0</v>
      </c>
      <c r="H369" s="427"/>
      <c r="I369" s="427"/>
      <c r="J369" s="95">
        <f>'01-Mapa de riesgo-UO'!AW703</f>
        <v>0</v>
      </c>
      <c r="K369" s="426"/>
      <c r="L369" s="435"/>
      <c r="M369" s="435"/>
      <c r="N369" s="435"/>
      <c r="O369" s="435"/>
      <c r="P369" s="435"/>
      <c r="Q369" s="435"/>
      <c r="R369" s="435"/>
      <c r="S369" s="454"/>
    </row>
    <row r="370" spans="1:19" ht="31.5" hidden="1" customHeight="1" x14ac:dyDescent="0.2">
      <c r="A370" s="428">
        <v>121</v>
      </c>
      <c r="B370" s="426" t="str">
        <f>'01-Mapa de riesgo-UO'!D371</f>
        <v>ADMINISTRACIÓN_INSTITUCIONAL</v>
      </c>
      <c r="C370" s="426" t="str">
        <f>+'01-Mapa de riesgo-UO'!F371</f>
        <v>NO</v>
      </c>
      <c r="D370" s="427" t="str">
        <f>'01-Mapa de riesgo-UO'!J371</f>
        <v>Cumplimiento</v>
      </c>
      <c r="E370" s="427" t="str">
        <f>'01-Mapa de riesgo-UO'!K371</f>
        <v>Inadecuada planeación de la infraestructura física</v>
      </c>
      <c r="F370" s="427" t="str">
        <f>'01-Mapa de riesgo-UO'!L371</f>
        <v xml:space="preserve">Espacio fisico que no responde a las necesidades que originaron el proyecto y/o adecuación con  incumplimiento de normatividad. </v>
      </c>
      <c r="G370" s="94" t="str">
        <f>'01-Mapa de riesgo-UO'!I371</f>
        <v xml:space="preserve">Cambio de diseño por peticion del usuario durante ejecucion de las obras </v>
      </c>
      <c r="H370" s="427" t="str">
        <f>'01-Mapa de riesgo-UO'!M371</f>
        <v>*insatisfaccion del usuario. 
*Imposibilidad de prestacion del servicio. 
*Incremento de costos de construcción. 
*Riesgo juridico con contratistas.  
*Mayores costos de mantenimiento.</v>
      </c>
      <c r="I370" s="427" t="str">
        <f>'01-Mapa de riesgo-UO'!AT371</f>
        <v>LEVE</v>
      </c>
      <c r="J370" s="95">
        <f>'01-Mapa de riesgo-UO'!AW704</f>
        <v>0</v>
      </c>
      <c r="K370" s="426" t="str">
        <f t="shared" si="23"/>
        <v>NO</v>
      </c>
      <c r="L370" s="435"/>
      <c r="M370" s="435"/>
      <c r="N370" s="435"/>
      <c r="O370" s="435"/>
      <c r="P370" s="435"/>
      <c r="Q370" s="435"/>
      <c r="R370" s="435"/>
      <c r="S370" s="454"/>
    </row>
    <row r="371" spans="1:19" ht="31.5" hidden="1" customHeight="1" x14ac:dyDescent="0.2">
      <c r="A371" s="428"/>
      <c r="B371" s="426"/>
      <c r="C371" s="426"/>
      <c r="D371" s="427"/>
      <c r="E371" s="427"/>
      <c r="F371" s="427"/>
      <c r="G371" s="94" t="str">
        <f>'01-Mapa de riesgo-UO'!I372</f>
        <v xml:space="preserve">Falta de planeacion del proyecto </v>
      </c>
      <c r="H371" s="427"/>
      <c r="I371" s="427"/>
      <c r="J371" s="95">
        <f>'01-Mapa de riesgo-UO'!AW705</f>
        <v>0</v>
      </c>
      <c r="K371" s="426"/>
      <c r="L371" s="435"/>
      <c r="M371" s="435"/>
      <c r="N371" s="435"/>
      <c r="O371" s="435"/>
      <c r="P371" s="435"/>
      <c r="Q371" s="435"/>
      <c r="R371" s="435"/>
      <c r="S371" s="454"/>
    </row>
    <row r="372" spans="1:19" ht="31.5" hidden="1" customHeight="1" x14ac:dyDescent="0.2">
      <c r="A372" s="428"/>
      <c r="B372" s="426"/>
      <c r="C372" s="426"/>
      <c r="D372" s="427"/>
      <c r="E372" s="427"/>
      <c r="F372" s="427"/>
      <c r="G372" s="94" t="str">
        <f>'01-Mapa de riesgo-UO'!I373</f>
        <v>Cambio y actualizacion de normativas de construccion.</v>
      </c>
      <c r="H372" s="427"/>
      <c r="I372" s="427"/>
      <c r="J372" s="95">
        <f>'01-Mapa de riesgo-UO'!AW706</f>
        <v>0</v>
      </c>
      <c r="K372" s="426"/>
      <c r="L372" s="435"/>
      <c r="M372" s="435"/>
      <c r="N372" s="435"/>
      <c r="O372" s="435"/>
      <c r="P372" s="435"/>
      <c r="Q372" s="435"/>
      <c r="R372" s="435"/>
      <c r="S372" s="454"/>
    </row>
    <row r="373" spans="1:19" ht="31.5" hidden="1" customHeight="1" x14ac:dyDescent="0.2">
      <c r="A373" s="428">
        <v>122</v>
      </c>
      <c r="B373" s="426" t="str">
        <f>'01-Mapa de riesgo-UO'!D374</f>
        <v>GESTIÓN_DEL_CONTEXTO_Y_VISIBILIDAD_NACIONAL_E_INTERNACIONAL</v>
      </c>
      <c r="C373" s="426" t="str">
        <f>+'01-Mapa de riesgo-UO'!F374</f>
        <v>SI</v>
      </c>
      <c r="D373" s="427" t="str">
        <f>'01-Mapa de riesgo-UO'!J374</f>
        <v>Estratégico</v>
      </c>
      <c r="E373" s="427" t="str">
        <f>'01-Mapa de riesgo-UO'!K374</f>
        <v>La posibilidad de perder credibilidad institucional por  la poca contribución de la universidad al análisis y la búsqueda de soluciones a los problemas de la sociedad</v>
      </c>
      <c r="F373" s="427" t="str">
        <f>'01-Mapa de riesgo-UO'!L374</f>
        <v>Desarrollo de la universidad descontextualizada de la realidad regional, nacional e internacional.</v>
      </c>
      <c r="G373" s="94" t="str">
        <f>'01-Mapa de riesgo-UO'!I374</f>
        <v>Bajo nivel de articulación entre los diferentes actores institucionales.</v>
      </c>
      <c r="H373" s="427"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27" t="str">
        <f>'01-Mapa de riesgo-UO'!AT374</f>
        <v>MODERADO</v>
      </c>
      <c r="J373" s="95">
        <f>'01-Mapa de riesgo-UO'!AW707</f>
        <v>0</v>
      </c>
      <c r="K373" s="426" t="str">
        <f t="shared" si="23"/>
        <v>Si el proceso lo requiere</v>
      </c>
      <c r="L373" s="435"/>
      <c r="M373" s="435"/>
      <c r="N373" s="435"/>
      <c r="O373" s="435"/>
      <c r="P373" s="435"/>
      <c r="Q373" s="435"/>
      <c r="R373" s="435"/>
      <c r="S373" s="454"/>
    </row>
    <row r="374" spans="1:19" ht="31.5" hidden="1" customHeight="1" x14ac:dyDescent="0.2">
      <c r="A374" s="428"/>
      <c r="B374" s="426"/>
      <c r="C374" s="426"/>
      <c r="D374" s="427"/>
      <c r="E374" s="427"/>
      <c r="F374" s="427"/>
      <c r="G374" s="94" t="str">
        <f>'01-Mapa de riesgo-UO'!I375</f>
        <v>Ausencia de liderazgo transformacional y de conocimiento frente a la dinámica institucional, regional, nacional e internacional.</v>
      </c>
      <c r="H374" s="427"/>
      <c r="I374" s="427"/>
      <c r="J374" s="95">
        <f>'01-Mapa de riesgo-UO'!AW708</f>
        <v>0</v>
      </c>
      <c r="K374" s="426"/>
      <c r="L374" s="435"/>
      <c r="M374" s="435"/>
      <c r="N374" s="435"/>
      <c r="O374" s="435"/>
      <c r="P374" s="435"/>
      <c r="Q374" s="435"/>
      <c r="R374" s="435"/>
      <c r="S374" s="454"/>
    </row>
    <row r="375" spans="1:19" ht="31.5" hidden="1" customHeight="1" x14ac:dyDescent="0.2">
      <c r="A375" s="428"/>
      <c r="B375" s="426"/>
      <c r="C375" s="426"/>
      <c r="D375" s="427"/>
      <c r="E375" s="427"/>
      <c r="F375" s="427"/>
      <c r="G375" s="94" t="str">
        <f>'01-Mapa de riesgo-UO'!I376</f>
        <v>Escasa retroalimentación efectiva entre la universidad y el medio.</v>
      </c>
      <c r="H375" s="427"/>
      <c r="I375" s="427"/>
      <c r="J375" s="95">
        <f>'01-Mapa de riesgo-UO'!AW709</f>
        <v>0</v>
      </c>
      <c r="K375" s="426"/>
      <c r="L375" s="435"/>
      <c r="M375" s="435"/>
      <c r="N375" s="435"/>
      <c r="O375" s="435"/>
      <c r="P375" s="435"/>
      <c r="Q375" s="435"/>
      <c r="R375" s="435"/>
      <c r="S375" s="454"/>
    </row>
    <row r="376" spans="1:19" ht="31.5" hidden="1" customHeight="1" x14ac:dyDescent="0.2">
      <c r="A376" s="428">
        <v>123</v>
      </c>
      <c r="B376" s="426" t="str">
        <f>'01-Mapa de riesgo-UO'!D377</f>
        <v>ADMINISTRACIÓN_INSTITUCIONAL</v>
      </c>
      <c r="C376" s="426" t="str">
        <f>+'01-Mapa de riesgo-UO'!F377</f>
        <v>SI</v>
      </c>
      <c r="D376" s="427" t="str">
        <f>'01-Mapa de riesgo-UO'!J377</f>
        <v>Operacional</v>
      </c>
      <c r="E376" s="427" t="str">
        <f>'01-Mapa de riesgo-UO'!K377</f>
        <v xml:space="preserve">Ilegitimidad en resultados electorales 
</v>
      </c>
      <c r="F376" s="427" t="str">
        <f>'01-Mapa de riesgo-UO'!L377</f>
        <v>Resultados de elecciones con errores o irregularidades</v>
      </c>
      <c r="G376" s="94" t="str">
        <f>'01-Mapa de riesgo-UO'!I377</f>
        <v>Desactualización de las bases de datos suministradas por las dependencias responsables o errónea certificación de los requisitos de los candidatos</v>
      </c>
      <c r="H376" s="427" t="str">
        <f>'01-Mapa de riesgo-UO'!M377</f>
        <v>Impugnación de resultado electorales.                                                                                                                                                                                                                                                                                        Perdida de credibilidad en el sistema electoral de la Universidad</v>
      </c>
      <c r="I376" s="427" t="str">
        <f>'01-Mapa de riesgo-UO'!AT377</f>
        <v>LEVE</v>
      </c>
      <c r="J376" s="95">
        <f>'01-Mapa de riesgo-UO'!AW710</f>
        <v>0</v>
      </c>
      <c r="K376" s="426" t="str">
        <f t="shared" si="23"/>
        <v>NO</v>
      </c>
      <c r="L376" s="435"/>
      <c r="M376" s="435"/>
      <c r="N376" s="435"/>
      <c r="O376" s="435"/>
      <c r="P376" s="435"/>
      <c r="Q376" s="435"/>
      <c r="R376" s="435"/>
      <c r="S376" s="454"/>
    </row>
    <row r="377" spans="1:19" ht="31.5" hidden="1" customHeight="1" x14ac:dyDescent="0.2">
      <c r="A377" s="428"/>
      <c r="B377" s="426"/>
      <c r="C377" s="426"/>
      <c r="D377" s="427"/>
      <c r="E377" s="427"/>
      <c r="F377" s="427"/>
      <c r="G377" s="94" t="str">
        <f>'01-Mapa de riesgo-UO'!I378</f>
        <v>Errónea configuración de las votaciones, debido a que software requiera demasiadas configuraciones o permisos lo que podría generar fallas en las votaciones</v>
      </c>
      <c r="H377" s="427"/>
      <c r="I377" s="427"/>
      <c r="J377" s="95">
        <f>'01-Mapa de riesgo-UO'!AW711</f>
        <v>0</v>
      </c>
      <c r="K377" s="426"/>
      <c r="L377" s="435"/>
      <c r="M377" s="435"/>
      <c r="N377" s="435"/>
      <c r="O377" s="435"/>
      <c r="P377" s="435"/>
      <c r="Q377" s="435"/>
      <c r="R377" s="435"/>
      <c r="S377" s="454"/>
    </row>
    <row r="378" spans="1:19" ht="31.5" hidden="1" customHeight="1" x14ac:dyDescent="0.2">
      <c r="A378" s="428"/>
      <c r="B378" s="426"/>
      <c r="C378" s="426"/>
      <c r="D378" s="427"/>
      <c r="E378" s="427"/>
      <c r="F378" s="427"/>
      <c r="G378" s="94" t="str">
        <f>'01-Mapa de riesgo-UO'!I379</f>
        <v>Fallas técnicas del servidor, o por problemas de energía eléctrica o conexión a Internet</v>
      </c>
      <c r="H378" s="427"/>
      <c r="I378" s="427"/>
      <c r="J378" s="95">
        <f>'01-Mapa de riesgo-UO'!AW712</f>
        <v>0</v>
      </c>
      <c r="K378" s="426"/>
      <c r="L378" s="435"/>
      <c r="M378" s="435"/>
      <c r="N378" s="435"/>
      <c r="O378" s="435"/>
      <c r="P378" s="435"/>
      <c r="Q378" s="435"/>
      <c r="R378" s="435"/>
      <c r="S378" s="454"/>
    </row>
    <row r="379" spans="1:19" ht="31.5" hidden="1" customHeight="1" x14ac:dyDescent="0.2">
      <c r="A379" s="428">
        <v>124</v>
      </c>
      <c r="B379" s="426" t="str">
        <f>'01-Mapa de riesgo-UO'!D380</f>
        <v>ADMINISTRACIÓN_INSTITUCIONAL</v>
      </c>
      <c r="C379" s="426" t="str">
        <f>+'01-Mapa de riesgo-UO'!F380</f>
        <v>SI</v>
      </c>
      <c r="D379" s="427" t="str">
        <f>'01-Mapa de riesgo-UO'!J380</f>
        <v>Cumplimiento</v>
      </c>
      <c r="E379" s="427" t="str">
        <f>'01-Mapa de riesgo-UO'!K380</f>
        <v>Vencimiento de términos para la atención de Derechos de Petición que lleguen a la Secretaria General</v>
      </c>
      <c r="F379" s="427" t="str">
        <f>'01-Mapa de riesgo-UO'!L380</f>
        <v>No dar respuesta a un Derecho de Petición dentro de los términos establecidos por la ley</v>
      </c>
      <c r="G379" s="94" t="str">
        <f>'01-Mapa de riesgo-UO'!I380</f>
        <v>Omisión o retraso de respuesta por parte del funcionario encargado en la Secretaria General</v>
      </c>
      <c r="H379" s="427" t="str">
        <f>'01-Mapa de riesgo-UO'!M380</f>
        <v>Interposición de una Acción de Tutela.                                                                                                                                                                                                                                                                           Acciones legales en contra de la Universidad</v>
      </c>
      <c r="I379" s="427" t="str">
        <f>'01-Mapa de riesgo-UO'!AT380</f>
        <v>LEVE</v>
      </c>
      <c r="J379" s="95">
        <f>'01-Mapa de riesgo-UO'!AW713</f>
        <v>0</v>
      </c>
      <c r="K379" s="426" t="str">
        <f t="shared" si="23"/>
        <v>NO</v>
      </c>
      <c r="L379" s="435"/>
      <c r="M379" s="435"/>
      <c r="N379" s="435"/>
      <c r="O379" s="435"/>
      <c r="P379" s="435"/>
      <c r="Q379" s="435"/>
      <c r="R379" s="435"/>
      <c r="S379" s="454"/>
    </row>
    <row r="380" spans="1:19" ht="31.5" hidden="1" customHeight="1" x14ac:dyDescent="0.2">
      <c r="A380" s="428"/>
      <c r="B380" s="426"/>
      <c r="C380" s="426"/>
      <c r="D380" s="427"/>
      <c r="E380" s="427"/>
      <c r="F380" s="427"/>
      <c r="G380" s="94" t="str">
        <f>'01-Mapa de riesgo-UO'!I381</f>
        <v>Entidades externas que no suministran soportes o información requerida para dar respuesta</v>
      </c>
      <c r="H380" s="427"/>
      <c r="I380" s="427"/>
      <c r="J380" s="95">
        <f>'01-Mapa de riesgo-UO'!AW714</f>
        <v>0</v>
      </c>
      <c r="K380" s="426"/>
      <c r="L380" s="435"/>
      <c r="M380" s="435"/>
      <c r="N380" s="435"/>
      <c r="O380" s="435"/>
      <c r="P380" s="435"/>
      <c r="Q380" s="435"/>
      <c r="R380" s="435"/>
      <c r="S380" s="454"/>
    </row>
    <row r="381" spans="1:19" ht="31.5" hidden="1" customHeight="1" x14ac:dyDescent="0.2">
      <c r="A381" s="428"/>
      <c r="B381" s="426"/>
      <c r="C381" s="426"/>
      <c r="D381" s="427"/>
      <c r="E381" s="427"/>
      <c r="F381" s="427"/>
      <c r="G381" s="94">
        <f>'01-Mapa de riesgo-UO'!I382</f>
        <v>0</v>
      </c>
      <c r="H381" s="427"/>
      <c r="I381" s="427"/>
      <c r="J381" s="95">
        <f>'01-Mapa de riesgo-UO'!AW715</f>
        <v>0</v>
      </c>
      <c r="K381" s="426"/>
      <c r="L381" s="435"/>
      <c r="M381" s="435"/>
      <c r="N381" s="435"/>
      <c r="O381" s="435"/>
      <c r="P381" s="435"/>
      <c r="Q381" s="435"/>
      <c r="R381" s="435"/>
      <c r="S381" s="454"/>
    </row>
    <row r="382" spans="1:19" ht="31.5" hidden="1" customHeight="1" x14ac:dyDescent="0.2">
      <c r="A382" s="428">
        <v>125</v>
      </c>
      <c r="B382" s="426" t="str">
        <f>'01-Mapa de riesgo-UO'!D383</f>
        <v>ADMINISTRACIÓN_INSTITUCIONAL</v>
      </c>
      <c r="C382" s="426" t="str">
        <f>+'01-Mapa de riesgo-UO'!F383</f>
        <v>NO</v>
      </c>
      <c r="D382" s="427" t="str">
        <f>'01-Mapa de riesgo-UO'!J383</f>
        <v>Cumplimiento</v>
      </c>
      <c r="E382" s="427" t="str">
        <f>'01-Mapa de riesgo-UO'!K383</f>
        <v>Incumplimiento de la normatividad vigente y aplicable a la Universidad</v>
      </c>
      <c r="F382" s="427" t="str">
        <f>'01-Mapa de riesgo-UO'!L383</f>
        <v>Aplicación de normas que no competen el ámbito de Instituciones de Educación Superior o que han sido derogadas de forma parcial o total</v>
      </c>
      <c r="G382" s="94" t="str">
        <f>'01-Mapa de riesgo-UO'!I383</f>
        <v>Falta de claridad sobre la vigencia de las Normas aplicables a la Universidad</v>
      </c>
      <c r="H382" s="427" t="str">
        <f>'01-Mapa de riesgo-UO'!M383</f>
        <v>Contradicción conceptual con otras dependencias.                                                                                                                                                                                                                                              Otorgamiento o negación de un derecho. Toma de decisiones por fuera del alcance normativo de la Universidad</v>
      </c>
      <c r="I382" s="427" t="str">
        <f>'01-Mapa de riesgo-UO'!AT383</f>
        <v>LEVE</v>
      </c>
      <c r="J382" s="95">
        <f>'01-Mapa de riesgo-UO'!AW716</f>
        <v>0</v>
      </c>
      <c r="K382" s="426" t="str">
        <f t="shared" si="23"/>
        <v>NO</v>
      </c>
      <c r="L382" s="435"/>
      <c r="M382" s="435"/>
      <c r="N382" s="435"/>
      <c r="O382" s="435"/>
      <c r="P382" s="435"/>
      <c r="Q382" s="435"/>
      <c r="R382" s="435"/>
      <c r="S382" s="454"/>
    </row>
    <row r="383" spans="1:19" ht="31.5" hidden="1" customHeight="1" x14ac:dyDescent="0.2">
      <c r="A383" s="428"/>
      <c r="B383" s="426"/>
      <c r="C383" s="426"/>
      <c r="D383" s="427"/>
      <c r="E383" s="427"/>
      <c r="F383" s="427"/>
      <c r="G383" s="94" t="str">
        <f>'01-Mapa de riesgo-UO'!I384</f>
        <v>Cambios de normas expedidas por órganos o entidades extremas a la Universidad</v>
      </c>
      <c r="H383" s="427"/>
      <c r="I383" s="427"/>
      <c r="J383" s="95">
        <f>'01-Mapa de riesgo-UO'!AW717</f>
        <v>0</v>
      </c>
      <c r="K383" s="426"/>
      <c r="L383" s="435"/>
      <c r="M383" s="435"/>
      <c r="N383" s="435"/>
      <c r="O383" s="435"/>
      <c r="P383" s="435"/>
      <c r="Q383" s="435"/>
      <c r="R383" s="435"/>
      <c r="S383" s="454"/>
    </row>
    <row r="384" spans="1:19" ht="31.5" hidden="1" customHeight="1" x14ac:dyDescent="0.2">
      <c r="A384" s="428"/>
      <c r="B384" s="426"/>
      <c r="C384" s="426"/>
      <c r="D384" s="427"/>
      <c r="E384" s="427"/>
      <c r="F384" s="427"/>
      <c r="G384" s="94">
        <f>'01-Mapa de riesgo-UO'!I385</f>
        <v>0</v>
      </c>
      <c r="H384" s="427"/>
      <c r="I384" s="427"/>
      <c r="J384" s="95">
        <f>'01-Mapa de riesgo-UO'!AW718</f>
        <v>0</v>
      </c>
      <c r="K384" s="426"/>
      <c r="L384" s="435"/>
      <c r="M384" s="435"/>
      <c r="N384" s="435"/>
      <c r="O384" s="435"/>
      <c r="P384" s="435"/>
      <c r="Q384" s="435"/>
      <c r="R384" s="435"/>
      <c r="S384" s="454"/>
    </row>
    <row r="385" spans="1:19" ht="31.5" hidden="1" customHeight="1" x14ac:dyDescent="0.2">
      <c r="A385" s="428">
        <v>126</v>
      </c>
      <c r="B385" s="426" t="str">
        <f>'01-Mapa de riesgo-UO'!D386</f>
        <v>ADMINISTRACIÓN_INSTITUCIONAL</v>
      </c>
      <c r="C385" s="426" t="str">
        <f>+'01-Mapa de riesgo-UO'!F386</f>
        <v>NO</v>
      </c>
      <c r="D385" s="427" t="str">
        <f>'01-Mapa de riesgo-UO'!J386</f>
        <v>Estratégico</v>
      </c>
      <c r="E385" s="427" t="str">
        <f>'01-Mapa de riesgo-UO'!K386</f>
        <v xml:space="preserve">Pérdida de la información de las series documentales conservadas físicamente </v>
      </c>
      <c r="F385" s="427" t="str">
        <f>'01-Mapa de riesgo-UO'!L386</f>
        <v>Faltantes en la  informacion contenida en los archivos central e histórico por ausencia de controles e incumplimiento del procedimiento</v>
      </c>
      <c r="G385" s="94" t="str">
        <f>'01-Mapa de riesgo-UO'!I386</f>
        <v>Fallas en la actualización de los registros de información almacenados en las unidades de conservación</v>
      </c>
      <c r="H385" s="427" t="str">
        <f>'01-Mapa de riesgo-UO'!M386</f>
        <v>Perdida de la memoria institucional
Demandas por perjuicios a los usuarios
Ausencia de apoyo a la misión institucional</v>
      </c>
      <c r="I385" s="427" t="str">
        <f>'01-Mapa de riesgo-UO'!AT386</f>
        <v>LEVE</v>
      </c>
      <c r="J385" s="95">
        <f>'01-Mapa de riesgo-UO'!AW719</f>
        <v>0</v>
      </c>
      <c r="K385" s="426" t="str">
        <f t="shared" si="23"/>
        <v>NO</v>
      </c>
      <c r="L385" s="435"/>
      <c r="M385" s="435"/>
      <c r="N385" s="435"/>
      <c r="O385" s="435"/>
      <c r="P385" s="435"/>
      <c r="Q385" s="435"/>
      <c r="R385" s="435"/>
      <c r="S385" s="454"/>
    </row>
    <row r="386" spans="1:19" ht="31.5" hidden="1" customHeight="1" x14ac:dyDescent="0.2">
      <c r="A386" s="428"/>
      <c r="B386" s="426"/>
      <c r="C386" s="426"/>
      <c r="D386" s="427"/>
      <c r="E386" s="427"/>
      <c r="F386" s="427"/>
      <c r="G386" s="94" t="str">
        <f>'01-Mapa de riesgo-UO'!I387</f>
        <v>Controles de acceso deficientes</v>
      </c>
      <c r="H386" s="427"/>
      <c r="I386" s="427"/>
      <c r="J386" s="95">
        <f>'01-Mapa de riesgo-UO'!AW720</f>
        <v>0</v>
      </c>
      <c r="K386" s="426"/>
      <c r="L386" s="435"/>
      <c r="M386" s="435"/>
      <c r="N386" s="435"/>
      <c r="O386" s="435"/>
      <c r="P386" s="435"/>
      <c r="Q386" s="435"/>
      <c r="R386" s="435"/>
      <c r="S386" s="454"/>
    </row>
    <row r="387" spans="1:19" ht="31.5" hidden="1" customHeight="1" x14ac:dyDescent="0.2">
      <c r="A387" s="428"/>
      <c r="B387" s="426"/>
      <c r="C387" s="426"/>
      <c r="D387" s="427"/>
      <c r="E387" s="427"/>
      <c r="F387" s="427"/>
      <c r="G387" s="94">
        <f>'01-Mapa de riesgo-UO'!I388</f>
        <v>0</v>
      </c>
      <c r="H387" s="427"/>
      <c r="I387" s="427"/>
      <c r="J387" s="95">
        <f>'01-Mapa de riesgo-UO'!AW721</f>
        <v>0</v>
      </c>
      <c r="K387" s="426"/>
      <c r="L387" s="435"/>
      <c r="M387" s="435"/>
      <c r="N387" s="435"/>
      <c r="O387" s="435"/>
      <c r="P387" s="435"/>
      <c r="Q387" s="435"/>
      <c r="R387" s="435"/>
      <c r="S387" s="454"/>
    </row>
    <row r="388" spans="1:19" ht="31.5" hidden="1" customHeight="1" x14ac:dyDescent="0.2">
      <c r="A388" s="428">
        <v>127</v>
      </c>
      <c r="B388" s="426" t="str">
        <f>'01-Mapa de riesgo-UO'!D389</f>
        <v>ADMINISTRACIÓN_INSTITUCIONAL</v>
      </c>
      <c r="C388" s="426" t="str">
        <f>+'01-Mapa de riesgo-UO'!F389</f>
        <v>NO</v>
      </c>
      <c r="D388" s="427" t="str">
        <f>'01-Mapa de riesgo-UO'!J389</f>
        <v>Cumplimiento</v>
      </c>
      <c r="E388" s="427" t="str">
        <f>'01-Mapa de riesgo-UO'!K389</f>
        <v xml:space="preserve">Incumplimiento en Normatividad Archivistica conforme a la actualización de los Instrumentos Archivisticos (TRD, CCD, PGD,  FUID) </v>
      </c>
      <c r="F388" s="427" t="str">
        <f>'01-Mapa de riesgo-UO'!L389</f>
        <v xml:space="preserve">Instrumentos archivisticos desactualizados y no alineados con los cambios institucionales </v>
      </c>
      <c r="G388" s="94" t="str">
        <f>'01-Mapa de riesgo-UO'!I389</f>
        <v>Cambios constantes en la Normativa Archivistica Nacional</v>
      </c>
      <c r="H388" s="427"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27" t="str">
        <f>'01-Mapa de riesgo-UO'!AT389</f>
        <v>LEVE</v>
      </c>
      <c r="J388" s="95">
        <f>'01-Mapa de riesgo-UO'!AW722</f>
        <v>0</v>
      </c>
      <c r="K388" s="426" t="str">
        <f t="shared" si="23"/>
        <v>NO</v>
      </c>
      <c r="L388" s="435"/>
      <c r="M388" s="435"/>
      <c r="N388" s="435"/>
      <c r="O388" s="435"/>
      <c r="P388" s="435"/>
      <c r="Q388" s="435"/>
      <c r="R388" s="435"/>
      <c r="S388" s="454"/>
    </row>
    <row r="389" spans="1:19" ht="31.5" hidden="1" customHeight="1" x14ac:dyDescent="0.2">
      <c r="A389" s="428"/>
      <c r="B389" s="426"/>
      <c r="C389" s="426"/>
      <c r="D389" s="427"/>
      <c r="E389" s="427"/>
      <c r="F389" s="427"/>
      <c r="G389" s="94" t="str">
        <f>'01-Mapa de riesgo-UO'!I390</f>
        <v>Modificaciones en la Estructura Organizacional y que tienen relación directa con los instrumentos archivisticos</v>
      </c>
      <c r="H389" s="427"/>
      <c r="I389" s="427"/>
      <c r="J389" s="95">
        <f>'01-Mapa de riesgo-UO'!AW723</f>
        <v>0</v>
      </c>
      <c r="K389" s="426"/>
      <c r="L389" s="435"/>
      <c r="M389" s="435"/>
      <c r="N389" s="435"/>
      <c r="O389" s="435"/>
      <c r="P389" s="435"/>
      <c r="Q389" s="435"/>
      <c r="R389" s="435"/>
      <c r="S389" s="454"/>
    </row>
    <row r="390" spans="1:19" ht="31.5" hidden="1" customHeight="1" x14ac:dyDescent="0.2">
      <c r="A390" s="428"/>
      <c r="B390" s="426"/>
      <c r="C390" s="426"/>
      <c r="D390" s="427"/>
      <c r="E390" s="427"/>
      <c r="F390" s="427"/>
      <c r="G390" s="94">
        <f>'01-Mapa de riesgo-UO'!I391</f>
        <v>0</v>
      </c>
      <c r="H390" s="427"/>
      <c r="I390" s="427"/>
      <c r="J390" s="95">
        <f>'01-Mapa de riesgo-UO'!AW724</f>
        <v>0</v>
      </c>
      <c r="K390" s="426"/>
      <c r="L390" s="435"/>
      <c r="M390" s="435"/>
      <c r="N390" s="435"/>
      <c r="O390" s="435"/>
      <c r="P390" s="435"/>
      <c r="Q390" s="435"/>
      <c r="R390" s="435"/>
      <c r="S390" s="454"/>
    </row>
    <row r="391" spans="1:19" ht="31.5" hidden="1" customHeight="1" x14ac:dyDescent="0.2">
      <c r="A391" s="428">
        <v>128</v>
      </c>
      <c r="B391" s="426" t="str">
        <f>'01-Mapa de riesgo-UO'!D392</f>
        <v>CONTROL_SEGUIMIENTO</v>
      </c>
      <c r="C391" s="426" t="str">
        <f>+'01-Mapa de riesgo-UO'!F392</f>
        <v>NO</v>
      </c>
      <c r="D391" s="427" t="str">
        <f>'01-Mapa de riesgo-UO'!J392</f>
        <v>Cumplimiento</v>
      </c>
      <c r="E391" s="427" t="str">
        <f>'01-Mapa de riesgo-UO'!K392</f>
        <v>Incumplimiento de los tiempos establecidos en la Ley para dar respuesta oportuna de PQRS  interpuestas por la Ciudadanía a través de los diferentes canales establecidos por la universidad.</v>
      </c>
      <c r="F391" s="427" t="str">
        <f>'01-Mapa de riesgo-UO'!L392</f>
        <v xml:space="preserve">Responder por fuera de los términos establecidos por la Ley a los diferentes PQRS recibidos en la Institución. </v>
      </c>
      <c r="G391" s="94" t="str">
        <f>'01-Mapa de riesgo-UO'!I392</f>
        <v>Error u omisión por parte de los responsables  encargados de dar respuesta a los PQRS</v>
      </c>
      <c r="H391" s="427" t="str">
        <f>'01-Mapa de riesgo-UO'!M392</f>
        <v>Falta disciplinaria.
Insatisfacción por parte del   ciudadano
Sanción o hallazgo por parte de entes de control
Pérdida de imagen de la institución.</v>
      </c>
      <c r="I391" s="427" t="str">
        <f>'01-Mapa de riesgo-UO'!AT392</f>
        <v>LEVE</v>
      </c>
      <c r="J391" s="95">
        <f>'01-Mapa de riesgo-UO'!AW725</f>
        <v>0</v>
      </c>
      <c r="K391" s="426" t="str">
        <f t="shared" si="23"/>
        <v>NO</v>
      </c>
      <c r="L391" s="435"/>
      <c r="M391" s="435"/>
      <c r="N391" s="435"/>
      <c r="O391" s="435"/>
      <c r="P391" s="435"/>
      <c r="Q391" s="435"/>
      <c r="R391" s="435"/>
      <c r="S391" s="454"/>
    </row>
    <row r="392" spans="1:19" ht="31.5" hidden="1" customHeight="1" x14ac:dyDescent="0.2">
      <c r="A392" s="428"/>
      <c r="B392" s="426"/>
      <c r="C392" s="426"/>
      <c r="D392" s="427"/>
      <c r="E392" s="427"/>
      <c r="F392" s="427"/>
      <c r="G392" s="94" t="str">
        <f>'01-Mapa de riesgo-UO'!I393</f>
        <v xml:space="preserve">Limitaciones en los accesos a los medios tecnológicos para dar respuesta oportuna. </v>
      </c>
      <c r="H392" s="427"/>
      <c r="I392" s="427"/>
      <c r="J392" s="95">
        <f>'01-Mapa de riesgo-UO'!AW726</f>
        <v>0</v>
      </c>
      <c r="K392" s="426"/>
      <c r="L392" s="435"/>
      <c r="M392" s="435"/>
      <c r="N392" s="435"/>
      <c r="O392" s="435"/>
      <c r="P392" s="435"/>
      <c r="Q392" s="435"/>
      <c r="R392" s="435"/>
      <c r="S392" s="454"/>
    </row>
    <row r="393" spans="1:19" ht="31.5" hidden="1" customHeight="1" x14ac:dyDescent="0.2">
      <c r="A393" s="428"/>
      <c r="B393" s="426"/>
      <c r="C393" s="426"/>
      <c r="D393" s="427"/>
      <c r="E393" s="427"/>
      <c r="F393" s="427"/>
      <c r="G393" s="94">
        <f>'01-Mapa de riesgo-UO'!I394</f>
        <v>0</v>
      </c>
      <c r="H393" s="427"/>
      <c r="I393" s="427"/>
      <c r="J393" s="95">
        <f>'01-Mapa de riesgo-UO'!AW727</f>
        <v>0</v>
      </c>
      <c r="K393" s="426"/>
      <c r="L393" s="435"/>
      <c r="M393" s="435"/>
      <c r="N393" s="435"/>
      <c r="O393" s="435"/>
      <c r="P393" s="435"/>
      <c r="Q393" s="435"/>
      <c r="R393" s="435"/>
      <c r="S393" s="454"/>
    </row>
    <row r="394" spans="1:19" ht="31.5" hidden="1" customHeight="1" x14ac:dyDescent="0.2">
      <c r="A394" s="428">
        <v>129</v>
      </c>
      <c r="B394" s="426" t="str">
        <f>'01-Mapa de riesgo-UO'!D395</f>
        <v>DIRECCIONAMIENTO_INSTITUCIONAL</v>
      </c>
      <c r="C394" s="426" t="str">
        <f>+'01-Mapa de riesgo-UO'!F395</f>
        <v>NO</v>
      </c>
      <c r="D394" s="427" t="str">
        <f>'01-Mapa de riesgo-UO'!J395</f>
        <v>Financiero</v>
      </c>
      <c r="E394" s="427" t="str">
        <f>'01-Mapa de riesgo-UO'!K395</f>
        <v>Ajustes en el presupuesto Institucional no previstos o aplazamientos de gastos priorizados para la vigencia.</v>
      </c>
      <c r="F394" s="427" t="str">
        <f>'01-Mapa de riesgo-UO'!L395</f>
        <v>. 
Probabilidad de requerirse ajustes en el presupuesto Institucional no previstos o aplazamientos de gastos priorizados para la vigencia, para atender gastos adicionales no proyectados</v>
      </c>
      <c r="G394" s="94" t="str">
        <f>'01-Mapa de riesgo-UO'!I395</f>
        <v>Manualidad en la obtención y consolidación de la información necesaria para los análisis financieros respectivos.</v>
      </c>
      <c r="H394" s="427"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27" t="str">
        <f>'01-Mapa de riesgo-UO'!AT395</f>
        <v>MODERADO</v>
      </c>
      <c r="J394" s="95">
        <f>'01-Mapa de riesgo-UO'!AW728</f>
        <v>0</v>
      </c>
      <c r="K394" s="426" t="str">
        <f t="shared" si="23"/>
        <v>Si el proceso lo requiere</v>
      </c>
      <c r="L394" s="435"/>
      <c r="M394" s="435"/>
      <c r="N394" s="435"/>
      <c r="O394" s="435"/>
      <c r="P394" s="435"/>
      <c r="Q394" s="435"/>
      <c r="R394" s="435"/>
      <c r="S394" s="454"/>
    </row>
    <row r="395" spans="1:19" ht="31.5" hidden="1" customHeight="1" x14ac:dyDescent="0.2">
      <c r="A395" s="428"/>
      <c r="B395" s="426"/>
      <c r="C395" s="426"/>
      <c r="D395" s="427"/>
      <c r="E395" s="427"/>
      <c r="F395" s="427"/>
      <c r="G395" s="94" t="str">
        <f>'01-Mapa de riesgo-UO'!I396</f>
        <v>Omisión de información en la planeación e identificación de necesidades presupuestales desde las dependencias académicas y administrativas</v>
      </c>
      <c r="H395" s="427"/>
      <c r="I395" s="427"/>
      <c r="J395" s="95">
        <f>'01-Mapa de riesgo-UO'!AW729</f>
        <v>0</v>
      </c>
      <c r="K395" s="426"/>
      <c r="L395" s="435"/>
      <c r="M395" s="435"/>
      <c r="N395" s="435"/>
      <c r="O395" s="435"/>
      <c r="P395" s="435"/>
      <c r="Q395" s="435"/>
      <c r="R395" s="435"/>
      <c r="S395" s="454"/>
    </row>
    <row r="396" spans="1:19" ht="31.5" hidden="1" customHeight="1" x14ac:dyDescent="0.2">
      <c r="A396" s="428"/>
      <c r="B396" s="426"/>
      <c r="C396" s="426"/>
      <c r="D396" s="427"/>
      <c r="E396" s="427"/>
      <c r="F396" s="427"/>
      <c r="G396" s="94" t="str">
        <f>'01-Mapa de riesgo-UO'!I397</f>
        <v>Aprobación por parte de los órganos colegiados, de propuestas  que no contaron con el análisis financiero respectivo de manera previa.</v>
      </c>
      <c r="H396" s="427"/>
      <c r="I396" s="427"/>
      <c r="J396" s="95">
        <f>'01-Mapa de riesgo-UO'!AW730</f>
        <v>0</v>
      </c>
      <c r="K396" s="426"/>
      <c r="L396" s="435"/>
      <c r="M396" s="435"/>
      <c r="N396" s="435"/>
      <c r="O396" s="435"/>
      <c r="P396" s="435"/>
      <c r="Q396" s="435"/>
      <c r="R396" s="435"/>
      <c r="S396" s="454"/>
    </row>
    <row r="397" spans="1:19" ht="31.5" hidden="1" customHeight="1" x14ac:dyDescent="0.2">
      <c r="A397" s="428">
        <v>130</v>
      </c>
      <c r="B397" s="426" t="str">
        <f>'01-Mapa de riesgo-UO'!D398</f>
        <v>EXTENSIÓN_PROYECCIÓN_SOCIAL</v>
      </c>
      <c r="C397" s="426" t="str">
        <f>+'01-Mapa de riesgo-UO'!F398</f>
        <v>NO</v>
      </c>
      <c r="D397" s="427" t="str">
        <f>'01-Mapa de riesgo-UO'!J398</f>
        <v>Operacional</v>
      </c>
      <c r="E397" s="427" t="str">
        <f>'01-Mapa de riesgo-UO'!K398</f>
        <v>Probabilidad de que se presenten contratos o convenios entre la universidad y entes externos que no cumplan con los lineamientos institucionales y no cuentan con respaldo financiero.</v>
      </c>
      <c r="F397" s="427" t="str">
        <f>'01-Mapa de riesgo-UO'!L398</f>
        <v>Contratos o convenios no alineados a las directrices institucionales.</v>
      </c>
      <c r="G397" s="94" t="str">
        <f>'01-Mapa de riesgo-UO'!I398</f>
        <v xml:space="preserve">Desconocimiento de los lineamientos por parte del personal de la Institución para la suscripción de contratos o convenios. </v>
      </c>
      <c r="H397" s="427"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27" t="str">
        <f>'01-Mapa de riesgo-UO'!AT398</f>
        <v>LEVE</v>
      </c>
      <c r="J397" s="95">
        <f>'01-Mapa de riesgo-UO'!AW731</f>
        <v>0</v>
      </c>
      <c r="K397" s="426" t="str">
        <f t="shared" si="23"/>
        <v>NO</v>
      </c>
      <c r="L397" s="435"/>
      <c r="M397" s="435"/>
      <c r="N397" s="435"/>
      <c r="O397" s="435"/>
      <c r="P397" s="435"/>
      <c r="Q397" s="435"/>
      <c r="R397" s="435"/>
      <c r="S397" s="454"/>
    </row>
    <row r="398" spans="1:19" ht="31.5" hidden="1" customHeight="1" x14ac:dyDescent="0.2">
      <c r="A398" s="428"/>
      <c r="B398" s="426"/>
      <c r="C398" s="426"/>
      <c r="D398" s="427"/>
      <c r="E398" s="427"/>
      <c r="F398" s="427"/>
      <c r="G398" s="94" t="str">
        <f>'01-Mapa de riesgo-UO'!I399</f>
        <v>Entrega inoportuna de la información por parte del proponente.</v>
      </c>
      <c r="H398" s="427"/>
      <c r="I398" s="427"/>
      <c r="J398" s="95">
        <f>'01-Mapa de riesgo-UO'!AW732</f>
        <v>0</v>
      </c>
      <c r="K398" s="426"/>
      <c r="L398" s="435"/>
      <c r="M398" s="435"/>
      <c r="N398" s="435"/>
      <c r="O398" s="435"/>
      <c r="P398" s="435"/>
      <c r="Q398" s="435"/>
      <c r="R398" s="435"/>
      <c r="S398" s="454"/>
    </row>
    <row r="399" spans="1:19" ht="31.5" hidden="1" customHeight="1" x14ac:dyDescent="0.2">
      <c r="A399" s="428"/>
      <c r="B399" s="426"/>
      <c r="C399" s="426"/>
      <c r="D399" s="427"/>
      <c r="E399" s="427"/>
      <c r="F399" s="427"/>
      <c r="G399" s="94" t="str">
        <f>'01-Mapa de riesgo-UO'!I400</f>
        <v>Presiones de agentes externos para el cumplimiento de tiempos para la presentación de propuestas.</v>
      </c>
      <c r="H399" s="427"/>
      <c r="I399" s="427"/>
      <c r="J399" s="95">
        <f>'01-Mapa de riesgo-UO'!AW733</f>
        <v>0</v>
      </c>
      <c r="K399" s="426"/>
      <c r="L399" s="435"/>
      <c r="M399" s="435"/>
      <c r="N399" s="435"/>
      <c r="O399" s="435"/>
      <c r="P399" s="435"/>
      <c r="Q399" s="435"/>
      <c r="R399" s="435"/>
      <c r="S399" s="454"/>
    </row>
    <row r="400" spans="1:19" ht="31.5" hidden="1" customHeight="1" x14ac:dyDescent="0.2">
      <c r="A400" s="428">
        <v>131</v>
      </c>
      <c r="B400" s="426" t="str">
        <f>'01-Mapa de riesgo-UO'!D401</f>
        <v>ASEGURAMIENTO_DE_LA_CALIDAD_INSTITUCIONAL</v>
      </c>
      <c r="C400" s="426" t="str">
        <f>+'01-Mapa de riesgo-UO'!F401</f>
        <v>SI</v>
      </c>
      <c r="D400" s="427" t="str">
        <f>'01-Mapa de riesgo-UO'!J401</f>
        <v>Corrupción</v>
      </c>
      <c r="E400" s="42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27" t="str">
        <f>'01-Mapa de riesgo-UO'!L401</f>
        <v>Permitir el uso de información sensible para la institución como contraseñas, instructivos, procedimientos o bases de datos a personas no autorizadas</v>
      </c>
      <c r="G400" s="94" t="str">
        <f>'01-Mapa de riesgo-UO'!I401</f>
        <v>Falta de ética profesional.</v>
      </c>
      <c r="H400" s="427" t="str">
        <f>'01-Mapa de riesgo-UO'!M401</f>
        <v>Pérdida de la confidencialidad de la información.
Pérdida de la vinculación laboral por incumplimiento de la claúsula de confidencialidad del contrato.
Afectación a la imagen de la Universidad</v>
      </c>
      <c r="I400" s="427" t="str">
        <f>'01-Mapa de riesgo-UO'!AT401</f>
        <v>LEVE</v>
      </c>
      <c r="J400" s="95">
        <f>'01-Mapa de riesgo-UO'!AW734</f>
        <v>0</v>
      </c>
      <c r="K400" s="426" t="str">
        <f t="shared" si="23"/>
        <v>NO</v>
      </c>
      <c r="L400" s="435"/>
      <c r="M400" s="435"/>
      <c r="N400" s="435"/>
      <c r="O400" s="435"/>
      <c r="P400" s="435"/>
      <c r="Q400" s="435"/>
      <c r="R400" s="435"/>
      <c r="S400" s="454"/>
    </row>
    <row r="401" spans="1:19" ht="31.5" hidden="1" customHeight="1" x14ac:dyDescent="0.2">
      <c r="A401" s="428"/>
      <c r="B401" s="426"/>
      <c r="C401" s="426"/>
      <c r="D401" s="427"/>
      <c r="E401" s="427"/>
      <c r="F401" s="427"/>
      <c r="G401" s="94">
        <f>'01-Mapa de riesgo-UO'!I402</f>
        <v>0</v>
      </c>
      <c r="H401" s="427"/>
      <c r="I401" s="427"/>
      <c r="J401" s="95">
        <f>'01-Mapa de riesgo-UO'!AW735</f>
        <v>0</v>
      </c>
      <c r="K401" s="426"/>
      <c r="L401" s="435"/>
      <c r="M401" s="435"/>
      <c r="N401" s="435"/>
      <c r="O401" s="435"/>
      <c r="P401" s="435"/>
      <c r="Q401" s="435"/>
      <c r="R401" s="435"/>
      <c r="S401" s="454"/>
    </row>
    <row r="402" spans="1:19" ht="31.5" hidden="1" customHeight="1" x14ac:dyDescent="0.2">
      <c r="A402" s="428"/>
      <c r="B402" s="426"/>
      <c r="C402" s="426"/>
      <c r="D402" s="427"/>
      <c r="E402" s="427"/>
      <c r="F402" s="427"/>
      <c r="G402" s="94">
        <f>'01-Mapa de riesgo-UO'!I403</f>
        <v>0</v>
      </c>
      <c r="H402" s="427"/>
      <c r="I402" s="427"/>
      <c r="J402" s="95">
        <f>'01-Mapa de riesgo-UO'!AW736</f>
        <v>0</v>
      </c>
      <c r="K402" s="426"/>
      <c r="L402" s="435"/>
      <c r="M402" s="435"/>
      <c r="N402" s="435"/>
      <c r="O402" s="435"/>
      <c r="P402" s="435"/>
      <c r="Q402" s="435"/>
      <c r="R402" s="435"/>
      <c r="S402" s="454"/>
    </row>
    <row r="403" spans="1:19" ht="31.5" hidden="1" customHeight="1" x14ac:dyDescent="0.2">
      <c r="A403" s="428">
        <v>132</v>
      </c>
      <c r="B403" s="426" t="str">
        <f>'01-Mapa de riesgo-UO'!D404</f>
        <v>ASEGURAMIENTO_DE_LA_CALIDAD_INSTITUCIONAL</v>
      </c>
      <c r="C403" s="426" t="str">
        <f>+'01-Mapa de riesgo-UO'!F404</f>
        <v>NO</v>
      </c>
      <c r="D403" s="427" t="str">
        <f>'01-Mapa de riesgo-UO'!J404</f>
        <v>Información</v>
      </c>
      <c r="E403" s="427" t="str">
        <f>'01-Mapa de riesgo-UO'!K404</f>
        <v>Pérdida de la información Institucional, que reposa en el Sistema Integral de Gestión</v>
      </c>
      <c r="F403" s="427" t="str">
        <f>'01-Mapa de riesgo-UO'!L404</f>
        <v>Modificación y  eliminación parcial  de la documentación del Sistema Integral de Gestión de la Universidad</v>
      </c>
      <c r="G403" s="94" t="str">
        <f>'01-Mapa de riesgo-UO'!I404</f>
        <v>Fallas en el software  y  no realización del backup.</v>
      </c>
      <c r="H403" s="427" t="str">
        <f>'01-Mapa de riesgo-UO'!M404</f>
        <v>Pérdida del conocimiento institucional</v>
      </c>
      <c r="I403" s="427" t="str">
        <f>'01-Mapa de riesgo-UO'!AT404</f>
        <v>LEVE</v>
      </c>
      <c r="J403" s="95">
        <f>'01-Mapa de riesgo-UO'!AW737</f>
        <v>0</v>
      </c>
      <c r="K403" s="426" t="str">
        <f t="shared" si="23"/>
        <v>NO</v>
      </c>
      <c r="L403" s="435"/>
      <c r="M403" s="435"/>
      <c r="N403" s="435"/>
      <c r="O403" s="435"/>
      <c r="P403" s="435"/>
      <c r="Q403" s="435"/>
      <c r="R403" s="435"/>
      <c r="S403" s="454"/>
    </row>
    <row r="404" spans="1:19" ht="31.5" hidden="1" customHeight="1" x14ac:dyDescent="0.2">
      <c r="A404" s="428"/>
      <c r="B404" s="426"/>
      <c r="C404" s="426"/>
      <c r="D404" s="427"/>
      <c r="E404" s="427"/>
      <c r="F404" s="427"/>
      <c r="G404" s="94" t="str">
        <f>'01-Mapa de riesgo-UO'!I405</f>
        <v>Hackers que modifiquen o borren documentación.
Pérdida de la informacion por trabajo virtual debido a la pandemia.</v>
      </c>
      <c r="H404" s="427"/>
      <c r="I404" s="427"/>
      <c r="J404" s="95">
        <f>'01-Mapa de riesgo-UO'!AW738</f>
        <v>0</v>
      </c>
      <c r="K404" s="426"/>
      <c r="L404" s="435"/>
      <c r="M404" s="435"/>
      <c r="N404" s="435"/>
      <c r="O404" s="435"/>
      <c r="P404" s="435"/>
      <c r="Q404" s="435"/>
      <c r="R404" s="435"/>
      <c r="S404" s="454"/>
    </row>
    <row r="405" spans="1:19" ht="31.5" hidden="1" customHeight="1" x14ac:dyDescent="0.2">
      <c r="A405" s="428"/>
      <c r="B405" s="426"/>
      <c r="C405" s="426"/>
      <c r="D405" s="427"/>
      <c r="E405" s="427"/>
      <c r="F405" s="427"/>
      <c r="G405" s="94" t="str">
        <f>'01-Mapa de riesgo-UO'!I406</f>
        <v>Daño de los equipos y documentación por riesgos biológicos.</v>
      </c>
      <c r="H405" s="427"/>
      <c r="I405" s="427"/>
      <c r="J405" s="95">
        <f>'01-Mapa de riesgo-UO'!AW739</f>
        <v>0</v>
      </c>
      <c r="K405" s="426"/>
      <c r="L405" s="435"/>
      <c r="M405" s="435"/>
      <c r="N405" s="435"/>
      <c r="O405" s="435"/>
      <c r="P405" s="435"/>
      <c r="Q405" s="435"/>
      <c r="R405" s="435"/>
      <c r="S405" s="454"/>
    </row>
    <row r="406" spans="1:19" ht="31.5" hidden="1" customHeight="1" x14ac:dyDescent="0.2">
      <c r="A406" s="428">
        <v>133</v>
      </c>
      <c r="B406" s="426" t="str">
        <f>'01-Mapa de riesgo-UO'!D407</f>
        <v>EXTENSIÓN_PROYECCIÓN_SOCIAL</v>
      </c>
      <c r="C406" s="426" t="str">
        <f>+'01-Mapa de riesgo-UO'!F407</f>
        <v>NO</v>
      </c>
      <c r="D406" s="427" t="str">
        <f>'01-Mapa de riesgo-UO'!J407</f>
        <v>Ambiental</v>
      </c>
      <c r="E406" s="427" t="str">
        <f>'01-Mapa de riesgo-UO'!K407</f>
        <v>Afectación de las áreas boscosas de la Universidad por acciones antrópica o eventos naturales</v>
      </c>
      <c r="F406" s="427" t="str">
        <f>'01-Mapa de riesgo-UO'!L407</f>
        <v xml:space="preserve">Afectación de la biodiversidad, infraestructura  u equipamento de los bosques por actividades indiscriminadas de la comunidad o por la ocurrencia de eventos naturales o inducidos. </v>
      </c>
      <c r="G406" s="94" t="str">
        <f>'01-Mapa de riesgo-UO'!I407</f>
        <v xml:space="preserve">Cerramientos inseguros y con bajo seguimiento a su estado </v>
      </c>
      <c r="H406" s="427" t="str">
        <f>'01-Mapa de riesgo-UO'!M407</f>
        <v>Daños a los ecosistemas
Pérdida de material vegetal de colecciones botánicas
Extracción de fauna del bosque
Disminución de los servicios ambientales del Campus Universitario
Afectación legal 
Perdida de imagen Institucional</v>
      </c>
      <c r="I406" s="427" t="str">
        <f>'01-Mapa de riesgo-UO'!AT407</f>
        <v>LEVE</v>
      </c>
      <c r="J406" s="95">
        <f>'01-Mapa de riesgo-UO'!AW740</f>
        <v>0</v>
      </c>
      <c r="K406" s="426" t="str">
        <f t="shared" ref="K406:K469" si="24">IF(I406="GRAVE","Debe formularse",IF(I406="MODERADO", "Si el proceso lo requiere","NO"))</f>
        <v>NO</v>
      </c>
      <c r="L406" s="435"/>
      <c r="M406" s="435"/>
      <c r="N406" s="435"/>
      <c r="O406" s="435"/>
      <c r="P406" s="435"/>
      <c r="Q406" s="435"/>
      <c r="R406" s="435"/>
      <c r="S406" s="454"/>
    </row>
    <row r="407" spans="1:19" ht="31.5" hidden="1" customHeight="1" x14ac:dyDescent="0.2">
      <c r="A407" s="428"/>
      <c r="B407" s="426"/>
      <c r="C407" s="426"/>
      <c r="D407" s="427"/>
      <c r="E407" s="427"/>
      <c r="F407" s="427"/>
      <c r="G407" s="94" t="str">
        <f>'01-Mapa de riesgo-UO'!I408</f>
        <v>Falta de cultura ciudadana para el cuidado ambiental</v>
      </c>
      <c r="H407" s="427"/>
      <c r="I407" s="427"/>
      <c r="J407" s="95">
        <f>'01-Mapa de riesgo-UO'!AW741</f>
        <v>0</v>
      </c>
      <c r="K407" s="426"/>
      <c r="L407" s="435"/>
      <c r="M407" s="435"/>
      <c r="N407" s="435"/>
      <c r="O407" s="435"/>
      <c r="P407" s="435"/>
      <c r="Q407" s="435"/>
      <c r="R407" s="435"/>
      <c r="S407" s="454"/>
    </row>
    <row r="408" spans="1:19" ht="31.5" hidden="1" customHeight="1" x14ac:dyDescent="0.2">
      <c r="A408" s="428"/>
      <c r="B408" s="426"/>
      <c r="C408" s="426"/>
      <c r="D408" s="427"/>
      <c r="E408" s="427"/>
      <c r="F408" s="427"/>
      <c r="G408" s="94" t="str">
        <f>'01-Mapa de riesgo-UO'!I409</f>
        <v>Vulnerabilidad a eventos naturales</v>
      </c>
      <c r="H408" s="427"/>
      <c r="I408" s="427"/>
      <c r="J408" s="95">
        <f>'01-Mapa de riesgo-UO'!AW742</f>
        <v>0</v>
      </c>
      <c r="K408" s="426"/>
      <c r="L408" s="435"/>
      <c r="M408" s="435"/>
      <c r="N408" s="435"/>
      <c r="O408" s="435"/>
      <c r="P408" s="435"/>
      <c r="Q408" s="435"/>
      <c r="R408" s="435"/>
      <c r="S408" s="454"/>
    </row>
    <row r="409" spans="1:19" ht="31.5" hidden="1" customHeight="1" x14ac:dyDescent="0.2">
      <c r="A409" s="428">
        <v>134</v>
      </c>
      <c r="B409" s="426" t="str">
        <f>'01-Mapa de riesgo-UO'!D410</f>
        <v>GESTIÓN_Y_SOSTENIBILIDAD_INSTITUCIONAL</v>
      </c>
      <c r="C409" s="426" t="str">
        <f>+'01-Mapa de riesgo-UO'!F410</f>
        <v>SI</v>
      </c>
      <c r="D409" s="427" t="str">
        <f>'01-Mapa de riesgo-UO'!J410</f>
        <v>Estratégico</v>
      </c>
      <c r="E409" s="427" t="str">
        <f>'01-Mapa de riesgo-UO'!K410</f>
        <v xml:space="preserve">Desfinanciación del presupuesto de la Universidad </v>
      </c>
      <c r="F409" s="427"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94" t="str">
        <f>'01-Mapa de riesgo-UO'!I410</f>
        <v xml:space="preserve">Directrices administrativas no soportadas en análisis financieros. </v>
      </c>
      <c r="H409" s="427"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27" t="str">
        <f>'01-Mapa de riesgo-UO'!AT410</f>
        <v>LEVE</v>
      </c>
      <c r="J409" s="95">
        <f>'01-Mapa de riesgo-UO'!AW743</f>
        <v>0</v>
      </c>
      <c r="K409" s="426" t="str">
        <f t="shared" si="24"/>
        <v>NO</v>
      </c>
      <c r="L409" s="435"/>
      <c r="M409" s="435"/>
      <c r="N409" s="435"/>
      <c r="O409" s="435"/>
      <c r="P409" s="435"/>
      <c r="Q409" s="435"/>
      <c r="R409" s="435"/>
      <c r="S409" s="454"/>
    </row>
    <row r="410" spans="1:19" ht="31.5" hidden="1" customHeight="1" x14ac:dyDescent="0.2">
      <c r="A410" s="428"/>
      <c r="B410" s="426"/>
      <c r="C410" s="426"/>
      <c r="D410" s="427"/>
      <c r="E410" s="427"/>
      <c r="F410" s="427"/>
      <c r="G410" s="94" t="str">
        <f>'01-Mapa de riesgo-UO'!I411</f>
        <v>Aprobación de normas y leyes gubernamentales que le generan mayor obligación a la institución o cambios en el funcionamiento.</v>
      </c>
      <c r="H410" s="427"/>
      <c r="I410" s="427"/>
      <c r="J410" s="95">
        <f>'01-Mapa de riesgo-UO'!AW744</f>
        <v>0</v>
      </c>
      <c r="K410" s="426"/>
      <c r="L410" s="435"/>
      <c r="M410" s="435"/>
      <c r="N410" s="435"/>
      <c r="O410" s="435"/>
      <c r="P410" s="435"/>
      <c r="Q410" s="435"/>
      <c r="R410" s="435"/>
      <c r="S410" s="454"/>
    </row>
    <row r="411" spans="1:19" ht="31.5" hidden="1" customHeight="1" x14ac:dyDescent="0.2">
      <c r="A411" s="428"/>
      <c r="B411" s="426"/>
      <c r="C411" s="426"/>
      <c r="D411" s="427"/>
      <c r="E411" s="427"/>
      <c r="F411" s="427"/>
      <c r="G411" s="94" t="str">
        <f>'01-Mapa de riesgo-UO'!I412</f>
        <v>Disminución en el recaudo de los recursos apropiados en el presupuesto de la Universidad aprobado por el Consejo Superior.</v>
      </c>
      <c r="H411" s="427"/>
      <c r="I411" s="427"/>
      <c r="J411" s="95">
        <f>'01-Mapa de riesgo-UO'!AW745</f>
        <v>0</v>
      </c>
      <c r="K411" s="426"/>
      <c r="L411" s="435"/>
      <c r="M411" s="435"/>
      <c r="N411" s="435"/>
      <c r="O411" s="435"/>
      <c r="P411" s="435"/>
      <c r="Q411" s="435"/>
      <c r="R411" s="435"/>
      <c r="S411" s="454"/>
    </row>
    <row r="412" spans="1:19" ht="31.5" hidden="1" customHeight="1" x14ac:dyDescent="0.2">
      <c r="A412" s="428">
        <v>135</v>
      </c>
      <c r="B412" s="426" t="str">
        <f>'01-Mapa de riesgo-UO'!D413</f>
        <v>DOCENCIA</v>
      </c>
      <c r="C412" s="426" t="str">
        <f>+'01-Mapa de riesgo-UO'!F413</f>
        <v>NO</v>
      </c>
      <c r="D412" s="427" t="str">
        <f>'01-Mapa de riesgo-UO'!J413</f>
        <v>Operacional</v>
      </c>
      <c r="E412" s="427" t="str">
        <f>'01-Mapa de riesgo-UO'!K413</f>
        <v>Asignación de puntos y/o unidades salariales sin cumplimiento de requisitos</v>
      </c>
      <c r="F412" s="427" t="str">
        <f>'01-Mapa de riesgo-UO'!L413</f>
        <v>Asignación de puntos y/o unidades salariales, sin cumplir con los requisitos establecidos en la normatividad externa e interna.</v>
      </c>
      <c r="G412" s="94" t="str">
        <f>'01-Mapa de riesgo-UO'!I413</f>
        <v>Normas nacionales no integradas y desactualizadas
Interpretación de la norma</v>
      </c>
      <c r="H412" s="427" t="str">
        <f>'01-Mapa de riesgo-UO'!M413</f>
        <v>Incorrecta asignación salarial
Devolución de dinero
Recovatorias, Demandas y reclamaciones por parte de los docentes</v>
      </c>
      <c r="I412" s="427" t="str">
        <f>'01-Mapa de riesgo-UO'!AT413</f>
        <v>LEVE</v>
      </c>
      <c r="J412" s="95">
        <f>'01-Mapa de riesgo-UO'!AW746</f>
        <v>0</v>
      </c>
      <c r="K412" s="426" t="str">
        <f t="shared" si="24"/>
        <v>NO</v>
      </c>
      <c r="L412" s="435"/>
      <c r="M412" s="435"/>
      <c r="N412" s="435"/>
      <c r="O412" s="435"/>
      <c r="P412" s="435"/>
      <c r="Q412" s="435"/>
      <c r="R412" s="435"/>
      <c r="S412" s="454"/>
    </row>
    <row r="413" spans="1:19" ht="31.5" hidden="1" customHeight="1" x14ac:dyDescent="0.2">
      <c r="A413" s="428"/>
      <c r="B413" s="426"/>
      <c r="C413" s="426"/>
      <c r="D413" s="427"/>
      <c r="E413" s="427"/>
      <c r="F413" s="427"/>
      <c r="G413" s="94" t="str">
        <f>'01-Mapa de riesgo-UO'!I414</f>
        <v>Falta de automatización del proceso</v>
      </c>
      <c r="H413" s="427"/>
      <c r="I413" s="427"/>
      <c r="J413" s="95">
        <f>'01-Mapa de riesgo-UO'!AW747</f>
        <v>0</v>
      </c>
      <c r="K413" s="426"/>
      <c r="L413" s="435"/>
      <c r="M413" s="435"/>
      <c r="N413" s="435"/>
      <c r="O413" s="435"/>
      <c r="P413" s="435"/>
      <c r="Q413" s="435"/>
      <c r="R413" s="435"/>
      <c r="S413" s="454"/>
    </row>
    <row r="414" spans="1:19" ht="31.5" hidden="1" customHeight="1" x14ac:dyDescent="0.2">
      <c r="A414" s="428"/>
      <c r="B414" s="426"/>
      <c r="C414" s="426"/>
      <c r="D414" s="427"/>
      <c r="E414" s="427"/>
      <c r="F414" s="427"/>
      <c r="G414" s="94" t="str">
        <f>'01-Mapa de riesgo-UO'!I415</f>
        <v>Fallas del sistema de información desde la solicitud hasta el pago y falta de integralidad entre los sistemas.</v>
      </c>
      <c r="H414" s="427"/>
      <c r="I414" s="427"/>
      <c r="J414" s="95">
        <f>'01-Mapa de riesgo-UO'!AW748</f>
        <v>0</v>
      </c>
      <c r="K414" s="426"/>
      <c r="L414" s="435"/>
      <c r="M414" s="435"/>
      <c r="N414" s="435"/>
      <c r="O414" s="435"/>
      <c r="P414" s="435"/>
      <c r="Q414" s="435"/>
      <c r="R414" s="435"/>
      <c r="S414" s="454"/>
    </row>
    <row r="415" spans="1:19" ht="31.5" hidden="1" customHeight="1" x14ac:dyDescent="0.2">
      <c r="A415" s="428">
        <v>136</v>
      </c>
      <c r="B415" s="426" t="str">
        <f>'01-Mapa de riesgo-UO'!D416</f>
        <v>EGRESADOS</v>
      </c>
      <c r="C415" s="426" t="str">
        <f>+'01-Mapa de riesgo-UO'!F416</f>
        <v>NO</v>
      </c>
      <c r="D415" s="427" t="str">
        <f>'01-Mapa de riesgo-UO'!J416</f>
        <v>Estratégico</v>
      </c>
      <c r="E415" s="427" t="str">
        <f>'01-Mapa de riesgo-UO'!K416</f>
        <v>Insatisfacción del EGRESADO con la UTP</v>
      </c>
      <c r="F415" s="427" t="str">
        <f>'01-Mapa de riesgo-UO'!L416</f>
        <v>Posibilidad de tener una baja participación de egresados y empleadores, debido al bajo seguimiento de indicadores, deficiente comunciación y deficiencia en la identificación de estrategias y temas de interés</v>
      </c>
      <c r="G415" s="94" t="str">
        <f>'01-Mapa de riesgo-UO'!I416</f>
        <v>Bajo nivel de seguimiento a los idicadores de egresados</v>
      </c>
      <c r="H415" s="427" t="str">
        <f>'01-Mapa de riesgo-UO'!M416</f>
        <v>Baja participación de los egresados en las actividades
Desactualización de datos de los egresados y empleadores</v>
      </c>
      <c r="I415" s="427" t="str">
        <f>'01-Mapa de riesgo-UO'!AT416</f>
        <v>MODERADO</v>
      </c>
      <c r="J415" s="95">
        <f>'01-Mapa de riesgo-UO'!AW749</f>
        <v>0</v>
      </c>
      <c r="K415" s="426" t="str">
        <f t="shared" si="24"/>
        <v>Si el proceso lo requiere</v>
      </c>
      <c r="L415" s="435"/>
      <c r="M415" s="435"/>
      <c r="N415" s="435"/>
      <c r="O415" s="435"/>
      <c r="P415" s="435"/>
      <c r="Q415" s="435"/>
      <c r="R415" s="435"/>
      <c r="S415" s="454"/>
    </row>
    <row r="416" spans="1:19" ht="31.5" hidden="1" customHeight="1" x14ac:dyDescent="0.2">
      <c r="A416" s="428"/>
      <c r="B416" s="426"/>
      <c r="C416" s="426"/>
      <c r="D416" s="427"/>
      <c r="E416" s="427"/>
      <c r="F416" s="427"/>
      <c r="G416" s="94" t="str">
        <f>'01-Mapa de riesgo-UO'!I417</f>
        <v xml:space="preserve">Deficiente comunicación entre la oficina de egresados, con egresados y empresarios </v>
      </c>
      <c r="H416" s="427"/>
      <c r="I416" s="427"/>
      <c r="J416" s="95">
        <f>'01-Mapa de riesgo-UO'!AW750</f>
        <v>0</v>
      </c>
      <c r="K416" s="426"/>
      <c r="L416" s="435"/>
      <c r="M416" s="435"/>
      <c r="N416" s="435"/>
      <c r="O416" s="435"/>
      <c r="P416" s="435"/>
      <c r="Q416" s="435"/>
      <c r="R416" s="435"/>
      <c r="S416" s="454"/>
    </row>
    <row r="417" spans="1:19" ht="31.5" hidden="1" customHeight="1" x14ac:dyDescent="0.2">
      <c r="A417" s="428"/>
      <c r="B417" s="426"/>
      <c r="C417" s="426"/>
      <c r="D417" s="427"/>
      <c r="E417" s="427"/>
      <c r="F417" s="427"/>
      <c r="G417" s="94" t="str">
        <f>'01-Mapa de riesgo-UO'!I418</f>
        <v>Deficiencia en la identificación de estrategias y temas de interés, que incentiven la participación</v>
      </c>
      <c r="H417" s="427"/>
      <c r="I417" s="427"/>
      <c r="J417" s="95">
        <f>'01-Mapa de riesgo-UO'!AW751</f>
        <v>0</v>
      </c>
      <c r="K417" s="426"/>
      <c r="L417" s="435"/>
      <c r="M417" s="435"/>
      <c r="N417" s="435"/>
      <c r="O417" s="435"/>
      <c r="P417" s="435"/>
      <c r="Q417" s="435"/>
      <c r="R417" s="435"/>
      <c r="S417" s="454"/>
    </row>
    <row r="418" spans="1:19" ht="31.5" hidden="1" customHeight="1" x14ac:dyDescent="0.2">
      <c r="A418" s="428">
        <v>137</v>
      </c>
      <c r="B418" s="426" t="str">
        <f>'01-Mapa de riesgo-UO'!D419</f>
        <v>EGRESADOS</v>
      </c>
      <c r="C418" s="426" t="str">
        <f>+'01-Mapa de riesgo-UO'!F419</f>
        <v>NO</v>
      </c>
      <c r="D418" s="427" t="str">
        <f>'01-Mapa de riesgo-UO'!J419</f>
        <v>Imagen</v>
      </c>
      <c r="E418" s="427" t="str">
        <f>'01-Mapa de riesgo-UO'!K419</f>
        <v>Desconocimiento del rol del egresado en el medio</v>
      </c>
      <c r="F418" s="427" t="str">
        <f>'01-Mapa de riesgo-UO'!L419</f>
        <v>Posibilidad de perdida de imagen o afectadción en los procesos de renovación curricular, por falta de herramientas para medir el impacto del egresado en el medio</v>
      </c>
      <c r="G418" s="94" t="str">
        <f>'01-Mapa de riesgo-UO'!I419</f>
        <v>Deficiencia en la efectividad para implementar herramientas para medir el impacto del egresado en el medio</v>
      </c>
      <c r="H418" s="427" t="str">
        <f>'01-Mapa de riesgo-UO'!M419</f>
        <v>Afectación en los procesos de renovaciones curriculares
Perdida de la imagen institucional
Dificultad en la empleabilidad del egresado UTP</v>
      </c>
      <c r="I418" s="427" t="str">
        <f>'01-Mapa de riesgo-UO'!AT419</f>
        <v>MODERADO</v>
      </c>
      <c r="J418" s="95">
        <f>'01-Mapa de riesgo-UO'!AW752</f>
        <v>0</v>
      </c>
      <c r="K418" s="426" t="str">
        <f t="shared" si="24"/>
        <v>Si el proceso lo requiere</v>
      </c>
      <c r="L418" s="435"/>
      <c r="M418" s="435"/>
      <c r="N418" s="435"/>
      <c r="O418" s="435"/>
      <c r="P418" s="435"/>
      <c r="Q418" s="435"/>
      <c r="R418" s="435"/>
      <c r="S418" s="454"/>
    </row>
    <row r="419" spans="1:19" ht="31.5" hidden="1" customHeight="1" x14ac:dyDescent="0.2">
      <c r="A419" s="428"/>
      <c r="B419" s="426"/>
      <c r="C419" s="426"/>
      <c r="D419" s="427"/>
      <c r="E419" s="427"/>
      <c r="F419" s="427"/>
      <c r="G419" s="94" t="str">
        <f>'01-Mapa de riesgo-UO'!I420</f>
        <v>Desconocimiento del perfil del egresado en el medio</v>
      </c>
      <c r="H419" s="427"/>
      <c r="I419" s="427"/>
      <c r="J419" s="95">
        <f>'01-Mapa de riesgo-UO'!AW753</f>
        <v>0</v>
      </c>
      <c r="K419" s="426"/>
      <c r="L419" s="435"/>
      <c r="M419" s="435"/>
      <c r="N419" s="435"/>
      <c r="O419" s="435"/>
      <c r="P419" s="435"/>
      <c r="Q419" s="435"/>
      <c r="R419" s="435"/>
      <c r="S419" s="454"/>
    </row>
    <row r="420" spans="1:19" ht="31.5" hidden="1" customHeight="1" x14ac:dyDescent="0.2">
      <c r="A420" s="428"/>
      <c r="B420" s="426"/>
      <c r="C420" s="426"/>
      <c r="D420" s="427"/>
      <c r="E420" s="427"/>
      <c r="F420" s="427"/>
      <c r="G420" s="94">
        <f>'01-Mapa de riesgo-UO'!I421</f>
        <v>0</v>
      </c>
      <c r="H420" s="427"/>
      <c r="I420" s="427"/>
      <c r="J420" s="95">
        <f>'01-Mapa de riesgo-UO'!AW754</f>
        <v>0</v>
      </c>
      <c r="K420" s="426"/>
      <c r="L420" s="435"/>
      <c r="M420" s="435"/>
      <c r="N420" s="435"/>
      <c r="O420" s="435"/>
      <c r="P420" s="435"/>
      <c r="Q420" s="435"/>
      <c r="R420" s="435"/>
      <c r="S420" s="454"/>
    </row>
    <row r="421" spans="1:19" ht="31.5" hidden="1" customHeight="1" x14ac:dyDescent="0.2">
      <c r="A421" s="428">
        <v>138</v>
      </c>
      <c r="B421" s="426" t="str">
        <f>'01-Mapa de riesgo-UO'!D422</f>
        <v>DIRECCIONAMIENTO_INSTITUCIONAL</v>
      </c>
      <c r="C421" s="426" t="str">
        <f>+'01-Mapa de riesgo-UO'!F422</f>
        <v>SI</v>
      </c>
      <c r="D421" s="427" t="str">
        <f>'01-Mapa de riesgo-UO'!J422</f>
        <v>Estratégico</v>
      </c>
      <c r="E421" s="427" t="str">
        <f>'01-Mapa de riesgo-UO'!K422</f>
        <v>No cumplimiento del Proyecto Educativo Institucional y las orientaciones institucionales para la renovación curricular.</v>
      </c>
      <c r="F421" s="427" t="str">
        <f>'01-Mapa de riesgo-UO'!L422</f>
        <v>Que el Proyecto Educativo Institucional- PEI y, los documentos institucionales para la renovaicón curricular no sean implementados en los programas académicos</v>
      </c>
      <c r="G421" s="94" t="str">
        <f>'01-Mapa de riesgo-UO'!I422</f>
        <v>Baja apropiación de la política académica curricular, que reglamentan el PEI y las orientaciones institucionales para el diseño y renovación curricular de los programas académicos en la Universidad.</v>
      </c>
      <c r="H421" s="427" t="str">
        <f>'01-Mapa de riesgo-UO'!M422</f>
        <v xml:space="preserve">Currículos desactualizados que no responden a los lineamientos institucionales
No apropiación de la identidad institucional  "Formación profesional integral", por parte de la comunidad académica
</v>
      </c>
      <c r="I421" s="427" t="str">
        <f>'01-Mapa de riesgo-UO'!AT422</f>
        <v>MODERADO</v>
      </c>
      <c r="J421" s="95">
        <f>'01-Mapa de riesgo-UO'!AW755</f>
        <v>0</v>
      </c>
      <c r="K421" s="426" t="str">
        <f t="shared" si="24"/>
        <v>Si el proceso lo requiere</v>
      </c>
      <c r="L421" s="435"/>
      <c r="M421" s="435"/>
      <c r="N421" s="435"/>
      <c r="O421" s="435"/>
      <c r="P421" s="435"/>
      <c r="Q421" s="435"/>
      <c r="R421" s="435"/>
      <c r="S421" s="454"/>
    </row>
    <row r="422" spans="1:19" ht="31.5" hidden="1" customHeight="1" x14ac:dyDescent="0.2">
      <c r="A422" s="428"/>
      <c r="B422" s="426"/>
      <c r="C422" s="426"/>
      <c r="D422" s="427"/>
      <c r="E422" s="427"/>
      <c r="F422" s="427"/>
      <c r="G422" s="94"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27"/>
      <c r="I422" s="427"/>
      <c r="J422" s="95">
        <f>'01-Mapa de riesgo-UO'!AW756</f>
        <v>0</v>
      </c>
      <c r="K422" s="426"/>
      <c r="L422" s="435"/>
      <c r="M422" s="435"/>
      <c r="N422" s="435"/>
      <c r="O422" s="435"/>
      <c r="P422" s="435"/>
      <c r="Q422" s="435"/>
      <c r="R422" s="435"/>
      <c r="S422" s="454"/>
    </row>
    <row r="423" spans="1:19" ht="31.5" hidden="1" customHeight="1" x14ac:dyDescent="0.2">
      <c r="A423" s="428"/>
      <c r="B423" s="426"/>
      <c r="C423" s="426"/>
      <c r="D423" s="427"/>
      <c r="E423" s="427"/>
      <c r="F423" s="427"/>
      <c r="G423" s="94">
        <f>'01-Mapa de riesgo-UO'!I424</f>
        <v>0</v>
      </c>
      <c r="H423" s="427"/>
      <c r="I423" s="427"/>
      <c r="J423" s="95">
        <f>'01-Mapa de riesgo-UO'!AW757</f>
        <v>0</v>
      </c>
      <c r="K423" s="426"/>
      <c r="L423" s="435"/>
      <c r="M423" s="435"/>
      <c r="N423" s="435"/>
      <c r="O423" s="435"/>
      <c r="P423" s="435"/>
      <c r="Q423" s="435"/>
      <c r="R423" s="435"/>
      <c r="S423" s="454"/>
    </row>
    <row r="424" spans="1:19" ht="31.5" hidden="1" customHeight="1" x14ac:dyDescent="0.2">
      <c r="A424" s="428">
        <v>139</v>
      </c>
      <c r="B424" s="426" t="str">
        <f>'01-Mapa de riesgo-UO'!D425</f>
        <v>DOCENCIA</v>
      </c>
      <c r="C424" s="426" t="str">
        <f>+'01-Mapa de riesgo-UO'!F425</f>
        <v>NO</v>
      </c>
      <c r="D424" s="427" t="str">
        <f>'01-Mapa de riesgo-UO'!J425</f>
        <v>Estratégico</v>
      </c>
      <c r="E424" s="427" t="str">
        <f>'01-Mapa de riesgo-UO'!K425</f>
        <v>Pérdida del Registro Calificado de un Programa Académico</v>
      </c>
      <c r="F424" s="427" t="str">
        <f>'01-Mapa de riesgo-UO'!L425</f>
        <v>No renovación del registro calificado de un programa académico</v>
      </c>
      <c r="G424" s="94" t="str">
        <f>'01-Mapa de riesgo-UO'!I425</f>
        <v>No realizar seguimiento adecuado a las fechas de vencimiento y por lo tanto no realizar la solicitud en el tiempo reglamentario</v>
      </c>
      <c r="H424" s="427"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27" t="str">
        <f>'01-Mapa de riesgo-UO'!AT425</f>
        <v>LEVE</v>
      </c>
      <c r="J424" s="95">
        <f>'01-Mapa de riesgo-UO'!AW758</f>
        <v>0</v>
      </c>
      <c r="K424" s="426" t="str">
        <f t="shared" si="24"/>
        <v>NO</v>
      </c>
      <c r="L424" s="435"/>
      <c r="M424" s="435"/>
      <c r="N424" s="435"/>
      <c r="O424" s="435"/>
      <c r="P424" s="435"/>
      <c r="Q424" s="435"/>
      <c r="R424" s="435"/>
      <c r="S424" s="454"/>
    </row>
    <row r="425" spans="1:19" ht="31.5" hidden="1" customHeight="1" x14ac:dyDescent="0.2">
      <c r="A425" s="428"/>
      <c r="B425" s="426"/>
      <c r="C425" s="426"/>
      <c r="D425" s="427"/>
      <c r="E425" s="427"/>
      <c r="F425" s="427"/>
      <c r="G425" s="94" t="str">
        <f>'01-Mapa de riesgo-UO'!I426</f>
        <v>No cumplir con los estándares establecidos para la renovación del Registro Calificado</v>
      </c>
      <c r="H425" s="427"/>
      <c r="I425" s="427"/>
      <c r="J425" s="95">
        <f>'01-Mapa de riesgo-UO'!AW759</f>
        <v>0</v>
      </c>
      <c r="K425" s="426"/>
      <c r="L425" s="435"/>
      <c r="M425" s="435"/>
      <c r="N425" s="435"/>
      <c r="O425" s="435"/>
      <c r="P425" s="435"/>
      <c r="Q425" s="435"/>
      <c r="R425" s="435"/>
      <c r="S425" s="454"/>
    </row>
    <row r="426" spans="1:19" ht="31.5" hidden="1" customHeight="1" x14ac:dyDescent="0.2">
      <c r="A426" s="428"/>
      <c r="B426" s="426"/>
      <c r="C426" s="426"/>
      <c r="D426" s="427"/>
      <c r="E426" s="427"/>
      <c r="F426" s="427"/>
      <c r="G426" s="94">
        <f>'01-Mapa de riesgo-UO'!I427</f>
        <v>0</v>
      </c>
      <c r="H426" s="427"/>
      <c r="I426" s="427"/>
      <c r="J426" s="95">
        <f>'01-Mapa de riesgo-UO'!AW760</f>
        <v>0</v>
      </c>
      <c r="K426" s="426"/>
      <c r="L426" s="435"/>
      <c r="M426" s="435"/>
      <c r="N426" s="435"/>
      <c r="O426" s="435"/>
      <c r="P426" s="435"/>
      <c r="Q426" s="435"/>
      <c r="R426" s="435"/>
      <c r="S426" s="454"/>
    </row>
    <row r="427" spans="1:19" ht="31.5" hidden="1" customHeight="1" x14ac:dyDescent="0.2">
      <c r="A427" s="428">
        <v>140</v>
      </c>
      <c r="B427" s="426" t="str">
        <f>'01-Mapa de riesgo-UO'!D428</f>
        <v>DOCENCIA</v>
      </c>
      <c r="C427" s="426" t="str">
        <f>+'01-Mapa de riesgo-UO'!F428</f>
        <v>NO</v>
      </c>
      <c r="D427" s="427" t="str">
        <f>'01-Mapa de riesgo-UO'!J428</f>
        <v>Estratégico</v>
      </c>
      <c r="E427" s="427" t="str">
        <f>'01-Mapa de riesgo-UO'!K428</f>
        <v>Cierre o cancelación de asigntauras o programas virtuales</v>
      </c>
      <c r="F427" s="427"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94" t="str">
        <f>'01-Mapa de riesgo-UO'!I428</f>
        <v xml:space="preserve">El reglamento estudiantil permite la cancelación de asignaturas en cualquier período del semestre académico. </v>
      </c>
      <c r="H427" s="427"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27" t="str">
        <f>'01-Mapa de riesgo-UO'!AT428</f>
        <v>MODERADO</v>
      </c>
      <c r="J427" s="95">
        <f>'01-Mapa de riesgo-UO'!AW761</f>
        <v>0</v>
      </c>
      <c r="K427" s="426" t="str">
        <f t="shared" si="24"/>
        <v>Si el proceso lo requiere</v>
      </c>
      <c r="L427" s="435"/>
      <c r="M427" s="435"/>
      <c r="N427" s="435"/>
      <c r="O427" s="435"/>
      <c r="P427" s="435"/>
      <c r="Q427" s="435"/>
      <c r="R427" s="435"/>
      <c r="S427" s="454"/>
    </row>
    <row r="428" spans="1:19" ht="31.5" hidden="1" customHeight="1" x14ac:dyDescent="0.2">
      <c r="A428" s="428"/>
      <c r="B428" s="426"/>
      <c r="C428" s="426"/>
      <c r="D428" s="427"/>
      <c r="E428" s="427"/>
      <c r="F428" s="427"/>
      <c r="G428" s="94" t="str">
        <f>'01-Mapa de riesgo-UO'!I429</f>
        <v>Falta de habilidades y competencias fundamentales para mantenerse en la modalidad.</v>
      </c>
      <c r="H428" s="427"/>
      <c r="I428" s="427"/>
      <c r="J428" s="95">
        <f>'01-Mapa de riesgo-UO'!AW762</f>
        <v>0</v>
      </c>
      <c r="K428" s="426"/>
      <c r="L428" s="435"/>
      <c r="M428" s="435"/>
      <c r="N428" s="435"/>
      <c r="O428" s="435"/>
      <c r="P428" s="435"/>
      <c r="Q428" s="435"/>
      <c r="R428" s="435"/>
      <c r="S428" s="454"/>
    </row>
    <row r="429" spans="1:19" ht="31.5" hidden="1" customHeight="1" x14ac:dyDescent="0.2">
      <c r="A429" s="428"/>
      <c r="B429" s="426"/>
      <c r="C429" s="426"/>
      <c r="D429" s="427"/>
      <c r="E429" s="427"/>
      <c r="F429" s="427"/>
      <c r="G429" s="94" t="str">
        <f>'01-Mapa de riesgo-UO'!I430</f>
        <v xml:space="preserve">Falta de procedimientos institucionales que garanticen la creación y oferta de asignaturas o programas virtuales </v>
      </c>
      <c r="H429" s="427"/>
      <c r="I429" s="427"/>
      <c r="J429" s="95">
        <f>'01-Mapa de riesgo-UO'!AW763</f>
        <v>0</v>
      </c>
      <c r="K429" s="426"/>
      <c r="L429" s="435"/>
      <c r="M429" s="435"/>
      <c r="N429" s="435"/>
      <c r="O429" s="435"/>
      <c r="P429" s="435"/>
      <c r="Q429" s="435"/>
      <c r="R429" s="435"/>
      <c r="S429" s="454"/>
    </row>
    <row r="430" spans="1:19" ht="105" customHeight="1" x14ac:dyDescent="0.2">
      <c r="A430" s="428">
        <v>141</v>
      </c>
      <c r="B430" s="426" t="str">
        <f>'01-Mapa de riesgo-UO'!D431</f>
        <v>INVESTIGACIÓN_E_INNOVACIÓN</v>
      </c>
      <c r="C430" s="426" t="str">
        <f>+'01-Mapa de riesgo-UO'!F431</f>
        <v>SI</v>
      </c>
      <c r="D430" s="427" t="str">
        <f>'01-Mapa de riesgo-UO'!J431</f>
        <v>Estratégico</v>
      </c>
      <c r="E430" s="427" t="str">
        <f>'01-Mapa de riesgo-UO'!K431</f>
        <v xml:space="preserve">Reducción en la cantidad de activos de conocimiento transferidos a la sociedad </v>
      </c>
      <c r="F430" s="427"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94" t="str">
        <f>'01-Mapa de riesgo-UO'!I431</f>
        <v xml:space="preserve">Falta de financiación externa para la validación, prototipado y escalamiento de los activos tecnológicos </v>
      </c>
      <c r="H430" s="427"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27" t="str">
        <f>'01-Mapa de riesgo-UO'!AT431</f>
        <v>LEVE</v>
      </c>
      <c r="J430" s="95">
        <f>'01-Mapa de riesgo-UO'!AW764</f>
        <v>0</v>
      </c>
      <c r="K430" s="426" t="str">
        <f t="shared" si="24"/>
        <v>NO</v>
      </c>
      <c r="L430" s="435"/>
      <c r="M430" s="435"/>
      <c r="N430" s="435"/>
      <c r="O430" s="435"/>
      <c r="P430" s="435"/>
      <c r="Q430" s="435"/>
      <c r="R430" s="435"/>
      <c r="S430" s="454"/>
    </row>
    <row r="431" spans="1:19" ht="31.5" hidden="1" customHeight="1" x14ac:dyDescent="0.2">
      <c r="A431" s="428"/>
      <c r="B431" s="426"/>
      <c r="C431" s="426"/>
      <c r="D431" s="427"/>
      <c r="E431" s="427"/>
      <c r="F431" s="427"/>
      <c r="G431" s="94" t="str">
        <f>'01-Mapa de riesgo-UO'!I432</f>
        <v>Cambios en la normatividad que dificulten el proceso de transferencia de los activos de conocimiento</v>
      </c>
      <c r="H431" s="427"/>
      <c r="I431" s="427"/>
      <c r="J431" s="95">
        <f>'01-Mapa de riesgo-UO'!AW765</f>
        <v>0</v>
      </c>
      <c r="K431" s="426"/>
      <c r="L431" s="435"/>
      <c r="M431" s="435"/>
      <c r="N431" s="435"/>
      <c r="O431" s="435"/>
      <c r="P431" s="435"/>
      <c r="Q431" s="435"/>
      <c r="R431" s="435"/>
      <c r="S431" s="454"/>
    </row>
    <row r="432" spans="1:19" ht="31.5" hidden="1" customHeight="1" x14ac:dyDescent="0.2">
      <c r="A432" s="428"/>
      <c r="B432" s="426"/>
      <c r="C432" s="426"/>
      <c r="D432" s="427"/>
      <c r="E432" s="427"/>
      <c r="F432" s="427"/>
      <c r="G432" s="94" t="str">
        <f>'01-Mapa de riesgo-UO'!I433</f>
        <v xml:space="preserve">Incipiente presupuesto para financiar convocatorias de desarrollo tecnológico e innovación </v>
      </c>
      <c r="H432" s="427"/>
      <c r="I432" s="427"/>
      <c r="J432" s="95">
        <f>'01-Mapa de riesgo-UO'!AW766</f>
        <v>0</v>
      </c>
      <c r="K432" s="426"/>
      <c r="L432" s="435"/>
      <c r="M432" s="435"/>
      <c r="N432" s="435"/>
      <c r="O432" s="435"/>
      <c r="P432" s="435"/>
      <c r="Q432" s="435"/>
      <c r="R432" s="435"/>
      <c r="S432" s="454"/>
    </row>
    <row r="433" spans="1:19" ht="31.5" hidden="1" customHeight="1" x14ac:dyDescent="0.2">
      <c r="A433" s="428">
        <v>142</v>
      </c>
      <c r="B433" s="426" t="str">
        <f>'01-Mapa de riesgo-UO'!D434</f>
        <v>EXTENSIÓN_PROYECCIÓN_SOCIAL</v>
      </c>
      <c r="C433" s="426" t="str">
        <f>+'01-Mapa de riesgo-UO'!F434</f>
        <v>NO</v>
      </c>
      <c r="D433" s="427" t="str">
        <f>'01-Mapa de riesgo-UO'!J434</f>
        <v>Financiero</v>
      </c>
      <c r="E433" s="427" t="str">
        <f>'01-Mapa de riesgo-UO'!K434</f>
        <v>Disminución de la inversión institucional en proyectos de Extensión financiados a traves de Convocatorias Internas</v>
      </c>
      <c r="F433" s="427" t="str">
        <f>'01-Mapa de riesgo-UO'!L434</f>
        <v>Disminución de la inversión institucional en proyectos de Extensión financiados a traves de Convocatorias Internas</v>
      </c>
      <c r="G433" s="94" t="str">
        <f>'01-Mapa de riesgo-UO'!I434</f>
        <v>Disminución presupuestal para la financiación de los proyectos de extension</v>
      </c>
      <c r="H433" s="427" t="str">
        <f>'01-Mapa de riesgo-UO'!M434</f>
        <v xml:space="preserve">Reducción en la ejecución y financiación de proyectos y actividades de extensión universitaria
</v>
      </c>
      <c r="I433" s="427" t="str">
        <f>'01-Mapa de riesgo-UO'!AT434</f>
        <v>LEVE</v>
      </c>
      <c r="J433" s="95">
        <f>'01-Mapa de riesgo-UO'!AW767</f>
        <v>0</v>
      </c>
      <c r="K433" s="426" t="str">
        <f t="shared" si="24"/>
        <v>NO</v>
      </c>
      <c r="L433" s="435"/>
      <c r="M433" s="435"/>
      <c r="N433" s="435"/>
      <c r="O433" s="435"/>
      <c r="P433" s="435"/>
      <c r="Q433" s="435"/>
      <c r="R433" s="435"/>
      <c r="S433" s="454"/>
    </row>
    <row r="434" spans="1:19" ht="31.5" hidden="1" customHeight="1" x14ac:dyDescent="0.2">
      <c r="A434" s="428"/>
      <c r="B434" s="426"/>
      <c r="C434" s="426"/>
      <c r="D434" s="427"/>
      <c r="E434" s="427"/>
      <c r="F434" s="427"/>
      <c r="G434" s="94">
        <f>'01-Mapa de riesgo-UO'!I435</f>
        <v>0</v>
      </c>
      <c r="H434" s="427"/>
      <c r="I434" s="427"/>
      <c r="J434" s="95">
        <f>'01-Mapa de riesgo-UO'!AW768</f>
        <v>0</v>
      </c>
      <c r="K434" s="426"/>
      <c r="L434" s="435"/>
      <c r="M434" s="435"/>
      <c r="N434" s="435"/>
      <c r="O434" s="435"/>
      <c r="P434" s="435"/>
      <c r="Q434" s="435"/>
      <c r="R434" s="435"/>
      <c r="S434" s="454"/>
    </row>
    <row r="435" spans="1:19" ht="31.5" hidden="1" customHeight="1" x14ac:dyDescent="0.2">
      <c r="A435" s="428"/>
      <c r="B435" s="426"/>
      <c r="C435" s="426"/>
      <c r="D435" s="427"/>
      <c r="E435" s="427"/>
      <c r="F435" s="427"/>
      <c r="G435" s="94">
        <f>'01-Mapa de riesgo-UO'!I436</f>
        <v>0</v>
      </c>
      <c r="H435" s="427"/>
      <c r="I435" s="427"/>
      <c r="J435" s="95">
        <f>'01-Mapa de riesgo-UO'!AW769</f>
        <v>0</v>
      </c>
      <c r="K435" s="426"/>
      <c r="L435" s="435"/>
      <c r="M435" s="435"/>
      <c r="N435" s="435"/>
      <c r="O435" s="435"/>
      <c r="P435" s="435"/>
      <c r="Q435" s="435"/>
      <c r="R435" s="435"/>
      <c r="S435" s="454"/>
    </row>
    <row r="436" spans="1:19" ht="31.5" hidden="1" customHeight="1" x14ac:dyDescent="0.2">
      <c r="A436" s="428">
        <v>143</v>
      </c>
      <c r="B436" s="426" t="str">
        <f>'01-Mapa de riesgo-UO'!D437</f>
        <v>EXTENSIÓN_PROYECCIÓN_SOCIAL</v>
      </c>
      <c r="C436" s="426" t="str">
        <f>+'01-Mapa de riesgo-UO'!F437</f>
        <v>SI</v>
      </c>
      <c r="D436" s="427" t="str">
        <f>'01-Mapa de riesgo-UO'!J437</f>
        <v>Estratégico</v>
      </c>
      <c r="E436" s="427" t="str">
        <f>'01-Mapa de riesgo-UO'!K437</f>
        <v xml:space="preserve">Disminuciónen la ejecución de proyectos y servicios  de extensión en la Universidad Tecnológica de Pereira. </v>
      </c>
      <c r="F436" s="427" t="str">
        <f>'01-Mapa de riesgo-UO'!L437</f>
        <v xml:space="preserve">Baja demanda de servicios de extensión en el sector externo a la Universidad Tecnológica de Pereira. </v>
      </c>
      <c r="G436" s="94" t="str">
        <f>'01-Mapa de riesgo-UO'!I437</f>
        <v>Poca acertividad en la promoción, difusion y visibilidad de los servicios de extensión de la Universidad</v>
      </c>
      <c r="H436" s="427" t="str">
        <f>'01-Mapa de riesgo-UO'!M437</f>
        <v xml:space="preserve">Desfinanciación de la Institución por falta de recursos internos. 
Bajo posicionamiento de la institución a nivel local, regional, nacional e internacional. 
Incumplimiento en los indicadores. </v>
      </c>
      <c r="I436" s="427" t="str">
        <f>'01-Mapa de riesgo-UO'!AT437</f>
        <v>LEVE</v>
      </c>
      <c r="J436" s="95">
        <f>'01-Mapa de riesgo-UO'!AW770</f>
        <v>0</v>
      </c>
      <c r="K436" s="426" t="str">
        <f t="shared" si="24"/>
        <v>NO</v>
      </c>
      <c r="L436" s="435"/>
      <c r="M436" s="435"/>
      <c r="N436" s="435"/>
      <c r="O436" s="435"/>
      <c r="P436" s="435"/>
      <c r="Q436" s="435"/>
      <c r="R436" s="435"/>
      <c r="S436" s="454"/>
    </row>
    <row r="437" spans="1:19" ht="31.5" hidden="1" customHeight="1" x14ac:dyDescent="0.2">
      <c r="A437" s="428"/>
      <c r="B437" s="426"/>
      <c r="C437" s="426"/>
      <c r="D437" s="427"/>
      <c r="E437" s="427"/>
      <c r="F437" s="427"/>
      <c r="G437" s="94">
        <f>'01-Mapa de riesgo-UO'!I438</f>
        <v>0</v>
      </c>
      <c r="H437" s="427"/>
      <c r="I437" s="427"/>
      <c r="J437" s="95">
        <f>'01-Mapa de riesgo-UO'!AW771</f>
        <v>0</v>
      </c>
      <c r="K437" s="426"/>
      <c r="L437" s="435"/>
      <c r="M437" s="435"/>
      <c r="N437" s="435"/>
      <c r="O437" s="435"/>
      <c r="P437" s="435"/>
      <c r="Q437" s="435"/>
      <c r="R437" s="435"/>
      <c r="S437" s="454"/>
    </row>
    <row r="438" spans="1:19" ht="31.5" hidden="1" customHeight="1" x14ac:dyDescent="0.2">
      <c r="A438" s="428"/>
      <c r="B438" s="426"/>
      <c r="C438" s="426"/>
      <c r="D438" s="427"/>
      <c r="E438" s="427"/>
      <c r="F438" s="427"/>
      <c r="G438" s="94">
        <f>'01-Mapa de riesgo-UO'!I439</f>
        <v>0</v>
      </c>
      <c r="H438" s="427"/>
      <c r="I438" s="427"/>
      <c r="J438" s="95">
        <f>'01-Mapa de riesgo-UO'!AW772</f>
        <v>0</v>
      </c>
      <c r="K438" s="426"/>
      <c r="L438" s="435"/>
      <c r="M438" s="435"/>
      <c r="N438" s="435"/>
      <c r="O438" s="435"/>
      <c r="P438" s="435"/>
      <c r="Q438" s="435"/>
      <c r="R438" s="435"/>
      <c r="S438" s="454"/>
    </row>
    <row r="439" spans="1:19" ht="31.5" hidden="1" customHeight="1" x14ac:dyDescent="0.2">
      <c r="A439" s="428">
        <v>144</v>
      </c>
      <c r="B439" s="426" t="str">
        <f>'01-Mapa de riesgo-UO'!D440</f>
        <v>CREACIÓN_GESTIÓN_Y_TRANSFERENCIA_DEL_CONOCIMIENTO</v>
      </c>
      <c r="C439" s="426" t="str">
        <f>+'01-Mapa de riesgo-UO'!F440</f>
        <v>SI</v>
      </c>
      <c r="D439" s="427" t="str">
        <f>'01-Mapa de riesgo-UO'!J440</f>
        <v>Estratégico</v>
      </c>
      <c r="E439" s="427" t="str">
        <f>'01-Mapa de riesgo-UO'!K440</f>
        <v xml:space="preserve">Grupos de Investigación que pierden el reconocimiento de MinCiencias o disminuyen su categoría. </v>
      </c>
      <c r="F439" s="427" t="str">
        <f>'01-Mapa de riesgo-UO'!L440</f>
        <v>Grupos de investigación que no cumplen con los estándares mínimos para lograr el reconocimiento de MinCiencias o en su defecto disminuyan su categoría</v>
      </c>
      <c r="G439" s="94" t="str">
        <f>'01-Mapa de riesgo-UO'!I440</f>
        <v xml:space="preserve">Cambio de normatividad por parte de MinCiencias, relacionada al modelo de medición. </v>
      </c>
      <c r="H439" s="427" t="str">
        <f>'01-Mapa de riesgo-UO'!M440</f>
        <v xml:space="preserve">Pérdida de Acreditación Institucional y registros calificados. Incumplimiento de los indicadores institucionales. Disminución en la imagen y reconocimiento como universidad investigativa. </v>
      </c>
      <c r="I439" s="427" t="str">
        <f>'01-Mapa de riesgo-UO'!AT440</f>
        <v>MODERADO</v>
      </c>
      <c r="J439" s="95">
        <f>'01-Mapa de riesgo-UO'!AW773</f>
        <v>0</v>
      </c>
      <c r="K439" s="426" t="str">
        <f t="shared" si="24"/>
        <v>Si el proceso lo requiere</v>
      </c>
      <c r="L439" s="435"/>
      <c r="M439" s="435"/>
      <c r="N439" s="435"/>
      <c r="O439" s="435"/>
      <c r="P439" s="435"/>
      <c r="Q439" s="435"/>
      <c r="R439" s="435"/>
      <c r="S439" s="454"/>
    </row>
    <row r="440" spans="1:19" ht="31.5" hidden="1" customHeight="1" x14ac:dyDescent="0.2">
      <c r="A440" s="428"/>
      <c r="B440" s="426"/>
      <c r="C440" s="426"/>
      <c r="D440" s="427"/>
      <c r="E440" s="427"/>
      <c r="F440" s="427"/>
      <c r="G440" s="94" t="str">
        <f>'01-Mapa de riesgo-UO'!I441</f>
        <v xml:space="preserve">Falta de financiación externa o interna para el fortalecimiento de los Grupos de Investigación. </v>
      </c>
      <c r="H440" s="427"/>
      <c r="I440" s="427"/>
      <c r="J440" s="95">
        <f>'01-Mapa de riesgo-UO'!AW774</f>
        <v>0</v>
      </c>
      <c r="K440" s="426"/>
      <c r="L440" s="435"/>
      <c r="M440" s="435"/>
      <c r="N440" s="435"/>
      <c r="O440" s="435"/>
      <c r="P440" s="435"/>
      <c r="Q440" s="435"/>
      <c r="R440" s="435"/>
      <c r="S440" s="454"/>
    </row>
    <row r="441" spans="1:19" ht="31.5" hidden="1" customHeight="1" x14ac:dyDescent="0.2">
      <c r="A441" s="428"/>
      <c r="B441" s="426"/>
      <c r="C441" s="426"/>
      <c r="D441" s="427"/>
      <c r="E441" s="427"/>
      <c r="F441" s="427"/>
      <c r="G441" s="94" t="str">
        <f>'01-Mapa de riesgo-UO'!I442</f>
        <v xml:space="preserve">Desactualización de procedimientos y reglamentación interna relacionada a los Grupos de Investigación. </v>
      </c>
      <c r="H441" s="427"/>
      <c r="I441" s="427"/>
      <c r="J441" s="95">
        <f>'01-Mapa de riesgo-UO'!AW775</f>
        <v>0</v>
      </c>
      <c r="K441" s="426"/>
      <c r="L441" s="435"/>
      <c r="M441" s="435"/>
      <c r="N441" s="435"/>
      <c r="O441" s="435"/>
      <c r="P441" s="435"/>
      <c r="Q441" s="435"/>
      <c r="R441" s="435"/>
      <c r="S441" s="454"/>
    </row>
    <row r="442" spans="1:19" ht="31.5" hidden="1" customHeight="1" x14ac:dyDescent="0.2">
      <c r="A442" s="428">
        <v>145</v>
      </c>
      <c r="B442" s="426" t="str">
        <f>'01-Mapa de riesgo-UO'!D443</f>
        <v>INTERNACIONALIZACIÓN</v>
      </c>
      <c r="C442" s="426" t="str">
        <f>+'01-Mapa de riesgo-UO'!F443</f>
        <v>SI</v>
      </c>
      <c r="D442" s="427" t="str">
        <f>'01-Mapa de riesgo-UO'!J443</f>
        <v>Cumplimiento</v>
      </c>
      <c r="E442" s="427" t="str">
        <f>'01-Mapa de riesgo-UO'!K443</f>
        <v>Visitantes internacionales sin estatus migratorio regular</v>
      </c>
      <c r="F442" s="427"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94"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27"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27" t="str">
        <f>'01-Mapa de riesgo-UO'!AT443</f>
        <v>MODERADO</v>
      </c>
      <c r="J442" s="95">
        <f>'01-Mapa de riesgo-UO'!AW776</f>
        <v>0</v>
      </c>
      <c r="K442" s="426" t="str">
        <f t="shared" si="24"/>
        <v>Si el proceso lo requiere</v>
      </c>
      <c r="L442" s="435"/>
      <c r="M442" s="435"/>
      <c r="N442" s="435"/>
      <c r="O442" s="435"/>
      <c r="P442" s="435"/>
      <c r="Q442" s="435"/>
      <c r="R442" s="435"/>
      <c r="S442" s="454"/>
    </row>
    <row r="443" spans="1:19" ht="31.5" hidden="1" customHeight="1" x14ac:dyDescent="0.2">
      <c r="A443" s="428"/>
      <c r="B443" s="426"/>
      <c r="C443" s="426"/>
      <c r="D443" s="427"/>
      <c r="E443" s="427"/>
      <c r="F443" s="427"/>
      <c r="G443" s="94"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27"/>
      <c r="I443" s="427"/>
      <c r="J443" s="95">
        <f>'01-Mapa de riesgo-UO'!AW777</f>
        <v>0</v>
      </c>
      <c r="K443" s="426"/>
      <c r="L443" s="435"/>
      <c r="M443" s="435"/>
      <c r="N443" s="435"/>
      <c r="O443" s="435"/>
      <c r="P443" s="435"/>
      <c r="Q443" s="435"/>
      <c r="R443" s="435"/>
      <c r="S443" s="454"/>
    </row>
    <row r="444" spans="1:19" ht="31.5" hidden="1" customHeight="1" x14ac:dyDescent="0.2">
      <c r="A444" s="428"/>
      <c r="B444" s="426"/>
      <c r="C444" s="426"/>
      <c r="D444" s="427"/>
      <c r="E444" s="427"/>
      <c r="F444" s="427"/>
      <c r="G444" s="94">
        <f>'01-Mapa de riesgo-UO'!I445</f>
        <v>0</v>
      </c>
      <c r="H444" s="427"/>
      <c r="I444" s="427"/>
      <c r="J444" s="95">
        <f>'01-Mapa de riesgo-UO'!AW778</f>
        <v>0</v>
      </c>
      <c r="K444" s="426"/>
      <c r="L444" s="435"/>
      <c r="M444" s="435"/>
      <c r="N444" s="435"/>
      <c r="O444" s="435"/>
      <c r="P444" s="435"/>
      <c r="Q444" s="435"/>
      <c r="R444" s="435"/>
      <c r="S444" s="454"/>
    </row>
    <row r="445" spans="1:19" ht="31.5" hidden="1" customHeight="1" x14ac:dyDescent="0.2">
      <c r="A445" s="428">
        <v>146</v>
      </c>
      <c r="B445" s="426" t="str">
        <f>'01-Mapa de riesgo-UO'!D446</f>
        <v>DOCENCIA</v>
      </c>
      <c r="C445" s="426" t="str">
        <f>+'01-Mapa de riesgo-UO'!F446</f>
        <v>NO</v>
      </c>
      <c r="D445" s="427" t="str">
        <f>'01-Mapa de riesgo-UO'!J446</f>
        <v>Estratégico</v>
      </c>
      <c r="E445" s="427" t="str">
        <f>'01-Mapa de riesgo-UO'!K446</f>
        <v>Actualización en normativa vigente para procesos de programas académicos</v>
      </c>
      <c r="F445" s="427" t="str">
        <f>'01-Mapa de riesgo-UO'!L446</f>
        <v>La normativa nacional presenta cambios en algunos de sus procedimientos</v>
      </c>
      <c r="G445" s="94" t="str">
        <f>'01-Mapa de riesgo-UO'!I446</f>
        <v>Pérdida de registro calificado (acreditación) de programa académico</v>
      </c>
      <c r="H445" s="427" t="str">
        <f>'01-Mapa de riesgo-UO'!M446</f>
        <v>El programa académico puede ser cerrado en caso de no cumplir con los requisitos establecidos en la normativa</v>
      </c>
      <c r="I445" s="427" t="str">
        <f>'01-Mapa de riesgo-UO'!AT446</f>
        <v>MODERADO</v>
      </c>
      <c r="J445" s="95">
        <f>'01-Mapa de riesgo-UO'!AW779</f>
        <v>0</v>
      </c>
      <c r="K445" s="426" t="str">
        <f t="shared" si="24"/>
        <v>Si el proceso lo requiere</v>
      </c>
      <c r="L445" s="435"/>
      <c r="M445" s="435"/>
      <c r="N445" s="435"/>
      <c r="O445" s="435"/>
      <c r="P445" s="435"/>
      <c r="Q445" s="435"/>
      <c r="R445" s="435"/>
      <c r="S445" s="454"/>
    </row>
    <row r="446" spans="1:19" ht="31.5" hidden="1" customHeight="1" x14ac:dyDescent="0.2">
      <c r="A446" s="428"/>
      <c r="B446" s="426"/>
      <c r="C446" s="426"/>
      <c r="D446" s="427"/>
      <c r="E446" s="427"/>
      <c r="F446" s="427"/>
      <c r="G446" s="94">
        <f>'01-Mapa de riesgo-UO'!I447</f>
        <v>0</v>
      </c>
      <c r="H446" s="427"/>
      <c r="I446" s="427"/>
      <c r="J446" s="95">
        <f>'01-Mapa de riesgo-UO'!AW780</f>
        <v>0</v>
      </c>
      <c r="K446" s="426"/>
      <c r="L446" s="435"/>
      <c r="M446" s="435"/>
      <c r="N446" s="435"/>
      <c r="O446" s="435"/>
      <c r="P446" s="435"/>
      <c r="Q446" s="435"/>
      <c r="R446" s="435"/>
      <c r="S446" s="454"/>
    </row>
    <row r="447" spans="1:19" ht="31.5" hidden="1" customHeight="1" x14ac:dyDescent="0.2">
      <c r="A447" s="428"/>
      <c r="B447" s="426"/>
      <c r="C447" s="426"/>
      <c r="D447" s="427"/>
      <c r="E447" s="427"/>
      <c r="F447" s="427"/>
      <c r="G447" s="94">
        <f>'01-Mapa de riesgo-UO'!I448</f>
        <v>0</v>
      </c>
      <c r="H447" s="427"/>
      <c r="I447" s="427"/>
      <c r="J447" s="95">
        <f>'01-Mapa de riesgo-UO'!AW781</f>
        <v>0</v>
      </c>
      <c r="K447" s="426"/>
      <c r="L447" s="435"/>
      <c r="M447" s="435"/>
      <c r="N447" s="435"/>
      <c r="O447" s="435"/>
      <c r="P447" s="435"/>
      <c r="Q447" s="435"/>
      <c r="R447" s="435"/>
      <c r="S447" s="454"/>
    </row>
    <row r="448" spans="1:19" ht="105" customHeight="1" x14ac:dyDescent="0.2">
      <c r="A448" s="428">
        <v>147</v>
      </c>
      <c r="B448" s="426" t="str">
        <f>'01-Mapa de riesgo-UO'!D449</f>
        <v>INVESTIGACIÓN_E_INNOVACIÓN</v>
      </c>
      <c r="C448" s="426" t="str">
        <f>+'01-Mapa de riesgo-UO'!F449</f>
        <v>NO</v>
      </c>
      <c r="D448" s="427" t="str">
        <f>'01-Mapa de riesgo-UO'!J449</f>
        <v>Estratégico</v>
      </c>
      <c r="E448" s="427" t="str">
        <f>'01-Mapa de riesgo-UO'!K449</f>
        <v>Actualización en normativa vigente para grupos de investigación</v>
      </c>
      <c r="F448" s="427" t="str">
        <f>'01-Mapa de riesgo-UO'!L449</f>
        <v>Los requerimientos de la normativa cambian al momento de realizar la actualización de la categoría de los grupos de inverstigación ante MinCiencias</v>
      </c>
      <c r="G448" s="94" t="str">
        <f>'01-Mapa de riesgo-UO'!I449</f>
        <v>Pérdida de categoría del grupo de investigación</v>
      </c>
      <c r="H448" s="427" t="str">
        <f>'01-Mapa de riesgo-UO'!M449</f>
        <v>Pérdida de la categoría del grupo de investigación</v>
      </c>
      <c r="I448" s="427" t="str">
        <f>'01-Mapa de riesgo-UO'!AT449</f>
        <v>MODERADO</v>
      </c>
      <c r="J448" s="95">
        <f>'01-Mapa de riesgo-UO'!AW782</f>
        <v>0</v>
      </c>
      <c r="K448" s="426" t="str">
        <f t="shared" si="24"/>
        <v>Si el proceso lo requiere</v>
      </c>
      <c r="L448" s="435"/>
      <c r="M448" s="435"/>
      <c r="N448" s="435"/>
      <c r="O448" s="435"/>
      <c r="P448" s="435"/>
      <c r="Q448" s="435"/>
      <c r="R448" s="435"/>
      <c r="S448" s="454"/>
    </row>
    <row r="449" spans="1:19" ht="31.5" hidden="1" customHeight="1" x14ac:dyDescent="0.2">
      <c r="A449" s="428"/>
      <c r="B449" s="426"/>
      <c r="C449" s="426"/>
      <c r="D449" s="427"/>
      <c r="E449" s="427"/>
      <c r="F449" s="427"/>
      <c r="G449" s="94">
        <f>'01-Mapa de riesgo-UO'!I450</f>
        <v>0</v>
      </c>
      <c r="H449" s="427"/>
      <c r="I449" s="427"/>
      <c r="J449" s="95">
        <f>'01-Mapa de riesgo-UO'!AW783</f>
        <v>0</v>
      </c>
      <c r="K449" s="426"/>
      <c r="L449" s="435"/>
      <c r="M449" s="435"/>
      <c r="N449" s="435"/>
      <c r="O449" s="435"/>
      <c r="P449" s="435"/>
      <c r="Q449" s="435"/>
      <c r="R449" s="435"/>
      <c r="S449" s="454"/>
    </row>
    <row r="450" spans="1:19" ht="31.5" hidden="1" customHeight="1" x14ac:dyDescent="0.2">
      <c r="A450" s="428"/>
      <c r="B450" s="426"/>
      <c r="C450" s="426"/>
      <c r="D450" s="427"/>
      <c r="E450" s="427"/>
      <c r="F450" s="427"/>
      <c r="G450" s="94">
        <f>'01-Mapa de riesgo-UO'!I451</f>
        <v>0</v>
      </c>
      <c r="H450" s="427"/>
      <c r="I450" s="427"/>
      <c r="J450" s="95">
        <f>'01-Mapa de riesgo-UO'!AW784</f>
        <v>0</v>
      </c>
      <c r="K450" s="426"/>
      <c r="L450" s="435"/>
      <c r="M450" s="435"/>
      <c r="N450" s="435"/>
      <c r="O450" s="435"/>
      <c r="P450" s="435"/>
      <c r="Q450" s="435"/>
      <c r="R450" s="435"/>
      <c r="S450" s="454"/>
    </row>
    <row r="451" spans="1:19" ht="31.5" hidden="1" customHeight="1" x14ac:dyDescent="0.2">
      <c r="A451" s="428">
        <v>148</v>
      </c>
      <c r="B451" s="426" t="str">
        <f>'01-Mapa de riesgo-UO'!D452</f>
        <v>ADMINISTRACIÓN_INSTITUCIONAL</v>
      </c>
      <c r="C451" s="426" t="str">
        <f>+'01-Mapa de riesgo-UO'!F452</f>
        <v>NO</v>
      </c>
      <c r="D451" s="427" t="str">
        <f>'01-Mapa de riesgo-UO'!J452</f>
        <v>Operacional</v>
      </c>
      <c r="E451" s="427" t="str">
        <f>'01-Mapa de riesgo-UO'!K452</f>
        <v>Escasez de espacios físicos adecuados para el funcionamaiento de la Facultad de Bellas Artes y Humanidades</v>
      </c>
      <c r="F451" s="427" t="str">
        <f>'01-Mapa de riesgo-UO'!L452</f>
        <v>El edificio de la Facultad requiere adecuaciones de algunos espacios para mejorar los servicios académicos y laborales</v>
      </c>
      <c r="G451" s="94" t="str">
        <f>'01-Mapa de riesgo-UO'!I452</f>
        <v>El número de espacios físicos no es suficiente para llevar a cabo el funcionamiento de la Facultad de Bellas Artes y Humanidades</v>
      </c>
      <c r="H451" s="427" t="str">
        <f>'01-Mapa de riesgo-UO'!M452</f>
        <v>Disminución de la calidad académica en el cumplimiento de las funciones misionales.</v>
      </c>
      <c r="I451" s="427" t="str">
        <f>'01-Mapa de riesgo-UO'!AT452</f>
        <v>MODERADO</v>
      </c>
      <c r="J451" s="95">
        <f>'01-Mapa de riesgo-UO'!AW785</f>
        <v>0</v>
      </c>
      <c r="K451" s="426" t="str">
        <f t="shared" si="24"/>
        <v>Si el proceso lo requiere</v>
      </c>
      <c r="L451" s="435"/>
      <c r="M451" s="435"/>
      <c r="N451" s="435"/>
      <c r="O451" s="435"/>
      <c r="P451" s="435"/>
      <c r="Q451" s="435"/>
      <c r="R451" s="435"/>
      <c r="S451" s="454"/>
    </row>
    <row r="452" spans="1:19" ht="31.5" hidden="1" customHeight="1" x14ac:dyDescent="0.2">
      <c r="A452" s="428"/>
      <c r="B452" s="426"/>
      <c r="C452" s="426"/>
      <c r="D452" s="427"/>
      <c r="E452" s="427"/>
      <c r="F452" s="427"/>
      <c r="G452" s="94" t="str">
        <f>'01-Mapa de riesgo-UO'!I453</f>
        <v>Algunos espacios existentes son innadecuados para el uso de la comunidad de la Facultad de Bellas Artes y Humanidades</v>
      </c>
      <c r="H452" s="427"/>
      <c r="I452" s="427"/>
      <c r="J452" s="95">
        <f>'01-Mapa de riesgo-UO'!AW786</f>
        <v>0</v>
      </c>
      <c r="K452" s="426"/>
      <c r="L452" s="435"/>
      <c r="M452" s="435"/>
      <c r="N452" s="435"/>
      <c r="O452" s="435"/>
      <c r="P452" s="435"/>
      <c r="Q452" s="435"/>
      <c r="R452" s="435"/>
      <c r="S452" s="454"/>
    </row>
    <row r="453" spans="1:19" ht="31.5" hidden="1" customHeight="1" x14ac:dyDescent="0.2">
      <c r="A453" s="428"/>
      <c r="B453" s="426"/>
      <c r="C453" s="426"/>
      <c r="D453" s="427"/>
      <c r="E453" s="427"/>
      <c r="F453" s="427"/>
      <c r="G453" s="94">
        <f>'01-Mapa de riesgo-UO'!I454</f>
        <v>0</v>
      </c>
      <c r="H453" s="427"/>
      <c r="I453" s="427"/>
      <c r="J453" s="95">
        <f>'01-Mapa de riesgo-UO'!AW787</f>
        <v>0</v>
      </c>
      <c r="K453" s="426"/>
      <c r="L453" s="435"/>
      <c r="M453" s="435"/>
      <c r="N453" s="435"/>
      <c r="O453" s="435"/>
      <c r="P453" s="435"/>
      <c r="Q453" s="435"/>
      <c r="R453" s="435"/>
      <c r="S453" s="454"/>
    </row>
    <row r="454" spans="1:19" ht="31.5" hidden="1" customHeight="1" x14ac:dyDescent="0.2">
      <c r="A454" s="428">
        <v>149</v>
      </c>
      <c r="B454" s="426" t="str">
        <f>'01-Mapa de riesgo-UO'!D455</f>
        <v>ADMINISTRACIÓN_INSTITUCIONAL</v>
      </c>
      <c r="C454" s="426" t="str">
        <f>+'01-Mapa de riesgo-UO'!F455</f>
        <v>NO</v>
      </c>
      <c r="D454" s="427" t="str">
        <f>'01-Mapa de riesgo-UO'!J455</f>
        <v>Derechos_Humanos</v>
      </c>
      <c r="E454" s="427" t="str">
        <f>'01-Mapa de riesgo-UO'!K455</f>
        <v>Público, psicosocial y físico</v>
      </c>
      <c r="F454" s="427" t="str">
        <f>'01-Mapa de riesgo-UO'!L455</f>
        <v>Actividades del orden social por parte de los estudiantes, que afectan el adecuado desempeño de las actividades académicas, administrativas y de extensión dentro de la facultad</v>
      </c>
      <c r="G454" s="94" t="str">
        <f>'01-Mapa de riesgo-UO'!I455</f>
        <v>El personal docente se encuentra altamente afectado por el alto nivel de ruido</v>
      </c>
      <c r="H454" s="427" t="str">
        <f>'01-Mapa de riesgo-UO'!M455</f>
        <v>Enfermedades de origen psicosocial
Otro tipo de enfermedades e intoxicaciones
Deserción
Afectación laboral por falta de condiciones adecuadas</v>
      </c>
      <c r="I454" s="427" t="str">
        <f>'01-Mapa de riesgo-UO'!AT455</f>
        <v>GRAVE</v>
      </c>
      <c r="J454" s="95">
        <f>'01-Mapa de riesgo-UO'!AW788</f>
        <v>0</v>
      </c>
      <c r="K454" s="426" t="str">
        <f t="shared" si="24"/>
        <v>Debe formularse</v>
      </c>
      <c r="L454" s="435"/>
      <c r="M454" s="435"/>
      <c r="N454" s="435"/>
      <c r="O454" s="435"/>
      <c r="P454" s="435"/>
      <c r="Q454" s="435"/>
      <c r="R454" s="435"/>
      <c r="S454" s="454"/>
    </row>
    <row r="455" spans="1:19" ht="31.5" hidden="1" customHeight="1" x14ac:dyDescent="0.2">
      <c r="A455" s="428"/>
      <c r="B455" s="426"/>
      <c r="C455" s="426"/>
      <c r="D455" s="427"/>
      <c r="E455" s="427"/>
      <c r="F455" s="427"/>
      <c r="G455" s="94" t="str">
        <f>'01-Mapa de riesgo-UO'!I456</f>
        <v>Consumo de sustancias alucinógenas al interior de la Facultad de Bellas Artes y Humanidades por parte de los estudiantes</v>
      </c>
      <c r="H455" s="427"/>
      <c r="I455" s="427"/>
      <c r="J455" s="95">
        <f>'01-Mapa de riesgo-UO'!AW789</f>
        <v>0</v>
      </c>
      <c r="K455" s="426"/>
      <c r="L455" s="435"/>
      <c r="M455" s="435"/>
      <c r="N455" s="435"/>
      <c r="O455" s="435"/>
      <c r="P455" s="435"/>
      <c r="Q455" s="435"/>
      <c r="R455" s="435"/>
      <c r="S455" s="454"/>
    </row>
    <row r="456" spans="1:19" ht="31.5" hidden="1" customHeight="1" x14ac:dyDescent="0.2">
      <c r="A456" s="428"/>
      <c r="B456" s="426"/>
      <c r="C456" s="426"/>
      <c r="D456" s="427"/>
      <c r="E456" s="427"/>
      <c r="F456" s="427"/>
      <c r="G456" s="94" t="str">
        <f>'01-Mapa de riesgo-UO'!I457</f>
        <v>Proliferación de olores y humo de sustancias psicoactivas en la edificación de la Facultad de Bellas Artes y Humanidades</v>
      </c>
      <c r="H456" s="427"/>
      <c r="I456" s="427"/>
      <c r="J456" s="95">
        <f>'01-Mapa de riesgo-UO'!AW790</f>
        <v>0</v>
      </c>
      <c r="K456" s="426"/>
      <c r="L456" s="435"/>
      <c r="M456" s="435"/>
      <c r="N456" s="435"/>
      <c r="O456" s="435"/>
      <c r="P456" s="435"/>
      <c r="Q456" s="435"/>
      <c r="R456" s="435"/>
      <c r="S456" s="454"/>
    </row>
    <row r="457" spans="1:19" ht="31.5" hidden="1" customHeight="1" x14ac:dyDescent="0.2">
      <c r="A457" s="428">
        <v>150</v>
      </c>
      <c r="B457" s="426" t="str">
        <f>'01-Mapa de riesgo-UO'!D458</f>
        <v>ADMINISTRACIÓN_INSTITUCIONAL</v>
      </c>
      <c r="C457" s="426" t="str">
        <f>+'01-Mapa de riesgo-UO'!F458</f>
        <v>NO</v>
      </c>
      <c r="D457" s="427" t="str">
        <f>'01-Mapa de riesgo-UO'!J458</f>
        <v>Cumplimiento</v>
      </c>
      <c r="E457" s="427" t="str">
        <f>'01-Mapa de riesgo-UO'!K458</f>
        <v>Registros presupuestales generados después de que se inicie la ejecución de los compromisos u obligaciones</v>
      </c>
      <c r="F457" s="427"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94" t="str">
        <f>'01-Mapa de riesgo-UO'!I458</f>
        <v>Falta de claridad en los compromisos que evidencien un hecho cumplido</v>
      </c>
      <c r="H457" s="427" t="str">
        <f>'01-Mapa de riesgo-UO'!M458</f>
        <v>Procesos disciplinarios</v>
      </c>
      <c r="I457" s="427" t="str">
        <f>'01-Mapa de riesgo-UO'!AT458</f>
        <v>LEVE</v>
      </c>
      <c r="J457" s="95">
        <f>'01-Mapa de riesgo-UO'!AW791</f>
        <v>0</v>
      </c>
      <c r="K457" s="426" t="str">
        <f t="shared" si="24"/>
        <v>NO</v>
      </c>
      <c r="L457" s="435"/>
      <c r="M457" s="435"/>
      <c r="N457" s="435"/>
      <c r="O457" s="435"/>
      <c r="P457" s="435"/>
      <c r="Q457" s="435"/>
      <c r="R457" s="435"/>
      <c r="S457" s="454"/>
    </row>
    <row r="458" spans="1:19" ht="31.5" hidden="1" customHeight="1" x14ac:dyDescent="0.2">
      <c r="A458" s="428"/>
      <c r="B458" s="426"/>
      <c r="C458" s="426"/>
      <c r="D458" s="427"/>
      <c r="E458" s="427"/>
      <c r="F458" s="427"/>
      <c r="G458" s="94">
        <f>'01-Mapa de riesgo-UO'!I459</f>
        <v>0</v>
      </c>
      <c r="H458" s="427"/>
      <c r="I458" s="427"/>
      <c r="J458" s="95">
        <f>'01-Mapa de riesgo-UO'!AW792</f>
        <v>0</v>
      </c>
      <c r="K458" s="426"/>
      <c r="L458" s="435"/>
      <c r="M458" s="435"/>
      <c r="N458" s="435"/>
      <c r="O458" s="435"/>
      <c r="P458" s="435"/>
      <c r="Q458" s="435"/>
      <c r="R458" s="435"/>
      <c r="S458" s="454"/>
    </row>
    <row r="459" spans="1:19" ht="31.5" hidden="1" customHeight="1" x14ac:dyDescent="0.2">
      <c r="A459" s="428"/>
      <c r="B459" s="426"/>
      <c r="C459" s="426"/>
      <c r="D459" s="427"/>
      <c r="E459" s="427"/>
      <c r="F459" s="427"/>
      <c r="G459" s="94">
        <f>'01-Mapa de riesgo-UO'!I460</f>
        <v>0</v>
      </c>
      <c r="H459" s="427"/>
      <c r="I459" s="427"/>
      <c r="J459" s="95">
        <f>'01-Mapa de riesgo-UO'!AW793</f>
        <v>0</v>
      </c>
      <c r="K459" s="426"/>
      <c r="L459" s="435"/>
      <c r="M459" s="435"/>
      <c r="N459" s="435"/>
      <c r="O459" s="435"/>
      <c r="P459" s="435"/>
      <c r="Q459" s="435"/>
      <c r="R459" s="435"/>
      <c r="S459" s="454"/>
    </row>
    <row r="460" spans="1:19" ht="31.5" hidden="1" customHeight="1" x14ac:dyDescent="0.2">
      <c r="A460" s="428">
        <v>151</v>
      </c>
      <c r="B460" s="426" t="str">
        <f>'01-Mapa de riesgo-UO'!D461</f>
        <v>ADMINISTRACIÓN_INSTITUCIONAL</v>
      </c>
      <c r="C460" s="426" t="str">
        <f>+'01-Mapa de riesgo-UO'!F461</f>
        <v>SI</v>
      </c>
      <c r="D460" s="427" t="str">
        <f>'01-Mapa de riesgo-UO'!J461</f>
        <v>Financiero</v>
      </c>
      <c r="E460" s="427" t="str">
        <f>'01-Mapa de riesgo-UO'!K461</f>
        <v>Fraude electronico</v>
      </c>
      <c r="F460" s="427" t="str">
        <f>'01-Mapa de riesgo-UO'!L461</f>
        <v xml:space="preserve">   Acceso no autorizado a la banca virtual</v>
      </c>
      <c r="G460" s="94" t="str">
        <f>'01-Mapa de riesgo-UO'!I461</f>
        <v>Falta de seguimiento a los protocolos definidos.</v>
      </c>
      <c r="H460" s="427" t="str">
        <f>'01-Mapa de riesgo-UO'!M461</f>
        <v xml:space="preserve">1. Detrimento Patrimonial.            2. Exposición   de la            información financiera de la Universidad.                      </v>
      </c>
      <c r="I460" s="427" t="str">
        <f>'01-Mapa de riesgo-UO'!AT461</f>
        <v>LEVE</v>
      </c>
      <c r="J460" s="95">
        <f>'01-Mapa de riesgo-UO'!AW794</f>
        <v>0</v>
      </c>
      <c r="K460" s="426" t="str">
        <f t="shared" si="24"/>
        <v>NO</v>
      </c>
      <c r="L460" s="435"/>
      <c r="M460" s="435"/>
      <c r="N460" s="435"/>
      <c r="O460" s="435"/>
      <c r="P460" s="435"/>
      <c r="Q460" s="435"/>
      <c r="R460" s="435"/>
      <c r="S460" s="454"/>
    </row>
    <row r="461" spans="1:19" ht="31.5" hidden="1" customHeight="1" x14ac:dyDescent="0.2">
      <c r="A461" s="428"/>
      <c r="B461" s="426"/>
      <c r="C461" s="426"/>
      <c r="D461" s="427"/>
      <c r="E461" s="427"/>
      <c r="F461" s="427"/>
      <c r="G461" s="94" t="str">
        <f>'01-Mapa de riesgo-UO'!I462</f>
        <v>Incumplimiento de los protocolos</v>
      </c>
      <c r="H461" s="427"/>
      <c r="I461" s="427"/>
      <c r="J461" s="95">
        <f>'01-Mapa de riesgo-UO'!AW795</f>
        <v>0</v>
      </c>
      <c r="K461" s="426"/>
      <c r="L461" s="435"/>
      <c r="M461" s="435"/>
      <c r="N461" s="435"/>
      <c r="O461" s="435"/>
      <c r="P461" s="435"/>
      <c r="Q461" s="435"/>
      <c r="R461" s="435"/>
      <c r="S461" s="454"/>
    </row>
    <row r="462" spans="1:19" ht="31.5" hidden="1" customHeight="1" x14ac:dyDescent="0.2">
      <c r="A462" s="428"/>
      <c r="B462" s="426"/>
      <c r="C462" s="426"/>
      <c r="D462" s="427"/>
      <c r="E462" s="427"/>
      <c r="F462" s="427"/>
      <c r="G462" s="94" t="str">
        <f>'01-Mapa de riesgo-UO'!I463</f>
        <v>Ataques ciberneticos</v>
      </c>
      <c r="H462" s="427"/>
      <c r="I462" s="427"/>
      <c r="J462" s="95">
        <f>'01-Mapa de riesgo-UO'!AW796</f>
        <v>0</v>
      </c>
      <c r="K462" s="426"/>
      <c r="L462" s="435"/>
      <c r="M462" s="435"/>
      <c r="N462" s="435"/>
      <c r="O462" s="435"/>
      <c r="P462" s="435"/>
      <c r="Q462" s="435"/>
      <c r="R462" s="435"/>
      <c r="S462" s="454"/>
    </row>
    <row r="463" spans="1:19" ht="31.5" hidden="1" customHeight="1" x14ac:dyDescent="0.2">
      <c r="A463" s="428">
        <v>152</v>
      </c>
      <c r="B463" s="426" t="str">
        <f>'01-Mapa de riesgo-UO'!D464</f>
        <v>ADMINISTRACIÓN_INSTITUCIONAL</v>
      </c>
      <c r="C463" s="426" t="str">
        <f>+'01-Mapa de riesgo-UO'!F464</f>
        <v>NO</v>
      </c>
      <c r="D463" s="427" t="str">
        <f>'01-Mapa de riesgo-UO'!J464</f>
        <v>Contable</v>
      </c>
      <c r="E463" s="427" t="str">
        <f>'01-Mapa de riesgo-UO'!K464</f>
        <v>Hechos económicos no incluidos en el proceso contable.</v>
      </c>
      <c r="F463" s="427" t="str">
        <f>'01-Mapa de riesgo-UO'!L464</f>
        <v>Gestión Contable, no sea informada de los hechos económicos, sociales y financieros generados en otras dependencias de la Universidad</v>
      </c>
      <c r="G463" s="94" t="str">
        <f>'01-Mapa de riesgo-UO'!I464</f>
        <v>Desconocimiento de las políticas y prácticas contables establecidas por la UTP.</v>
      </c>
      <c r="H463" s="427" t="str">
        <f>'01-Mapa de riesgo-UO'!M464</f>
        <v xml:space="preserve">1. Estados Financieros no razonables para la toma de decisiones 
2. Detrimento Patrimonial.
3. Hallazgos por parte del Ente de Control disciplinarios y fiscales. </v>
      </c>
      <c r="I463" s="427" t="str">
        <f>'01-Mapa de riesgo-UO'!AT464</f>
        <v>LEVE</v>
      </c>
      <c r="J463" s="95">
        <f>'01-Mapa de riesgo-UO'!AW797</f>
        <v>0</v>
      </c>
      <c r="K463" s="426" t="str">
        <f t="shared" si="24"/>
        <v>NO</v>
      </c>
      <c r="L463" s="435"/>
      <c r="M463" s="435"/>
      <c r="N463" s="435"/>
      <c r="O463" s="435"/>
      <c r="P463" s="435"/>
      <c r="Q463" s="435"/>
      <c r="R463" s="435"/>
      <c r="S463" s="454"/>
    </row>
    <row r="464" spans="1:19" ht="31.5" hidden="1" customHeight="1" x14ac:dyDescent="0.2">
      <c r="A464" s="428"/>
      <c r="B464" s="426"/>
      <c r="C464" s="426"/>
      <c r="D464" s="427"/>
      <c r="E464" s="427"/>
      <c r="F464" s="427"/>
      <c r="G464" s="94">
        <f>'01-Mapa de riesgo-UO'!I465</f>
        <v>0</v>
      </c>
      <c r="H464" s="427"/>
      <c r="I464" s="427"/>
      <c r="J464" s="95">
        <f>'01-Mapa de riesgo-UO'!AW798</f>
        <v>0</v>
      </c>
      <c r="K464" s="426"/>
      <c r="L464" s="435"/>
      <c r="M464" s="435"/>
      <c r="N464" s="435"/>
      <c r="O464" s="435"/>
      <c r="P464" s="435"/>
      <c r="Q464" s="435"/>
      <c r="R464" s="435"/>
      <c r="S464" s="454"/>
    </row>
    <row r="465" spans="1:19" ht="31.5" hidden="1" customHeight="1" x14ac:dyDescent="0.2">
      <c r="A465" s="428"/>
      <c r="B465" s="426"/>
      <c r="C465" s="426"/>
      <c r="D465" s="427"/>
      <c r="E465" s="427"/>
      <c r="F465" s="427"/>
      <c r="G465" s="94">
        <f>'01-Mapa de riesgo-UO'!I466</f>
        <v>0</v>
      </c>
      <c r="H465" s="427"/>
      <c r="I465" s="427"/>
      <c r="J465" s="95">
        <f>'01-Mapa de riesgo-UO'!AW799</f>
        <v>0</v>
      </c>
      <c r="K465" s="426"/>
      <c r="L465" s="435"/>
      <c r="M465" s="435"/>
      <c r="N465" s="435"/>
      <c r="O465" s="435"/>
      <c r="P465" s="435"/>
      <c r="Q465" s="435"/>
      <c r="R465" s="435"/>
      <c r="S465" s="454"/>
    </row>
    <row r="466" spans="1:19" ht="31.5" hidden="1" customHeight="1" x14ac:dyDescent="0.2">
      <c r="A466" s="428">
        <v>153</v>
      </c>
      <c r="B466" s="426" t="str">
        <f>'01-Mapa de riesgo-UO'!D467</f>
        <v>ADMINISTRACIÓN_INSTITUCIONAL</v>
      </c>
      <c r="C466" s="426" t="str">
        <f>+'01-Mapa de riesgo-UO'!F467</f>
        <v>NO</v>
      </c>
      <c r="D466" s="427" t="str">
        <f>'01-Mapa de riesgo-UO'!J467</f>
        <v>Contable</v>
      </c>
      <c r="E466" s="427" t="str">
        <f>'01-Mapa de riesgo-UO'!K467</f>
        <v>No fenecimiento de la cuenta debido al incumplimiento normativo y del manual de políticas contables en el desarrollo de actividades financieras</v>
      </c>
      <c r="F466" s="427" t="str">
        <f>'01-Mapa de riesgo-UO'!L467</f>
        <v>Registros contables no consistentes con la normas expedidades por el ente regulardor en la materia</v>
      </c>
      <c r="G466" s="94" t="str">
        <f>'01-Mapa de riesgo-UO'!I467</f>
        <v>Estados Financieros inconsistentes.</v>
      </c>
      <c r="H466" s="427" t="str">
        <f>'01-Mapa de riesgo-UO'!M467</f>
        <v>1. Hechos economicos sobre o subestimados,
2. Sanciones Disciplinarias
3. Estados Financieros no aprobados.</v>
      </c>
      <c r="I466" s="427" t="str">
        <f>'01-Mapa de riesgo-UO'!AT467</f>
        <v>MODERADO</v>
      </c>
      <c r="J466" s="95">
        <f>'01-Mapa de riesgo-UO'!AW800</f>
        <v>0</v>
      </c>
      <c r="K466" s="426" t="str">
        <f t="shared" si="24"/>
        <v>Si el proceso lo requiere</v>
      </c>
      <c r="L466" s="435"/>
      <c r="M466" s="435"/>
      <c r="N466" s="435"/>
      <c r="O466" s="435"/>
      <c r="P466" s="435"/>
      <c r="Q466" s="435"/>
      <c r="R466" s="435"/>
      <c r="S466" s="454"/>
    </row>
    <row r="467" spans="1:19" ht="31.5" hidden="1" customHeight="1" x14ac:dyDescent="0.2">
      <c r="A467" s="428"/>
      <c r="B467" s="426"/>
      <c r="C467" s="426"/>
      <c r="D467" s="427"/>
      <c r="E467" s="427"/>
      <c r="F467" s="427"/>
      <c r="G467" s="94">
        <f>'01-Mapa de riesgo-UO'!I468</f>
        <v>0</v>
      </c>
      <c r="H467" s="427"/>
      <c r="I467" s="427"/>
      <c r="J467" s="95">
        <f>'01-Mapa de riesgo-UO'!AW801</f>
        <v>0</v>
      </c>
      <c r="K467" s="426"/>
      <c r="L467" s="435"/>
      <c r="M467" s="435"/>
      <c r="N467" s="435"/>
      <c r="O467" s="435"/>
      <c r="P467" s="435"/>
      <c r="Q467" s="435"/>
      <c r="R467" s="435"/>
      <c r="S467" s="454"/>
    </row>
    <row r="468" spans="1:19" ht="31.5" hidden="1" customHeight="1" x14ac:dyDescent="0.2">
      <c r="A468" s="428"/>
      <c r="B468" s="426"/>
      <c r="C468" s="426"/>
      <c r="D468" s="427"/>
      <c r="E468" s="427"/>
      <c r="F468" s="427"/>
      <c r="G468" s="94">
        <f>'01-Mapa de riesgo-UO'!I469</f>
        <v>0</v>
      </c>
      <c r="H468" s="427"/>
      <c r="I468" s="427"/>
      <c r="J468" s="95">
        <f>'01-Mapa de riesgo-UO'!AW802</f>
        <v>0</v>
      </c>
      <c r="K468" s="426"/>
      <c r="L468" s="435"/>
      <c r="M468" s="435"/>
      <c r="N468" s="435"/>
      <c r="O468" s="435"/>
      <c r="P468" s="435"/>
      <c r="Q468" s="435"/>
      <c r="R468" s="435"/>
      <c r="S468" s="454"/>
    </row>
    <row r="469" spans="1:19" ht="31.5" hidden="1" customHeight="1" x14ac:dyDescent="0.2">
      <c r="A469" s="428">
        <v>154</v>
      </c>
      <c r="B469" s="426" t="str">
        <f>'01-Mapa de riesgo-UO'!D470</f>
        <v>ADMINISTRACIÓN_INSTITUCIONAL</v>
      </c>
      <c r="C469" s="426" t="str">
        <f>+'01-Mapa de riesgo-UO'!F470</f>
        <v>NO</v>
      </c>
      <c r="D469" s="427" t="str">
        <f>'01-Mapa de riesgo-UO'!J470</f>
        <v>Cumplimiento</v>
      </c>
      <c r="E469" s="427" t="str">
        <f>'01-Mapa de riesgo-UO'!K470</f>
        <v xml:space="preserve">No suscribir el contrato </v>
      </c>
      <c r="F469" s="427" t="str">
        <f>'01-Mapa de riesgo-UO'!L470</f>
        <v xml:space="preserve">No suscribir el contrato, objeto de la invitación pública o convocatoria pública una vez haya sido adjudicado, dentro de los plazos y condiciones establecidas en el pliego de condiciones </v>
      </c>
      <c r="G469" s="94" t="str">
        <f>'01-Mapa de riesgo-UO'!I470</f>
        <v>Falta de criterio o aspecto en los pliegos de condiciones de las invitaciones públicas o convocatorias públicas</v>
      </c>
      <c r="H469" s="427" t="str">
        <f>'01-Mapa de riesgo-UO'!M470</f>
        <v xml:space="preserve">Retrasos en la presentación del servicio, pérdida económica, conflictos comerciales entre las partes, incumplimientos, falta de eficacia y eficiencia en los procesos de compra </v>
      </c>
      <c r="I469" s="427" t="str">
        <f>'01-Mapa de riesgo-UO'!AT470</f>
        <v>MODERADO</v>
      </c>
      <c r="J469" s="95">
        <f>'01-Mapa de riesgo-UO'!AW803</f>
        <v>0</v>
      </c>
      <c r="K469" s="426" t="str">
        <f t="shared" si="24"/>
        <v>Si el proceso lo requiere</v>
      </c>
      <c r="L469" s="435"/>
      <c r="M469" s="435"/>
      <c r="N469" s="435"/>
      <c r="O469" s="435"/>
      <c r="P469" s="435"/>
      <c r="Q469" s="435"/>
      <c r="R469" s="435"/>
      <c r="S469" s="454"/>
    </row>
    <row r="470" spans="1:19" ht="31.5" hidden="1" customHeight="1" x14ac:dyDescent="0.2">
      <c r="A470" s="428"/>
      <c r="B470" s="426"/>
      <c r="C470" s="426"/>
      <c r="D470" s="427"/>
      <c r="E470" s="427"/>
      <c r="F470" s="427"/>
      <c r="G470" s="94">
        <f>'01-Mapa de riesgo-UO'!I471</f>
        <v>0</v>
      </c>
      <c r="H470" s="427"/>
      <c r="I470" s="427"/>
      <c r="J470" s="95">
        <f>'01-Mapa de riesgo-UO'!AW804</f>
        <v>0</v>
      </c>
      <c r="K470" s="426"/>
      <c r="L470" s="435"/>
      <c r="M470" s="435"/>
      <c r="N470" s="435"/>
      <c r="O470" s="435"/>
      <c r="P470" s="435"/>
      <c r="Q470" s="435"/>
      <c r="R470" s="435"/>
      <c r="S470" s="454"/>
    </row>
    <row r="471" spans="1:19" ht="31.5" hidden="1" customHeight="1" x14ac:dyDescent="0.2">
      <c r="A471" s="428"/>
      <c r="B471" s="426"/>
      <c r="C471" s="426"/>
      <c r="D471" s="427"/>
      <c r="E471" s="427"/>
      <c r="F471" s="427"/>
      <c r="G471" s="94">
        <f>'01-Mapa de riesgo-UO'!I472</f>
        <v>0</v>
      </c>
      <c r="H471" s="427"/>
      <c r="I471" s="427"/>
      <c r="J471" s="95">
        <f>'01-Mapa de riesgo-UO'!AW805</f>
        <v>0</v>
      </c>
      <c r="K471" s="426"/>
      <c r="L471" s="435"/>
      <c r="M471" s="435"/>
      <c r="N471" s="435"/>
      <c r="O471" s="435"/>
      <c r="P471" s="435"/>
      <c r="Q471" s="435"/>
      <c r="R471" s="435"/>
      <c r="S471" s="454"/>
    </row>
    <row r="472" spans="1:19" ht="31.5" hidden="1" customHeight="1" x14ac:dyDescent="0.2">
      <c r="A472" s="428">
        <v>155</v>
      </c>
      <c r="B472" s="426" t="str">
        <f>'01-Mapa de riesgo-UO'!D473</f>
        <v>BIENESTAR_INSTITUCIONAL</v>
      </c>
      <c r="C472" s="426" t="str">
        <f>+'01-Mapa de riesgo-UO'!F473</f>
        <v>NO</v>
      </c>
      <c r="D472" s="427" t="str">
        <f>'01-Mapa de riesgo-UO'!J473</f>
        <v>Contable</v>
      </c>
      <c r="E472" s="427" t="str">
        <f>'01-Mapa de riesgo-UO'!K473</f>
        <v>Hechos económicos no incluidos en el proceso contable .</v>
      </c>
      <c r="F472" s="427"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94" t="str">
        <f>'01-Mapa de riesgo-UO'!I473</f>
        <v xml:space="preserve">Demora en la revisión de documentos </v>
      </c>
      <c r="H472" s="427" t="str">
        <f>'01-Mapa de riesgo-UO'!M473</f>
        <v>1. Hechos económicos subestimados,
2. Mala Reputación
3. Declaración tributarias no exactas.</v>
      </c>
      <c r="I472" s="427" t="str">
        <f>'01-Mapa de riesgo-UO'!AT473</f>
        <v>LEVE</v>
      </c>
      <c r="J472" s="95">
        <f>'01-Mapa de riesgo-UO'!AW806</f>
        <v>0</v>
      </c>
      <c r="K472" s="426" t="str">
        <f t="shared" ref="K472:K535" si="25">IF(I472="GRAVE","Debe formularse",IF(I472="MODERADO", "Si el proceso lo requiere","NO"))</f>
        <v>NO</v>
      </c>
      <c r="L472" s="435"/>
      <c r="M472" s="435"/>
      <c r="N472" s="435"/>
      <c r="O472" s="435"/>
      <c r="P472" s="435"/>
      <c r="Q472" s="435"/>
      <c r="R472" s="435"/>
      <c r="S472" s="454"/>
    </row>
    <row r="473" spans="1:19" ht="31.5" hidden="1" customHeight="1" x14ac:dyDescent="0.2">
      <c r="A473" s="428"/>
      <c r="B473" s="426"/>
      <c r="C473" s="426"/>
      <c r="D473" s="427"/>
      <c r="E473" s="427"/>
      <c r="F473" s="427"/>
      <c r="G473" s="94" t="str">
        <f>'01-Mapa de riesgo-UO'!I474</f>
        <v>Demora en la generación de Ordenes de pago</v>
      </c>
      <c r="H473" s="427"/>
      <c r="I473" s="427"/>
      <c r="J473" s="95">
        <f>'01-Mapa de riesgo-UO'!AW807</f>
        <v>0</v>
      </c>
      <c r="K473" s="426"/>
      <c r="L473" s="435"/>
      <c r="M473" s="435"/>
      <c r="N473" s="435"/>
      <c r="O473" s="435"/>
      <c r="P473" s="435"/>
      <c r="Q473" s="435"/>
      <c r="R473" s="435"/>
      <c r="S473" s="454"/>
    </row>
    <row r="474" spans="1:19" ht="31.5" hidden="1" customHeight="1" x14ac:dyDescent="0.2">
      <c r="A474" s="428"/>
      <c r="B474" s="426"/>
      <c r="C474" s="426"/>
      <c r="D474" s="427"/>
      <c r="E474" s="427"/>
      <c r="F474" s="427"/>
      <c r="G474" s="94" t="str">
        <f>'01-Mapa de riesgo-UO'!I475</f>
        <v>Demora en la Causación de Ordenes de pago</v>
      </c>
      <c r="H474" s="427"/>
      <c r="I474" s="427"/>
      <c r="J474" s="95">
        <f>'01-Mapa de riesgo-UO'!AW808</f>
        <v>0</v>
      </c>
      <c r="K474" s="426"/>
      <c r="L474" s="435"/>
      <c r="M474" s="435"/>
      <c r="N474" s="435"/>
      <c r="O474" s="435"/>
      <c r="P474" s="435"/>
      <c r="Q474" s="435"/>
      <c r="R474" s="435"/>
      <c r="S474" s="454"/>
    </row>
    <row r="475" spans="1:19" ht="31.5" hidden="1" customHeight="1" x14ac:dyDescent="0.2">
      <c r="A475" s="428">
        <v>156</v>
      </c>
      <c r="B475" s="426" t="str">
        <f>'01-Mapa de riesgo-UO'!D476</f>
        <v>BIENESTAR_INSTITUCIONAL</v>
      </c>
      <c r="C475" s="426" t="str">
        <f>+'01-Mapa de riesgo-UO'!F476</f>
        <v>NO</v>
      </c>
      <c r="D475" s="427" t="str">
        <f>'01-Mapa de riesgo-UO'!J476</f>
        <v>Contable</v>
      </c>
      <c r="E475" s="427" t="str">
        <f>'01-Mapa de riesgo-UO'!K476</f>
        <v>SANCIONES</v>
      </c>
      <c r="F475" s="427"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94" t="str">
        <f>'01-Mapa de riesgo-UO'!I476</f>
        <v>Inoportunidad en la presentación de la solicitud de devolución del IVA</v>
      </c>
      <c r="H475" s="427" t="str">
        <f>'01-Mapa de riesgo-UO'!M476</f>
        <v>1. Sanciones
2.  Declaración tributarias no exactas.
3. Detrimento patrimonial</v>
      </c>
      <c r="I475" s="427" t="str">
        <f>'01-Mapa de riesgo-UO'!AT476</f>
        <v>LEVE</v>
      </c>
      <c r="J475" s="95">
        <f>'01-Mapa de riesgo-UO'!AW809</f>
        <v>0</v>
      </c>
      <c r="K475" s="426" t="str">
        <f t="shared" si="25"/>
        <v>NO</v>
      </c>
      <c r="L475" s="435"/>
      <c r="M475" s="435"/>
      <c r="N475" s="435"/>
      <c r="O475" s="435"/>
      <c r="P475" s="435"/>
      <c r="Q475" s="435"/>
      <c r="R475" s="435"/>
      <c r="S475" s="454"/>
    </row>
    <row r="476" spans="1:19" ht="31.5" hidden="1" customHeight="1" x14ac:dyDescent="0.2">
      <c r="A476" s="428"/>
      <c r="B476" s="426"/>
      <c r="C476" s="426"/>
      <c r="D476" s="427"/>
      <c r="E476" s="427"/>
      <c r="F476" s="427"/>
      <c r="G476" s="94" t="str">
        <f>'01-Mapa de riesgo-UO'!I477</f>
        <v xml:space="preserve">No presentación de una obligación tributaria </v>
      </c>
      <c r="H476" s="427"/>
      <c r="I476" s="427"/>
      <c r="J476" s="95">
        <f>'01-Mapa de riesgo-UO'!AW810</f>
        <v>0</v>
      </c>
      <c r="K476" s="426"/>
      <c r="L476" s="435"/>
      <c r="M476" s="435"/>
      <c r="N476" s="435"/>
      <c r="O476" s="435"/>
      <c r="P476" s="435"/>
      <c r="Q476" s="435"/>
      <c r="R476" s="435"/>
      <c r="S476" s="454"/>
    </row>
    <row r="477" spans="1:19" ht="31.5" hidden="1" customHeight="1" x14ac:dyDescent="0.2">
      <c r="A477" s="428"/>
      <c r="B477" s="426"/>
      <c r="C477" s="426"/>
      <c r="D477" s="427"/>
      <c r="E477" s="427"/>
      <c r="F477" s="427"/>
      <c r="G477" s="94" t="str">
        <f>'01-Mapa de riesgo-UO'!I478</f>
        <v xml:space="preserve">Presentación inadecuada de la solicitud de devolución de IVA/Declaración de Retención en la fuente/ICA </v>
      </c>
      <c r="H477" s="427"/>
      <c r="I477" s="427"/>
      <c r="J477" s="95">
        <f>'01-Mapa de riesgo-UO'!AW811</f>
        <v>0</v>
      </c>
      <c r="K477" s="426"/>
      <c r="L477" s="435"/>
      <c r="M477" s="435"/>
      <c r="N477" s="435"/>
      <c r="O477" s="435"/>
      <c r="P477" s="435"/>
      <c r="Q477" s="435"/>
      <c r="R477" s="435"/>
      <c r="S477" s="454"/>
    </row>
    <row r="478" spans="1:19" ht="31.5" hidden="1" customHeight="1" x14ac:dyDescent="0.2">
      <c r="A478" s="428">
        <v>157</v>
      </c>
      <c r="B478" s="426" t="str">
        <f>'01-Mapa de riesgo-UO'!D479</f>
        <v>ADMINISTRACIÓN_INSTITUCIONAL</v>
      </c>
      <c r="C478" s="426" t="str">
        <f>+'01-Mapa de riesgo-UO'!F479</f>
        <v>NO</v>
      </c>
      <c r="D478" s="427" t="str">
        <f>'01-Mapa de riesgo-UO'!J479</f>
        <v>Estratégico</v>
      </c>
      <c r="E478" s="427" t="str">
        <f>'01-Mapa de riesgo-UO'!K479</f>
        <v xml:space="preserve">Programas de apoyo socioeconómico que no lleguen oportunamente a la población que lo requiere de acuerdo a sus necesidades  </v>
      </c>
      <c r="F478" s="427" t="str">
        <f>'01-Mapa de riesgo-UO'!L479</f>
        <v>La no entrega de los  apoyos socioeconómicos de manera oportuna, debido a tenmas normativos o presupuestales</v>
      </c>
      <c r="G478" s="94" t="str">
        <f>'01-Mapa de riesgo-UO'!I479</f>
        <v>Normatividad y reglamentación interna existente, que dificultan el desarrollo de los elementos orientados a lo establecido en el pilar 5 del PDI</v>
      </c>
      <c r="H478" s="427" t="str">
        <f>'01-Mapa de riesgo-UO'!M479</f>
        <v xml:space="preserve">Los apoyos no lleguen oportunamente a quien lo necesita  según sus necesidades
Disminución en el cumplimiento de los indicadores del PDI 
</v>
      </c>
      <c r="I478" s="427" t="str">
        <f>'01-Mapa de riesgo-UO'!AT479</f>
        <v>MODERADO</v>
      </c>
      <c r="J478" s="95">
        <f>'01-Mapa de riesgo-UO'!AW812</f>
        <v>0</v>
      </c>
      <c r="K478" s="426" t="str">
        <f t="shared" si="25"/>
        <v>Si el proceso lo requiere</v>
      </c>
      <c r="L478" s="435"/>
      <c r="M478" s="435"/>
      <c r="N478" s="435"/>
      <c r="O478" s="435"/>
      <c r="P478" s="435"/>
      <c r="Q478" s="435"/>
      <c r="R478" s="435"/>
      <c r="S478" s="454"/>
    </row>
    <row r="479" spans="1:19" ht="31.5" hidden="1" customHeight="1" x14ac:dyDescent="0.2">
      <c r="A479" s="428"/>
      <c r="B479" s="426"/>
      <c r="C479" s="426"/>
      <c r="D479" s="427"/>
      <c r="E479" s="427"/>
      <c r="F479" s="427"/>
      <c r="G479" s="94" t="str">
        <f>'01-Mapa de riesgo-UO'!I480</f>
        <v>Recursos disponibles que no permiten flexibilidad en la destinación de acuerdo a las necesidades identificadas en la población estudiantil</v>
      </c>
      <c r="H479" s="427"/>
      <c r="I479" s="427"/>
      <c r="J479" s="95">
        <f>'01-Mapa de riesgo-UO'!AW813</f>
        <v>0</v>
      </c>
      <c r="K479" s="426"/>
      <c r="L479" s="435"/>
      <c r="M479" s="435"/>
      <c r="N479" s="435"/>
      <c r="O479" s="435"/>
      <c r="P479" s="435"/>
      <c r="Q479" s="435"/>
      <c r="R479" s="435"/>
      <c r="S479" s="454"/>
    </row>
    <row r="480" spans="1:19" ht="31.5" hidden="1" customHeight="1" x14ac:dyDescent="0.2">
      <c r="A480" s="428"/>
      <c r="B480" s="426"/>
      <c r="C480" s="426"/>
      <c r="D480" s="427"/>
      <c r="E480" s="427"/>
      <c r="F480" s="427"/>
      <c r="G480" s="94">
        <f>'01-Mapa de riesgo-UO'!I481</f>
        <v>0</v>
      </c>
      <c r="H480" s="427"/>
      <c r="I480" s="427"/>
      <c r="J480" s="95">
        <f>'01-Mapa de riesgo-UO'!AW814</f>
        <v>0</v>
      </c>
      <c r="K480" s="426"/>
      <c r="L480" s="435"/>
      <c r="M480" s="435"/>
      <c r="N480" s="435"/>
      <c r="O480" s="435"/>
      <c r="P480" s="435"/>
      <c r="Q480" s="435"/>
      <c r="R480" s="435"/>
      <c r="S480" s="454"/>
    </row>
    <row r="481" spans="1:19" ht="31.5" hidden="1" customHeight="1" x14ac:dyDescent="0.2">
      <c r="A481" s="428">
        <v>158</v>
      </c>
      <c r="B481" s="426" t="str">
        <f>'01-Mapa de riesgo-UO'!D482</f>
        <v>ADMINISTRACIÓN_INSTITUCIONAL</v>
      </c>
      <c r="C481" s="426" t="str">
        <f>+'01-Mapa de riesgo-UO'!F482</f>
        <v>NO</v>
      </c>
      <c r="D481" s="427" t="str">
        <f>'01-Mapa de riesgo-UO'!J482</f>
        <v>Cumplimiento</v>
      </c>
      <c r="E481" s="427" t="str">
        <f>'01-Mapa de riesgo-UO'!K482</f>
        <v>Inhabilitación del servicio de salud integral de la UTP por parte de los entes de control</v>
      </c>
      <c r="F481" s="427"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94" t="str">
        <f>'01-Mapa de riesgo-UO'!I482</f>
        <v xml:space="preserve">Cambios en la normatidad asociada  a los estandares de habilitación que implique ajustes para la prestacion de los servicios al interior de la Universidad </v>
      </c>
      <c r="H481" s="427" t="str">
        <f>'01-Mapa de riesgo-UO'!M482</f>
        <v>Cierre de los servicios de salud en la institución
Sanciones y multas a la Universidad
Procesos disciplinarios 
Afectación de imagen  Institucional</v>
      </c>
      <c r="I481" s="427" t="str">
        <f>'01-Mapa de riesgo-UO'!AT482</f>
        <v>GRAVE</v>
      </c>
      <c r="J481" s="95">
        <f>'01-Mapa de riesgo-UO'!AW815</f>
        <v>0</v>
      </c>
      <c r="K481" s="426" t="str">
        <f t="shared" si="25"/>
        <v>Debe formularse</v>
      </c>
      <c r="L481" s="435"/>
      <c r="M481" s="435"/>
      <c r="N481" s="435"/>
      <c r="O481" s="435"/>
      <c r="P481" s="435"/>
      <c r="Q481" s="435"/>
      <c r="R481" s="435"/>
      <c r="S481" s="454"/>
    </row>
    <row r="482" spans="1:19" ht="31.5" hidden="1" customHeight="1" x14ac:dyDescent="0.2">
      <c r="A482" s="428"/>
      <c r="B482" s="426"/>
      <c r="C482" s="426"/>
      <c r="D482" s="427"/>
      <c r="E482" s="427"/>
      <c r="F482" s="427"/>
      <c r="G482" s="94"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27"/>
      <c r="I482" s="427"/>
      <c r="J482" s="95">
        <f>'01-Mapa de riesgo-UO'!AW816</f>
        <v>0</v>
      </c>
      <c r="K482" s="426"/>
      <c r="L482" s="435"/>
      <c r="M482" s="435"/>
      <c r="N482" s="435"/>
      <c r="O482" s="435"/>
      <c r="P482" s="435"/>
      <c r="Q482" s="435"/>
      <c r="R482" s="435"/>
      <c r="S482" s="454"/>
    </row>
    <row r="483" spans="1:19" ht="31.5" hidden="1" customHeight="1" x14ac:dyDescent="0.2">
      <c r="A483" s="428"/>
      <c r="B483" s="426"/>
      <c r="C483" s="426"/>
      <c r="D483" s="427"/>
      <c r="E483" s="427"/>
      <c r="F483" s="427"/>
      <c r="G483" s="94" t="str">
        <f>'01-Mapa de riesgo-UO'!I484</f>
        <v>Construcción de CAT institucional para el acopio de residuos postconsumo institucionales</v>
      </c>
      <c r="H483" s="427"/>
      <c r="I483" s="427"/>
      <c r="J483" s="95">
        <f>'01-Mapa de riesgo-UO'!AW817</f>
        <v>0</v>
      </c>
      <c r="K483" s="426"/>
      <c r="L483" s="435"/>
      <c r="M483" s="435"/>
      <c r="N483" s="435"/>
      <c r="O483" s="435"/>
      <c r="P483" s="435"/>
      <c r="Q483" s="435"/>
      <c r="R483" s="435"/>
      <c r="S483" s="454"/>
    </row>
    <row r="484" spans="1:19" ht="31.5" hidden="1" customHeight="1" x14ac:dyDescent="0.2">
      <c r="A484" s="428">
        <v>159</v>
      </c>
      <c r="B484" s="426" t="str">
        <f>'01-Mapa de riesgo-UO'!D488</f>
        <v>ADMINISTRACIÓN_INSTITUCIONAL</v>
      </c>
      <c r="C484" s="426" t="str">
        <f>+'01-Mapa de riesgo-UO'!F488</f>
        <v>NO</v>
      </c>
      <c r="D484" s="427" t="str">
        <f>'01-Mapa de riesgo-UO'!J488</f>
        <v>Operacional</v>
      </c>
      <c r="E484" s="427" t="str">
        <f>'01-Mapa de riesgo-UO'!K488</f>
        <v>No prestación adecuada de los servicios requeridos por la comunidad universitaria.</v>
      </c>
      <c r="F484" s="427" t="str">
        <f>'01-Mapa de riesgo-UO'!L488</f>
        <v>No seguirmiento oportuno y evaluación con los usuarios de los servicios solicitados y prestados desde Gestión de Servicios y Mantenimiento</v>
      </c>
      <c r="G484" s="94" t="str">
        <f>'01-Mapa de riesgo-UO'!I488</f>
        <v>Falta de seguimiento a los servicios internos solicitados, programados y ejecutados</v>
      </c>
      <c r="H484" s="427" t="str">
        <f>'01-Mapa de riesgo-UO'!M488</f>
        <v>Inconformidad de los usuarios, probabilidad de mal funcionamiento de equipos e incremento en daños de la infraestructura.</v>
      </c>
      <c r="I484" s="427" t="str">
        <f>'01-Mapa de riesgo-UO'!AT488</f>
        <v>MODERADO</v>
      </c>
      <c r="J484" s="95">
        <f>'01-Mapa de riesgo-UO'!AW818</f>
        <v>0</v>
      </c>
      <c r="K484" s="426" t="str">
        <f t="shared" si="25"/>
        <v>Si el proceso lo requiere</v>
      </c>
      <c r="L484" s="435"/>
      <c r="M484" s="435"/>
      <c r="N484" s="435"/>
      <c r="O484" s="435"/>
      <c r="P484" s="435"/>
      <c r="Q484" s="435"/>
      <c r="R484" s="435"/>
      <c r="S484" s="454"/>
    </row>
    <row r="485" spans="1:19" ht="31.5" hidden="1" customHeight="1" x14ac:dyDescent="0.2">
      <c r="A485" s="428"/>
      <c r="B485" s="426"/>
      <c r="C485" s="426"/>
      <c r="D485" s="427"/>
      <c r="E485" s="427"/>
      <c r="F485" s="427"/>
      <c r="G485" s="94" t="str">
        <f>'01-Mapa de riesgo-UO'!I489</f>
        <v>No cumplimiento de los cronogramas establecidos en la contratación de obras y servicios</v>
      </c>
      <c r="H485" s="427"/>
      <c r="I485" s="427"/>
      <c r="J485" s="95">
        <f>'01-Mapa de riesgo-UO'!AW819</f>
        <v>0</v>
      </c>
      <c r="K485" s="426"/>
      <c r="L485" s="435"/>
      <c r="M485" s="435"/>
      <c r="N485" s="435"/>
      <c r="O485" s="435"/>
      <c r="P485" s="435"/>
      <c r="Q485" s="435"/>
      <c r="R485" s="435"/>
      <c r="S485" s="454"/>
    </row>
    <row r="486" spans="1:19" ht="31.5" hidden="1" customHeight="1" x14ac:dyDescent="0.2">
      <c r="A486" s="428"/>
      <c r="B486" s="426"/>
      <c r="C486" s="426"/>
      <c r="D486" s="427"/>
      <c r="E486" s="427"/>
      <c r="F486" s="427"/>
      <c r="G486" s="94" t="str">
        <f>'01-Mapa de riesgo-UO'!I490</f>
        <v xml:space="preserve">Falta de revisión y atención a la ejecución a las observaciones presentadas por los contratistas en mantenimiento de equipos </v>
      </c>
      <c r="H486" s="427"/>
      <c r="I486" s="427"/>
      <c r="J486" s="95">
        <f>'01-Mapa de riesgo-UO'!AW820</f>
        <v>0</v>
      </c>
      <c r="K486" s="426"/>
      <c r="L486" s="435"/>
      <c r="M486" s="435"/>
      <c r="N486" s="435"/>
      <c r="O486" s="435"/>
      <c r="P486" s="435"/>
      <c r="Q486" s="435"/>
      <c r="R486" s="435"/>
      <c r="S486" s="454"/>
    </row>
    <row r="487" spans="1:19" ht="31.5" hidden="1" customHeight="1" x14ac:dyDescent="0.2">
      <c r="A487" s="428">
        <v>160</v>
      </c>
      <c r="B487" s="426" t="str">
        <f>'01-Mapa de riesgo-UO'!D491</f>
        <v>ADMINISTRACIÓN_INSTITUCIONAL</v>
      </c>
      <c r="C487" s="426" t="str">
        <f>+'01-Mapa de riesgo-UO'!F491</f>
        <v>NO</v>
      </c>
      <c r="D487" s="427" t="str">
        <f>'01-Mapa de riesgo-UO'!J491</f>
        <v>Financiero</v>
      </c>
      <c r="E487" s="427" t="str">
        <f>'01-Mapa de riesgo-UO'!K491</f>
        <v>Pago de suministro de bienes, despues de la fecha de vencimiento de la factura.</v>
      </c>
      <c r="F487" s="427" t="str">
        <f>'01-Mapa de riesgo-UO'!L491</f>
        <v>Facturas que se pagan posterior a la fecha de vencimiento, incumplimiento con los tiempos establecidos por las normas y por los proveedores.</v>
      </c>
      <c r="G487" s="94" t="str">
        <f>'01-Mapa de riesgo-UO'!I491</f>
        <v>El proveedor entraga la factura en sitio diferente del almacén general</v>
      </c>
      <c r="H487" s="427" t="str">
        <f>'01-Mapa de riesgo-UO'!M491</f>
        <v>Demandas por incumplimiento en el pago.
Multas
Deterioro en la imagen institucional</v>
      </c>
      <c r="I487" s="427" t="str">
        <f>'01-Mapa de riesgo-UO'!AT491</f>
        <v>LEVE</v>
      </c>
      <c r="J487" s="95">
        <f>'01-Mapa de riesgo-UO'!AW821</f>
        <v>0</v>
      </c>
      <c r="K487" s="426" t="str">
        <f t="shared" si="25"/>
        <v>NO</v>
      </c>
      <c r="L487" s="435"/>
      <c r="M487" s="435"/>
      <c r="N487" s="435"/>
      <c r="O487" s="435"/>
      <c r="P487" s="435"/>
      <c r="Q487" s="435"/>
      <c r="R487" s="435"/>
      <c r="S487" s="454"/>
    </row>
    <row r="488" spans="1:19" ht="31.5" hidden="1" customHeight="1" x14ac:dyDescent="0.2">
      <c r="A488" s="428"/>
      <c r="B488" s="426"/>
      <c r="C488" s="426"/>
      <c r="D488" s="427"/>
      <c r="E488" s="427"/>
      <c r="F488" s="427"/>
      <c r="G488" s="94" t="str">
        <f>'01-Mapa de riesgo-UO'!I492</f>
        <v>Falta de seguimiento al tramite de pago a proveedores.</v>
      </c>
      <c r="H488" s="427"/>
      <c r="I488" s="427"/>
      <c r="J488" s="95">
        <f>'01-Mapa de riesgo-UO'!AW822</f>
        <v>0</v>
      </c>
      <c r="K488" s="426"/>
      <c r="L488" s="435"/>
      <c r="M488" s="435"/>
      <c r="N488" s="435"/>
      <c r="O488" s="435"/>
      <c r="P488" s="435"/>
      <c r="Q488" s="435"/>
      <c r="R488" s="435"/>
      <c r="S488" s="454"/>
    </row>
    <row r="489" spans="1:19" ht="31.5" hidden="1" customHeight="1" x14ac:dyDescent="0.2">
      <c r="A489" s="428"/>
      <c r="B489" s="426"/>
      <c r="C489" s="426"/>
      <c r="D489" s="427"/>
      <c r="E489" s="427"/>
      <c r="F489" s="427"/>
      <c r="G489" s="94" t="str">
        <f>'01-Mapa de riesgo-UO'!I493</f>
        <v xml:space="preserve">Diligenciamiento oportuno del acta de recibido a satisfaccion por de los supervisores </v>
      </c>
      <c r="H489" s="427"/>
      <c r="I489" s="427"/>
      <c r="J489" s="95">
        <f>'01-Mapa de riesgo-UO'!AW823</f>
        <v>0</v>
      </c>
      <c r="K489" s="426"/>
      <c r="L489" s="435"/>
      <c r="M489" s="435"/>
      <c r="N489" s="435"/>
      <c r="O489" s="435"/>
      <c r="P489" s="435"/>
      <c r="Q489" s="435"/>
      <c r="R489" s="435"/>
      <c r="S489" s="454"/>
    </row>
    <row r="490" spans="1:19" ht="31.5" hidden="1" customHeight="1" x14ac:dyDescent="0.2">
      <c r="A490" s="428">
        <v>161</v>
      </c>
      <c r="B490" s="426" t="str">
        <f>'01-Mapa de riesgo-UO'!D494</f>
        <v>ADMINISTRACIÓN_INSTITUCIONAL</v>
      </c>
      <c r="C490" s="426" t="str">
        <f>+'01-Mapa de riesgo-UO'!F494</f>
        <v>NO</v>
      </c>
      <c r="D490" s="427" t="str">
        <f>'01-Mapa de riesgo-UO'!J494</f>
        <v>Operacional</v>
      </c>
      <c r="E490" s="427" t="str">
        <f>'01-Mapa de riesgo-UO'!K494</f>
        <v>Agotamiento de las reservas de agua en el campus universitario, para la atención de las necesidades basicas de salubridad.</v>
      </c>
      <c r="F490" s="427" t="str">
        <f>'01-Mapa de riesgo-UO'!L494</f>
        <v>Falta de agua en el campus Universitario para la atención de necesidades básicas</v>
      </c>
      <c r="G490" s="94" t="str">
        <f>'01-Mapa de riesgo-UO'!I494</f>
        <v>No revisión oportuna de los niveles de los tanques de almacenamiento de agua.</v>
      </c>
      <c r="H490" s="427" t="str">
        <f>'01-Mapa de riesgo-UO'!M494</f>
        <v>Suspensión de actividades académicas y administrativas</v>
      </c>
      <c r="I490" s="427" t="str">
        <f>'01-Mapa de riesgo-UO'!AT494</f>
        <v>LEVE</v>
      </c>
      <c r="J490" s="95">
        <f>'01-Mapa de riesgo-UO'!AW824</f>
        <v>0</v>
      </c>
      <c r="K490" s="426" t="str">
        <f t="shared" si="25"/>
        <v>NO</v>
      </c>
      <c r="L490" s="435"/>
      <c r="M490" s="435"/>
      <c r="N490" s="435"/>
      <c r="O490" s="435"/>
      <c r="P490" s="435"/>
      <c r="Q490" s="435"/>
      <c r="R490" s="435"/>
      <c r="S490" s="454"/>
    </row>
    <row r="491" spans="1:19" ht="31.5" hidden="1" customHeight="1" x14ac:dyDescent="0.2">
      <c r="A491" s="428"/>
      <c r="B491" s="426"/>
      <c r="C491" s="426"/>
      <c r="D491" s="427"/>
      <c r="E491" s="427"/>
      <c r="F491" s="427"/>
      <c r="G491" s="94" t="str">
        <f>'01-Mapa de riesgo-UO'!I495</f>
        <v xml:space="preserve">Daños ocurridos en la red hidráulica al interior del campus que imposibiliten el suministro de agua. </v>
      </c>
      <c r="H491" s="427"/>
      <c r="I491" s="427"/>
      <c r="J491" s="95">
        <f>'01-Mapa de riesgo-UO'!AW825</f>
        <v>0</v>
      </c>
      <c r="K491" s="426"/>
      <c r="L491" s="435"/>
      <c r="M491" s="435"/>
      <c r="N491" s="435"/>
      <c r="O491" s="435"/>
      <c r="P491" s="435"/>
      <c r="Q491" s="435"/>
      <c r="R491" s="435"/>
      <c r="S491" s="454"/>
    </row>
    <row r="492" spans="1:19" ht="31.5" hidden="1" customHeight="1" x14ac:dyDescent="0.2">
      <c r="A492" s="428"/>
      <c r="B492" s="426"/>
      <c r="C492" s="426"/>
      <c r="D492" s="427"/>
      <c r="E492" s="427"/>
      <c r="F492" s="427"/>
      <c r="G492" s="94" t="str">
        <f>'01-Mapa de riesgo-UO'!I496</f>
        <v xml:space="preserve">Falta de suministro de agua prolongado por parte del prestador del servicio, por daños ocurridos en la red hidráulica  externa </v>
      </c>
      <c r="H492" s="427"/>
      <c r="I492" s="427"/>
      <c r="J492" s="95">
        <f>'01-Mapa de riesgo-UO'!AW826</f>
        <v>0</v>
      </c>
      <c r="K492" s="426"/>
      <c r="L492" s="435"/>
      <c r="M492" s="435"/>
      <c r="N492" s="435"/>
      <c r="O492" s="435"/>
      <c r="P492" s="435"/>
      <c r="Q492" s="435"/>
      <c r="R492" s="435"/>
      <c r="S492" s="454"/>
    </row>
    <row r="493" spans="1:19" ht="31.5" hidden="1" customHeight="1" x14ac:dyDescent="0.2">
      <c r="A493" s="428">
        <v>162</v>
      </c>
      <c r="B493" s="426">
        <f>'01-Mapa de riesgo-UO'!D497</f>
        <v>0</v>
      </c>
      <c r="C493" s="426">
        <f>+'01-Mapa de riesgo-UO'!F497</f>
        <v>0</v>
      </c>
      <c r="D493" s="427">
        <f>'01-Mapa de riesgo-UO'!J497</f>
        <v>0</v>
      </c>
      <c r="E493" s="427">
        <f>'01-Mapa de riesgo-UO'!K497</f>
        <v>0</v>
      </c>
      <c r="F493" s="427">
        <f>'01-Mapa de riesgo-UO'!L497</f>
        <v>0</v>
      </c>
      <c r="G493" s="94">
        <f>'01-Mapa de riesgo-UO'!I497</f>
        <v>0</v>
      </c>
      <c r="H493" s="427">
        <f>'01-Mapa de riesgo-UO'!M497</f>
        <v>0</v>
      </c>
      <c r="I493" s="427" t="str">
        <f>'01-Mapa de riesgo-UO'!AT497</f>
        <v>LEVE</v>
      </c>
      <c r="J493" s="95">
        <f>'01-Mapa de riesgo-UO'!AW827</f>
        <v>0</v>
      </c>
      <c r="K493" s="426" t="str">
        <f t="shared" si="25"/>
        <v>NO</v>
      </c>
      <c r="L493" s="435"/>
      <c r="M493" s="435"/>
      <c r="N493" s="435"/>
      <c r="O493" s="435"/>
      <c r="P493" s="435"/>
      <c r="Q493" s="435"/>
      <c r="R493" s="435"/>
      <c r="S493" s="454"/>
    </row>
    <row r="494" spans="1:19" ht="31.5" hidden="1" customHeight="1" x14ac:dyDescent="0.2">
      <c r="A494" s="428"/>
      <c r="B494" s="426"/>
      <c r="C494" s="426"/>
      <c r="D494" s="427"/>
      <c r="E494" s="427"/>
      <c r="F494" s="427"/>
      <c r="G494" s="94">
        <f>'01-Mapa de riesgo-UO'!I498</f>
        <v>0</v>
      </c>
      <c r="H494" s="427"/>
      <c r="I494" s="427"/>
      <c r="J494" s="95">
        <f>'01-Mapa de riesgo-UO'!AW828</f>
        <v>0</v>
      </c>
      <c r="K494" s="426"/>
      <c r="L494" s="435"/>
      <c r="M494" s="435"/>
      <c r="N494" s="435"/>
      <c r="O494" s="435"/>
      <c r="P494" s="435"/>
      <c r="Q494" s="435"/>
      <c r="R494" s="435"/>
      <c r="S494" s="454"/>
    </row>
    <row r="495" spans="1:19" ht="31.5" hidden="1" customHeight="1" x14ac:dyDescent="0.2">
      <c r="A495" s="428"/>
      <c r="B495" s="426"/>
      <c r="C495" s="426"/>
      <c r="D495" s="427"/>
      <c r="E495" s="427"/>
      <c r="F495" s="427"/>
      <c r="G495" s="94">
        <f>'01-Mapa de riesgo-UO'!I499</f>
        <v>0</v>
      </c>
      <c r="H495" s="427"/>
      <c r="I495" s="427"/>
      <c r="J495" s="95">
        <f>'01-Mapa de riesgo-UO'!AW829</f>
        <v>0</v>
      </c>
      <c r="K495" s="426"/>
      <c r="L495" s="435"/>
      <c r="M495" s="435"/>
      <c r="N495" s="435"/>
      <c r="O495" s="435"/>
      <c r="P495" s="435"/>
      <c r="Q495" s="435"/>
      <c r="R495" s="435"/>
      <c r="S495" s="454"/>
    </row>
    <row r="496" spans="1:19" ht="31.5" hidden="1" customHeight="1" x14ac:dyDescent="0.2">
      <c r="A496" s="428">
        <v>163</v>
      </c>
      <c r="B496" s="426">
        <f>'01-Mapa de riesgo-UO'!D500</f>
        <v>0</v>
      </c>
      <c r="C496" s="426">
        <f>+'01-Mapa de riesgo-UO'!F500</f>
        <v>0</v>
      </c>
      <c r="D496" s="427">
        <f>'01-Mapa de riesgo-UO'!J500</f>
        <v>0</v>
      </c>
      <c r="E496" s="427">
        <f>'01-Mapa de riesgo-UO'!K500</f>
        <v>0</v>
      </c>
      <c r="F496" s="427">
        <f>'01-Mapa de riesgo-UO'!L500</f>
        <v>0</v>
      </c>
      <c r="G496" s="94">
        <f>'01-Mapa de riesgo-UO'!I500</f>
        <v>0</v>
      </c>
      <c r="H496" s="427">
        <f>'01-Mapa de riesgo-UO'!M500</f>
        <v>0</v>
      </c>
      <c r="I496" s="427" t="str">
        <f>'01-Mapa de riesgo-UO'!AT500</f>
        <v>LEVE</v>
      </c>
      <c r="J496" s="95">
        <f>'01-Mapa de riesgo-UO'!AW830</f>
        <v>0</v>
      </c>
      <c r="K496" s="426" t="str">
        <f t="shared" si="25"/>
        <v>NO</v>
      </c>
      <c r="L496" s="435"/>
      <c r="M496" s="435"/>
      <c r="N496" s="435"/>
      <c r="O496" s="435"/>
      <c r="P496" s="435"/>
      <c r="Q496" s="435"/>
      <c r="R496" s="435"/>
      <c r="S496" s="454"/>
    </row>
    <row r="497" spans="1:19" ht="31.5" hidden="1" customHeight="1" x14ac:dyDescent="0.2">
      <c r="A497" s="428"/>
      <c r="B497" s="426"/>
      <c r="C497" s="426"/>
      <c r="D497" s="427"/>
      <c r="E497" s="427"/>
      <c r="F497" s="427"/>
      <c r="G497" s="94">
        <f>'01-Mapa de riesgo-UO'!I501</f>
        <v>0</v>
      </c>
      <c r="H497" s="427"/>
      <c r="I497" s="427"/>
      <c r="J497" s="95">
        <f>'01-Mapa de riesgo-UO'!AW831</f>
        <v>0</v>
      </c>
      <c r="K497" s="426"/>
      <c r="L497" s="435"/>
      <c r="M497" s="435"/>
      <c r="N497" s="435"/>
      <c r="O497" s="435"/>
      <c r="P497" s="435"/>
      <c r="Q497" s="435"/>
      <c r="R497" s="435"/>
      <c r="S497" s="454"/>
    </row>
    <row r="498" spans="1:19" ht="31.5" hidden="1" customHeight="1" x14ac:dyDescent="0.2">
      <c r="A498" s="428"/>
      <c r="B498" s="426"/>
      <c r="C498" s="426"/>
      <c r="D498" s="427"/>
      <c r="E498" s="427"/>
      <c r="F498" s="427"/>
      <c r="G498" s="94">
        <f>'01-Mapa de riesgo-UO'!I502</f>
        <v>0</v>
      </c>
      <c r="H498" s="427"/>
      <c r="I498" s="427"/>
      <c r="J498" s="95">
        <f>'01-Mapa de riesgo-UO'!AW832</f>
        <v>0</v>
      </c>
      <c r="K498" s="426"/>
      <c r="L498" s="435"/>
      <c r="M498" s="435"/>
      <c r="N498" s="435"/>
      <c r="O498" s="435"/>
      <c r="P498" s="435"/>
      <c r="Q498" s="435"/>
      <c r="R498" s="435"/>
      <c r="S498" s="454"/>
    </row>
    <row r="499" spans="1:19" ht="31.5" hidden="1" customHeight="1" x14ac:dyDescent="0.2">
      <c r="A499" s="428">
        <v>164</v>
      </c>
      <c r="B499" s="426">
        <f>'01-Mapa de riesgo-UO'!D503</f>
        <v>0</v>
      </c>
      <c r="C499" s="426">
        <f>+'01-Mapa de riesgo-UO'!F503</f>
        <v>0</v>
      </c>
      <c r="D499" s="427">
        <f>'01-Mapa de riesgo-UO'!J503</f>
        <v>0</v>
      </c>
      <c r="E499" s="427">
        <f>'01-Mapa de riesgo-UO'!K503</f>
        <v>0</v>
      </c>
      <c r="F499" s="427">
        <f>'01-Mapa de riesgo-UO'!L503</f>
        <v>0</v>
      </c>
      <c r="G499" s="94">
        <f>'01-Mapa de riesgo-UO'!I503</f>
        <v>0</v>
      </c>
      <c r="H499" s="427">
        <f>'01-Mapa de riesgo-UO'!M503</f>
        <v>0</v>
      </c>
      <c r="I499" s="427" t="str">
        <f>'01-Mapa de riesgo-UO'!AT503</f>
        <v>LEVE</v>
      </c>
      <c r="J499" s="95">
        <f>'01-Mapa de riesgo-UO'!AW833</f>
        <v>0</v>
      </c>
      <c r="K499" s="426" t="str">
        <f t="shared" si="25"/>
        <v>NO</v>
      </c>
      <c r="L499" s="435"/>
      <c r="M499" s="435"/>
      <c r="N499" s="435"/>
      <c r="O499" s="435"/>
      <c r="P499" s="435"/>
      <c r="Q499" s="435"/>
      <c r="R499" s="435"/>
      <c r="S499" s="454"/>
    </row>
    <row r="500" spans="1:19" ht="31.5" hidden="1" customHeight="1" x14ac:dyDescent="0.2">
      <c r="A500" s="428"/>
      <c r="B500" s="426"/>
      <c r="C500" s="426"/>
      <c r="D500" s="427"/>
      <c r="E500" s="427"/>
      <c r="F500" s="427"/>
      <c r="G500" s="94">
        <f>'01-Mapa de riesgo-UO'!I504</f>
        <v>0</v>
      </c>
      <c r="H500" s="427"/>
      <c r="I500" s="427"/>
      <c r="J500" s="95">
        <f>'01-Mapa de riesgo-UO'!AW834</f>
        <v>0</v>
      </c>
      <c r="K500" s="426"/>
      <c r="L500" s="435"/>
      <c r="M500" s="435"/>
      <c r="N500" s="435"/>
      <c r="O500" s="435"/>
      <c r="P500" s="435"/>
      <c r="Q500" s="435"/>
      <c r="R500" s="435"/>
      <c r="S500" s="454"/>
    </row>
    <row r="501" spans="1:19" ht="31.5" hidden="1" customHeight="1" x14ac:dyDescent="0.2">
      <c r="A501" s="428"/>
      <c r="B501" s="426"/>
      <c r="C501" s="426"/>
      <c r="D501" s="427"/>
      <c r="E501" s="427"/>
      <c r="F501" s="427"/>
      <c r="G501" s="94">
        <f>'01-Mapa de riesgo-UO'!I505</f>
        <v>0</v>
      </c>
      <c r="H501" s="427"/>
      <c r="I501" s="427"/>
      <c r="J501" s="95">
        <f>'01-Mapa de riesgo-UO'!AW835</f>
        <v>0</v>
      </c>
      <c r="K501" s="426"/>
      <c r="L501" s="435"/>
      <c r="M501" s="435"/>
      <c r="N501" s="435"/>
      <c r="O501" s="435"/>
      <c r="P501" s="435"/>
      <c r="Q501" s="435"/>
      <c r="R501" s="435"/>
      <c r="S501" s="454"/>
    </row>
    <row r="502" spans="1:19" ht="31.5" hidden="1" customHeight="1" x14ac:dyDescent="0.2">
      <c r="A502" s="428">
        <v>165</v>
      </c>
      <c r="B502" s="426">
        <f>'01-Mapa de riesgo-UO'!D506</f>
        <v>0</v>
      </c>
      <c r="C502" s="426">
        <f>+'01-Mapa de riesgo-UO'!F506</f>
        <v>0</v>
      </c>
      <c r="D502" s="427">
        <f>'01-Mapa de riesgo-UO'!J506</f>
        <v>0</v>
      </c>
      <c r="E502" s="427">
        <f>'01-Mapa de riesgo-UO'!K506</f>
        <v>0</v>
      </c>
      <c r="F502" s="427">
        <f>'01-Mapa de riesgo-UO'!L506</f>
        <v>0</v>
      </c>
      <c r="G502" s="94">
        <f>'01-Mapa de riesgo-UO'!I506</f>
        <v>0</v>
      </c>
      <c r="H502" s="427">
        <f>'01-Mapa de riesgo-UO'!M506</f>
        <v>0</v>
      </c>
      <c r="I502" s="427" t="str">
        <f>'01-Mapa de riesgo-UO'!AT506</f>
        <v>LEVE</v>
      </c>
      <c r="J502" s="95">
        <f>'01-Mapa de riesgo-UO'!AW836</f>
        <v>0</v>
      </c>
      <c r="K502" s="426" t="str">
        <f t="shared" si="25"/>
        <v>NO</v>
      </c>
      <c r="L502" s="435"/>
      <c r="M502" s="435"/>
      <c r="N502" s="435"/>
      <c r="O502" s="435"/>
      <c r="P502" s="435"/>
      <c r="Q502" s="435"/>
      <c r="R502" s="435"/>
      <c r="S502" s="454"/>
    </row>
    <row r="503" spans="1:19" ht="31.5" hidden="1" customHeight="1" x14ac:dyDescent="0.2">
      <c r="A503" s="428"/>
      <c r="B503" s="426"/>
      <c r="C503" s="426"/>
      <c r="D503" s="427"/>
      <c r="E503" s="427"/>
      <c r="F503" s="427"/>
      <c r="G503" s="94">
        <f>'01-Mapa de riesgo-UO'!I507</f>
        <v>0</v>
      </c>
      <c r="H503" s="427"/>
      <c r="I503" s="427"/>
      <c r="J503" s="95">
        <f>'01-Mapa de riesgo-UO'!AW837</f>
        <v>0</v>
      </c>
      <c r="K503" s="426"/>
      <c r="L503" s="435"/>
      <c r="M503" s="435"/>
      <c r="N503" s="435"/>
      <c r="O503" s="435"/>
      <c r="P503" s="435"/>
      <c r="Q503" s="435"/>
      <c r="R503" s="435"/>
      <c r="S503" s="454"/>
    </row>
    <row r="504" spans="1:19" ht="31.5" hidden="1" customHeight="1" x14ac:dyDescent="0.2">
      <c r="A504" s="428"/>
      <c r="B504" s="426"/>
      <c r="C504" s="426"/>
      <c r="D504" s="427"/>
      <c r="E504" s="427"/>
      <c r="F504" s="427"/>
      <c r="G504" s="94">
        <f>'01-Mapa de riesgo-UO'!I508</f>
        <v>0</v>
      </c>
      <c r="H504" s="427"/>
      <c r="I504" s="427"/>
      <c r="J504" s="95">
        <f>'01-Mapa de riesgo-UO'!AW838</f>
        <v>0</v>
      </c>
      <c r="K504" s="426"/>
      <c r="L504" s="435"/>
      <c r="M504" s="435"/>
      <c r="N504" s="435"/>
      <c r="O504" s="435"/>
      <c r="P504" s="435"/>
      <c r="Q504" s="435"/>
      <c r="R504" s="435"/>
      <c r="S504" s="454"/>
    </row>
    <row r="505" spans="1:19" ht="31.5" hidden="1" customHeight="1" x14ac:dyDescent="0.2">
      <c r="A505" s="428">
        <v>166</v>
      </c>
      <c r="B505" s="426">
        <f>'01-Mapa de riesgo-UO'!D509</f>
        <v>0</v>
      </c>
      <c r="C505" s="426">
        <f>+'01-Mapa de riesgo-UO'!F509</f>
        <v>0</v>
      </c>
      <c r="D505" s="427">
        <f>'01-Mapa de riesgo-UO'!J509</f>
        <v>0</v>
      </c>
      <c r="E505" s="427">
        <f>'01-Mapa de riesgo-UO'!K509</f>
        <v>0</v>
      </c>
      <c r="F505" s="427">
        <f>'01-Mapa de riesgo-UO'!L509</f>
        <v>0</v>
      </c>
      <c r="G505" s="94">
        <f>'01-Mapa de riesgo-UO'!I509</f>
        <v>0</v>
      </c>
      <c r="H505" s="427">
        <f>'01-Mapa de riesgo-UO'!M509</f>
        <v>0</v>
      </c>
      <c r="I505" s="427" t="str">
        <f>'01-Mapa de riesgo-UO'!AT509</f>
        <v>LEVE</v>
      </c>
      <c r="J505" s="95">
        <f>'01-Mapa de riesgo-UO'!AW839</f>
        <v>0</v>
      </c>
      <c r="K505" s="426" t="str">
        <f t="shared" si="25"/>
        <v>NO</v>
      </c>
      <c r="L505" s="435"/>
      <c r="M505" s="435"/>
      <c r="N505" s="435"/>
      <c r="O505" s="435"/>
      <c r="P505" s="435"/>
      <c r="Q505" s="435"/>
      <c r="R505" s="435"/>
      <c r="S505" s="454"/>
    </row>
    <row r="506" spans="1:19" ht="31.5" hidden="1" customHeight="1" x14ac:dyDescent="0.2">
      <c r="A506" s="428"/>
      <c r="B506" s="426"/>
      <c r="C506" s="426"/>
      <c r="D506" s="427"/>
      <c r="E506" s="427"/>
      <c r="F506" s="427"/>
      <c r="G506" s="94">
        <f>'01-Mapa de riesgo-UO'!I510</f>
        <v>0</v>
      </c>
      <c r="H506" s="427"/>
      <c r="I506" s="427"/>
      <c r="J506" s="95">
        <f>'01-Mapa de riesgo-UO'!AW840</f>
        <v>0</v>
      </c>
      <c r="K506" s="426"/>
      <c r="L506" s="435"/>
      <c r="M506" s="435"/>
      <c r="N506" s="435"/>
      <c r="O506" s="435"/>
      <c r="P506" s="435"/>
      <c r="Q506" s="435"/>
      <c r="R506" s="435"/>
      <c r="S506" s="454"/>
    </row>
    <row r="507" spans="1:19" ht="31.5" hidden="1" customHeight="1" x14ac:dyDescent="0.2">
      <c r="A507" s="428"/>
      <c r="B507" s="426"/>
      <c r="C507" s="426"/>
      <c r="D507" s="427"/>
      <c r="E507" s="427"/>
      <c r="F507" s="427"/>
      <c r="G507" s="94">
        <f>'01-Mapa de riesgo-UO'!I511</f>
        <v>0</v>
      </c>
      <c r="H507" s="427"/>
      <c r="I507" s="427"/>
      <c r="J507" s="95">
        <f>'01-Mapa de riesgo-UO'!AW841</f>
        <v>0</v>
      </c>
      <c r="K507" s="426"/>
      <c r="L507" s="435"/>
      <c r="M507" s="435"/>
      <c r="N507" s="435"/>
      <c r="O507" s="435"/>
      <c r="P507" s="435"/>
      <c r="Q507" s="435"/>
      <c r="R507" s="435"/>
      <c r="S507" s="454"/>
    </row>
    <row r="508" spans="1:19" ht="31.5" hidden="1" customHeight="1" x14ac:dyDescent="0.2">
      <c r="A508" s="428">
        <v>167</v>
      </c>
      <c r="B508" s="426">
        <f>'01-Mapa de riesgo-UO'!D512</f>
        <v>0</v>
      </c>
      <c r="C508" s="426">
        <f>+'01-Mapa de riesgo-UO'!F512</f>
        <v>0</v>
      </c>
      <c r="D508" s="427">
        <f>'01-Mapa de riesgo-UO'!J512</f>
        <v>0</v>
      </c>
      <c r="E508" s="427">
        <f>'01-Mapa de riesgo-UO'!K512</f>
        <v>0</v>
      </c>
      <c r="F508" s="427">
        <f>'01-Mapa de riesgo-UO'!L512</f>
        <v>0</v>
      </c>
      <c r="G508" s="94">
        <f>'01-Mapa de riesgo-UO'!I512</f>
        <v>0</v>
      </c>
      <c r="H508" s="427">
        <f>'01-Mapa de riesgo-UO'!M512</f>
        <v>0</v>
      </c>
      <c r="I508" s="427" t="str">
        <f>'01-Mapa de riesgo-UO'!AT512</f>
        <v>LEVE</v>
      </c>
      <c r="J508" s="95">
        <f>'01-Mapa de riesgo-UO'!AW842</f>
        <v>0</v>
      </c>
      <c r="K508" s="426" t="str">
        <f t="shared" si="25"/>
        <v>NO</v>
      </c>
      <c r="L508" s="435"/>
      <c r="M508" s="435"/>
      <c r="N508" s="435"/>
      <c r="O508" s="435"/>
      <c r="P508" s="435"/>
      <c r="Q508" s="435"/>
      <c r="R508" s="435"/>
      <c r="S508" s="454"/>
    </row>
    <row r="509" spans="1:19" ht="31.5" hidden="1" customHeight="1" x14ac:dyDescent="0.2">
      <c r="A509" s="428"/>
      <c r="B509" s="426"/>
      <c r="C509" s="426"/>
      <c r="D509" s="427"/>
      <c r="E509" s="427"/>
      <c r="F509" s="427"/>
      <c r="G509" s="94">
        <f>'01-Mapa de riesgo-UO'!I513</f>
        <v>0</v>
      </c>
      <c r="H509" s="427"/>
      <c r="I509" s="427"/>
      <c r="J509" s="95">
        <f>'01-Mapa de riesgo-UO'!AW843</f>
        <v>0</v>
      </c>
      <c r="K509" s="426"/>
      <c r="L509" s="435"/>
      <c r="M509" s="435"/>
      <c r="N509" s="435"/>
      <c r="O509" s="435"/>
      <c r="P509" s="435"/>
      <c r="Q509" s="435"/>
      <c r="R509" s="435"/>
      <c r="S509" s="454"/>
    </row>
    <row r="510" spans="1:19" ht="31.5" hidden="1" customHeight="1" x14ac:dyDescent="0.2">
      <c r="A510" s="428"/>
      <c r="B510" s="426"/>
      <c r="C510" s="426"/>
      <c r="D510" s="427"/>
      <c r="E510" s="427"/>
      <c r="F510" s="427"/>
      <c r="G510" s="94">
        <f>'01-Mapa de riesgo-UO'!I514</f>
        <v>0</v>
      </c>
      <c r="H510" s="427"/>
      <c r="I510" s="427"/>
      <c r="J510" s="95">
        <f>'01-Mapa de riesgo-UO'!AW844</f>
        <v>0</v>
      </c>
      <c r="K510" s="426"/>
      <c r="L510" s="435"/>
      <c r="M510" s="435"/>
      <c r="N510" s="435"/>
      <c r="O510" s="435"/>
      <c r="P510" s="435"/>
      <c r="Q510" s="435"/>
      <c r="R510" s="435"/>
      <c r="S510" s="454"/>
    </row>
    <row r="511" spans="1:19" ht="31.5" hidden="1" customHeight="1" x14ac:dyDescent="0.2">
      <c r="A511" s="428">
        <v>168</v>
      </c>
      <c r="B511" s="426">
        <f>'01-Mapa de riesgo-UO'!D515</f>
        <v>0</v>
      </c>
      <c r="C511" s="426">
        <f>+'01-Mapa de riesgo-UO'!F515</f>
        <v>0</v>
      </c>
      <c r="D511" s="427">
        <f>'01-Mapa de riesgo-UO'!J515</f>
        <v>0</v>
      </c>
      <c r="E511" s="427">
        <f>'01-Mapa de riesgo-UO'!K515</f>
        <v>0</v>
      </c>
      <c r="F511" s="427">
        <f>'01-Mapa de riesgo-UO'!L515</f>
        <v>0</v>
      </c>
      <c r="G511" s="94">
        <f>'01-Mapa de riesgo-UO'!I515</f>
        <v>0</v>
      </c>
      <c r="H511" s="427">
        <f>'01-Mapa de riesgo-UO'!M515</f>
        <v>0</v>
      </c>
      <c r="I511" s="427" t="str">
        <f>'01-Mapa de riesgo-UO'!AT515</f>
        <v>LEVE</v>
      </c>
      <c r="J511" s="95">
        <f>'01-Mapa de riesgo-UO'!AW845</f>
        <v>0</v>
      </c>
      <c r="K511" s="426" t="str">
        <f t="shared" si="25"/>
        <v>NO</v>
      </c>
      <c r="L511" s="435"/>
      <c r="M511" s="435"/>
      <c r="N511" s="435"/>
      <c r="O511" s="435"/>
      <c r="P511" s="435"/>
      <c r="Q511" s="435"/>
      <c r="R511" s="435"/>
      <c r="S511" s="454"/>
    </row>
    <row r="512" spans="1:19" ht="31.5" hidden="1" customHeight="1" x14ac:dyDescent="0.2">
      <c r="A512" s="428"/>
      <c r="B512" s="426"/>
      <c r="C512" s="426"/>
      <c r="D512" s="427"/>
      <c r="E512" s="427"/>
      <c r="F512" s="427"/>
      <c r="G512" s="94">
        <f>'01-Mapa de riesgo-UO'!I516</f>
        <v>0</v>
      </c>
      <c r="H512" s="427"/>
      <c r="I512" s="427"/>
      <c r="J512" s="95">
        <f>'01-Mapa de riesgo-UO'!AW846</f>
        <v>0</v>
      </c>
      <c r="K512" s="426"/>
      <c r="L512" s="435"/>
      <c r="M512" s="435"/>
      <c r="N512" s="435"/>
      <c r="O512" s="435"/>
      <c r="P512" s="435"/>
      <c r="Q512" s="435"/>
      <c r="R512" s="435"/>
      <c r="S512" s="454"/>
    </row>
    <row r="513" spans="1:19" ht="31.5" hidden="1" customHeight="1" x14ac:dyDescent="0.2">
      <c r="A513" s="428"/>
      <c r="B513" s="426"/>
      <c r="C513" s="426"/>
      <c r="D513" s="427"/>
      <c r="E513" s="427"/>
      <c r="F513" s="427"/>
      <c r="G513" s="94">
        <f>'01-Mapa de riesgo-UO'!I517</f>
        <v>0</v>
      </c>
      <c r="H513" s="427"/>
      <c r="I513" s="427"/>
      <c r="J513" s="95">
        <f>'01-Mapa de riesgo-UO'!AW847</f>
        <v>0</v>
      </c>
      <c r="K513" s="426"/>
      <c r="L513" s="435"/>
      <c r="M513" s="435"/>
      <c r="N513" s="435"/>
      <c r="O513" s="435"/>
      <c r="P513" s="435"/>
      <c r="Q513" s="435"/>
      <c r="R513" s="435"/>
      <c r="S513" s="454"/>
    </row>
    <row r="514" spans="1:19" ht="31.5" hidden="1" customHeight="1" x14ac:dyDescent="0.2">
      <c r="A514" s="428">
        <v>169</v>
      </c>
      <c r="B514" s="426">
        <f>'01-Mapa de riesgo-UO'!D518</f>
        <v>0</v>
      </c>
      <c r="C514" s="426">
        <f>+'01-Mapa de riesgo-UO'!F518</f>
        <v>0</v>
      </c>
      <c r="D514" s="427">
        <f>'01-Mapa de riesgo-UO'!J518</f>
        <v>0</v>
      </c>
      <c r="E514" s="427">
        <f>'01-Mapa de riesgo-UO'!K518</f>
        <v>0</v>
      </c>
      <c r="F514" s="427">
        <f>'01-Mapa de riesgo-UO'!L518</f>
        <v>0</v>
      </c>
      <c r="G514" s="94">
        <f>'01-Mapa de riesgo-UO'!I518</f>
        <v>0</v>
      </c>
      <c r="H514" s="427">
        <f>'01-Mapa de riesgo-UO'!M518</f>
        <v>0</v>
      </c>
      <c r="I514" s="427" t="str">
        <f>'01-Mapa de riesgo-UO'!AT518</f>
        <v>LEVE</v>
      </c>
      <c r="J514" s="95">
        <f>'01-Mapa de riesgo-UO'!AW848</f>
        <v>0</v>
      </c>
      <c r="K514" s="426" t="str">
        <f t="shared" si="25"/>
        <v>NO</v>
      </c>
      <c r="L514" s="435"/>
      <c r="M514" s="435"/>
      <c r="N514" s="435"/>
      <c r="O514" s="435"/>
      <c r="P514" s="435"/>
      <c r="Q514" s="435"/>
      <c r="R514" s="435"/>
      <c r="S514" s="454"/>
    </row>
    <row r="515" spans="1:19" ht="31.5" hidden="1" customHeight="1" x14ac:dyDescent="0.2">
      <c r="A515" s="428"/>
      <c r="B515" s="426"/>
      <c r="C515" s="426"/>
      <c r="D515" s="427"/>
      <c r="E515" s="427"/>
      <c r="F515" s="427"/>
      <c r="G515" s="94">
        <f>'01-Mapa de riesgo-UO'!I519</f>
        <v>0</v>
      </c>
      <c r="H515" s="427"/>
      <c r="I515" s="427"/>
      <c r="J515" s="95">
        <f>'01-Mapa de riesgo-UO'!AW849</f>
        <v>0</v>
      </c>
      <c r="K515" s="426"/>
      <c r="L515" s="435"/>
      <c r="M515" s="435"/>
      <c r="N515" s="435"/>
      <c r="O515" s="435"/>
      <c r="P515" s="435"/>
      <c r="Q515" s="435"/>
      <c r="R515" s="435"/>
      <c r="S515" s="454"/>
    </row>
    <row r="516" spans="1:19" ht="31.5" hidden="1" customHeight="1" x14ac:dyDescent="0.2">
      <c r="A516" s="428"/>
      <c r="B516" s="426"/>
      <c r="C516" s="426"/>
      <c r="D516" s="427"/>
      <c r="E516" s="427"/>
      <c r="F516" s="427"/>
      <c r="G516" s="94">
        <f>'01-Mapa de riesgo-UO'!I520</f>
        <v>0</v>
      </c>
      <c r="H516" s="427"/>
      <c r="I516" s="427"/>
      <c r="J516" s="95">
        <f>'01-Mapa de riesgo-UO'!AW850</f>
        <v>0</v>
      </c>
      <c r="K516" s="426"/>
      <c r="L516" s="435"/>
      <c r="M516" s="435"/>
      <c r="N516" s="435"/>
      <c r="O516" s="435"/>
      <c r="P516" s="435"/>
      <c r="Q516" s="435"/>
      <c r="R516" s="435"/>
      <c r="S516" s="454"/>
    </row>
    <row r="517" spans="1:19" ht="31.5" hidden="1" customHeight="1" x14ac:dyDescent="0.2">
      <c r="A517" s="428">
        <v>170</v>
      </c>
      <c r="B517" s="426">
        <f>'01-Mapa de riesgo-UO'!D521</f>
        <v>0</v>
      </c>
      <c r="C517" s="426">
        <f>+'01-Mapa de riesgo-UO'!F521</f>
        <v>0</v>
      </c>
      <c r="D517" s="427">
        <f>'01-Mapa de riesgo-UO'!J521</f>
        <v>0</v>
      </c>
      <c r="E517" s="427">
        <f>'01-Mapa de riesgo-UO'!K521</f>
        <v>0</v>
      </c>
      <c r="F517" s="427">
        <f>'01-Mapa de riesgo-UO'!L521</f>
        <v>0</v>
      </c>
      <c r="G517" s="94">
        <f>'01-Mapa de riesgo-UO'!I521</f>
        <v>0</v>
      </c>
      <c r="H517" s="427">
        <f>'01-Mapa de riesgo-UO'!M521</f>
        <v>0</v>
      </c>
      <c r="I517" s="427" t="str">
        <f>'01-Mapa de riesgo-UO'!AT521</f>
        <v>LEVE</v>
      </c>
      <c r="J517" s="95">
        <f>'01-Mapa de riesgo-UO'!AW851</f>
        <v>0</v>
      </c>
      <c r="K517" s="426" t="str">
        <f t="shared" si="25"/>
        <v>NO</v>
      </c>
      <c r="L517" s="435"/>
      <c r="M517" s="435"/>
      <c r="N517" s="435"/>
      <c r="O517" s="435"/>
      <c r="P517" s="435"/>
      <c r="Q517" s="435"/>
      <c r="R517" s="435"/>
      <c r="S517" s="454"/>
    </row>
    <row r="518" spans="1:19" ht="31.5" hidden="1" customHeight="1" x14ac:dyDescent="0.2">
      <c r="A518" s="428"/>
      <c r="B518" s="426"/>
      <c r="C518" s="426"/>
      <c r="D518" s="427"/>
      <c r="E518" s="427"/>
      <c r="F518" s="427"/>
      <c r="G518" s="94">
        <f>'01-Mapa de riesgo-UO'!I522</f>
        <v>0</v>
      </c>
      <c r="H518" s="427"/>
      <c r="I518" s="427"/>
      <c r="J518" s="95">
        <f>'01-Mapa de riesgo-UO'!AW852</f>
        <v>0</v>
      </c>
      <c r="K518" s="426"/>
      <c r="L518" s="435"/>
      <c r="M518" s="435"/>
      <c r="N518" s="435"/>
      <c r="O518" s="435"/>
      <c r="P518" s="435"/>
      <c r="Q518" s="435"/>
      <c r="R518" s="435"/>
      <c r="S518" s="454"/>
    </row>
    <row r="519" spans="1:19" ht="31.5" hidden="1" customHeight="1" x14ac:dyDescent="0.2">
      <c r="A519" s="428"/>
      <c r="B519" s="426"/>
      <c r="C519" s="426"/>
      <c r="D519" s="427"/>
      <c r="E519" s="427"/>
      <c r="F519" s="427"/>
      <c r="G519" s="94">
        <f>'01-Mapa de riesgo-UO'!I523</f>
        <v>0</v>
      </c>
      <c r="H519" s="427"/>
      <c r="I519" s="427"/>
      <c r="J519" s="95">
        <f>'01-Mapa de riesgo-UO'!AW853</f>
        <v>0</v>
      </c>
      <c r="K519" s="426"/>
      <c r="L519" s="435"/>
      <c r="M519" s="435"/>
      <c r="N519" s="435"/>
      <c r="O519" s="435"/>
      <c r="P519" s="435"/>
      <c r="Q519" s="435"/>
      <c r="R519" s="435"/>
      <c r="S519" s="454"/>
    </row>
    <row r="520" spans="1:19" ht="31.5" hidden="1" customHeight="1" x14ac:dyDescent="0.2">
      <c r="A520" s="428">
        <v>171</v>
      </c>
      <c r="B520" s="426">
        <f>'01-Mapa de riesgo-UO'!D524</f>
        <v>0</v>
      </c>
      <c r="C520" s="426">
        <f>+'01-Mapa de riesgo-UO'!F524</f>
        <v>0</v>
      </c>
      <c r="D520" s="427">
        <f>'01-Mapa de riesgo-UO'!J524</f>
        <v>0</v>
      </c>
      <c r="E520" s="427">
        <f>'01-Mapa de riesgo-UO'!K524</f>
        <v>0</v>
      </c>
      <c r="F520" s="427">
        <f>'01-Mapa de riesgo-UO'!L524</f>
        <v>0</v>
      </c>
      <c r="G520" s="94">
        <f>'01-Mapa de riesgo-UO'!I524</f>
        <v>0</v>
      </c>
      <c r="H520" s="427">
        <f>'01-Mapa de riesgo-UO'!M524</f>
        <v>0</v>
      </c>
      <c r="I520" s="427" t="str">
        <f>'01-Mapa de riesgo-UO'!AT524</f>
        <v>LEVE</v>
      </c>
      <c r="J520" s="95">
        <f>'01-Mapa de riesgo-UO'!AW854</f>
        <v>0</v>
      </c>
      <c r="K520" s="426" t="str">
        <f t="shared" si="25"/>
        <v>NO</v>
      </c>
      <c r="L520" s="435"/>
      <c r="M520" s="435"/>
      <c r="N520" s="435"/>
      <c r="O520" s="435"/>
      <c r="P520" s="435"/>
      <c r="Q520" s="435"/>
      <c r="R520" s="435"/>
      <c r="S520" s="454"/>
    </row>
    <row r="521" spans="1:19" ht="31.5" hidden="1" customHeight="1" x14ac:dyDescent="0.2">
      <c r="A521" s="428"/>
      <c r="B521" s="426"/>
      <c r="C521" s="426"/>
      <c r="D521" s="427"/>
      <c r="E521" s="427"/>
      <c r="F521" s="427"/>
      <c r="G521" s="94">
        <f>'01-Mapa de riesgo-UO'!I525</f>
        <v>0</v>
      </c>
      <c r="H521" s="427"/>
      <c r="I521" s="427"/>
      <c r="J521" s="95">
        <f>'01-Mapa de riesgo-UO'!AW855</f>
        <v>0</v>
      </c>
      <c r="K521" s="426"/>
      <c r="L521" s="435"/>
      <c r="M521" s="435"/>
      <c r="N521" s="435"/>
      <c r="O521" s="435"/>
      <c r="P521" s="435"/>
      <c r="Q521" s="435"/>
      <c r="R521" s="435"/>
      <c r="S521" s="454"/>
    </row>
    <row r="522" spans="1:19" ht="31.5" hidden="1" customHeight="1" x14ac:dyDescent="0.2">
      <c r="A522" s="428"/>
      <c r="B522" s="426"/>
      <c r="C522" s="426"/>
      <c r="D522" s="427"/>
      <c r="E522" s="427"/>
      <c r="F522" s="427"/>
      <c r="G522" s="94">
        <f>'01-Mapa de riesgo-UO'!I526</f>
        <v>0</v>
      </c>
      <c r="H522" s="427"/>
      <c r="I522" s="427"/>
      <c r="J522" s="95">
        <f>'01-Mapa de riesgo-UO'!AW856</f>
        <v>0</v>
      </c>
      <c r="K522" s="426"/>
      <c r="L522" s="435"/>
      <c r="M522" s="435"/>
      <c r="N522" s="435"/>
      <c r="O522" s="435"/>
      <c r="P522" s="435"/>
      <c r="Q522" s="435"/>
      <c r="R522" s="435"/>
      <c r="S522" s="454"/>
    </row>
    <row r="523" spans="1:19" ht="31.5" hidden="1" customHeight="1" x14ac:dyDescent="0.2">
      <c r="A523" s="428">
        <v>172</v>
      </c>
      <c r="B523" s="426">
        <f>'01-Mapa de riesgo-UO'!D527</f>
        <v>0</v>
      </c>
      <c r="C523" s="426">
        <f>+'01-Mapa de riesgo-UO'!F527</f>
        <v>0</v>
      </c>
      <c r="D523" s="427">
        <f>'01-Mapa de riesgo-UO'!J527</f>
        <v>0</v>
      </c>
      <c r="E523" s="427">
        <f>'01-Mapa de riesgo-UO'!K527</f>
        <v>0</v>
      </c>
      <c r="F523" s="427">
        <f>'01-Mapa de riesgo-UO'!L527</f>
        <v>0</v>
      </c>
      <c r="G523" s="94">
        <f>'01-Mapa de riesgo-UO'!I527</f>
        <v>0</v>
      </c>
      <c r="H523" s="427">
        <f>'01-Mapa de riesgo-UO'!M527</f>
        <v>0</v>
      </c>
      <c r="I523" s="427" t="str">
        <f>'01-Mapa de riesgo-UO'!AT527</f>
        <v>LEVE</v>
      </c>
      <c r="J523" s="95">
        <f>'01-Mapa de riesgo-UO'!AW857</f>
        <v>0</v>
      </c>
      <c r="K523" s="426" t="str">
        <f t="shared" si="25"/>
        <v>NO</v>
      </c>
      <c r="L523" s="435"/>
      <c r="M523" s="435"/>
      <c r="N523" s="435"/>
      <c r="O523" s="435"/>
      <c r="P523" s="435"/>
      <c r="Q523" s="435"/>
      <c r="R523" s="435"/>
      <c r="S523" s="454"/>
    </row>
    <row r="524" spans="1:19" ht="31.5" hidden="1" customHeight="1" x14ac:dyDescent="0.2">
      <c r="A524" s="428"/>
      <c r="B524" s="426"/>
      <c r="C524" s="426"/>
      <c r="D524" s="427"/>
      <c r="E524" s="427"/>
      <c r="F524" s="427"/>
      <c r="G524" s="94">
        <f>'01-Mapa de riesgo-UO'!I528</f>
        <v>0</v>
      </c>
      <c r="H524" s="427"/>
      <c r="I524" s="427"/>
      <c r="J524" s="95">
        <f>'01-Mapa de riesgo-UO'!AW858</f>
        <v>0</v>
      </c>
      <c r="K524" s="426"/>
      <c r="L524" s="435"/>
      <c r="M524" s="435"/>
      <c r="N524" s="435"/>
      <c r="O524" s="435"/>
      <c r="P524" s="435"/>
      <c r="Q524" s="435"/>
      <c r="R524" s="435"/>
      <c r="S524" s="454"/>
    </row>
    <row r="525" spans="1:19" ht="31.5" hidden="1" customHeight="1" x14ac:dyDescent="0.2">
      <c r="A525" s="428"/>
      <c r="B525" s="426"/>
      <c r="C525" s="426"/>
      <c r="D525" s="427"/>
      <c r="E525" s="427"/>
      <c r="F525" s="427"/>
      <c r="G525" s="94">
        <f>'01-Mapa de riesgo-UO'!I529</f>
        <v>0</v>
      </c>
      <c r="H525" s="427"/>
      <c r="I525" s="427"/>
      <c r="J525" s="95">
        <f>'01-Mapa de riesgo-UO'!AW859</f>
        <v>0</v>
      </c>
      <c r="K525" s="426"/>
      <c r="L525" s="435"/>
      <c r="M525" s="435"/>
      <c r="N525" s="435"/>
      <c r="O525" s="435"/>
      <c r="P525" s="435"/>
      <c r="Q525" s="435"/>
      <c r="R525" s="435"/>
      <c r="S525" s="454"/>
    </row>
    <row r="526" spans="1:19" ht="31.5" hidden="1" customHeight="1" x14ac:dyDescent="0.2">
      <c r="A526" s="428">
        <v>173</v>
      </c>
      <c r="B526" s="426">
        <f>'01-Mapa de riesgo-UO'!D530</f>
        <v>0</v>
      </c>
      <c r="C526" s="426">
        <f>+'01-Mapa de riesgo-UO'!F530</f>
        <v>0</v>
      </c>
      <c r="D526" s="427">
        <f>'01-Mapa de riesgo-UO'!J530</f>
        <v>0</v>
      </c>
      <c r="E526" s="427">
        <f>'01-Mapa de riesgo-UO'!K530</f>
        <v>0</v>
      </c>
      <c r="F526" s="427">
        <f>'01-Mapa de riesgo-UO'!L530</f>
        <v>0</v>
      </c>
      <c r="G526" s="94">
        <f>'01-Mapa de riesgo-UO'!I530</f>
        <v>0</v>
      </c>
      <c r="H526" s="427">
        <f>'01-Mapa de riesgo-UO'!M530</f>
        <v>0</v>
      </c>
      <c r="I526" s="427" t="str">
        <f>'01-Mapa de riesgo-UO'!AT530</f>
        <v>LEVE</v>
      </c>
      <c r="J526" s="95">
        <f>'01-Mapa de riesgo-UO'!AW860</f>
        <v>0</v>
      </c>
      <c r="K526" s="426" t="str">
        <f t="shared" si="25"/>
        <v>NO</v>
      </c>
      <c r="L526" s="435"/>
      <c r="M526" s="435"/>
      <c r="N526" s="435"/>
      <c r="O526" s="435"/>
      <c r="P526" s="435"/>
      <c r="Q526" s="435"/>
      <c r="R526" s="435"/>
      <c r="S526" s="454"/>
    </row>
    <row r="527" spans="1:19" ht="31.5" hidden="1" customHeight="1" x14ac:dyDescent="0.2">
      <c r="A527" s="428"/>
      <c r="B527" s="426"/>
      <c r="C527" s="426"/>
      <c r="D527" s="427"/>
      <c r="E527" s="427"/>
      <c r="F527" s="427"/>
      <c r="G527" s="94">
        <f>'01-Mapa de riesgo-UO'!I531</f>
        <v>0</v>
      </c>
      <c r="H527" s="427"/>
      <c r="I527" s="427"/>
      <c r="J527" s="95">
        <f>'01-Mapa de riesgo-UO'!AW861</f>
        <v>0</v>
      </c>
      <c r="K527" s="426"/>
      <c r="L527" s="435"/>
      <c r="M527" s="435"/>
      <c r="N527" s="435"/>
      <c r="O527" s="435"/>
      <c r="P527" s="435"/>
      <c r="Q527" s="435"/>
      <c r="R527" s="435"/>
      <c r="S527" s="454"/>
    </row>
    <row r="528" spans="1:19" ht="31.5" hidden="1" customHeight="1" x14ac:dyDescent="0.2">
      <c r="A528" s="428"/>
      <c r="B528" s="426"/>
      <c r="C528" s="426"/>
      <c r="D528" s="427"/>
      <c r="E528" s="427"/>
      <c r="F528" s="427"/>
      <c r="G528" s="94">
        <f>'01-Mapa de riesgo-UO'!I532</f>
        <v>0</v>
      </c>
      <c r="H528" s="427"/>
      <c r="I528" s="427"/>
      <c r="J528" s="95">
        <f>'01-Mapa de riesgo-UO'!AW862</f>
        <v>0</v>
      </c>
      <c r="K528" s="426"/>
      <c r="L528" s="435"/>
      <c r="M528" s="435"/>
      <c r="N528" s="435"/>
      <c r="O528" s="435"/>
      <c r="P528" s="435"/>
      <c r="Q528" s="435"/>
      <c r="R528" s="435"/>
      <c r="S528" s="454"/>
    </row>
    <row r="529" spans="1:19" ht="31.5" hidden="1" customHeight="1" x14ac:dyDescent="0.2">
      <c r="A529" s="428">
        <v>174</v>
      </c>
      <c r="B529" s="426">
        <f>'01-Mapa de riesgo-UO'!D533</f>
        <v>0</v>
      </c>
      <c r="C529" s="426">
        <f>+'01-Mapa de riesgo-UO'!F533</f>
        <v>0</v>
      </c>
      <c r="D529" s="427">
        <f>'01-Mapa de riesgo-UO'!J533</f>
        <v>0</v>
      </c>
      <c r="E529" s="427">
        <f>'01-Mapa de riesgo-UO'!K533</f>
        <v>0</v>
      </c>
      <c r="F529" s="427">
        <f>'01-Mapa de riesgo-UO'!L533</f>
        <v>0</v>
      </c>
      <c r="G529" s="94">
        <f>'01-Mapa de riesgo-UO'!I533</f>
        <v>0</v>
      </c>
      <c r="H529" s="427">
        <f>'01-Mapa de riesgo-UO'!M533</f>
        <v>0</v>
      </c>
      <c r="I529" s="427" t="str">
        <f>'01-Mapa de riesgo-UO'!AT533</f>
        <v>LEVE</v>
      </c>
      <c r="J529" s="95">
        <f>'01-Mapa de riesgo-UO'!AW863</f>
        <v>0</v>
      </c>
      <c r="K529" s="426" t="str">
        <f t="shared" si="25"/>
        <v>NO</v>
      </c>
      <c r="L529" s="435"/>
      <c r="M529" s="435"/>
      <c r="N529" s="435"/>
      <c r="O529" s="435"/>
      <c r="P529" s="435"/>
      <c r="Q529" s="435"/>
      <c r="R529" s="435"/>
      <c r="S529" s="454"/>
    </row>
    <row r="530" spans="1:19" ht="31.5" hidden="1" customHeight="1" x14ac:dyDescent="0.2">
      <c r="A530" s="428"/>
      <c r="B530" s="426"/>
      <c r="C530" s="426"/>
      <c r="D530" s="427"/>
      <c r="E530" s="427"/>
      <c r="F530" s="427"/>
      <c r="G530" s="94">
        <f>'01-Mapa de riesgo-UO'!I534</f>
        <v>0</v>
      </c>
      <c r="H530" s="427"/>
      <c r="I530" s="427"/>
      <c r="J530" s="95">
        <f>'01-Mapa de riesgo-UO'!AW864</f>
        <v>0</v>
      </c>
      <c r="K530" s="426"/>
      <c r="L530" s="435"/>
      <c r="M530" s="435"/>
      <c r="N530" s="435"/>
      <c r="O530" s="435"/>
      <c r="P530" s="435"/>
      <c r="Q530" s="435"/>
      <c r="R530" s="435"/>
      <c r="S530" s="454"/>
    </row>
    <row r="531" spans="1:19" ht="31.5" hidden="1" customHeight="1" x14ac:dyDescent="0.2">
      <c r="A531" s="428"/>
      <c r="B531" s="426"/>
      <c r="C531" s="426"/>
      <c r="D531" s="427"/>
      <c r="E531" s="427"/>
      <c r="F531" s="427"/>
      <c r="G531" s="94">
        <f>'01-Mapa de riesgo-UO'!I535</f>
        <v>0</v>
      </c>
      <c r="H531" s="427"/>
      <c r="I531" s="427"/>
      <c r="J531" s="95">
        <f>'01-Mapa de riesgo-UO'!AW865</f>
        <v>0</v>
      </c>
      <c r="K531" s="426"/>
      <c r="L531" s="435"/>
      <c r="M531" s="435"/>
      <c r="N531" s="435"/>
      <c r="O531" s="435"/>
      <c r="P531" s="435"/>
      <c r="Q531" s="435"/>
      <c r="R531" s="435"/>
      <c r="S531" s="454"/>
    </row>
    <row r="532" spans="1:19" ht="31.5" hidden="1" customHeight="1" x14ac:dyDescent="0.2">
      <c r="A532" s="428">
        <v>175</v>
      </c>
      <c r="B532" s="426">
        <f>'01-Mapa de riesgo-UO'!D536</f>
        <v>0</v>
      </c>
      <c r="C532" s="426">
        <f>+'01-Mapa de riesgo-UO'!F536</f>
        <v>0</v>
      </c>
      <c r="D532" s="427">
        <f>'01-Mapa de riesgo-UO'!J536</f>
        <v>0</v>
      </c>
      <c r="E532" s="427">
        <f>'01-Mapa de riesgo-UO'!K536</f>
        <v>0</v>
      </c>
      <c r="F532" s="427">
        <f>'01-Mapa de riesgo-UO'!L536</f>
        <v>0</v>
      </c>
      <c r="G532" s="94">
        <f>'01-Mapa de riesgo-UO'!I536</f>
        <v>0</v>
      </c>
      <c r="H532" s="427">
        <f>'01-Mapa de riesgo-UO'!M536</f>
        <v>0</v>
      </c>
      <c r="I532" s="427" t="str">
        <f>'01-Mapa de riesgo-UO'!AT536</f>
        <v>LEVE</v>
      </c>
      <c r="J532" s="95">
        <f>'01-Mapa de riesgo-UO'!AW866</f>
        <v>0</v>
      </c>
      <c r="K532" s="426" t="str">
        <f t="shared" si="25"/>
        <v>NO</v>
      </c>
      <c r="L532" s="435"/>
      <c r="M532" s="435"/>
      <c r="N532" s="435"/>
      <c r="O532" s="435"/>
      <c r="P532" s="435"/>
      <c r="Q532" s="435"/>
      <c r="R532" s="435"/>
      <c r="S532" s="454"/>
    </row>
    <row r="533" spans="1:19" ht="31.5" hidden="1" customHeight="1" x14ac:dyDescent="0.2">
      <c r="A533" s="428"/>
      <c r="B533" s="426"/>
      <c r="C533" s="426"/>
      <c r="D533" s="427"/>
      <c r="E533" s="427"/>
      <c r="F533" s="427"/>
      <c r="G533" s="94">
        <f>'01-Mapa de riesgo-UO'!I537</f>
        <v>0</v>
      </c>
      <c r="H533" s="427"/>
      <c r="I533" s="427"/>
      <c r="J533" s="95">
        <f>'01-Mapa de riesgo-UO'!AW867</f>
        <v>0</v>
      </c>
      <c r="K533" s="426"/>
      <c r="L533" s="435"/>
      <c r="M533" s="435"/>
      <c r="N533" s="435"/>
      <c r="O533" s="435"/>
      <c r="P533" s="435"/>
      <c r="Q533" s="435"/>
      <c r="R533" s="435"/>
      <c r="S533" s="454"/>
    </row>
    <row r="534" spans="1:19" ht="31.5" hidden="1" customHeight="1" x14ac:dyDescent="0.2">
      <c r="A534" s="428"/>
      <c r="B534" s="426"/>
      <c r="C534" s="426"/>
      <c r="D534" s="427"/>
      <c r="E534" s="427"/>
      <c r="F534" s="427"/>
      <c r="G534" s="94">
        <f>'01-Mapa de riesgo-UO'!I538</f>
        <v>0</v>
      </c>
      <c r="H534" s="427"/>
      <c r="I534" s="427"/>
      <c r="J534" s="95">
        <f>'01-Mapa de riesgo-UO'!AW868</f>
        <v>0</v>
      </c>
      <c r="K534" s="426"/>
      <c r="L534" s="435"/>
      <c r="M534" s="435"/>
      <c r="N534" s="435"/>
      <c r="O534" s="435"/>
      <c r="P534" s="435"/>
      <c r="Q534" s="435"/>
      <c r="R534" s="435"/>
      <c r="S534" s="454"/>
    </row>
    <row r="535" spans="1:19" ht="31.5" hidden="1" customHeight="1" x14ac:dyDescent="0.2">
      <c r="A535" s="428">
        <v>176</v>
      </c>
      <c r="B535" s="426">
        <f>'01-Mapa de riesgo-UO'!D539</f>
        <v>0</v>
      </c>
      <c r="C535" s="426">
        <f>+'01-Mapa de riesgo-UO'!F539</f>
        <v>0</v>
      </c>
      <c r="D535" s="427">
        <f>'01-Mapa de riesgo-UO'!J539</f>
        <v>0</v>
      </c>
      <c r="E535" s="427">
        <f>'01-Mapa de riesgo-UO'!K539</f>
        <v>0</v>
      </c>
      <c r="F535" s="427">
        <f>'01-Mapa de riesgo-UO'!L539</f>
        <v>0</v>
      </c>
      <c r="G535" s="94">
        <f>'01-Mapa de riesgo-UO'!I539</f>
        <v>0</v>
      </c>
      <c r="H535" s="427">
        <f>'01-Mapa de riesgo-UO'!M539</f>
        <v>0</v>
      </c>
      <c r="I535" s="427" t="str">
        <f>'01-Mapa de riesgo-UO'!AT539</f>
        <v>LEVE</v>
      </c>
      <c r="J535" s="95">
        <f>'01-Mapa de riesgo-UO'!AW869</f>
        <v>0</v>
      </c>
      <c r="K535" s="426" t="str">
        <f t="shared" si="25"/>
        <v>NO</v>
      </c>
      <c r="L535" s="435"/>
      <c r="M535" s="435"/>
      <c r="N535" s="435"/>
      <c r="O535" s="435"/>
      <c r="P535" s="435"/>
      <c r="Q535" s="435"/>
      <c r="R535" s="435"/>
      <c r="S535" s="454"/>
    </row>
    <row r="536" spans="1:19" ht="31.5" hidden="1" customHeight="1" x14ac:dyDescent="0.2">
      <c r="A536" s="428"/>
      <c r="B536" s="426"/>
      <c r="C536" s="426"/>
      <c r="D536" s="427"/>
      <c r="E536" s="427"/>
      <c r="F536" s="427"/>
      <c r="G536" s="94">
        <f>'01-Mapa de riesgo-UO'!I651</f>
        <v>0</v>
      </c>
      <c r="H536" s="427"/>
      <c r="I536" s="427"/>
      <c r="J536" s="95">
        <f>'01-Mapa de riesgo-UO'!AW870</f>
        <v>0</v>
      </c>
      <c r="K536" s="426"/>
      <c r="L536" s="435"/>
      <c r="M536" s="435"/>
      <c r="N536" s="435"/>
      <c r="O536" s="435"/>
      <c r="P536" s="435"/>
      <c r="Q536" s="435"/>
      <c r="R536" s="435"/>
      <c r="S536" s="454"/>
    </row>
    <row r="537" spans="1:19" ht="31.5" hidden="1" customHeight="1" x14ac:dyDescent="0.2">
      <c r="A537" s="428"/>
      <c r="B537" s="426"/>
      <c r="C537" s="426"/>
      <c r="D537" s="427"/>
      <c r="E537" s="427"/>
      <c r="F537" s="427"/>
      <c r="G537" s="94">
        <f>'01-Mapa de riesgo-UO'!I652</f>
        <v>0</v>
      </c>
      <c r="H537" s="427"/>
      <c r="I537" s="427"/>
      <c r="J537" s="95">
        <f>'01-Mapa de riesgo-UO'!AW871</f>
        <v>0</v>
      </c>
      <c r="K537" s="426"/>
      <c r="L537" s="435"/>
      <c r="M537" s="435"/>
      <c r="N537" s="435"/>
      <c r="O537" s="435"/>
      <c r="P537" s="435"/>
      <c r="Q537" s="435"/>
      <c r="R537" s="435"/>
      <c r="S537" s="454"/>
    </row>
    <row r="538" spans="1:19" ht="31.5" hidden="1" customHeight="1" x14ac:dyDescent="0.2">
      <c r="A538" s="428">
        <v>177</v>
      </c>
      <c r="B538" s="426">
        <f>'01-Mapa de riesgo-UO'!D542</f>
        <v>0</v>
      </c>
      <c r="C538" s="426">
        <f>+'01-Mapa de riesgo-UO'!F542</f>
        <v>0</v>
      </c>
      <c r="D538" s="427">
        <f>'01-Mapa de riesgo-UO'!J542</f>
        <v>0</v>
      </c>
      <c r="E538" s="427">
        <f>'01-Mapa de riesgo-UO'!K542</f>
        <v>0</v>
      </c>
      <c r="F538" s="427">
        <f>'01-Mapa de riesgo-UO'!L542</f>
        <v>0</v>
      </c>
      <c r="G538" s="94">
        <f>'01-Mapa de riesgo-UO'!I542</f>
        <v>0</v>
      </c>
      <c r="H538" s="427">
        <f>'01-Mapa de riesgo-UO'!M542</f>
        <v>0</v>
      </c>
      <c r="I538" s="427" t="str">
        <f>'01-Mapa de riesgo-UO'!AT542</f>
        <v>LEVE</v>
      </c>
      <c r="J538" s="95">
        <f>'01-Mapa de riesgo-UO'!AW872</f>
        <v>0</v>
      </c>
      <c r="K538" s="426" t="str">
        <f t="shared" ref="K538" si="26">IF(I538="GRAVE","Debe formularse",IF(I538="MODERADO", "Si el proceso lo requiere","NO"))</f>
        <v>NO</v>
      </c>
      <c r="L538" s="435"/>
      <c r="M538" s="435"/>
      <c r="N538" s="435"/>
      <c r="O538" s="435"/>
      <c r="P538" s="435"/>
      <c r="Q538" s="435"/>
      <c r="R538" s="435"/>
      <c r="S538" s="454"/>
    </row>
    <row r="539" spans="1:19" ht="31.5" hidden="1" customHeight="1" x14ac:dyDescent="0.2">
      <c r="A539" s="428"/>
      <c r="B539" s="426"/>
      <c r="C539" s="426"/>
      <c r="D539" s="427"/>
      <c r="E539" s="427"/>
      <c r="F539" s="427"/>
      <c r="G539" s="94">
        <f>'01-Mapa de riesgo-UO'!I654</f>
        <v>0</v>
      </c>
      <c r="H539" s="427"/>
      <c r="I539" s="427"/>
      <c r="J539" s="95">
        <f>'01-Mapa de riesgo-UO'!AW873</f>
        <v>0</v>
      </c>
      <c r="K539" s="426"/>
      <c r="L539" s="435"/>
      <c r="M539" s="435"/>
      <c r="N539" s="435"/>
      <c r="O539" s="435"/>
      <c r="P539" s="435"/>
      <c r="Q539" s="435"/>
      <c r="R539" s="435"/>
      <c r="S539" s="454"/>
    </row>
    <row r="540" spans="1:19" ht="31.5" hidden="1" customHeight="1" x14ac:dyDescent="0.2">
      <c r="A540" s="428"/>
      <c r="B540" s="426"/>
      <c r="C540" s="426"/>
      <c r="D540" s="427"/>
      <c r="E540" s="427"/>
      <c r="F540" s="427"/>
      <c r="G540" s="94">
        <f>'01-Mapa de riesgo-UO'!I655</f>
        <v>0</v>
      </c>
      <c r="H540" s="427"/>
      <c r="I540" s="427"/>
      <c r="J540" s="95">
        <f>'01-Mapa de riesgo-UO'!AW874</f>
        <v>0</v>
      </c>
      <c r="K540" s="426"/>
      <c r="L540" s="435"/>
      <c r="M540" s="435"/>
      <c r="N540" s="435"/>
      <c r="O540" s="435"/>
      <c r="P540" s="435"/>
      <c r="Q540" s="435"/>
      <c r="R540" s="435"/>
      <c r="S540" s="454"/>
    </row>
    <row r="541" spans="1:19" ht="31.5" hidden="1" customHeight="1" x14ac:dyDescent="0.2">
      <c r="A541" s="428">
        <v>178</v>
      </c>
      <c r="B541" s="426">
        <f>'01-Mapa de riesgo-UO'!D545</f>
        <v>0</v>
      </c>
      <c r="C541" s="426">
        <f>+'01-Mapa de riesgo-UO'!F545</f>
        <v>0</v>
      </c>
      <c r="D541" s="427">
        <f>'01-Mapa de riesgo-UO'!J545</f>
        <v>0</v>
      </c>
      <c r="E541" s="427">
        <f>'01-Mapa de riesgo-UO'!K545</f>
        <v>0</v>
      </c>
      <c r="F541" s="427">
        <f>'01-Mapa de riesgo-UO'!L545</f>
        <v>0</v>
      </c>
      <c r="G541" s="94">
        <f>'01-Mapa de riesgo-UO'!I545</f>
        <v>0</v>
      </c>
      <c r="H541" s="427">
        <f>'01-Mapa de riesgo-UO'!M545</f>
        <v>0</v>
      </c>
      <c r="I541" s="427" t="str">
        <f>'01-Mapa de riesgo-UO'!AT545</f>
        <v>LEVE</v>
      </c>
      <c r="J541" s="95">
        <f>'01-Mapa de riesgo-UO'!AW875</f>
        <v>0</v>
      </c>
      <c r="K541" s="426" t="str">
        <f t="shared" ref="K541" si="27">IF(I541="GRAVE","Debe formularse",IF(I541="MODERADO", "Si el proceso lo requiere","NO"))</f>
        <v>NO</v>
      </c>
      <c r="L541" s="435"/>
      <c r="M541" s="435"/>
      <c r="N541" s="435"/>
      <c r="O541" s="435"/>
      <c r="P541" s="435"/>
      <c r="Q541" s="435"/>
      <c r="R541" s="435"/>
      <c r="S541" s="454"/>
    </row>
    <row r="542" spans="1:19" ht="31.5" hidden="1" customHeight="1" x14ac:dyDescent="0.2">
      <c r="A542" s="428"/>
      <c r="B542" s="426"/>
      <c r="C542" s="426"/>
      <c r="D542" s="427"/>
      <c r="E542" s="427"/>
      <c r="F542" s="427"/>
      <c r="G542" s="94">
        <f>'01-Mapa de riesgo-UO'!I657</f>
        <v>0</v>
      </c>
      <c r="H542" s="427"/>
      <c r="I542" s="427"/>
      <c r="J542" s="95">
        <f>'01-Mapa de riesgo-UO'!AW876</f>
        <v>0</v>
      </c>
      <c r="K542" s="426"/>
      <c r="L542" s="435"/>
      <c r="M542" s="435"/>
      <c r="N542" s="435"/>
      <c r="O542" s="435"/>
      <c r="P542" s="435"/>
      <c r="Q542" s="435"/>
      <c r="R542" s="435"/>
      <c r="S542" s="454"/>
    </row>
    <row r="543" spans="1:19" ht="31.5" hidden="1" customHeight="1" x14ac:dyDescent="0.2">
      <c r="A543" s="428"/>
      <c r="B543" s="426"/>
      <c r="C543" s="426"/>
      <c r="D543" s="427"/>
      <c r="E543" s="427"/>
      <c r="F543" s="427"/>
      <c r="G543" s="94">
        <f>'01-Mapa de riesgo-UO'!I658</f>
        <v>0</v>
      </c>
      <c r="H543" s="427"/>
      <c r="I543" s="427"/>
      <c r="J543" s="95">
        <f>'01-Mapa de riesgo-UO'!AW877</f>
        <v>0</v>
      </c>
      <c r="K543" s="426"/>
      <c r="L543" s="435"/>
      <c r="M543" s="435"/>
      <c r="N543" s="435"/>
      <c r="O543" s="435"/>
      <c r="P543" s="435"/>
      <c r="Q543" s="435"/>
      <c r="R543" s="435"/>
      <c r="S543" s="454"/>
    </row>
    <row r="544" spans="1:19" ht="31.5" hidden="1" customHeight="1" x14ac:dyDescent="0.2">
      <c r="A544" s="428">
        <v>179</v>
      </c>
      <c r="B544" s="426">
        <f>'01-Mapa de riesgo-UO'!D548</f>
        <v>0</v>
      </c>
      <c r="C544" s="426">
        <f>+'01-Mapa de riesgo-UO'!F548</f>
        <v>0</v>
      </c>
      <c r="D544" s="427">
        <f>'01-Mapa de riesgo-UO'!J548</f>
        <v>0</v>
      </c>
      <c r="E544" s="427">
        <f>'01-Mapa de riesgo-UO'!K548</f>
        <v>0</v>
      </c>
      <c r="F544" s="427">
        <f>'01-Mapa de riesgo-UO'!L548</f>
        <v>0</v>
      </c>
      <c r="G544" s="94">
        <f>'01-Mapa de riesgo-UO'!I548</f>
        <v>0</v>
      </c>
      <c r="H544" s="427">
        <f>'01-Mapa de riesgo-UO'!M548</f>
        <v>0</v>
      </c>
      <c r="I544" s="427" t="str">
        <f>'01-Mapa de riesgo-UO'!AT548</f>
        <v>LEVE</v>
      </c>
      <c r="J544" s="95">
        <f>'01-Mapa de riesgo-UO'!AW878</f>
        <v>0</v>
      </c>
      <c r="K544" s="426" t="str">
        <f t="shared" ref="K544" si="28">IF(I544="GRAVE","Debe formularse",IF(I544="MODERADO", "Si el proceso lo requiere","NO"))</f>
        <v>NO</v>
      </c>
      <c r="L544" s="435"/>
      <c r="M544" s="435"/>
      <c r="N544" s="435"/>
      <c r="O544" s="435"/>
      <c r="P544" s="435"/>
      <c r="Q544" s="435"/>
      <c r="R544" s="435"/>
      <c r="S544" s="454"/>
    </row>
    <row r="545" spans="1:19" ht="31.5" hidden="1" customHeight="1" x14ac:dyDescent="0.2">
      <c r="A545" s="428"/>
      <c r="B545" s="426"/>
      <c r="C545" s="426"/>
      <c r="D545" s="427"/>
      <c r="E545" s="427"/>
      <c r="F545" s="427"/>
      <c r="G545" s="94">
        <f>'01-Mapa de riesgo-UO'!I660</f>
        <v>0</v>
      </c>
      <c r="H545" s="427"/>
      <c r="I545" s="427"/>
      <c r="J545" s="95">
        <f>'01-Mapa de riesgo-UO'!AW879</f>
        <v>0</v>
      </c>
      <c r="K545" s="426"/>
      <c r="L545" s="435"/>
      <c r="M545" s="435"/>
      <c r="N545" s="435"/>
      <c r="O545" s="435"/>
      <c r="P545" s="435"/>
      <c r="Q545" s="435"/>
      <c r="R545" s="435"/>
      <c r="S545" s="454"/>
    </row>
    <row r="546" spans="1:19" ht="31.5" hidden="1" customHeight="1" x14ac:dyDescent="0.2">
      <c r="A546" s="428"/>
      <c r="B546" s="426"/>
      <c r="C546" s="426"/>
      <c r="D546" s="427"/>
      <c r="E546" s="427"/>
      <c r="F546" s="427"/>
      <c r="G546" s="94">
        <f>'01-Mapa de riesgo-UO'!I661</f>
        <v>0</v>
      </c>
      <c r="H546" s="427"/>
      <c r="I546" s="427"/>
      <c r="J546" s="95">
        <f>'01-Mapa de riesgo-UO'!AW880</f>
        <v>0</v>
      </c>
      <c r="K546" s="426"/>
      <c r="L546" s="435"/>
      <c r="M546" s="435"/>
      <c r="N546" s="435"/>
      <c r="O546" s="435"/>
      <c r="P546" s="435"/>
      <c r="Q546" s="435"/>
      <c r="R546" s="435"/>
      <c r="S546" s="454"/>
    </row>
    <row r="547" spans="1:19" ht="31.5" hidden="1" customHeight="1" x14ac:dyDescent="0.2">
      <c r="A547" s="428">
        <v>180</v>
      </c>
      <c r="B547" s="426">
        <f>'01-Mapa de riesgo-UO'!D551</f>
        <v>0</v>
      </c>
      <c r="C547" s="426">
        <f>+'01-Mapa de riesgo-UO'!F551</f>
        <v>0</v>
      </c>
      <c r="D547" s="427">
        <f>'01-Mapa de riesgo-UO'!J551</f>
        <v>0</v>
      </c>
      <c r="E547" s="427">
        <f>'01-Mapa de riesgo-UO'!K551</f>
        <v>0</v>
      </c>
      <c r="F547" s="427">
        <f>'01-Mapa de riesgo-UO'!L551</f>
        <v>0</v>
      </c>
      <c r="G547" s="94">
        <f>'01-Mapa de riesgo-UO'!I551</f>
        <v>0</v>
      </c>
      <c r="H547" s="427">
        <f>'01-Mapa de riesgo-UO'!M551</f>
        <v>0</v>
      </c>
      <c r="I547" s="427" t="str">
        <f>'01-Mapa de riesgo-UO'!AT551</f>
        <v>LEVE</v>
      </c>
      <c r="J547" s="95">
        <f>'01-Mapa de riesgo-UO'!AW881</f>
        <v>0</v>
      </c>
      <c r="K547" s="426" t="str">
        <f t="shared" ref="K547" si="29">IF(I547="GRAVE","Debe formularse",IF(I547="MODERADO", "Si el proceso lo requiere","NO"))</f>
        <v>NO</v>
      </c>
      <c r="L547" s="435"/>
      <c r="M547" s="435"/>
      <c r="N547" s="435"/>
      <c r="O547" s="435"/>
      <c r="P547" s="435"/>
      <c r="Q547" s="435"/>
      <c r="R547" s="435"/>
      <c r="S547" s="454"/>
    </row>
    <row r="548" spans="1:19" ht="31.5" hidden="1" customHeight="1" x14ac:dyDescent="0.2">
      <c r="A548" s="428"/>
      <c r="B548" s="426"/>
      <c r="C548" s="426"/>
      <c r="D548" s="427"/>
      <c r="E548" s="427"/>
      <c r="F548" s="427"/>
      <c r="G548" s="94" t="str">
        <f>'01-Mapa de riesgo-UO'!I663</f>
        <v>EXTERNO</v>
      </c>
      <c r="H548" s="427"/>
      <c r="I548" s="427"/>
      <c r="J548" s="95">
        <f>'01-Mapa de riesgo-UO'!AW882</f>
        <v>0</v>
      </c>
      <c r="K548" s="426"/>
      <c r="L548" s="435"/>
      <c r="M548" s="435"/>
      <c r="N548" s="435"/>
      <c r="O548" s="435"/>
      <c r="P548" s="435"/>
      <c r="Q548" s="435"/>
      <c r="R548" s="435"/>
      <c r="S548" s="454"/>
    </row>
    <row r="549" spans="1:19" ht="31.5" hidden="1" customHeight="1" x14ac:dyDescent="0.2">
      <c r="A549" s="428"/>
      <c r="B549" s="426"/>
      <c r="C549" s="426"/>
      <c r="D549" s="427"/>
      <c r="E549" s="427"/>
      <c r="F549" s="427"/>
      <c r="G549" s="94" t="str">
        <f>'01-Mapa de riesgo-UO'!I664</f>
        <v>Económicos</v>
      </c>
      <c r="H549" s="427"/>
      <c r="I549" s="427"/>
      <c r="J549" s="95">
        <f>'01-Mapa de riesgo-UO'!AW883</f>
        <v>0</v>
      </c>
      <c r="K549" s="426"/>
      <c r="L549" s="435"/>
      <c r="M549" s="435"/>
      <c r="N549" s="435"/>
      <c r="O549" s="435"/>
      <c r="P549" s="435"/>
      <c r="Q549" s="435"/>
      <c r="R549" s="435"/>
      <c r="S549" s="454"/>
    </row>
    <row r="550" spans="1:19" ht="31.5" hidden="1" customHeight="1" x14ac:dyDescent="0.2">
      <c r="A550" s="428">
        <v>181</v>
      </c>
      <c r="B550" s="426">
        <f>'01-Mapa de riesgo-UO'!D554</f>
        <v>0</v>
      </c>
      <c r="C550" s="426">
        <f>+'01-Mapa de riesgo-UO'!F554</f>
        <v>0</v>
      </c>
      <c r="D550" s="427">
        <f>'01-Mapa de riesgo-UO'!J554</f>
        <v>0</v>
      </c>
      <c r="E550" s="427">
        <f>'01-Mapa de riesgo-UO'!K554</f>
        <v>0</v>
      </c>
      <c r="F550" s="427">
        <f>'01-Mapa de riesgo-UO'!L554</f>
        <v>0</v>
      </c>
      <c r="G550" s="94">
        <f>'01-Mapa de riesgo-UO'!I554</f>
        <v>0</v>
      </c>
      <c r="H550" s="427">
        <f>'01-Mapa de riesgo-UO'!M554</f>
        <v>0</v>
      </c>
      <c r="I550" s="427" t="str">
        <f>'01-Mapa de riesgo-UO'!AT554</f>
        <v>LEVE</v>
      </c>
      <c r="J550" s="95">
        <f>'01-Mapa de riesgo-UO'!AW884</f>
        <v>0</v>
      </c>
      <c r="K550" s="426" t="str">
        <f t="shared" ref="K550" si="30">IF(I550="GRAVE","Debe formularse",IF(I550="MODERADO", "Si el proceso lo requiere","NO"))</f>
        <v>NO</v>
      </c>
      <c r="L550" s="435"/>
      <c r="M550" s="435"/>
      <c r="N550" s="435"/>
      <c r="O550" s="435"/>
      <c r="P550" s="435"/>
      <c r="Q550" s="435"/>
      <c r="R550" s="435"/>
      <c r="S550" s="454"/>
    </row>
    <row r="551" spans="1:19" ht="31.5" hidden="1" customHeight="1" x14ac:dyDescent="0.2">
      <c r="A551" s="428"/>
      <c r="B551" s="426"/>
      <c r="C551" s="426"/>
      <c r="D551" s="427"/>
      <c r="E551" s="427"/>
      <c r="F551" s="427"/>
      <c r="G551" s="94" t="str">
        <f>'01-Mapa de riesgo-UO'!I666</f>
        <v>Medio  Ambientales</v>
      </c>
      <c r="H551" s="427"/>
      <c r="I551" s="427"/>
      <c r="J551" s="95">
        <f>'01-Mapa de riesgo-UO'!AW885</f>
        <v>0</v>
      </c>
      <c r="K551" s="426"/>
      <c r="L551" s="435"/>
      <c r="M551" s="435"/>
      <c r="N551" s="435"/>
      <c r="O551" s="435"/>
      <c r="P551" s="435"/>
      <c r="Q551" s="435"/>
      <c r="R551" s="435"/>
      <c r="S551" s="454"/>
    </row>
    <row r="552" spans="1:19" ht="31.5" hidden="1" customHeight="1" x14ac:dyDescent="0.2">
      <c r="A552" s="428"/>
      <c r="B552" s="426"/>
      <c r="C552" s="426"/>
      <c r="D552" s="427"/>
      <c r="E552" s="427"/>
      <c r="F552" s="427"/>
      <c r="G552" s="94" t="str">
        <f>'01-Mapa de riesgo-UO'!I667</f>
        <v>Orden Público</v>
      </c>
      <c r="H552" s="427"/>
      <c r="I552" s="427"/>
      <c r="J552" s="95">
        <f>'01-Mapa de riesgo-UO'!AW886</f>
        <v>0</v>
      </c>
      <c r="K552" s="426"/>
      <c r="L552" s="435"/>
      <c r="M552" s="435"/>
      <c r="N552" s="435"/>
      <c r="O552" s="435"/>
      <c r="P552" s="435"/>
      <c r="Q552" s="435"/>
      <c r="R552" s="435"/>
      <c r="S552" s="454"/>
    </row>
    <row r="553" spans="1:19" ht="31.5" hidden="1" customHeight="1" x14ac:dyDescent="0.2">
      <c r="A553" s="428">
        <v>182</v>
      </c>
      <c r="B553" s="426">
        <f>'01-Mapa de riesgo-UO'!D557</f>
        <v>0</v>
      </c>
      <c r="C553" s="426">
        <f>+'01-Mapa de riesgo-UO'!F557</f>
        <v>0</v>
      </c>
      <c r="D553" s="427">
        <f>'01-Mapa de riesgo-UO'!J557</f>
        <v>0</v>
      </c>
      <c r="E553" s="427">
        <f>'01-Mapa de riesgo-UO'!K557</f>
        <v>0</v>
      </c>
      <c r="F553" s="427">
        <f>'01-Mapa de riesgo-UO'!L557</f>
        <v>0</v>
      </c>
      <c r="G553" s="94">
        <f>'01-Mapa de riesgo-UO'!I557</f>
        <v>0</v>
      </c>
      <c r="H553" s="427">
        <f>'01-Mapa de riesgo-UO'!M557</f>
        <v>0</v>
      </c>
      <c r="I553" s="427" t="str">
        <f>'01-Mapa de riesgo-UO'!AT557</f>
        <v>LEVE</v>
      </c>
      <c r="J553" s="95">
        <f>'01-Mapa de riesgo-UO'!AW887</f>
        <v>0</v>
      </c>
      <c r="K553" s="426" t="str">
        <f t="shared" ref="K553" si="31">IF(I553="GRAVE","Debe formularse",IF(I553="MODERADO", "Si el proceso lo requiere","NO"))</f>
        <v>NO</v>
      </c>
      <c r="L553" s="435"/>
      <c r="M553" s="435"/>
      <c r="N553" s="435"/>
      <c r="O553" s="435"/>
      <c r="P553" s="435"/>
      <c r="Q553" s="435"/>
      <c r="R553" s="435"/>
      <c r="S553" s="454"/>
    </row>
    <row r="554" spans="1:19" ht="31.5" hidden="1" customHeight="1" x14ac:dyDescent="0.2">
      <c r="A554" s="428"/>
      <c r="B554" s="426"/>
      <c r="C554" s="426"/>
      <c r="D554" s="427"/>
      <c r="E554" s="427"/>
      <c r="F554" s="427"/>
      <c r="G554" s="94" t="str">
        <f>'01-Mapa de riesgo-UO'!I669</f>
        <v>Tecnologías</v>
      </c>
      <c r="H554" s="427"/>
      <c r="I554" s="427"/>
      <c r="J554" s="95">
        <f>'01-Mapa de riesgo-UO'!AW888</f>
        <v>0</v>
      </c>
      <c r="K554" s="426"/>
      <c r="L554" s="435"/>
      <c r="M554" s="435"/>
      <c r="N554" s="435"/>
      <c r="O554" s="435"/>
      <c r="P554" s="435"/>
      <c r="Q554" s="435"/>
      <c r="R554" s="435"/>
      <c r="S554" s="454"/>
    </row>
    <row r="555" spans="1:19" ht="31.5" hidden="1" customHeight="1" x14ac:dyDescent="0.2">
      <c r="A555" s="428"/>
      <c r="B555" s="426"/>
      <c r="C555" s="426"/>
      <c r="D555" s="427"/>
      <c r="E555" s="427"/>
      <c r="F555" s="427"/>
      <c r="G555" s="94" t="str">
        <f>'01-Mapa de riesgo-UO'!I670</f>
        <v>LAFT - Ususarios</v>
      </c>
      <c r="H555" s="427"/>
      <c r="I555" s="427"/>
      <c r="J555" s="95">
        <f>'01-Mapa de riesgo-UO'!AW889</f>
        <v>0</v>
      </c>
      <c r="K555" s="426"/>
      <c r="L555" s="435"/>
      <c r="M555" s="435"/>
      <c r="N555" s="435"/>
      <c r="O555" s="435"/>
      <c r="P555" s="435"/>
      <c r="Q555" s="435"/>
      <c r="R555" s="435"/>
      <c r="S555" s="454"/>
    </row>
    <row r="556" spans="1:19" ht="31.5" hidden="1" customHeight="1" x14ac:dyDescent="0.2">
      <c r="A556" s="428">
        <v>183</v>
      </c>
      <c r="B556" s="426">
        <f>'01-Mapa de riesgo-UO'!D560</f>
        <v>0</v>
      </c>
      <c r="C556" s="426">
        <f>+'01-Mapa de riesgo-UO'!F560</f>
        <v>0</v>
      </c>
      <c r="D556" s="427">
        <f>'01-Mapa de riesgo-UO'!J560</f>
        <v>0</v>
      </c>
      <c r="E556" s="427">
        <f>'01-Mapa de riesgo-UO'!K560</f>
        <v>0</v>
      </c>
      <c r="F556" s="427">
        <f>'01-Mapa de riesgo-UO'!L560</f>
        <v>0</v>
      </c>
      <c r="G556" s="94">
        <f>'01-Mapa de riesgo-UO'!I560</f>
        <v>0</v>
      </c>
      <c r="H556" s="427">
        <f>'01-Mapa de riesgo-UO'!M560</f>
        <v>0</v>
      </c>
      <c r="I556" s="427" t="str">
        <f>'01-Mapa de riesgo-UO'!AT560</f>
        <v>LEVE</v>
      </c>
      <c r="J556" s="95">
        <f>'01-Mapa de riesgo-UO'!AW890</f>
        <v>0</v>
      </c>
      <c r="K556" s="426" t="str">
        <f t="shared" ref="K556" si="32">IF(I556="GRAVE","Debe formularse",IF(I556="MODERADO", "Si el proceso lo requiere","NO"))</f>
        <v>NO</v>
      </c>
      <c r="L556" s="435"/>
      <c r="M556" s="435"/>
      <c r="N556" s="435"/>
      <c r="O556" s="435"/>
      <c r="P556" s="435"/>
      <c r="Q556" s="435"/>
      <c r="R556" s="435"/>
      <c r="S556" s="454"/>
    </row>
    <row r="557" spans="1:19" ht="31.5" hidden="1" customHeight="1" x14ac:dyDescent="0.2">
      <c r="A557" s="428"/>
      <c r="B557" s="426"/>
      <c r="C557" s="426"/>
      <c r="D557" s="427"/>
      <c r="E557" s="427"/>
      <c r="F557" s="427"/>
      <c r="G557" s="94">
        <f>'01-Mapa de riesgo-UO'!I672</f>
        <v>0</v>
      </c>
      <c r="H557" s="427"/>
      <c r="I557" s="427"/>
      <c r="J557" s="95">
        <f>'01-Mapa de riesgo-UO'!AW891</f>
        <v>0</v>
      </c>
      <c r="K557" s="426"/>
      <c r="L557" s="435"/>
      <c r="M557" s="435"/>
      <c r="N557" s="435"/>
      <c r="O557" s="435"/>
      <c r="P557" s="435"/>
      <c r="Q557" s="435"/>
      <c r="R557" s="435"/>
      <c r="S557" s="454"/>
    </row>
    <row r="558" spans="1:19" ht="31.5" hidden="1" customHeight="1" x14ac:dyDescent="0.2">
      <c r="A558" s="428"/>
      <c r="B558" s="426"/>
      <c r="C558" s="426"/>
      <c r="D558" s="427"/>
      <c r="E558" s="427"/>
      <c r="F558" s="427"/>
      <c r="G558" s="94">
        <f>'01-Mapa de riesgo-UO'!I673</f>
        <v>0</v>
      </c>
      <c r="H558" s="427"/>
      <c r="I558" s="427"/>
      <c r="J558" s="95">
        <f>'01-Mapa de riesgo-UO'!AW892</f>
        <v>0</v>
      </c>
      <c r="K558" s="426"/>
      <c r="L558" s="435"/>
      <c r="M558" s="435"/>
      <c r="N558" s="435"/>
      <c r="O558" s="435"/>
      <c r="P558" s="435"/>
      <c r="Q558" s="435"/>
      <c r="R558" s="435"/>
      <c r="S558" s="454"/>
    </row>
    <row r="559" spans="1:19" ht="31.5" hidden="1" customHeight="1" x14ac:dyDescent="0.2">
      <c r="A559" s="428">
        <v>184</v>
      </c>
      <c r="B559" s="426">
        <f>'01-Mapa de riesgo-UO'!D563</f>
        <v>0</v>
      </c>
      <c r="C559" s="426">
        <f>+'01-Mapa de riesgo-UO'!F563</f>
        <v>0</v>
      </c>
      <c r="D559" s="427">
        <f>'01-Mapa de riesgo-UO'!J563</f>
        <v>0</v>
      </c>
      <c r="E559" s="427">
        <f>'01-Mapa de riesgo-UO'!K563</f>
        <v>0</v>
      </c>
      <c r="F559" s="427">
        <f>'01-Mapa de riesgo-UO'!L563</f>
        <v>0</v>
      </c>
      <c r="G559" s="94">
        <f>'01-Mapa de riesgo-UO'!I563</f>
        <v>0</v>
      </c>
      <c r="H559" s="427">
        <f>'01-Mapa de riesgo-UO'!M563</f>
        <v>0</v>
      </c>
      <c r="I559" s="427" t="str">
        <f>'01-Mapa de riesgo-UO'!AT563</f>
        <v>LEVE</v>
      </c>
      <c r="J559" s="95">
        <f>'01-Mapa de riesgo-UO'!AW893</f>
        <v>0</v>
      </c>
      <c r="K559" s="426" t="str">
        <f t="shared" ref="K559" si="33">IF(I559="GRAVE","Debe formularse",IF(I559="MODERADO", "Si el proceso lo requiere","NO"))</f>
        <v>NO</v>
      </c>
      <c r="L559" s="435"/>
      <c r="M559" s="435"/>
      <c r="N559" s="435"/>
      <c r="O559" s="435"/>
      <c r="P559" s="435"/>
      <c r="Q559" s="435"/>
      <c r="R559" s="435"/>
      <c r="S559" s="454"/>
    </row>
    <row r="560" spans="1:19" ht="31.5" hidden="1" customHeight="1" x14ac:dyDescent="0.2">
      <c r="A560" s="428"/>
      <c r="B560" s="426"/>
      <c r="C560" s="426"/>
      <c r="D560" s="427"/>
      <c r="E560" s="427"/>
      <c r="F560" s="427"/>
      <c r="G560" s="94">
        <f>'01-Mapa de riesgo-UO'!I675</f>
        <v>0</v>
      </c>
      <c r="H560" s="427"/>
      <c r="I560" s="427"/>
      <c r="J560" s="95">
        <f>'01-Mapa de riesgo-UO'!AW894</f>
        <v>0</v>
      </c>
      <c r="K560" s="426"/>
      <c r="L560" s="435"/>
      <c r="M560" s="435"/>
      <c r="N560" s="435"/>
      <c r="O560" s="435"/>
      <c r="P560" s="435"/>
      <c r="Q560" s="435"/>
      <c r="R560" s="435"/>
      <c r="S560" s="454"/>
    </row>
    <row r="561" spans="1:19" ht="31.5" hidden="1" customHeight="1" x14ac:dyDescent="0.2">
      <c r="A561" s="428"/>
      <c r="B561" s="426"/>
      <c r="C561" s="426"/>
      <c r="D561" s="427"/>
      <c r="E561" s="427"/>
      <c r="F561" s="427"/>
      <c r="G561" s="94">
        <f>'01-Mapa de riesgo-UO'!I676</f>
        <v>0</v>
      </c>
      <c r="H561" s="427"/>
      <c r="I561" s="427"/>
      <c r="J561" s="95">
        <f>'01-Mapa de riesgo-UO'!AW895</f>
        <v>0</v>
      </c>
      <c r="K561" s="426"/>
      <c r="L561" s="435"/>
      <c r="M561" s="435"/>
      <c r="N561" s="435"/>
      <c r="O561" s="435"/>
      <c r="P561" s="435"/>
      <c r="Q561" s="435"/>
      <c r="R561" s="435"/>
      <c r="S561" s="454"/>
    </row>
    <row r="562" spans="1:19" ht="31.5" hidden="1" customHeight="1" x14ac:dyDescent="0.2">
      <c r="A562" s="428">
        <v>185</v>
      </c>
      <c r="B562" s="426">
        <f>'01-Mapa de riesgo-UO'!D566</f>
        <v>0</v>
      </c>
      <c r="C562" s="426">
        <f>+'01-Mapa de riesgo-UO'!F566</f>
        <v>0</v>
      </c>
      <c r="D562" s="427">
        <f>'01-Mapa de riesgo-UO'!J566</f>
        <v>0</v>
      </c>
      <c r="E562" s="427">
        <f>'01-Mapa de riesgo-UO'!K566</f>
        <v>0</v>
      </c>
      <c r="F562" s="427">
        <f>'01-Mapa de riesgo-UO'!L566</f>
        <v>0</v>
      </c>
      <c r="G562" s="94">
        <f>'01-Mapa de riesgo-UO'!I566</f>
        <v>0</v>
      </c>
      <c r="H562" s="427">
        <f>'01-Mapa de riesgo-UO'!M566</f>
        <v>0</v>
      </c>
      <c r="I562" s="427" t="str">
        <f>'01-Mapa de riesgo-UO'!AT566</f>
        <v>LEVE</v>
      </c>
      <c r="J562" s="95">
        <f>'01-Mapa de riesgo-UO'!AW896</f>
        <v>0</v>
      </c>
      <c r="K562" s="426" t="str">
        <f t="shared" ref="K562" si="34">IF(I562="GRAVE","Debe formularse",IF(I562="MODERADO", "Si el proceso lo requiere","NO"))</f>
        <v>NO</v>
      </c>
      <c r="L562" s="435"/>
      <c r="M562" s="435"/>
      <c r="N562" s="435"/>
      <c r="O562" s="435"/>
      <c r="P562" s="435"/>
      <c r="Q562" s="435"/>
      <c r="R562" s="435"/>
      <c r="S562" s="454"/>
    </row>
    <row r="563" spans="1:19" ht="31.5" hidden="1" customHeight="1" x14ac:dyDescent="0.2">
      <c r="A563" s="428"/>
      <c r="B563" s="426"/>
      <c r="C563" s="426"/>
      <c r="D563" s="427"/>
      <c r="E563" s="427"/>
      <c r="F563" s="427"/>
      <c r="G563" s="94">
        <f>'01-Mapa de riesgo-UO'!I678</f>
        <v>0</v>
      </c>
      <c r="H563" s="427"/>
      <c r="I563" s="427"/>
      <c r="J563" s="95">
        <f>'01-Mapa de riesgo-UO'!AW897</f>
        <v>0</v>
      </c>
      <c r="K563" s="426"/>
      <c r="L563" s="435"/>
      <c r="M563" s="435"/>
      <c r="N563" s="435"/>
      <c r="O563" s="435"/>
      <c r="P563" s="435"/>
      <c r="Q563" s="435"/>
      <c r="R563" s="435"/>
      <c r="S563" s="454"/>
    </row>
    <row r="564" spans="1:19" ht="31.5" hidden="1" customHeight="1" x14ac:dyDescent="0.2">
      <c r="A564" s="428"/>
      <c r="B564" s="426"/>
      <c r="C564" s="426"/>
      <c r="D564" s="427"/>
      <c r="E564" s="427"/>
      <c r="F564" s="427"/>
      <c r="G564" s="94">
        <f>'01-Mapa de riesgo-UO'!I679</f>
        <v>0</v>
      </c>
      <c r="H564" s="427"/>
      <c r="I564" s="427"/>
      <c r="J564" s="95">
        <f>'01-Mapa de riesgo-UO'!AW898</f>
        <v>0</v>
      </c>
      <c r="K564" s="426"/>
      <c r="L564" s="435"/>
      <c r="M564" s="435"/>
      <c r="N564" s="435"/>
      <c r="O564" s="435"/>
      <c r="P564" s="435"/>
      <c r="Q564" s="435"/>
      <c r="R564" s="435"/>
      <c r="S564" s="454"/>
    </row>
    <row r="565" spans="1:19" ht="31.5" hidden="1" customHeight="1" x14ac:dyDescent="0.2">
      <c r="A565" s="428">
        <v>186</v>
      </c>
      <c r="B565" s="426">
        <f>'01-Mapa de riesgo-UO'!D569</f>
        <v>0</v>
      </c>
      <c r="C565" s="426">
        <f>+'01-Mapa de riesgo-UO'!F569</f>
        <v>0</v>
      </c>
      <c r="D565" s="427">
        <f>'01-Mapa de riesgo-UO'!J569</f>
        <v>0</v>
      </c>
      <c r="E565" s="427">
        <f>'01-Mapa de riesgo-UO'!K569</f>
        <v>0</v>
      </c>
      <c r="F565" s="427">
        <f>'01-Mapa de riesgo-UO'!L569</f>
        <v>0</v>
      </c>
      <c r="G565" s="94">
        <f>'01-Mapa de riesgo-UO'!I569</f>
        <v>0</v>
      </c>
      <c r="H565" s="427">
        <f>'01-Mapa de riesgo-UO'!M569</f>
        <v>0</v>
      </c>
      <c r="I565" s="427" t="str">
        <f>'01-Mapa de riesgo-UO'!AT569</f>
        <v>LEVE</v>
      </c>
      <c r="J565" s="95">
        <f>'01-Mapa de riesgo-UO'!AW899</f>
        <v>0</v>
      </c>
      <c r="K565" s="426" t="str">
        <f t="shared" ref="K565" si="35">IF(I565="GRAVE","Debe formularse",IF(I565="MODERADO", "Si el proceso lo requiere","NO"))</f>
        <v>NO</v>
      </c>
      <c r="L565" s="435"/>
      <c r="M565" s="435"/>
      <c r="N565" s="435"/>
      <c r="O565" s="435"/>
      <c r="P565" s="435"/>
      <c r="Q565" s="435"/>
      <c r="R565" s="435"/>
      <c r="S565" s="454"/>
    </row>
    <row r="566" spans="1:19" ht="31.5" hidden="1" customHeight="1" x14ac:dyDescent="0.2">
      <c r="A566" s="428"/>
      <c r="B566" s="426"/>
      <c r="C566" s="426"/>
      <c r="D566" s="427"/>
      <c r="E566" s="427"/>
      <c r="F566" s="427"/>
      <c r="G566" s="94">
        <f>'01-Mapa de riesgo-UO'!I681</f>
        <v>0</v>
      </c>
      <c r="H566" s="427"/>
      <c r="I566" s="427"/>
      <c r="J566" s="95">
        <f>'01-Mapa de riesgo-UO'!AW900</f>
        <v>0</v>
      </c>
      <c r="K566" s="426"/>
      <c r="L566" s="435"/>
      <c r="M566" s="435"/>
      <c r="N566" s="435"/>
      <c r="O566" s="435"/>
      <c r="P566" s="435"/>
      <c r="Q566" s="435"/>
      <c r="R566" s="435"/>
      <c r="S566" s="454"/>
    </row>
    <row r="567" spans="1:19" ht="31.5" hidden="1" customHeight="1" thickBot="1" x14ac:dyDescent="0.25">
      <c r="A567" s="457"/>
      <c r="B567" s="458"/>
      <c r="C567" s="458"/>
      <c r="D567" s="459"/>
      <c r="E567" s="459"/>
      <c r="F567" s="459"/>
      <c r="G567" s="96">
        <f>'01-Mapa de riesgo-UO'!I682</f>
        <v>0</v>
      </c>
      <c r="H567" s="459"/>
      <c r="I567" s="459"/>
      <c r="J567" s="97">
        <f>'01-Mapa de riesgo-UO'!AW901</f>
        <v>0</v>
      </c>
      <c r="K567" s="458"/>
      <c r="L567" s="456"/>
      <c r="M567" s="456"/>
      <c r="N567" s="456"/>
      <c r="O567" s="456"/>
      <c r="P567" s="456"/>
      <c r="Q567" s="456"/>
      <c r="R567" s="456"/>
      <c r="S567" s="460"/>
    </row>
  </sheetData>
  <sheetProtection algorithmName="SHA-512" hashValue="f9CrBUo2cjA2CARUz1ogehmo0UyYf7PPObgayQJM1FrhZukBJTAIiXjuZtrdPGZ+bJNvuf9P5VshbZIAEA75FA==" saltValue="sPWmDBxTRH5JbY0iE1+8Xw==" spinCount="100000" sheet="1" objects="1" scenarios="1"/>
  <autoFilter ref="A9:S567" xr:uid="{00000000-0001-0000-0100-000000000000}">
    <filterColumn colId="1">
      <filters>
        <filter val="INVESTIGACIÓN_E_INNOVACIÓN"/>
      </filters>
    </filterColumn>
    <filterColumn colId="11" showButton="0"/>
    <filterColumn colId="12" showButton="0"/>
    <filterColumn colId="15" showButton="0"/>
    <filterColumn colId="16" showButton="0"/>
  </autoFilter>
  <mergeCells count="2438">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s>
  <phoneticPr fontId="2" type="noConversion"/>
  <conditionalFormatting sqref="I10:I567">
    <cfRule type="cellIs" dxfId="1390" priority="17" stopIfTrue="1" operator="equal">
      <formula>"GRAVE"</formula>
    </cfRule>
    <cfRule type="cellIs" dxfId="1389" priority="18" stopIfTrue="1" operator="equal">
      <formula>"MODERADO"</formula>
    </cfRule>
    <cfRule type="cellIs" dxfId="1388" priority="19" stopIfTrue="1" operator="equal">
      <formula>"LEVE"</formula>
    </cfRule>
  </conditionalFormatting>
  <conditionalFormatting sqref="K10:K69">
    <cfRule type="containsText" dxfId="1387" priority="50" operator="containsText" text="Debe formularse">
      <formula>NOT(ISERROR(SEARCH("Debe formularse",K10)))</formula>
    </cfRule>
  </conditionalFormatting>
  <conditionalFormatting sqref="K10:K567">
    <cfRule type="cellIs" dxfId="1386" priority="14" operator="equal">
      <formula>"NO"</formula>
    </cfRule>
    <cfRule type="containsText" dxfId="1385" priority="15" operator="containsText" text="Si el proceso lo requiere">
      <formula>NOT(ISERROR(SEARCH("Si el proceso lo requiere",K10)))</formula>
    </cfRule>
  </conditionalFormatting>
  <conditionalFormatting sqref="K16:K18">
    <cfRule type="containsText" dxfId="1384" priority="49" operator="containsText" text="SI el proceso lo requiere">
      <formula>NOT(ISERROR(SEARCH("SI el proceso lo requiere",K16)))</formula>
    </cfRule>
  </conditionalFormatting>
  <conditionalFormatting sqref="K70:K567">
    <cfRule type="containsText" dxfId="1383" priority="16" operator="containsText" text="Debe formularse">
      <formula>NOT(ISERROR(SEARCH("Debe formularse",K70)))</formula>
    </cfRule>
  </conditionalFormatting>
  <conditionalFormatting sqref="L10:S567">
    <cfRule type="expression" dxfId="1382" priority="1">
      <formula>$K10="NO"</formula>
    </cfRule>
  </conditionalFormatting>
  <dataValidations xWindow="1466" yWindow="553" count="5">
    <dataValidation allowBlank="1" showInputMessage="1" showErrorMessage="1" promptTitle="TRATAMIENTO DEL RIESGO" prompt="Defina el tratamiento a dar el riesgo" sqref="J10:J567" xr:uid="{00000000-0002-0000-0100-000000000000}"/>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xr:uid="{00000000-0002-0000-0100-000001000000}">
      <formula1>K10&lt;&gt;"NO"</formula1>
    </dataValidation>
    <dataValidation type="custom" allowBlank="1" showInputMessage="1" showErrorMessage="1" promptTitle="Responsable Contingencia" prompt="Establezca quien es el responsable que lidera la acción de contingencia." sqref="O10:O567" xr:uid="{00000000-0002-0000-0100-000002000000}">
      <formula1>K10&lt;&gt;"NO"</formula1>
    </dataValidation>
    <dataValidation type="custom" allowBlank="1" showInputMessage="1" showErrorMessage="1" promptTitle="Responsable Contingencia" prompt="Establezca quien es el responsable que lidera la acción de contingencia." sqref="P10:R567" xr:uid="{00000000-0002-0000-0100-000003000000}">
      <formula1>K10&lt;&gt;"NO"</formula1>
    </dataValidation>
    <dataValidation type="custom" allowBlank="1" showInputMessage="1" showErrorMessage="1" promptTitle="Responsable Contingencia" prompt="Establezca quien es el responsable que lidera la acción de contingencia." sqref="S10:S567" xr:uid="{00000000-0002-0000-0100-000004000000}">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C1437"/>
  <sheetViews>
    <sheetView showGridLines="0" topLeftCell="C1" workbookViewId="0">
      <selection activeCell="K28" sqref="K28:K30"/>
    </sheetView>
  </sheetViews>
  <sheetFormatPr baseColWidth="10" defaultColWidth="12.5703125" defaultRowHeight="12.75" customHeight="1" x14ac:dyDescent="0.2"/>
  <cols>
    <col min="1" max="1" width="5.28515625" style="263" customWidth="1"/>
    <col min="2" max="2" width="12.5703125" style="263" customWidth="1"/>
    <col min="3" max="4" width="11.85546875" style="263" customWidth="1"/>
    <col min="5" max="6" width="46.42578125" style="263" customWidth="1"/>
    <col min="7" max="7" width="46.42578125" style="298" customWidth="1"/>
    <col min="8" max="8" width="46.42578125" style="263" customWidth="1"/>
    <col min="9" max="9" width="14" style="263" customWidth="1"/>
    <col min="10" max="10" width="30.7109375" style="263" customWidth="1"/>
    <col min="11" max="11" width="13.42578125" style="263" customWidth="1"/>
    <col min="12" max="12" width="65.5703125" style="263" customWidth="1"/>
    <col min="13" max="13" width="35.7109375" style="263" customWidth="1"/>
    <col min="14" max="14" width="17.85546875" style="263" customWidth="1"/>
    <col min="15" max="15" width="26" style="263" customWidth="1"/>
    <col min="16" max="16" width="13.42578125" style="263" customWidth="1"/>
    <col min="17" max="17" width="9.7109375" style="263" customWidth="1"/>
    <col min="18" max="18" width="11.7109375" style="263" customWidth="1"/>
    <col min="19" max="20" width="35.7109375" style="263" customWidth="1"/>
    <col min="21" max="21" width="19.42578125" style="263" customWidth="1"/>
    <col min="22" max="22" width="37.28515625" style="263" customWidth="1"/>
    <col min="23" max="23" width="32.28515625" style="263" customWidth="1"/>
    <col min="24" max="24" width="26.28515625" style="263" customWidth="1"/>
    <col min="25" max="25" width="80.5703125" style="263" customWidth="1"/>
    <col min="26" max="26" width="18.140625" style="263" customWidth="1"/>
    <col min="27" max="27" width="30.7109375" style="263" customWidth="1"/>
    <col min="28" max="28" width="16.42578125" style="263" customWidth="1"/>
    <col min="29" max="29" width="11.42578125" style="263" customWidth="1"/>
    <col min="30" max="16384" width="12.5703125" style="263"/>
  </cols>
  <sheetData>
    <row r="1" spans="1:29" s="74" customFormat="1" ht="12.75" customHeight="1" x14ac:dyDescent="0.2">
      <c r="A1" s="299">
        <v>13</v>
      </c>
      <c r="B1" s="300"/>
      <c r="C1" s="300"/>
      <c r="D1" s="301"/>
      <c r="E1" s="301"/>
      <c r="F1" s="301"/>
      <c r="G1" s="300"/>
      <c r="H1" s="301"/>
      <c r="I1" s="301"/>
      <c r="J1" s="301"/>
      <c r="K1" s="301"/>
      <c r="L1" s="301"/>
      <c r="M1" s="301"/>
      <c r="N1" s="301"/>
      <c r="O1" s="301"/>
      <c r="P1" s="301"/>
      <c r="Q1" s="301"/>
      <c r="R1" s="301"/>
      <c r="S1" s="301"/>
      <c r="T1" s="301"/>
      <c r="U1" s="301"/>
      <c r="V1" s="301"/>
      <c r="W1" s="301"/>
      <c r="X1" s="301"/>
      <c r="Y1" s="301"/>
      <c r="Z1" s="301"/>
      <c r="AA1" s="223" t="s">
        <v>64</v>
      </c>
      <c r="AB1" s="224" t="s">
        <v>2155</v>
      </c>
      <c r="AC1" s="304"/>
    </row>
    <row r="2" spans="1:29" s="74" customFormat="1" ht="12.75" customHeight="1" x14ac:dyDescent="0.2">
      <c r="A2" s="305"/>
      <c r="B2" s="306"/>
      <c r="C2" s="306"/>
      <c r="D2" s="492" t="s">
        <v>66</v>
      </c>
      <c r="E2" s="493"/>
      <c r="F2" s="493"/>
      <c r="G2" s="493"/>
      <c r="H2" s="493"/>
      <c r="I2" s="493"/>
      <c r="J2" s="493"/>
      <c r="K2" s="493"/>
      <c r="L2" s="493"/>
      <c r="M2" s="493"/>
      <c r="N2" s="493"/>
      <c r="O2" s="493"/>
      <c r="P2" s="493"/>
      <c r="Q2" s="493"/>
      <c r="R2" s="493"/>
      <c r="S2" s="493"/>
      <c r="T2" s="493"/>
      <c r="U2" s="493"/>
      <c r="V2" s="493"/>
      <c r="W2" s="493"/>
      <c r="X2" s="493"/>
      <c r="Y2" s="493"/>
      <c r="Z2" s="493"/>
      <c r="AA2" s="225" t="s">
        <v>420</v>
      </c>
      <c r="AB2" s="226">
        <v>1</v>
      </c>
      <c r="AC2" s="304"/>
    </row>
    <row r="3" spans="1:29" s="74" customFormat="1" ht="12.75" customHeight="1" x14ac:dyDescent="0.2">
      <c r="A3" s="305"/>
      <c r="B3" s="306"/>
      <c r="C3" s="306"/>
      <c r="D3" s="492" t="s">
        <v>60</v>
      </c>
      <c r="E3" s="493"/>
      <c r="F3" s="493"/>
      <c r="G3" s="493"/>
      <c r="H3" s="493"/>
      <c r="I3" s="493"/>
      <c r="J3" s="493"/>
      <c r="K3" s="493"/>
      <c r="L3" s="493"/>
      <c r="M3" s="493"/>
      <c r="N3" s="493"/>
      <c r="O3" s="493"/>
      <c r="P3" s="493"/>
      <c r="Q3" s="493"/>
      <c r="R3" s="493"/>
      <c r="S3" s="493"/>
      <c r="T3" s="493"/>
      <c r="U3" s="493"/>
      <c r="V3" s="493"/>
      <c r="W3" s="493"/>
      <c r="X3" s="493"/>
      <c r="Y3" s="493"/>
      <c r="Z3" s="493"/>
      <c r="AA3" s="225" t="s">
        <v>421</v>
      </c>
      <c r="AB3" s="227">
        <v>45828</v>
      </c>
      <c r="AC3" s="304"/>
    </row>
    <row r="4" spans="1:29" s="74" customFormat="1" ht="12.75" customHeight="1" thickBot="1" x14ac:dyDescent="0.25">
      <c r="A4" s="310"/>
      <c r="B4" s="311"/>
      <c r="C4" s="311"/>
      <c r="D4" s="494"/>
      <c r="E4" s="495"/>
      <c r="F4" s="495"/>
      <c r="G4" s="495"/>
      <c r="H4" s="495"/>
      <c r="I4" s="495"/>
      <c r="J4" s="495"/>
      <c r="K4" s="495"/>
      <c r="L4" s="495"/>
      <c r="M4" s="495"/>
      <c r="N4" s="495"/>
      <c r="O4" s="495"/>
      <c r="P4" s="495"/>
      <c r="Q4" s="495"/>
      <c r="R4" s="495"/>
      <c r="S4" s="495"/>
      <c r="T4" s="495"/>
      <c r="U4" s="495"/>
      <c r="V4" s="495"/>
      <c r="W4" s="495"/>
      <c r="X4" s="495"/>
      <c r="Y4" s="495"/>
      <c r="Z4" s="495"/>
      <c r="AA4" s="228" t="s">
        <v>422</v>
      </c>
      <c r="AB4" s="229" t="s">
        <v>2156</v>
      </c>
      <c r="AC4" s="304"/>
    </row>
    <row r="5" spans="1:29" s="74" customFormat="1" ht="12.75" customHeight="1" thickBot="1" x14ac:dyDescent="0.25">
      <c r="A5" s="496"/>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75"/>
    </row>
    <row r="6" spans="1:29" s="74" customFormat="1" ht="12.75" customHeight="1" thickBot="1" x14ac:dyDescent="0.25">
      <c r="A6" s="498" t="str">
        <f>'[1]01-Mapa de riesgo-UO'!A6:D6</f>
        <v>TIPO DE MAPA</v>
      </c>
      <c r="B6" s="499"/>
      <c r="C6" s="500"/>
      <c r="D6" s="501" t="str">
        <f>'[1]01-Mapa de riesgo-UO'!E6</f>
        <v>PROCESOS</v>
      </c>
      <c r="E6" s="502"/>
      <c r="F6" s="502"/>
      <c r="G6" s="503"/>
      <c r="H6" s="314"/>
      <c r="I6" s="314"/>
      <c r="J6" s="314"/>
      <c r="K6" s="314"/>
      <c r="L6" s="504" t="s">
        <v>8</v>
      </c>
      <c r="M6" s="505"/>
      <c r="N6" s="506"/>
      <c r="O6" s="507"/>
      <c r="P6" s="314"/>
      <c r="Q6" s="315"/>
      <c r="R6" s="315"/>
      <c r="S6" s="315"/>
      <c r="T6" s="315"/>
      <c r="U6" s="314"/>
      <c r="V6" s="314"/>
      <c r="W6" s="314"/>
      <c r="X6" s="314"/>
      <c r="Y6" s="315"/>
      <c r="Z6" s="315"/>
      <c r="AA6" s="315"/>
      <c r="AB6" s="315"/>
      <c r="AC6" s="75"/>
    </row>
    <row r="7" spans="1:29" s="74" customFormat="1" ht="12.75" customHeight="1" thickBot="1" x14ac:dyDescent="0.25">
      <c r="A7" s="508"/>
      <c r="B7" s="495"/>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75"/>
    </row>
    <row r="8" spans="1:29" s="74" customFormat="1" ht="33.75" customHeight="1" x14ac:dyDescent="0.2">
      <c r="A8" s="509" t="s">
        <v>54</v>
      </c>
      <c r="B8" s="511" t="s">
        <v>525</v>
      </c>
      <c r="C8" s="511" t="s">
        <v>526</v>
      </c>
      <c r="D8" s="513" t="s">
        <v>73</v>
      </c>
      <c r="E8" s="514"/>
      <c r="F8" s="514"/>
      <c r="G8" s="514"/>
      <c r="H8" s="515"/>
      <c r="I8" s="511" t="s">
        <v>71</v>
      </c>
      <c r="J8" s="513" t="s">
        <v>58</v>
      </c>
      <c r="K8" s="514"/>
      <c r="L8" s="515"/>
      <c r="M8" s="513" t="s">
        <v>57</v>
      </c>
      <c r="N8" s="514"/>
      <c r="O8" s="514"/>
      <c r="P8" s="514"/>
      <c r="Q8" s="514"/>
      <c r="R8" s="514"/>
      <c r="S8" s="514"/>
      <c r="T8" s="515"/>
      <c r="U8" s="513" t="s">
        <v>76</v>
      </c>
      <c r="V8" s="514"/>
      <c r="W8" s="514"/>
      <c r="X8" s="514"/>
      <c r="Y8" s="514"/>
      <c r="Z8" s="514"/>
      <c r="AA8" s="515"/>
      <c r="AB8" s="516" t="s">
        <v>19</v>
      </c>
      <c r="AC8" s="75"/>
    </row>
    <row r="9" spans="1:29" s="74" customFormat="1" ht="34.5" customHeight="1" x14ac:dyDescent="0.2">
      <c r="A9" s="510"/>
      <c r="B9" s="512"/>
      <c r="C9" s="512"/>
      <c r="D9" s="316" t="s">
        <v>69</v>
      </c>
      <c r="E9" s="316" t="s">
        <v>4</v>
      </c>
      <c r="F9" s="316" t="s">
        <v>0</v>
      </c>
      <c r="G9" s="316" t="s">
        <v>55</v>
      </c>
      <c r="H9" s="316" t="s">
        <v>32</v>
      </c>
      <c r="I9" s="512"/>
      <c r="J9" s="316" t="s">
        <v>62</v>
      </c>
      <c r="K9" s="316" t="s">
        <v>63</v>
      </c>
      <c r="L9" s="316" t="s">
        <v>448</v>
      </c>
      <c r="M9" s="317" t="s">
        <v>83</v>
      </c>
      <c r="N9" s="317" t="s">
        <v>382</v>
      </c>
      <c r="O9" s="317" t="s">
        <v>383</v>
      </c>
      <c r="P9" s="317" t="s">
        <v>59</v>
      </c>
      <c r="Q9" s="317" t="s">
        <v>384</v>
      </c>
      <c r="R9" s="318" t="s">
        <v>387</v>
      </c>
      <c r="S9" s="518" t="s">
        <v>449</v>
      </c>
      <c r="T9" s="519"/>
      <c r="U9" s="316" t="s">
        <v>263</v>
      </c>
      <c r="V9" s="316" t="s">
        <v>264</v>
      </c>
      <c r="W9" s="316" t="s">
        <v>265</v>
      </c>
      <c r="X9" s="520" t="s">
        <v>270</v>
      </c>
      <c r="Y9" s="521"/>
      <c r="Z9" s="520" t="s">
        <v>273</v>
      </c>
      <c r="AA9" s="521"/>
      <c r="AB9" s="517"/>
      <c r="AC9" s="252"/>
    </row>
    <row r="10" spans="1:29" ht="92.25" hidden="1" customHeight="1" x14ac:dyDescent="0.2">
      <c r="A10" s="465">
        <v>1</v>
      </c>
      <c r="B10" s="465" t="str">
        <f>'01-Mapa de riesgo-UO'!D11</f>
        <v>ADMINISTRACIÓN_INSTITUCIONAL</v>
      </c>
      <c r="C10" s="461" t="str">
        <f>+'01-Mapa de riesgo-UO'!F11</f>
        <v>NO</v>
      </c>
      <c r="D10" s="461" t="str">
        <f>'01-Mapa de riesgo-UO'!J11</f>
        <v>Operacional</v>
      </c>
      <c r="E10" s="461" t="str">
        <f>'01-Mapa de riesgo-UO'!K11</f>
        <v>INSUFICIENCIA DE EQUIPOS E INFRAESTRUCTURA PARA SUPLIR LA DEMANDA DE ESTUDIANTES EN LA PRESTACIÓN DEL SERVICIO</v>
      </c>
      <c r="F10" s="461" t="str">
        <f>'01-Mapa de riesgo-UO'!L11</f>
        <v>El incremento en la demanda de estudiantes evidencian las dificultades en cuanto a disponibilidad de espacios y equipos para la prestación del servicio, debido a que la facultad se encuentra en proceso de consolidación</v>
      </c>
      <c r="G10" s="266" t="str">
        <f>'01-Mapa de riesgo-UO'!I11</f>
        <v>Incremento en el ingreso de alumnos nuevos a programas de la facultad</v>
      </c>
      <c r="H10" s="46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64" t="str">
        <f>'01-Mapa de riesgo-UO'!AT11</f>
        <v>MODERADO</v>
      </c>
      <c r="J10" s="489" t="str">
        <f>'01-Mapa de riesgo-UO'!AU11</f>
        <v xml:space="preserve">(# de espacios y equipos entregados / # de espacios y equipos proyectados para la vigencia) * 100 </v>
      </c>
      <c r="K10" s="476"/>
      <c r="L10" s="478"/>
      <c r="M10" s="267" t="str">
        <f>'01-Mapa de riesgo-UO'!W11</f>
        <v>Verificar y encontrar alquiler de espacios para lograr los objetivos de aprendizaje y practicas, especialmente de las tecnologías</v>
      </c>
      <c r="N10" s="266">
        <f>'01-Mapa de riesgo-UO'!AB11</f>
        <v>0</v>
      </c>
      <c r="O10" s="266" t="str">
        <f>'01-Mapa de riesgo-UO'!AF11</f>
        <v>Asignado</v>
      </c>
      <c r="P10" s="268" t="str">
        <f>'01-Mapa de riesgo-UO'!AK11</f>
        <v>Oportuno</v>
      </c>
      <c r="Q10" s="268" t="str">
        <f>'01-Mapa de riesgo-UO'!AP11</f>
        <v>Preventivo</v>
      </c>
      <c r="R10" s="464" t="str">
        <f>'01-Mapa de riesgo-UO'!AR11</f>
        <v>ACEPTABLE</v>
      </c>
      <c r="S10" s="483" t="s">
        <v>2205</v>
      </c>
      <c r="T10" s="483"/>
      <c r="U10" s="269" t="str">
        <f>'01-Mapa de riesgo-UO'!AW11</f>
        <v>TRANSFERIR</v>
      </c>
      <c r="V10" s="269" t="str">
        <f>'01-Mapa de riesgo-UO'!AX11</f>
        <v>Informar a VAF cuando se presenten difucultades con respecto a disponibilidad de espacios</v>
      </c>
      <c r="W10" s="270" t="str">
        <f>'01-Mapa de riesgo-UO'!K11</f>
        <v>INSUFICIENCIA DE EQUIPOS E INFRAESTRUCTURA PARA SUPLIR LA DEMANDA DE ESTUDIANTES EN LA PRESTACIÓN DEL SERVICIO</v>
      </c>
      <c r="X10" s="320" t="s">
        <v>266</v>
      </c>
      <c r="Y10" s="319" t="s">
        <v>2220</v>
      </c>
      <c r="Z10" s="320" t="s">
        <v>544</v>
      </c>
      <c r="AA10" s="320"/>
      <c r="AB10" s="479" t="s">
        <v>2209</v>
      </c>
      <c r="AC10" s="265"/>
    </row>
    <row r="11" spans="1:29" ht="92.25" hidden="1" customHeight="1" x14ac:dyDescent="0.2">
      <c r="A11" s="462"/>
      <c r="B11" s="462"/>
      <c r="C11" s="462"/>
      <c r="D11" s="462"/>
      <c r="E11" s="462"/>
      <c r="F11" s="462"/>
      <c r="G11" s="266" t="str">
        <f>'01-Mapa de riesgo-UO'!I12</f>
        <v xml:space="preserve"> No se ha alcanzado el punto de equilibrio en la población estudiantil para la financiación de la prestación de servicios</v>
      </c>
      <c r="H11" s="462"/>
      <c r="I11" s="462"/>
      <c r="J11" s="490"/>
      <c r="K11" s="477"/>
      <c r="L11" s="478"/>
      <c r="M11" s="267" t="str">
        <f>'01-Mapa de riesgo-UO'!W12</f>
        <v>Seguimiento a las entregas de los equipos aprobados</v>
      </c>
      <c r="N11" s="266">
        <f>'01-Mapa de riesgo-UO'!AB12</f>
        <v>0</v>
      </c>
      <c r="O11" s="266" t="str">
        <f>'01-Mapa de riesgo-UO'!AF12</f>
        <v>Asignado</v>
      </c>
      <c r="P11" s="268" t="str">
        <f>'01-Mapa de riesgo-UO'!AK12</f>
        <v>Oportuno</v>
      </c>
      <c r="Q11" s="268" t="str">
        <f>'01-Mapa de riesgo-UO'!AP12</f>
        <v>Detectivo</v>
      </c>
      <c r="R11" s="462"/>
      <c r="S11" s="487" t="s">
        <v>2204</v>
      </c>
      <c r="T11" s="488"/>
      <c r="U11" s="269" t="str">
        <f>'01-Mapa de riesgo-UO'!AW12</f>
        <v>COMPARTIR</v>
      </c>
      <c r="V11" s="269" t="str">
        <f>'01-Mapa de riesgo-UO'!AX12</f>
        <v>Apoyar a las diferentes dependencias de la UTP en la consecución de recursos para dotación de equipos y hacer seguimiento a las solicitudes de mantenimiento de los equipos existentes</v>
      </c>
      <c r="W11" s="270">
        <f>'01-Mapa de riesgo-UO'!K12</f>
        <v>0</v>
      </c>
      <c r="X11" s="320" t="s">
        <v>266</v>
      </c>
      <c r="Y11" s="319" t="s">
        <v>2210</v>
      </c>
      <c r="Z11" s="320" t="s">
        <v>544</v>
      </c>
      <c r="AA11" s="320"/>
      <c r="AB11" s="469"/>
      <c r="AC11" s="265"/>
    </row>
    <row r="12" spans="1:29" ht="92.25" hidden="1" customHeight="1" x14ac:dyDescent="0.2">
      <c r="A12" s="463"/>
      <c r="B12" s="463"/>
      <c r="C12" s="463"/>
      <c r="D12" s="463"/>
      <c r="E12" s="463"/>
      <c r="F12" s="463"/>
      <c r="G12" s="266" t="str">
        <f>'01-Mapa de riesgo-UO'!I13</f>
        <v>Tapamiento de los desagües debido a la acumulación de hojas en las canaletas</v>
      </c>
      <c r="H12" s="463"/>
      <c r="I12" s="463"/>
      <c r="J12" s="491"/>
      <c r="K12" s="477"/>
      <c r="L12" s="478"/>
      <c r="M12" s="267" t="str">
        <f>'01-Mapa de riesgo-UO'!W13</f>
        <v xml:space="preserve">Hacer las solicitudes oportunas del mantenimieto </v>
      </c>
      <c r="N12" s="266">
        <f>'01-Mapa de riesgo-UO'!AB13</f>
        <v>0</v>
      </c>
      <c r="O12" s="266" t="str">
        <f>'01-Mapa de riesgo-UO'!AF13</f>
        <v>Asignado</v>
      </c>
      <c r="P12" s="268" t="str">
        <f>'01-Mapa de riesgo-UO'!AK13</f>
        <v>Oportuno</v>
      </c>
      <c r="Q12" s="268" t="str">
        <f>'01-Mapa de riesgo-UO'!AP13</f>
        <v>Detectivo</v>
      </c>
      <c r="R12" s="463"/>
      <c r="S12" s="483" t="s">
        <v>2204</v>
      </c>
      <c r="T12" s="483"/>
      <c r="U12" s="269" t="str">
        <f>'01-Mapa de riesgo-UO'!AW13</f>
        <v>COMPARTIR</v>
      </c>
      <c r="V12" s="269" t="str">
        <f>'01-Mapa de riesgo-UO'!AX13</f>
        <v xml:space="preserve">Hacer la solicitud oportuna de limpieza de las canales del edificio 18B </v>
      </c>
      <c r="W12" s="270">
        <f>'01-Mapa de riesgo-UO'!K13</f>
        <v>0</v>
      </c>
      <c r="X12" s="320" t="s">
        <v>266</v>
      </c>
      <c r="Y12" s="319" t="s">
        <v>2211</v>
      </c>
      <c r="Z12" s="320" t="s">
        <v>544</v>
      </c>
      <c r="AA12" s="320"/>
      <c r="AB12" s="470"/>
      <c r="AC12" s="265"/>
    </row>
    <row r="13" spans="1:29" ht="92.25" hidden="1" customHeight="1" x14ac:dyDescent="0.2">
      <c r="A13" s="465">
        <v>2</v>
      </c>
      <c r="B13" s="465" t="str">
        <f>'01-Mapa de riesgo-UO'!D14</f>
        <v>ADMINISTRACIÓN_INSTITUCIONAL</v>
      </c>
      <c r="C13" s="461" t="str">
        <f>+'01-Mapa de riesgo-UO'!F14</f>
        <v>NO</v>
      </c>
      <c r="D13" s="461" t="str">
        <f>'01-Mapa de riesgo-UO'!J14</f>
        <v>Estratégico</v>
      </c>
      <c r="E13" s="461" t="str">
        <f>'01-Mapa de riesgo-UO'!K14</f>
        <v>DESERCIÓN ACADEMICA</v>
      </c>
      <c r="F13" s="461" t="str">
        <f>'01-Mapa de riesgo-UO'!L14</f>
        <v>Deserción academica en los programas de la FCAA</v>
      </c>
      <c r="G13" s="266" t="str">
        <f>'01-Mapa de riesgo-UO'!I14</f>
        <v>Problemas socio-economicos</v>
      </c>
      <c r="H13" s="461" t="str">
        <f>'01-Mapa de riesgo-UO'!M14</f>
        <v>Mala imagen de los programas
Desmotivación de parte de otros estudiantes
Afectación de los ingresos en los presupuestos proyectados</v>
      </c>
      <c r="I13" s="464" t="str">
        <f>'01-Mapa de riesgo-UO'!AT14</f>
        <v>MODERADO</v>
      </c>
      <c r="J13" s="461" t="str">
        <f>'01-Mapa de riesgo-UO'!AU14</f>
        <v>Indicador de deserción de la Vicerectoria de Bienestar Universitario</v>
      </c>
      <c r="K13" s="480"/>
      <c r="L13" s="478"/>
      <c r="M13" s="267" t="str">
        <f>'01-Mapa de riesgo-UO'!W14</f>
        <v>Sensibilizar a los estudiantes desde que ingresan a la UTP con respecto a los beneficios o apoyos a los que pueden acceder a través del PAI</v>
      </c>
      <c r="N13" s="266">
        <f>'01-Mapa de riesgo-UO'!AB14</f>
        <v>0</v>
      </c>
      <c r="O13" s="266" t="str">
        <f>'01-Mapa de riesgo-UO'!AF14</f>
        <v>Asignado</v>
      </c>
      <c r="P13" s="268" t="str">
        <f>'01-Mapa de riesgo-UO'!AK14</f>
        <v>Oportuno</v>
      </c>
      <c r="Q13" s="268" t="str">
        <f>'01-Mapa de riesgo-UO'!AP14</f>
        <v>Detectivo</v>
      </c>
      <c r="R13" s="464" t="str">
        <f>'01-Mapa de riesgo-UO'!AR14</f>
        <v>ACEPTABLE</v>
      </c>
      <c r="S13" s="478" t="s">
        <v>126</v>
      </c>
      <c r="T13" s="478"/>
      <c r="U13" s="269" t="str">
        <f>'01-Mapa de riesgo-UO'!AW14</f>
        <v>COMPARTIR</v>
      </c>
      <c r="V13" s="269" t="str">
        <f>'01-Mapa de riesgo-UO'!AX14</f>
        <v>Solicitar a Vicerrectoría académica y registro y control realizar un diagnostico de las causas de cancelación de los estudiantes que permitan retroalimentar a los directores de los programas</v>
      </c>
      <c r="W13" s="270" t="str">
        <f>'01-Mapa de riesgo-UO'!K14</f>
        <v>DESERCIÓN ACADEMICA</v>
      </c>
      <c r="X13" s="320"/>
      <c r="Y13" s="320"/>
      <c r="Z13" s="320"/>
      <c r="AA13" s="320"/>
      <c r="AB13" s="479" t="s">
        <v>2209</v>
      </c>
      <c r="AC13" s="265"/>
    </row>
    <row r="14" spans="1:29" ht="92.25" hidden="1" customHeight="1" x14ac:dyDescent="0.2">
      <c r="A14" s="462"/>
      <c r="B14" s="462"/>
      <c r="C14" s="462"/>
      <c r="D14" s="462"/>
      <c r="E14" s="462"/>
      <c r="F14" s="462"/>
      <c r="G14" s="266" t="str">
        <f>'01-Mapa de riesgo-UO'!I15</f>
        <v>El estudiante no se sintió interesado por el programa en el cual se matriculó y vienen mal preparados de conocimientos básicos para afrontar la vida universitaria</v>
      </c>
      <c r="H14" s="462"/>
      <c r="I14" s="462"/>
      <c r="J14" s="462"/>
      <c r="K14" s="477"/>
      <c r="L14" s="478"/>
      <c r="M14" s="267" t="str">
        <f>'01-Mapa de riesgo-UO'!W15</f>
        <v xml:space="preserve">Fortalecer la promoción de los programas y hacer una nivelación a los estudiantes antes de iniciar las clases </v>
      </c>
      <c r="N14" s="266">
        <f>'01-Mapa de riesgo-UO'!AB15</f>
        <v>0</v>
      </c>
      <c r="O14" s="266" t="str">
        <f>'01-Mapa de riesgo-UO'!AF15</f>
        <v>Asignado</v>
      </c>
      <c r="P14" s="268" t="str">
        <f>'01-Mapa de riesgo-UO'!AK15</f>
        <v>Oportuno</v>
      </c>
      <c r="Q14" s="268" t="str">
        <f>'01-Mapa de riesgo-UO'!AP15</f>
        <v>Detectivo</v>
      </c>
      <c r="R14" s="462"/>
      <c r="S14" s="478" t="s">
        <v>126</v>
      </c>
      <c r="T14" s="478"/>
      <c r="U14" s="269">
        <f>'01-Mapa de riesgo-UO'!AW15</f>
        <v>0</v>
      </c>
      <c r="V14" s="269">
        <f>'01-Mapa de riesgo-UO'!AX15</f>
        <v>0</v>
      </c>
      <c r="W14" s="270">
        <f>'01-Mapa de riesgo-UO'!K15</f>
        <v>0</v>
      </c>
      <c r="X14" s="320"/>
      <c r="Y14" s="320"/>
      <c r="Z14" s="320"/>
      <c r="AA14" s="320"/>
      <c r="AB14" s="469"/>
      <c r="AC14" s="485"/>
    </row>
    <row r="15" spans="1:29" ht="92.25" hidden="1" customHeight="1" x14ac:dyDescent="0.2">
      <c r="A15" s="463"/>
      <c r="B15" s="463"/>
      <c r="C15" s="463"/>
      <c r="D15" s="463"/>
      <c r="E15" s="463"/>
      <c r="F15" s="463"/>
      <c r="G15" s="266" t="str">
        <f>'01-Mapa de riesgo-UO'!I16</f>
        <v>El estudiante perdió interés por el enfoque que se le dio al programa</v>
      </c>
      <c r="H15" s="463"/>
      <c r="I15" s="463"/>
      <c r="J15" s="463"/>
      <c r="K15" s="477"/>
      <c r="L15" s="478"/>
      <c r="M15" s="267" t="str">
        <f>'01-Mapa de riesgo-UO'!W16</f>
        <v xml:space="preserve">Realizar seguimiento a la repitencia en cancelación de asignaturas y que haya un proceso de diagnostico de las causas de cancelación </v>
      </c>
      <c r="N15" s="266">
        <f>'01-Mapa de riesgo-UO'!AB16</f>
        <v>0</v>
      </c>
      <c r="O15" s="266" t="str">
        <f>'01-Mapa de riesgo-UO'!AF16</f>
        <v>Asignado</v>
      </c>
      <c r="P15" s="268" t="str">
        <f>'01-Mapa de riesgo-UO'!AK16</f>
        <v>Oportuno</v>
      </c>
      <c r="Q15" s="268" t="str">
        <f>'01-Mapa de riesgo-UO'!AP16</f>
        <v>Detectivo</v>
      </c>
      <c r="R15" s="463"/>
      <c r="S15" s="478" t="s">
        <v>2206</v>
      </c>
      <c r="T15" s="478"/>
      <c r="U15" s="269">
        <f>'01-Mapa de riesgo-UO'!AW16</f>
        <v>0</v>
      </c>
      <c r="V15" s="269">
        <f>'01-Mapa de riesgo-UO'!AX16</f>
        <v>0</v>
      </c>
      <c r="W15" s="270">
        <f>'01-Mapa de riesgo-UO'!K16</f>
        <v>0</v>
      </c>
      <c r="X15" s="320" t="s">
        <v>266</v>
      </c>
      <c r="Y15" s="320" t="s">
        <v>2212</v>
      </c>
      <c r="Z15" s="320" t="s">
        <v>542</v>
      </c>
      <c r="AA15" s="320"/>
      <c r="AB15" s="470"/>
      <c r="AC15" s="486"/>
    </row>
    <row r="16" spans="1:29" ht="92.25" hidden="1" customHeight="1" x14ac:dyDescent="0.2">
      <c r="A16" s="465">
        <v>3</v>
      </c>
      <c r="B16" s="465" t="str">
        <f>'01-Mapa de riesgo-UO'!D17</f>
        <v>EXTENSIÓN_PROYECCIÓN_SOCIAL</v>
      </c>
      <c r="C16" s="461" t="str">
        <f>+'01-Mapa de riesgo-UO'!F17</f>
        <v>NO</v>
      </c>
      <c r="D16" s="461" t="str">
        <f>'01-Mapa de riesgo-UO'!J17</f>
        <v>Financiero</v>
      </c>
      <c r="E16" s="461" t="str">
        <f>'01-Mapa de riesgo-UO'!K17</f>
        <v>FALTA DE RECURSOS EN FONDO DE FACULTAD</v>
      </c>
      <c r="F16" s="461" t="str">
        <f>'01-Mapa de riesgo-UO'!L17</f>
        <v>En la medida que no se realizan proyectos, se ve desfinanciado el fondo de facultad y los proyectos que se realicen dejen perdida al fondo de facultad</v>
      </c>
      <c r="G16" s="266" t="str">
        <f>'01-Mapa de riesgo-UO'!I17</f>
        <v>Desconocimiento de los servicios de extensión que ofrece la FCAA</v>
      </c>
      <c r="H16" s="461" t="str">
        <f>'01-Mapa de riesgo-UO'!M17</f>
        <v xml:space="preserve">No se pueden realizar algunos proyectos
No se pueden apalancar algunas iniciativas en la FCAA 
No dejan excedentes los proyectos de extensión realizados </v>
      </c>
      <c r="I16" s="464" t="str">
        <f>'01-Mapa de riesgo-UO'!AT17</f>
        <v>MODERADO</v>
      </c>
      <c r="J16" s="461" t="str">
        <f>'01-Mapa de riesgo-UO'!AU17</f>
        <v>Cantidad de actividades de extensión realizadas que generan ingresos</v>
      </c>
      <c r="K16" s="476"/>
      <c r="L16" s="478"/>
      <c r="M16" s="267" t="str">
        <f>'01-Mapa de riesgo-UO'!W17</f>
        <v xml:space="preserve">Portafolio y promoción de servicios de extensión de parte de la FCAA </v>
      </c>
      <c r="N16" s="266">
        <f>'01-Mapa de riesgo-UO'!AB17</f>
        <v>0</v>
      </c>
      <c r="O16" s="266" t="str">
        <f>'01-Mapa de riesgo-UO'!AF17</f>
        <v>Asignado</v>
      </c>
      <c r="P16" s="268" t="str">
        <f>'01-Mapa de riesgo-UO'!AK17</f>
        <v>Oportuno</v>
      </c>
      <c r="Q16" s="268" t="str">
        <f>'01-Mapa de riesgo-UO'!AP17</f>
        <v>Detectivo</v>
      </c>
      <c r="R16" s="464" t="str">
        <f>'01-Mapa de riesgo-UO'!AR17</f>
        <v>ACEPTABLE</v>
      </c>
      <c r="S16" s="483" t="s">
        <v>2207</v>
      </c>
      <c r="T16" s="483"/>
      <c r="U16" s="269" t="str">
        <f>'01-Mapa de riesgo-UO'!AW17</f>
        <v>COMPARTIR</v>
      </c>
      <c r="V16" s="269" t="str">
        <f>'01-Mapa de riesgo-UO'!AX17</f>
        <v>Estar en contacto permanente con la VIIE para que nos puedan apoyar con la difusión de actividades de extensión de la FCAA</v>
      </c>
      <c r="W16" s="270" t="str">
        <f>'01-Mapa de riesgo-UO'!K17</f>
        <v>FALTA DE RECURSOS EN FONDO DE FACULTAD</v>
      </c>
      <c r="X16" s="320" t="s">
        <v>266</v>
      </c>
      <c r="Y16" s="320" t="s">
        <v>2214</v>
      </c>
      <c r="Z16" s="320" t="s">
        <v>544</v>
      </c>
      <c r="AA16" s="320"/>
      <c r="AB16" s="468" t="s">
        <v>2213</v>
      </c>
      <c r="AC16" s="264"/>
    </row>
    <row r="17" spans="1:29" ht="92.25" hidden="1" customHeight="1" x14ac:dyDescent="0.2">
      <c r="A17" s="462"/>
      <c r="B17" s="462"/>
      <c r="C17" s="462"/>
      <c r="D17" s="462"/>
      <c r="E17" s="462"/>
      <c r="F17" s="462"/>
      <c r="G17" s="266" t="str">
        <f>'01-Mapa de riesgo-UO'!I18</f>
        <v>Falta de divulgación de la FCAA y los servicios de extensión que ofrece al medio</v>
      </c>
      <c r="H17" s="462"/>
      <c r="I17" s="462"/>
      <c r="J17" s="462"/>
      <c r="K17" s="477"/>
      <c r="L17" s="478"/>
      <c r="M17" s="267" t="str">
        <f>'01-Mapa de riesgo-UO'!W18</f>
        <v>Busqueda de activadades de extensión y  de convenios con otras entidades</v>
      </c>
      <c r="N17" s="266">
        <f>'01-Mapa de riesgo-UO'!AB18</f>
        <v>0</v>
      </c>
      <c r="O17" s="266" t="str">
        <f>'01-Mapa de riesgo-UO'!AF18</f>
        <v>Asignado</v>
      </c>
      <c r="P17" s="268" t="str">
        <f>'01-Mapa de riesgo-UO'!AK18</f>
        <v>Oportuno</v>
      </c>
      <c r="Q17" s="268" t="str">
        <f>'01-Mapa de riesgo-UO'!AP18</f>
        <v>Detectivo</v>
      </c>
      <c r="R17" s="462"/>
      <c r="S17" s="483" t="s">
        <v>2204</v>
      </c>
      <c r="T17" s="483"/>
      <c r="U17" s="269" t="str">
        <f>'01-Mapa de riesgo-UO'!AW18</f>
        <v>COMPARTIR</v>
      </c>
      <c r="V17" s="269" t="str">
        <f>'01-Mapa de riesgo-UO'!AX18</f>
        <v>Estar en contacto permanente con la  Oficina de Internacionalización para que nos puedan apoyar con la difusión de la trayectoria de la facultad, para hacer convenios con otras entidades</v>
      </c>
      <c r="W17" s="270">
        <f>'01-Mapa de riesgo-UO'!K18</f>
        <v>0</v>
      </c>
      <c r="X17" s="320" t="s">
        <v>266</v>
      </c>
      <c r="Y17" s="320" t="s">
        <v>2215</v>
      </c>
      <c r="Z17" s="320" t="s">
        <v>544</v>
      </c>
      <c r="AA17" s="320"/>
      <c r="AB17" s="469"/>
      <c r="AC17" s="264"/>
    </row>
    <row r="18" spans="1:29" ht="92.25" hidden="1" customHeight="1" x14ac:dyDescent="0.2">
      <c r="A18" s="463"/>
      <c r="B18" s="463"/>
      <c r="C18" s="463"/>
      <c r="D18" s="463"/>
      <c r="E18" s="463"/>
      <c r="F18" s="463"/>
      <c r="G18" s="266" t="str">
        <f>'01-Mapa de riesgo-UO'!I19</f>
        <v xml:space="preserve">No contamos con laboratorios acreditados para prestar servicios de laboratorios
</v>
      </c>
      <c r="H18" s="463"/>
      <c r="I18" s="463"/>
      <c r="J18" s="463"/>
      <c r="K18" s="477"/>
      <c r="L18" s="478"/>
      <c r="M18" s="267" t="str">
        <f>'01-Mapa de riesgo-UO'!W19</f>
        <v>Seguimiento financiero a la ejecución del presupuesto de los proyectos de extensión 
Hacer un estudio de oportunidad para conocer que servicios podría prestar los laboratorios de la facultad</v>
      </c>
      <c r="N18" s="266">
        <f>'01-Mapa de riesgo-UO'!AB19</f>
        <v>0</v>
      </c>
      <c r="O18" s="266" t="str">
        <f>'01-Mapa de riesgo-UO'!AF19</f>
        <v>Asignado</v>
      </c>
      <c r="P18" s="268" t="str">
        <f>'01-Mapa de riesgo-UO'!AK19</f>
        <v>Oportuno</v>
      </c>
      <c r="Q18" s="268" t="str">
        <f>'01-Mapa de riesgo-UO'!AP19</f>
        <v>Detectivo</v>
      </c>
      <c r="R18" s="463"/>
      <c r="S18" s="483" t="s">
        <v>2204</v>
      </c>
      <c r="T18" s="483"/>
      <c r="U18" s="269" t="str">
        <f>'01-Mapa de riesgo-UO'!AW19</f>
        <v>COMPARTIR</v>
      </c>
      <c r="V18" s="269" t="str">
        <f>'01-Mapa de riesgo-UO'!AX19</f>
        <v>Seguimiento a la ejecución del presupuesto de los proyectos de extensión</v>
      </c>
      <c r="W18" s="270">
        <f>'01-Mapa de riesgo-UO'!K19</f>
        <v>0</v>
      </c>
      <c r="X18" s="320" t="s">
        <v>266</v>
      </c>
      <c r="Y18" s="320" t="s">
        <v>2216</v>
      </c>
      <c r="Z18" s="320" t="s">
        <v>544</v>
      </c>
      <c r="AA18" s="320"/>
      <c r="AB18" s="470"/>
      <c r="AC18" s="264"/>
    </row>
    <row r="19" spans="1:29" ht="92.25" hidden="1" customHeight="1" x14ac:dyDescent="0.2">
      <c r="A19" s="465">
        <v>4</v>
      </c>
      <c r="B19" s="465" t="str">
        <f>'01-Mapa de riesgo-UO'!D20</f>
        <v>ADMINISTRACIÓN_INSTITUCIONAL</v>
      </c>
      <c r="C19" s="461" t="str">
        <f>+'01-Mapa de riesgo-UO'!F20</f>
        <v>NO</v>
      </c>
      <c r="D19" s="461" t="str">
        <f>'01-Mapa de riesgo-UO'!J20</f>
        <v>Operacional</v>
      </c>
      <c r="E19" s="461" t="str">
        <f>'01-Mapa de riesgo-UO'!K20</f>
        <v>INSEGURIDAD JURIDICA EN CIERTOS PROCEDIMIENTOS Y DEMORAS EN REVISIÓN DE CONVENIOS</v>
      </c>
      <c r="F19" s="461"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6" t="str">
        <f>'01-Mapa de riesgo-UO'!I20</f>
        <v>Compras</v>
      </c>
      <c r="H19" s="461" t="str">
        <f>'01-Mapa de riesgo-UO'!M20</f>
        <v>Reprocesos
Toma de decisiones que pueden acarrear riesgos juridicos para el personal, la facultad o la institución
Perdida de firma de convenios por el ertraso en el proceso de revisión</v>
      </c>
      <c r="I19" s="464" t="str">
        <f>'01-Mapa de riesgo-UO'!AT20</f>
        <v>MODERADO</v>
      </c>
      <c r="J19" s="461" t="str">
        <f>'01-Mapa de riesgo-UO'!AU20</f>
        <v>Número de casos en los cuales se realizó un procedimiento inadecuado por desconocimiento juridico</v>
      </c>
      <c r="K19" s="477"/>
      <c r="L19" s="478"/>
      <c r="M19" s="267" t="str">
        <f>'01-Mapa de riesgo-UO'!W20</f>
        <v>Mantener comunicación directa con la oficina juridica y secretaría general, y dejar trazabilidad del acompañamiento</v>
      </c>
      <c r="N19" s="266">
        <f>'01-Mapa de riesgo-UO'!AB20</f>
        <v>0</v>
      </c>
      <c r="O19" s="266" t="str">
        <f>'01-Mapa de riesgo-UO'!AF20</f>
        <v>Asignado</v>
      </c>
      <c r="P19" s="268" t="str">
        <f>'01-Mapa de riesgo-UO'!AK20</f>
        <v>Oportuno</v>
      </c>
      <c r="Q19" s="268" t="str">
        <f>'01-Mapa de riesgo-UO'!AP20</f>
        <v>Preventivo</v>
      </c>
      <c r="R19" s="464" t="str">
        <f>'01-Mapa de riesgo-UO'!AR20</f>
        <v>ACEPTABLE</v>
      </c>
      <c r="S19" s="483" t="s">
        <v>2203</v>
      </c>
      <c r="T19" s="483"/>
      <c r="U19" s="269" t="str">
        <f>'01-Mapa de riesgo-UO'!AW20</f>
        <v>COMPARTIR</v>
      </c>
      <c r="V19" s="269" t="str">
        <f>'01-Mapa de riesgo-UO'!AX20</f>
        <v>Informar a los asesores juridicos para una solución viable</v>
      </c>
      <c r="W19" s="270" t="str">
        <f>'01-Mapa de riesgo-UO'!K20</f>
        <v>INSEGURIDAD JURIDICA EN CIERTOS PROCEDIMIENTOS Y DEMORAS EN REVISIÓN DE CONVENIOS</v>
      </c>
      <c r="X19" s="320" t="s">
        <v>266</v>
      </c>
      <c r="Y19" s="320" t="s">
        <v>2217</v>
      </c>
      <c r="Z19" s="320" t="s">
        <v>544</v>
      </c>
      <c r="AA19" s="320"/>
      <c r="AB19" s="468" t="s">
        <v>2213</v>
      </c>
      <c r="AC19" s="264"/>
    </row>
    <row r="20" spans="1:29" ht="92.25" hidden="1" customHeight="1" x14ac:dyDescent="0.2">
      <c r="A20" s="462"/>
      <c r="B20" s="462"/>
      <c r="C20" s="462"/>
      <c r="D20" s="462"/>
      <c r="E20" s="462"/>
      <c r="F20" s="462"/>
      <c r="G20" s="266" t="str">
        <f>'01-Mapa de riesgo-UO'!I21</f>
        <v>Contratación</v>
      </c>
      <c r="H20" s="462"/>
      <c r="I20" s="462"/>
      <c r="J20" s="462"/>
      <c r="K20" s="477"/>
      <c r="L20" s="478"/>
      <c r="M20" s="267" t="str">
        <f>'01-Mapa de riesgo-UO'!W21</f>
        <v>Mantener comunicación directa con la oficina juridica y secretaría general, y dejar trazabilidad del acompañamiento</v>
      </c>
      <c r="N20" s="266">
        <f>'01-Mapa de riesgo-UO'!AB21</f>
        <v>0</v>
      </c>
      <c r="O20" s="266" t="str">
        <f>'01-Mapa de riesgo-UO'!AF21</f>
        <v>Asignado</v>
      </c>
      <c r="P20" s="268" t="str">
        <f>'01-Mapa de riesgo-UO'!AK21</f>
        <v>Oportuno</v>
      </c>
      <c r="Q20" s="268" t="str">
        <f>'01-Mapa de riesgo-UO'!AP21</f>
        <v>Preventivo</v>
      </c>
      <c r="R20" s="462"/>
      <c r="S20" s="483" t="s">
        <v>2203</v>
      </c>
      <c r="T20" s="483"/>
      <c r="U20" s="269" t="str">
        <f>'01-Mapa de riesgo-UO'!AW21</f>
        <v>COMPARTIR</v>
      </c>
      <c r="V20" s="269" t="str">
        <f>'01-Mapa de riesgo-UO'!AX21</f>
        <v>Informar a los asesores juridicos para una solución viable</v>
      </c>
      <c r="W20" s="270">
        <f>'01-Mapa de riesgo-UO'!K21</f>
        <v>0</v>
      </c>
      <c r="X20" s="320" t="s">
        <v>266</v>
      </c>
      <c r="Y20" s="320" t="s">
        <v>2218</v>
      </c>
      <c r="Z20" s="320" t="s">
        <v>544</v>
      </c>
      <c r="AA20" s="320"/>
      <c r="AB20" s="469"/>
      <c r="AC20" s="264"/>
    </row>
    <row r="21" spans="1:29" ht="92.25" hidden="1" customHeight="1" x14ac:dyDescent="0.2">
      <c r="A21" s="463"/>
      <c r="B21" s="463"/>
      <c r="C21" s="463"/>
      <c r="D21" s="463"/>
      <c r="E21" s="463"/>
      <c r="F21" s="463"/>
      <c r="G21" s="266">
        <f>'01-Mapa de riesgo-UO'!I22</f>
        <v>0</v>
      </c>
      <c r="H21" s="463"/>
      <c r="I21" s="463"/>
      <c r="J21" s="463"/>
      <c r="K21" s="477"/>
      <c r="L21" s="478"/>
      <c r="M21" s="267">
        <f>'01-Mapa de riesgo-UO'!W22</f>
        <v>0</v>
      </c>
      <c r="N21" s="266">
        <f>'01-Mapa de riesgo-UO'!AB22</f>
        <v>0</v>
      </c>
      <c r="O21" s="266">
        <f>'01-Mapa de riesgo-UO'!AF22</f>
        <v>0</v>
      </c>
      <c r="P21" s="268">
        <f>'01-Mapa de riesgo-UO'!AK22</f>
        <v>0</v>
      </c>
      <c r="Q21" s="268">
        <f>'01-Mapa de riesgo-UO'!AP22</f>
        <v>0</v>
      </c>
      <c r="R21" s="463"/>
      <c r="S21" s="478"/>
      <c r="T21" s="478"/>
      <c r="U21" s="269">
        <f>'01-Mapa de riesgo-UO'!AW22</f>
        <v>0</v>
      </c>
      <c r="V21" s="269">
        <f>'01-Mapa de riesgo-UO'!AX22</f>
        <v>0</v>
      </c>
      <c r="W21" s="270">
        <f>'01-Mapa de riesgo-UO'!K22</f>
        <v>0</v>
      </c>
      <c r="X21" s="320"/>
      <c r="Y21" s="320"/>
      <c r="Z21" s="320"/>
      <c r="AA21" s="320"/>
      <c r="AB21" s="470"/>
      <c r="AC21" s="264"/>
    </row>
    <row r="22" spans="1:29" ht="92.25" hidden="1" customHeight="1" x14ac:dyDescent="0.2">
      <c r="A22" s="465">
        <v>5</v>
      </c>
      <c r="B22" s="465" t="str">
        <f>'01-Mapa de riesgo-UO'!D23</f>
        <v>ADMINISTRACIÓN_INSTITUCIONAL</v>
      </c>
      <c r="C22" s="461" t="str">
        <f>+'01-Mapa de riesgo-UO'!F23</f>
        <v>NO</v>
      </c>
      <c r="D22" s="461" t="str">
        <f>'01-Mapa de riesgo-UO'!J23</f>
        <v>Tecnología</v>
      </c>
      <c r="E22" s="461" t="str">
        <f>'01-Mapa de riesgo-UO'!K23</f>
        <v>FALTA DE RED PARA EL FUNCIONAMIENTO ADECUADO DE LOS PROCESOS ADMINISTRATIVOS Y EDUCATIVOS DE LA FCAA</v>
      </c>
      <c r="F22" s="461" t="str">
        <f>'01-Mapa de riesgo-UO'!L23</f>
        <v>No se pueden realizar actividades que requieran una conexión estable de internet</v>
      </c>
      <c r="G22" s="266" t="str">
        <f>'01-Mapa de riesgo-UO'!I23</f>
        <v xml:space="preserve">En los espacios de la Universidad que la Facultad usa para realizar sus operaciones administrativas y acádemicas no hay conexión de red estable </v>
      </c>
      <c r="H22" s="461" t="str">
        <f>'01-Mapa de riesgo-UO'!M23</f>
        <v>Reprocesos , desplazamientos a lugares que si cuenten con Red</v>
      </c>
      <c r="I22" s="464" t="str">
        <f>'01-Mapa de riesgo-UO'!AT23</f>
        <v>MODERADO</v>
      </c>
      <c r="J22" s="461" t="str">
        <f>'01-Mapa de riesgo-UO'!AU23</f>
        <v># de veces en que se presentaron problemas caida o mal recepción de la red de la Universidad</v>
      </c>
      <c r="K22" s="476"/>
      <c r="L22" s="478"/>
      <c r="M22" s="267" t="str">
        <f>'01-Mapa de riesgo-UO'!W23</f>
        <v>Realizar solicitud para incrementar los puntos de Red de la Universidad, dado que cada día hay mas estudiantes accediendo a la red</v>
      </c>
      <c r="N22" s="266">
        <f>'01-Mapa de riesgo-UO'!AB23</f>
        <v>0</v>
      </c>
      <c r="O22" s="266" t="str">
        <f>'01-Mapa de riesgo-UO'!AF23</f>
        <v>Asignado</v>
      </c>
      <c r="P22" s="268" t="str">
        <f>'01-Mapa de riesgo-UO'!AK23</f>
        <v>Oportuno</v>
      </c>
      <c r="Q22" s="268" t="str">
        <f>'01-Mapa de riesgo-UO'!AP23</f>
        <v>Preventivo</v>
      </c>
      <c r="R22" s="464" t="str">
        <f>'01-Mapa de riesgo-UO'!AR23</f>
        <v>ACEPTABLE</v>
      </c>
      <c r="S22" s="483" t="s">
        <v>2204</v>
      </c>
      <c r="T22" s="483"/>
      <c r="U22" s="269" t="str">
        <f>'01-Mapa de riesgo-UO'!AW23</f>
        <v>COMPARTIR</v>
      </c>
      <c r="V22" s="269" t="str">
        <f>'01-Mapa de riesgo-UO'!AX23</f>
        <v xml:space="preserve">Informar en que puntos no hay buen acceso a la Red de la Universidad </v>
      </c>
      <c r="W22" s="270" t="str">
        <f>'01-Mapa de riesgo-UO'!K23</f>
        <v>FALTA DE RED PARA EL FUNCIONAMIENTO ADECUADO DE LOS PROCESOS ADMINISTRATIVOS Y EDUCATIVOS DE LA FCAA</v>
      </c>
      <c r="X22" s="320" t="s">
        <v>266</v>
      </c>
      <c r="Y22" s="320" t="s">
        <v>2219</v>
      </c>
      <c r="Z22" s="320" t="s">
        <v>544</v>
      </c>
      <c r="AA22" s="320"/>
      <c r="AB22" s="479" t="s">
        <v>2209</v>
      </c>
      <c r="AC22" s="264"/>
    </row>
    <row r="23" spans="1:29" ht="92.25" hidden="1" customHeight="1" x14ac:dyDescent="0.2">
      <c r="A23" s="462"/>
      <c r="B23" s="462"/>
      <c r="C23" s="462"/>
      <c r="D23" s="462"/>
      <c r="E23" s="462"/>
      <c r="F23" s="462"/>
      <c r="G23" s="266">
        <f>'01-Mapa de riesgo-UO'!I24</f>
        <v>0</v>
      </c>
      <c r="H23" s="462"/>
      <c r="I23" s="462"/>
      <c r="J23" s="462"/>
      <c r="K23" s="477"/>
      <c r="L23" s="478"/>
      <c r="M23" s="267">
        <f>'01-Mapa de riesgo-UO'!W24</f>
        <v>0</v>
      </c>
      <c r="N23" s="266">
        <f>'01-Mapa de riesgo-UO'!AB24</f>
        <v>0</v>
      </c>
      <c r="O23" s="266">
        <f>'01-Mapa de riesgo-UO'!AF24</f>
        <v>0</v>
      </c>
      <c r="P23" s="268">
        <f>'01-Mapa de riesgo-UO'!AK24</f>
        <v>0</v>
      </c>
      <c r="Q23" s="268">
        <f>'01-Mapa de riesgo-UO'!AP24</f>
        <v>0</v>
      </c>
      <c r="R23" s="462"/>
      <c r="S23" s="478"/>
      <c r="T23" s="478"/>
      <c r="U23" s="269">
        <f>'01-Mapa de riesgo-UO'!AW24</f>
        <v>0</v>
      </c>
      <c r="V23" s="269">
        <f>'01-Mapa de riesgo-UO'!AX24</f>
        <v>0</v>
      </c>
      <c r="W23" s="270">
        <f>'01-Mapa de riesgo-UO'!K24</f>
        <v>0</v>
      </c>
      <c r="X23" s="320"/>
      <c r="Y23" s="320"/>
      <c r="Z23" s="320"/>
      <c r="AA23" s="320"/>
      <c r="AB23" s="469"/>
      <c r="AC23" s="264"/>
    </row>
    <row r="24" spans="1:29" ht="92.25" hidden="1" customHeight="1" x14ac:dyDescent="0.2">
      <c r="A24" s="463"/>
      <c r="B24" s="463"/>
      <c r="C24" s="463"/>
      <c r="D24" s="463"/>
      <c r="E24" s="463"/>
      <c r="F24" s="463"/>
      <c r="G24" s="266">
        <f>'01-Mapa de riesgo-UO'!I25</f>
        <v>0</v>
      </c>
      <c r="H24" s="463"/>
      <c r="I24" s="463"/>
      <c r="J24" s="463"/>
      <c r="K24" s="477"/>
      <c r="L24" s="478"/>
      <c r="M24" s="267">
        <f>'01-Mapa de riesgo-UO'!W25</f>
        <v>0</v>
      </c>
      <c r="N24" s="266">
        <f>'01-Mapa de riesgo-UO'!AB25</f>
        <v>0</v>
      </c>
      <c r="O24" s="266">
        <f>'01-Mapa de riesgo-UO'!AF25</f>
        <v>0</v>
      </c>
      <c r="P24" s="268">
        <f>'01-Mapa de riesgo-UO'!AK25</f>
        <v>0</v>
      </c>
      <c r="Q24" s="268">
        <f>'01-Mapa de riesgo-UO'!AP25</f>
        <v>0</v>
      </c>
      <c r="R24" s="463"/>
      <c r="S24" s="478"/>
      <c r="T24" s="478"/>
      <c r="U24" s="269">
        <f>'01-Mapa de riesgo-UO'!AW25</f>
        <v>0</v>
      </c>
      <c r="V24" s="269">
        <f>'01-Mapa de riesgo-UO'!AX25</f>
        <v>0</v>
      </c>
      <c r="W24" s="270">
        <f>'01-Mapa de riesgo-UO'!K25</f>
        <v>0</v>
      </c>
      <c r="X24" s="320"/>
      <c r="Y24" s="320"/>
      <c r="Z24" s="320"/>
      <c r="AA24" s="320"/>
      <c r="AB24" s="470"/>
      <c r="AC24" s="264"/>
    </row>
    <row r="25" spans="1:29" ht="92.25" hidden="1" customHeight="1" x14ac:dyDescent="0.2">
      <c r="A25" s="465">
        <v>6</v>
      </c>
      <c r="B25" s="465" t="str">
        <f>'01-Mapa de riesgo-UO'!D26</f>
        <v>DOCENCIA</v>
      </c>
      <c r="C25" s="461" t="str">
        <f>+'01-Mapa de riesgo-UO'!F26</f>
        <v>NO</v>
      </c>
      <c r="D25" s="461" t="str">
        <f>'01-Mapa de riesgo-UO'!J26</f>
        <v>Estratégico</v>
      </c>
      <c r="E25" s="461" t="str">
        <f>'01-Mapa de riesgo-UO'!K26</f>
        <v>No renovación del registro calificado de un programa académico</v>
      </c>
      <c r="F25" s="461" t="str">
        <f>'01-Mapa de riesgo-UO'!L26</f>
        <v>Perdida del registro calificado de uno de los programas que hacen parte de la facultad</v>
      </c>
      <c r="G25" s="266" t="str">
        <f>'01-Mapa de riesgo-UO'!I26</f>
        <v>Falta de seguimiento a las fechas de vencimiento a los registros calificados</v>
      </c>
      <c r="H25" s="461" t="str">
        <f>'01-Mapa de riesgo-UO'!M26</f>
        <v>No ofrecimiento del programa académico
Perdida de imagen de la Institución</v>
      </c>
      <c r="I25" s="464" t="str">
        <f>'01-Mapa de riesgo-UO'!AT26</f>
        <v>LEVE</v>
      </c>
      <c r="J25" s="461" t="str">
        <f>'01-Mapa de riesgo-UO'!AU26</f>
        <v>Número de programas que no renuevan su registro calificado</v>
      </c>
      <c r="K25" s="482">
        <v>0</v>
      </c>
      <c r="L25" s="483" t="s">
        <v>2221</v>
      </c>
      <c r="M25" s="267" t="str">
        <f>'01-Mapa de riesgo-UO'!W26</f>
        <v>Vicerrectoría académica hace el seguimiento de las fechas de los registros calificados</v>
      </c>
      <c r="N25" s="266">
        <f>'01-Mapa de riesgo-UO'!AB26</f>
        <v>0</v>
      </c>
      <c r="O25" s="266" t="str">
        <f>'01-Mapa de riesgo-UO'!AF26</f>
        <v>Asignado</v>
      </c>
      <c r="P25" s="268" t="str">
        <f>'01-Mapa de riesgo-UO'!AK26</f>
        <v>Oportuno</v>
      </c>
      <c r="Q25" s="268" t="str">
        <f>'01-Mapa de riesgo-UO'!AP26</f>
        <v>Detectivo</v>
      </c>
      <c r="R25" s="464" t="str">
        <f>'01-Mapa de riesgo-UO'!AR26</f>
        <v>ACEPTABLE</v>
      </c>
      <c r="S25" s="483" t="s">
        <v>2226</v>
      </c>
      <c r="T25" s="483"/>
      <c r="U25" s="269" t="str">
        <f>'01-Mapa de riesgo-UO'!AW26</f>
        <v>ASUMIR</v>
      </c>
      <c r="V25" s="269">
        <f>'01-Mapa de riesgo-UO'!AX26</f>
        <v>0</v>
      </c>
      <c r="W25" s="270" t="str">
        <f>'01-Mapa de riesgo-UO'!K26</f>
        <v>No renovación del registro calificado de un programa académico</v>
      </c>
      <c r="X25" s="320"/>
      <c r="Y25" s="320"/>
      <c r="Z25" s="320"/>
      <c r="AA25" s="320"/>
      <c r="AB25" s="468" t="s">
        <v>2213</v>
      </c>
      <c r="AC25" s="264"/>
    </row>
    <row r="26" spans="1:29" ht="92.25" hidden="1" customHeight="1" x14ac:dyDescent="0.2">
      <c r="A26" s="462"/>
      <c r="B26" s="462"/>
      <c r="C26" s="462"/>
      <c r="D26" s="462"/>
      <c r="E26" s="462"/>
      <c r="F26" s="462"/>
      <c r="G26" s="266" t="str">
        <f>'01-Mapa de riesgo-UO'!I27</f>
        <v>Cambios de las normas que rigen los procesos de renovación de registro calificado</v>
      </c>
      <c r="H26" s="462"/>
      <c r="I26" s="462"/>
      <c r="J26" s="462"/>
      <c r="K26" s="477"/>
      <c r="L26" s="478"/>
      <c r="M26" s="267">
        <f>'01-Mapa de riesgo-UO'!W27</f>
        <v>0</v>
      </c>
      <c r="N26" s="266">
        <f>'01-Mapa de riesgo-UO'!AB27</f>
        <v>0</v>
      </c>
      <c r="O26" s="266">
        <f>'01-Mapa de riesgo-UO'!AF27</f>
        <v>0</v>
      </c>
      <c r="P26" s="268">
        <f>'01-Mapa de riesgo-UO'!AK27</f>
        <v>0</v>
      </c>
      <c r="Q26" s="268">
        <f>'01-Mapa de riesgo-UO'!AP27</f>
        <v>0</v>
      </c>
      <c r="R26" s="462"/>
      <c r="S26" s="483" t="s">
        <v>2227</v>
      </c>
      <c r="T26" s="483"/>
      <c r="U26" s="269">
        <f>'01-Mapa de riesgo-UO'!AW27</f>
        <v>0</v>
      </c>
      <c r="V26" s="269">
        <f>'01-Mapa de riesgo-UO'!AX27</f>
        <v>0</v>
      </c>
      <c r="W26" s="270">
        <f>'01-Mapa de riesgo-UO'!K27</f>
        <v>0</v>
      </c>
      <c r="X26" s="319"/>
      <c r="Y26" s="319"/>
      <c r="Z26" s="319"/>
      <c r="AA26" s="320"/>
      <c r="AB26" s="469"/>
      <c r="AC26" s="264"/>
    </row>
    <row r="27" spans="1:29" ht="92.25" hidden="1" customHeight="1" x14ac:dyDescent="0.2">
      <c r="A27" s="463"/>
      <c r="B27" s="463"/>
      <c r="C27" s="463"/>
      <c r="D27" s="463"/>
      <c r="E27" s="463"/>
      <c r="F27" s="463"/>
      <c r="G27" s="266">
        <f>'01-Mapa de riesgo-UO'!I28</f>
        <v>0</v>
      </c>
      <c r="H27" s="463"/>
      <c r="I27" s="463"/>
      <c r="J27" s="463"/>
      <c r="K27" s="477"/>
      <c r="L27" s="478"/>
      <c r="M27" s="267">
        <f>'01-Mapa de riesgo-UO'!W28</f>
        <v>0</v>
      </c>
      <c r="N27" s="266">
        <f>'01-Mapa de riesgo-UO'!AB28</f>
        <v>0</v>
      </c>
      <c r="O27" s="266">
        <f>'01-Mapa de riesgo-UO'!AF28</f>
        <v>0</v>
      </c>
      <c r="P27" s="268">
        <f>'01-Mapa de riesgo-UO'!AK28</f>
        <v>0</v>
      </c>
      <c r="Q27" s="268">
        <f>'01-Mapa de riesgo-UO'!AP28</f>
        <v>0</v>
      </c>
      <c r="R27" s="463"/>
      <c r="S27" s="483"/>
      <c r="T27" s="483"/>
      <c r="U27" s="269">
        <f>'01-Mapa de riesgo-UO'!AW28</f>
        <v>0</v>
      </c>
      <c r="V27" s="269">
        <f>'01-Mapa de riesgo-UO'!AX28</f>
        <v>0</v>
      </c>
      <c r="W27" s="270">
        <f>'01-Mapa de riesgo-UO'!K28</f>
        <v>0</v>
      </c>
      <c r="X27" s="319"/>
      <c r="Y27" s="319"/>
      <c r="Z27" s="319"/>
      <c r="AA27" s="320"/>
      <c r="AB27" s="470"/>
      <c r="AC27" s="264"/>
    </row>
    <row r="28" spans="1:29" ht="99.75" customHeight="1" x14ac:dyDescent="0.2">
      <c r="A28" s="465">
        <v>7</v>
      </c>
      <c r="B28" s="465" t="str">
        <f>'01-Mapa de riesgo-UO'!D29</f>
        <v>INVESTIGACIÓN_E_INNOVACIÓN</v>
      </c>
      <c r="C28" s="461" t="str">
        <f>+'01-Mapa de riesgo-UO'!F29</f>
        <v>NO</v>
      </c>
      <c r="D28" s="461" t="str">
        <f>'01-Mapa de riesgo-UO'!J29</f>
        <v>Estratégico</v>
      </c>
      <c r="E28" s="461" t="str">
        <f>'01-Mapa de riesgo-UO'!K29</f>
        <v>Descenso de los Grupos de investigación vinculados a la Facultad en el escalfon de Colciencias</v>
      </c>
      <c r="F28" s="461" t="str">
        <f>'01-Mapa de riesgo-UO'!L29</f>
        <v xml:space="preserve">Los Grupos de Investigación bajan o pierden la categoría de acuerdo a la clasificación anual que hace MinCiencias </v>
      </c>
      <c r="G28" s="266" t="str">
        <f>'01-Mapa de riesgo-UO'!I29</f>
        <v>Cambios de los estandares de reconocimiento y medición de Grupos de Investigación por parte de Colciencias</v>
      </c>
      <c r="H28" s="461" t="str">
        <f>'01-Mapa de riesgo-UO'!M29</f>
        <v>Incumplimiento con las metas trazadas en el PDI
Perdida de imagen institucional
Disminución en la producción derivada de la investigación</v>
      </c>
      <c r="I28" s="464" t="str">
        <f>'01-Mapa de riesgo-UO'!AT29</f>
        <v>MODERADO</v>
      </c>
      <c r="J28" s="461" t="str">
        <f>'01-Mapa de riesgo-UO'!AU29</f>
        <v># de grupos categorizados en Minciencias que bajan de categoría</v>
      </c>
      <c r="K28" s="482">
        <v>1</v>
      </c>
      <c r="L28" s="478" t="s">
        <v>2222</v>
      </c>
      <c r="M28" s="267" t="str">
        <f>'01-Mapa de riesgo-UO'!W29</f>
        <v>Conovocatorias internas y externas de la Vicerrectoría de Investigaciones, Innovación y Extensión</v>
      </c>
      <c r="N28" s="266">
        <f>'01-Mapa de riesgo-UO'!AB29</f>
        <v>0</v>
      </c>
      <c r="O28" s="266" t="str">
        <f>'01-Mapa de riesgo-UO'!AF29</f>
        <v>Asignado</v>
      </c>
      <c r="P28" s="268" t="str">
        <f>'01-Mapa de riesgo-UO'!AK29</f>
        <v>Oportuno</v>
      </c>
      <c r="Q28" s="268" t="str">
        <f>'01-Mapa de riesgo-UO'!AP29</f>
        <v>Preventivo</v>
      </c>
      <c r="R28" s="464" t="str">
        <f>'01-Mapa de riesgo-UO'!AR29</f>
        <v>ACEPTABLE</v>
      </c>
      <c r="S28" s="483" t="s">
        <v>2228</v>
      </c>
      <c r="T28" s="483"/>
      <c r="U28" s="269" t="str">
        <f>'01-Mapa de riesgo-UO'!AW29</f>
        <v>REDUCIR</v>
      </c>
      <c r="V28" s="269" t="str">
        <f>'01-Mapa de riesgo-UO'!AX29</f>
        <v>Verificar la participación de los grupos en las convocatorias de medición.</v>
      </c>
      <c r="W28" s="270" t="str">
        <f>'01-Mapa de riesgo-UO'!K29</f>
        <v>Descenso de los Grupos de investigación vinculados a la Facultad en el escalfon de Colciencias</v>
      </c>
      <c r="X28" s="319" t="s">
        <v>541</v>
      </c>
      <c r="Y28" s="319" t="s">
        <v>2240</v>
      </c>
      <c r="Z28" s="319" t="s">
        <v>544</v>
      </c>
      <c r="AA28" s="320" t="s">
        <v>2241</v>
      </c>
      <c r="AB28" s="479" t="s">
        <v>2209</v>
      </c>
      <c r="AC28" s="264"/>
    </row>
    <row r="29" spans="1:29" ht="92.25" hidden="1" customHeight="1" x14ac:dyDescent="0.2">
      <c r="A29" s="462"/>
      <c r="B29" s="462"/>
      <c r="C29" s="462"/>
      <c r="D29" s="462"/>
      <c r="E29" s="462"/>
      <c r="F29" s="462"/>
      <c r="G29" s="266" t="str">
        <f>'01-Mapa de riesgo-UO'!I30</f>
        <v>Desactualización de la información del Grupo de Investigación en la plataforma de Colciencias</v>
      </c>
      <c r="H29" s="462"/>
      <c r="I29" s="462"/>
      <c r="J29" s="462"/>
      <c r="K29" s="477"/>
      <c r="L29" s="478"/>
      <c r="M29" s="267" t="str">
        <f>'01-Mapa de riesgo-UO'!W30</f>
        <v>Sistema de información para la toma de decisiones</v>
      </c>
      <c r="N29" s="266">
        <f>'01-Mapa de riesgo-UO'!AB30</f>
        <v>0</v>
      </c>
      <c r="O29" s="266" t="str">
        <f>'01-Mapa de riesgo-UO'!AF30</f>
        <v>Asignado</v>
      </c>
      <c r="P29" s="268" t="str">
        <f>'01-Mapa de riesgo-UO'!AK30</f>
        <v>Oportuno</v>
      </c>
      <c r="Q29" s="268" t="str">
        <f>'01-Mapa de riesgo-UO'!AP30</f>
        <v>Detectivo</v>
      </c>
      <c r="R29" s="462"/>
      <c r="S29" s="483" t="s">
        <v>2229</v>
      </c>
      <c r="T29" s="483"/>
      <c r="U29" s="269" t="str">
        <f>'01-Mapa de riesgo-UO'!AW30</f>
        <v>REDUCIR</v>
      </c>
      <c r="V29" s="269" t="str">
        <f>'01-Mapa de riesgo-UO'!AX30</f>
        <v>Consulta al sistema de información de la Vicerrectoría de Investigaciones</v>
      </c>
      <c r="W29" s="270">
        <f>'01-Mapa de riesgo-UO'!K30</f>
        <v>0</v>
      </c>
      <c r="X29" s="319" t="s">
        <v>541</v>
      </c>
      <c r="Y29" s="319" t="s">
        <v>2242</v>
      </c>
      <c r="Z29" s="319" t="s">
        <v>2243</v>
      </c>
      <c r="AA29" s="320"/>
      <c r="AB29" s="469"/>
      <c r="AC29" s="264"/>
    </row>
    <row r="30" spans="1:29" ht="92.25" hidden="1" customHeight="1" x14ac:dyDescent="0.2">
      <c r="A30" s="463"/>
      <c r="B30" s="463"/>
      <c r="C30" s="463"/>
      <c r="D30" s="463"/>
      <c r="E30" s="463"/>
      <c r="F30" s="463"/>
      <c r="G30" s="266" t="str">
        <f>'01-Mapa de riesgo-UO'!I31</f>
        <v>Poca claridad en las lineas de investigación a ser apoyadas por la Institución para el otorgamiento de recuros que soporte el proceso de los grupos</v>
      </c>
      <c r="H30" s="463"/>
      <c r="I30" s="463"/>
      <c r="J30" s="463"/>
      <c r="K30" s="477"/>
      <c r="L30" s="478"/>
      <c r="M30" s="267" t="str">
        <f>'01-Mapa de riesgo-UO'!W31</f>
        <v>Impulso a la publicación de artículos en revistas indexasa y artículos en idioma ingles</v>
      </c>
      <c r="N30" s="266">
        <f>'01-Mapa de riesgo-UO'!AB31</f>
        <v>0</v>
      </c>
      <c r="O30" s="266" t="str">
        <f>'01-Mapa de riesgo-UO'!AF31</f>
        <v>Asignado</v>
      </c>
      <c r="P30" s="268" t="str">
        <f>'01-Mapa de riesgo-UO'!AK31</f>
        <v>Oportuno</v>
      </c>
      <c r="Q30" s="268" t="str">
        <f>'01-Mapa de riesgo-UO'!AP31</f>
        <v>Detectivo</v>
      </c>
      <c r="R30" s="463"/>
      <c r="S30" s="483" t="s">
        <v>2230</v>
      </c>
      <c r="T30" s="483"/>
      <c r="U30" s="269" t="str">
        <f>'01-Mapa de riesgo-UO'!AW31</f>
        <v>REDUCIR</v>
      </c>
      <c r="V30" s="269" t="str">
        <f>'01-Mapa de riesgo-UO'!AX31</f>
        <v>Promover la publicación de resultados de las investigaciones de los grupos.</v>
      </c>
      <c r="W30" s="270">
        <f>'01-Mapa de riesgo-UO'!K31</f>
        <v>0</v>
      </c>
      <c r="X30" s="319" t="s">
        <v>267</v>
      </c>
      <c r="Y30" s="319" t="s">
        <v>2244</v>
      </c>
      <c r="Z30" s="319" t="s">
        <v>2245</v>
      </c>
      <c r="AA30" s="320"/>
      <c r="AB30" s="470"/>
      <c r="AC30" s="264"/>
    </row>
    <row r="31" spans="1:29" ht="92.25" hidden="1" customHeight="1" x14ac:dyDescent="0.2">
      <c r="A31" s="465">
        <v>8</v>
      </c>
      <c r="B31" s="465" t="str">
        <f>'01-Mapa de riesgo-UO'!D32</f>
        <v>EXTENSIÓN_PROYECCIÓN_SOCIAL</v>
      </c>
      <c r="C31" s="461" t="str">
        <f>+'01-Mapa de riesgo-UO'!F32</f>
        <v>NO</v>
      </c>
      <c r="D31" s="461" t="str">
        <f>'01-Mapa de riesgo-UO'!J32</f>
        <v>Operacional</v>
      </c>
      <c r="E31" s="461" t="str">
        <f>'01-Mapa de riesgo-UO'!K32</f>
        <v>Disminución de las actividades de extensión que la Facultad realiza</v>
      </c>
      <c r="F31" s="461" t="str">
        <f>'01-Mapa de riesgo-UO'!L32</f>
        <v>Poca actividad de extensión de la facultad</v>
      </c>
      <c r="G31" s="266" t="str">
        <f>'01-Mapa de riesgo-UO'!I32</f>
        <v>Deficiencia presupuestal para el fomento de las actividades de extensión</v>
      </c>
      <c r="H31" s="461" t="str">
        <f>'01-Mapa de riesgo-UO'!M32</f>
        <v>Indicadores de la Universidad afectados
Reducción en los recursos propios de la institución</v>
      </c>
      <c r="I31" s="464" t="str">
        <f>'01-Mapa de riesgo-UO'!AT32</f>
        <v>LEVE</v>
      </c>
      <c r="J31" s="461" t="str">
        <f>'01-Mapa de riesgo-UO'!AU32</f>
        <v># de proyectos de extensión generados y sistematizados</v>
      </c>
      <c r="K31" s="484">
        <v>1</v>
      </c>
      <c r="L31" s="478" t="s">
        <v>2223</v>
      </c>
      <c r="M31" s="267" t="str">
        <f>'01-Mapa de riesgo-UO'!W32</f>
        <v>Acuerdo 21 de 2007</v>
      </c>
      <c r="N31" s="266">
        <f>'01-Mapa de riesgo-UO'!AB32</f>
        <v>0</v>
      </c>
      <c r="O31" s="266" t="str">
        <f>'01-Mapa de riesgo-UO'!AF32</f>
        <v>Asignado</v>
      </c>
      <c r="P31" s="268" t="str">
        <f>'01-Mapa de riesgo-UO'!AK32</f>
        <v>Oportuno</v>
      </c>
      <c r="Q31" s="268" t="str">
        <f>'01-Mapa de riesgo-UO'!AP32</f>
        <v>Detectivo</v>
      </c>
      <c r="R31" s="464" t="str">
        <f>'01-Mapa de riesgo-UO'!AR32</f>
        <v>ACEPTABLE</v>
      </c>
      <c r="S31" s="483" t="s">
        <v>2231</v>
      </c>
      <c r="T31" s="483"/>
      <c r="U31" s="269" t="str">
        <f>'01-Mapa de riesgo-UO'!AW32</f>
        <v>ASUMIR</v>
      </c>
      <c r="V31" s="269">
        <f>'01-Mapa de riesgo-UO'!AX32</f>
        <v>0</v>
      </c>
      <c r="W31" s="270" t="str">
        <f>'01-Mapa de riesgo-UO'!K32</f>
        <v>Disminución de las actividades de extensión que la Facultad realiza</v>
      </c>
      <c r="X31" s="320"/>
      <c r="Y31" s="320"/>
      <c r="Z31" s="320"/>
      <c r="AA31" s="320"/>
      <c r="AB31" s="468" t="s">
        <v>2213</v>
      </c>
      <c r="AC31" s="264"/>
    </row>
    <row r="32" spans="1:29" ht="92.25" hidden="1" customHeight="1" x14ac:dyDescent="0.2">
      <c r="A32" s="462"/>
      <c r="B32" s="462"/>
      <c r="C32" s="462"/>
      <c r="D32" s="462"/>
      <c r="E32" s="462"/>
      <c r="F32" s="462"/>
      <c r="G32" s="266" t="str">
        <f>'01-Mapa de riesgo-UO'!I33</f>
        <v>Desinteres por formular o participar en las actividades de extensión de la facultad y la universidad</v>
      </c>
      <c r="H32" s="462"/>
      <c r="I32" s="462"/>
      <c r="J32" s="462"/>
      <c r="K32" s="477"/>
      <c r="L32" s="478"/>
      <c r="M32" s="267" t="str">
        <f>'01-Mapa de riesgo-UO'!W33</f>
        <v xml:space="preserve">Indicadores de Gestión </v>
      </c>
      <c r="N32" s="266">
        <f>'01-Mapa de riesgo-UO'!AB33</f>
        <v>0</v>
      </c>
      <c r="O32" s="266" t="str">
        <f>'01-Mapa de riesgo-UO'!AF33</f>
        <v>Asignado</v>
      </c>
      <c r="P32" s="268" t="str">
        <f>'01-Mapa de riesgo-UO'!AK33</f>
        <v>Oportuno</v>
      </c>
      <c r="Q32" s="268" t="str">
        <f>'01-Mapa de riesgo-UO'!AP33</f>
        <v>Detectivo</v>
      </c>
      <c r="R32" s="462"/>
      <c r="S32" s="483" t="s">
        <v>2232</v>
      </c>
      <c r="T32" s="483"/>
      <c r="U32" s="269" t="str">
        <f>'01-Mapa de riesgo-UO'!AW33</f>
        <v>ASUMIR</v>
      </c>
      <c r="V32" s="269">
        <f>'01-Mapa de riesgo-UO'!AX33</f>
        <v>0</v>
      </c>
      <c r="W32" s="270">
        <f>'01-Mapa de riesgo-UO'!K33</f>
        <v>0</v>
      </c>
      <c r="X32" s="320"/>
      <c r="Y32" s="320"/>
      <c r="Z32" s="320"/>
      <c r="AA32" s="320"/>
      <c r="AB32" s="469"/>
      <c r="AC32" s="264"/>
    </row>
    <row r="33" spans="1:29" ht="92.25" hidden="1" customHeight="1" x14ac:dyDescent="0.2">
      <c r="A33" s="463"/>
      <c r="B33" s="463"/>
      <c r="C33" s="463"/>
      <c r="D33" s="463"/>
      <c r="E33" s="463"/>
      <c r="F33" s="463"/>
      <c r="G33" s="266" t="str">
        <f>'01-Mapa de riesgo-UO'!I34</f>
        <v xml:space="preserve">Falta de registro de la información de extensión que realiza la Facultad </v>
      </c>
      <c r="H33" s="463"/>
      <c r="I33" s="463"/>
      <c r="J33" s="463"/>
      <c r="K33" s="477"/>
      <c r="L33" s="478"/>
      <c r="M33" s="267" t="str">
        <f>'01-Mapa de riesgo-UO'!W34</f>
        <v xml:space="preserve">Aplicativo de Extensión </v>
      </c>
      <c r="N33" s="266">
        <f>'01-Mapa de riesgo-UO'!AB34</f>
        <v>0</v>
      </c>
      <c r="O33" s="266" t="str">
        <f>'01-Mapa de riesgo-UO'!AF34</f>
        <v>Asignado</v>
      </c>
      <c r="P33" s="268" t="str">
        <f>'01-Mapa de riesgo-UO'!AK34</f>
        <v>Oportuno</v>
      </c>
      <c r="Q33" s="268" t="str">
        <f>'01-Mapa de riesgo-UO'!AP34</f>
        <v>Detectivo</v>
      </c>
      <c r="R33" s="463"/>
      <c r="S33" s="483" t="s">
        <v>2233</v>
      </c>
      <c r="T33" s="483"/>
      <c r="U33" s="269" t="str">
        <f>'01-Mapa de riesgo-UO'!AW34</f>
        <v>ASUMIR</v>
      </c>
      <c r="V33" s="269">
        <f>'01-Mapa de riesgo-UO'!AX34</f>
        <v>0</v>
      </c>
      <c r="W33" s="270">
        <f>'01-Mapa de riesgo-UO'!K34</f>
        <v>0</v>
      </c>
      <c r="X33" s="320"/>
      <c r="Y33" s="320"/>
      <c r="Z33" s="320"/>
      <c r="AA33" s="320"/>
      <c r="AB33" s="470"/>
      <c r="AC33" s="264"/>
    </row>
    <row r="34" spans="1:29" ht="92.25" hidden="1" customHeight="1" x14ac:dyDescent="0.2">
      <c r="A34" s="465">
        <v>9</v>
      </c>
      <c r="B34" s="465" t="str">
        <f>'01-Mapa de riesgo-UO'!D35</f>
        <v>EXTENSIÓN_PROYECCIÓN_SOCIAL</v>
      </c>
      <c r="C34" s="461" t="str">
        <f>+'01-Mapa de riesgo-UO'!F35</f>
        <v>NO</v>
      </c>
      <c r="D34" s="461" t="str">
        <f>'01-Mapa de riesgo-UO'!J35</f>
        <v>Cumplimiento</v>
      </c>
      <c r="E34" s="461" t="str">
        <f>'01-Mapa de riesgo-UO'!K35</f>
        <v>Proyectos especiales con deficit presupuestal</v>
      </c>
      <c r="F34" s="461" t="str">
        <f>'01-Mapa de riesgo-UO'!L35</f>
        <v>Proyectos especiales de la facultad que no alcanzan los puntos de equilibrio requeridos para su funcionamiento</v>
      </c>
      <c r="G34" s="266" t="str">
        <f>'01-Mapa de riesgo-UO'!I35</f>
        <v>Poca demanda de los servicios ofrecidos por la facultad</v>
      </c>
      <c r="H34" s="461" t="str">
        <f>'01-Mapa de riesgo-UO'!M35</f>
        <v>Afectación al fondo de la facultad
Incumplimiento de los compromisos pactados en el proyecto
Demandas por incumplimientos
Reducción en los recursos propios de la institución</v>
      </c>
      <c r="I34" s="464" t="str">
        <f>'01-Mapa de riesgo-UO'!AT35</f>
        <v>MODERADO</v>
      </c>
      <c r="J34" s="461" t="str">
        <f>'01-Mapa de riesgo-UO'!AU35</f>
        <v>(# de proyectos con deficit/ Total  proyectos) * 100%</v>
      </c>
      <c r="K34" s="482">
        <f>(0/34)*100</f>
        <v>0</v>
      </c>
      <c r="L34" s="478" t="s">
        <v>2224</v>
      </c>
      <c r="M34" s="267" t="str">
        <f>'01-Mapa de riesgo-UO'!W35</f>
        <v>Acuerdo 21 de 2007</v>
      </c>
      <c r="N34" s="266">
        <f>'01-Mapa de riesgo-UO'!AB35</f>
        <v>0</v>
      </c>
      <c r="O34" s="266" t="str">
        <f>'01-Mapa de riesgo-UO'!AF35</f>
        <v>Asignado</v>
      </c>
      <c r="P34" s="268" t="str">
        <f>'01-Mapa de riesgo-UO'!AK35</f>
        <v>Oportuno</v>
      </c>
      <c r="Q34" s="268" t="str">
        <f>'01-Mapa de riesgo-UO'!AP35</f>
        <v>Detectivo</v>
      </c>
      <c r="R34" s="464" t="str">
        <f>'01-Mapa de riesgo-UO'!AR35</f>
        <v>ACEPTABLE</v>
      </c>
      <c r="S34" s="483" t="s">
        <v>2234</v>
      </c>
      <c r="T34" s="483"/>
      <c r="U34" s="269" t="str">
        <f>'01-Mapa de riesgo-UO'!AW35</f>
        <v>REDUCIR</v>
      </c>
      <c r="V34" s="269" t="str">
        <f>'01-Mapa de riesgo-UO'!AX35</f>
        <v xml:space="preserve">Búsqueda de nuevos clientes / Proyectos </v>
      </c>
      <c r="W34" s="270" t="str">
        <f>'01-Mapa de riesgo-UO'!K35</f>
        <v>Proyectos especiales con deficit presupuestal</v>
      </c>
      <c r="X34" s="319" t="s">
        <v>541</v>
      </c>
      <c r="Y34" s="319" t="s">
        <v>2246</v>
      </c>
      <c r="Z34" s="319" t="s">
        <v>544</v>
      </c>
      <c r="AA34" s="320" t="s">
        <v>2241</v>
      </c>
      <c r="AB34" s="479" t="s">
        <v>2209</v>
      </c>
      <c r="AC34" s="264"/>
    </row>
    <row r="35" spans="1:29" ht="92.25" hidden="1" customHeight="1" x14ac:dyDescent="0.2">
      <c r="A35" s="462"/>
      <c r="B35" s="462"/>
      <c r="C35" s="462"/>
      <c r="D35" s="462"/>
      <c r="E35" s="462"/>
      <c r="F35" s="462"/>
      <c r="G35" s="266" t="str">
        <f>'01-Mapa de riesgo-UO'!I36</f>
        <v>Presupuestos con gastos por encima del punto de equilibrio</v>
      </c>
      <c r="H35" s="462"/>
      <c r="I35" s="462"/>
      <c r="J35" s="462"/>
      <c r="K35" s="477"/>
      <c r="L35" s="478"/>
      <c r="M35" s="267" t="str">
        <f>'01-Mapa de riesgo-UO'!W36</f>
        <v>Registro de Proyectos especiales                                                                                                                                                                                                                                                                                                                                                                                                                                                          Creación y asignación del 511</v>
      </c>
      <c r="N35" s="266">
        <f>'01-Mapa de riesgo-UO'!AB36</f>
        <v>0</v>
      </c>
      <c r="O35" s="266" t="str">
        <f>'01-Mapa de riesgo-UO'!AF36</f>
        <v>Asignado</v>
      </c>
      <c r="P35" s="268" t="str">
        <f>'01-Mapa de riesgo-UO'!AK36</f>
        <v>Oportuno</v>
      </c>
      <c r="Q35" s="268" t="str">
        <f>'01-Mapa de riesgo-UO'!AP36</f>
        <v>Detectivo</v>
      </c>
      <c r="R35" s="462"/>
      <c r="S35" s="483" t="s">
        <v>2235</v>
      </c>
      <c r="T35" s="483"/>
      <c r="U35" s="269" t="str">
        <f>'01-Mapa de riesgo-UO'!AW36</f>
        <v>REDUCIR</v>
      </c>
      <c r="V35" s="269" t="str">
        <f>'01-Mapa de riesgo-UO'!AX36</f>
        <v>Reducción de gastos de funcionamiento</v>
      </c>
      <c r="W35" s="270">
        <f>'01-Mapa de riesgo-UO'!K36</f>
        <v>0</v>
      </c>
      <c r="X35" s="319" t="s">
        <v>266</v>
      </c>
      <c r="Y35" s="319" t="s">
        <v>2247</v>
      </c>
      <c r="Z35" s="319" t="s">
        <v>2243</v>
      </c>
      <c r="AA35" s="320"/>
      <c r="AB35" s="469"/>
      <c r="AC35" s="264"/>
    </row>
    <row r="36" spans="1:29" ht="92.25" hidden="1" customHeight="1" x14ac:dyDescent="0.2">
      <c r="A36" s="463"/>
      <c r="B36" s="463"/>
      <c r="C36" s="463"/>
      <c r="D36" s="463"/>
      <c r="E36" s="463"/>
      <c r="F36" s="463"/>
      <c r="G36" s="266" t="str">
        <f>'01-Mapa de riesgo-UO'!I37</f>
        <v>Sobrecarga de trabajo en docentes que realizan labores de coordinación y ejecución de proyectos</v>
      </c>
      <c r="H36" s="463"/>
      <c r="I36" s="463"/>
      <c r="J36" s="463"/>
      <c r="K36" s="477"/>
      <c r="L36" s="478"/>
      <c r="M36" s="267" t="str">
        <f>'01-Mapa de riesgo-UO'!W37</f>
        <v>Asignación por para parte del Consejo de Facultad</v>
      </c>
      <c r="N36" s="266">
        <f>'01-Mapa de riesgo-UO'!AB37</f>
        <v>0</v>
      </c>
      <c r="O36" s="266" t="str">
        <f>'01-Mapa de riesgo-UO'!AF37</f>
        <v>Asignado</v>
      </c>
      <c r="P36" s="268" t="str">
        <f>'01-Mapa de riesgo-UO'!AK37</f>
        <v>Oportuno</v>
      </c>
      <c r="Q36" s="268" t="str">
        <f>'01-Mapa de riesgo-UO'!AP37</f>
        <v>Detectivo</v>
      </c>
      <c r="R36" s="463"/>
      <c r="S36" s="483" t="s">
        <v>2236</v>
      </c>
      <c r="T36" s="483"/>
      <c r="U36" s="269" t="str">
        <f>'01-Mapa de riesgo-UO'!AW37</f>
        <v>REDUCIR</v>
      </c>
      <c r="V36" s="269" t="str">
        <f>'01-Mapa de riesgo-UO'!AX37</f>
        <v>Reducción de sobrecarga</v>
      </c>
      <c r="W36" s="270">
        <f>'01-Mapa de riesgo-UO'!K37</f>
        <v>0</v>
      </c>
      <c r="X36" s="319" t="s">
        <v>267</v>
      </c>
      <c r="Y36" s="319" t="s">
        <v>2248</v>
      </c>
      <c r="Z36" s="319" t="s">
        <v>2245</v>
      </c>
      <c r="AA36" s="320"/>
      <c r="AB36" s="470"/>
      <c r="AC36" s="264"/>
    </row>
    <row r="37" spans="1:29" ht="92.25" hidden="1" customHeight="1" x14ac:dyDescent="0.2">
      <c r="A37" s="465">
        <v>10</v>
      </c>
      <c r="B37" s="465" t="str">
        <f>'01-Mapa de riesgo-UO'!D38</f>
        <v>DOCENCIA</v>
      </c>
      <c r="C37" s="461" t="str">
        <f>+'01-Mapa de riesgo-UO'!F38</f>
        <v>SI</v>
      </c>
      <c r="D37" s="461" t="str">
        <f>'01-Mapa de riesgo-UO'!J38</f>
        <v>Operacional</v>
      </c>
      <c r="E37" s="461" t="str">
        <f>'01-Mapa de riesgo-UO'!K38</f>
        <v>Pérdida de docentes para la atención adecuada de los programas de la Facultad de Ciencias Ambientales</v>
      </c>
      <c r="F37" s="461" t="str">
        <f>'01-Mapa de riesgo-UO'!L38</f>
        <v>Docentes de planta en cargos administrativos que en algunos casos son  reemplazados por catedráticos y docentes jubilidados que no son reemplazados.</v>
      </c>
      <c r="G37" s="266" t="str">
        <f>'01-Mapa de riesgo-UO'!I38</f>
        <v>Nombramiento de docentes de planta en cargos administrativos</v>
      </c>
      <c r="H37" s="461" t="str">
        <f>'01-Mapa de riesgo-UO'!M38</f>
        <v>Se pierde la formación académica alcanzada por estos docentes y sus experiencias para la pertiencia de las catedras que tienen a su cargo</v>
      </c>
      <c r="I37" s="464" t="str">
        <f>'01-Mapa de riesgo-UO'!AT38</f>
        <v>MODERADO</v>
      </c>
      <c r="J37" s="461" t="str">
        <f>'01-Mapa de riesgo-UO'!AU38</f>
        <v>(# de docentes de planta en cargos administrativos y jubilados)/ Total  de docentes  de planta</v>
      </c>
      <c r="K37" s="482">
        <f>(7/16)*100</f>
        <v>43.75</v>
      </c>
      <c r="L37" s="478" t="s">
        <v>2225</v>
      </c>
      <c r="M37" s="267" t="str">
        <f>'01-Mapa de riesgo-UO'!W38</f>
        <v xml:space="preserve">Reporte de necesidades a la Vice Administrativa y Académica </v>
      </c>
      <c r="N37" s="266">
        <f>'01-Mapa de riesgo-UO'!AB38</f>
        <v>0</v>
      </c>
      <c r="O37" s="266" t="str">
        <f>'01-Mapa de riesgo-UO'!AF38</f>
        <v>Asignado</v>
      </c>
      <c r="P37" s="268" t="str">
        <f>'01-Mapa de riesgo-UO'!AK38</f>
        <v>Oportuno</v>
      </c>
      <c r="Q37" s="268" t="str">
        <f>'01-Mapa de riesgo-UO'!AP38</f>
        <v>Detectivo</v>
      </c>
      <c r="R37" s="464" t="str">
        <f>'01-Mapa de riesgo-UO'!AR38</f>
        <v>ACEPTABLE</v>
      </c>
      <c r="S37" s="483" t="s">
        <v>2237</v>
      </c>
      <c r="T37" s="483"/>
      <c r="U37" s="269" t="str">
        <f>'01-Mapa de riesgo-UO'!AW38</f>
        <v>TRANSFERIR</v>
      </c>
      <c r="V37" s="269" t="str">
        <f>'01-Mapa de riesgo-UO'!AX38</f>
        <v xml:space="preserve">Relevo generacional </v>
      </c>
      <c r="W37" s="270" t="str">
        <f>'01-Mapa de riesgo-UO'!K38</f>
        <v>Pérdida de docentes para la atención adecuada de los programas de la Facultad de Ciencias Ambientales</v>
      </c>
      <c r="X37" s="320" t="s">
        <v>267</v>
      </c>
      <c r="Y37" s="320" t="s">
        <v>2249</v>
      </c>
      <c r="Z37" s="320" t="s">
        <v>545</v>
      </c>
      <c r="AA37" s="320"/>
      <c r="AB37" s="479" t="s">
        <v>2209</v>
      </c>
      <c r="AC37" s="264"/>
    </row>
    <row r="38" spans="1:29" ht="92.25" hidden="1" customHeight="1" x14ac:dyDescent="0.2">
      <c r="A38" s="462"/>
      <c r="B38" s="462"/>
      <c r="C38" s="462"/>
      <c r="D38" s="462"/>
      <c r="E38" s="462"/>
      <c r="F38" s="462"/>
      <c r="G38" s="266" t="str">
        <f>'01-Mapa de riesgo-UO'!I39</f>
        <v>Jubilación de docentes que no han sido reemplazados</v>
      </c>
      <c r="H38" s="462"/>
      <c r="I38" s="462"/>
      <c r="J38" s="462"/>
      <c r="K38" s="477"/>
      <c r="L38" s="478"/>
      <c r="M38" s="267" t="str">
        <f>'01-Mapa de riesgo-UO'!W39</f>
        <v xml:space="preserve">Nombramiento Docentes  Transitorios </v>
      </c>
      <c r="N38" s="266">
        <f>'01-Mapa de riesgo-UO'!AB39</f>
        <v>0</v>
      </c>
      <c r="O38" s="266" t="str">
        <f>'01-Mapa de riesgo-UO'!AF39</f>
        <v>Asignado</v>
      </c>
      <c r="P38" s="268" t="str">
        <f>'01-Mapa de riesgo-UO'!AK39</f>
        <v>Oportuno</v>
      </c>
      <c r="Q38" s="268" t="str">
        <f>'01-Mapa de riesgo-UO'!AP39</f>
        <v>Preventivo</v>
      </c>
      <c r="R38" s="462"/>
      <c r="S38" s="483" t="s">
        <v>2238</v>
      </c>
      <c r="T38" s="483"/>
      <c r="U38" s="269" t="str">
        <f>'01-Mapa de riesgo-UO'!AW39</f>
        <v>TRANSFERIR</v>
      </c>
      <c r="V38" s="269" t="str">
        <f>'01-Mapa de riesgo-UO'!AX39</f>
        <v>Solicitud de plazas docentes</v>
      </c>
      <c r="W38" s="270">
        <f>'01-Mapa de riesgo-UO'!K39</f>
        <v>0</v>
      </c>
      <c r="X38" s="320" t="s">
        <v>266</v>
      </c>
      <c r="Y38" s="320" t="s">
        <v>2250</v>
      </c>
      <c r="Z38" s="320" t="s">
        <v>542</v>
      </c>
      <c r="AA38" s="320"/>
      <c r="AB38" s="469"/>
      <c r="AC38" s="264"/>
    </row>
    <row r="39" spans="1:29" ht="92.25" hidden="1" customHeight="1" x14ac:dyDescent="0.2">
      <c r="A39" s="463"/>
      <c r="B39" s="463"/>
      <c r="C39" s="463"/>
      <c r="D39" s="463"/>
      <c r="E39" s="463"/>
      <c r="F39" s="463"/>
      <c r="G39" s="266">
        <f>'01-Mapa de riesgo-UO'!I40</f>
        <v>0</v>
      </c>
      <c r="H39" s="463"/>
      <c r="I39" s="463"/>
      <c r="J39" s="463"/>
      <c r="K39" s="477"/>
      <c r="L39" s="478"/>
      <c r="M39" s="267" t="str">
        <f>'01-Mapa de riesgo-UO'!W40</f>
        <v xml:space="preserve">Concurso Docente </v>
      </c>
      <c r="N39" s="266">
        <f>'01-Mapa de riesgo-UO'!AB40</f>
        <v>0</v>
      </c>
      <c r="O39" s="266" t="str">
        <f>'01-Mapa de riesgo-UO'!AF40</f>
        <v>Asignado</v>
      </c>
      <c r="P39" s="268" t="str">
        <f>'01-Mapa de riesgo-UO'!AK40</f>
        <v>Oportuno</v>
      </c>
      <c r="Q39" s="268" t="str">
        <f>'01-Mapa de riesgo-UO'!AP40</f>
        <v>Detectivo</v>
      </c>
      <c r="R39" s="463"/>
      <c r="S39" s="483" t="s">
        <v>2239</v>
      </c>
      <c r="T39" s="483"/>
      <c r="U39" s="269" t="str">
        <f>'01-Mapa de riesgo-UO'!AW40</f>
        <v>TRANSFERIR</v>
      </c>
      <c r="V39" s="269" t="str">
        <f>'01-Mapa de riesgo-UO'!AX40</f>
        <v xml:space="preserve">Aumento docentes planta </v>
      </c>
      <c r="W39" s="270">
        <f>'01-Mapa de riesgo-UO'!K40</f>
        <v>0</v>
      </c>
      <c r="X39" s="320" t="s">
        <v>267</v>
      </c>
      <c r="Y39" s="320" t="s">
        <v>2251</v>
      </c>
      <c r="Z39" s="320" t="s">
        <v>543</v>
      </c>
      <c r="AA39" s="320"/>
      <c r="AB39" s="470"/>
      <c r="AC39" s="264"/>
    </row>
    <row r="40" spans="1:29" ht="92.25" hidden="1" customHeight="1" x14ac:dyDescent="0.2">
      <c r="A40" s="465">
        <v>11</v>
      </c>
      <c r="B40" s="465" t="str">
        <f>'01-Mapa de riesgo-UO'!D41</f>
        <v>DOCENCIA</v>
      </c>
      <c r="C40" s="461" t="str">
        <f>+'01-Mapa de riesgo-UO'!F41</f>
        <v>NO</v>
      </c>
      <c r="D40" s="461" t="str">
        <f>'01-Mapa de riesgo-UO'!J41</f>
        <v>Estratégico</v>
      </c>
      <c r="E40" s="461" t="str">
        <f>'01-Mapa de riesgo-UO'!K41</f>
        <v>Cambios de la normatividad nacional que rige los procesos de renovación de registro calificado</v>
      </c>
      <c r="F40" s="461" t="str">
        <f>'01-Mapa de riesgo-UO'!L41</f>
        <v>Pérdida del registro calificado de uno de los programas que hacen parte de la Facultad</v>
      </c>
      <c r="G40" s="266" t="str">
        <f>'01-Mapa de riesgo-UO'!I41</f>
        <v>No renovación del registro calificado de un programa académico</v>
      </c>
      <c r="H40" s="461" t="str">
        <f>'01-Mapa de riesgo-UO'!M41</f>
        <v>No ofrecimiento del programa académico
Pérdida de imagen Institucional</v>
      </c>
      <c r="I40" s="464" t="str">
        <f>'01-Mapa de riesgo-UO'!AT41</f>
        <v>MODERADO</v>
      </c>
      <c r="J40" s="461" t="str">
        <f>'01-Mapa de riesgo-UO'!AU41</f>
        <v>No. De programas que han perdido el registro calificado</v>
      </c>
      <c r="K40" s="477">
        <v>0</v>
      </c>
      <c r="L40" s="478" t="s">
        <v>2270</v>
      </c>
      <c r="M40" s="267" t="str">
        <f>'01-Mapa de riesgo-UO'!W41</f>
        <v>Revisión periódica de vencimiento de registros calificados</v>
      </c>
      <c r="N40" s="266">
        <f>'01-Mapa de riesgo-UO'!AB41</f>
        <v>0</v>
      </c>
      <c r="O40" s="266" t="str">
        <f>'01-Mapa de riesgo-UO'!AF41</f>
        <v>Asignado</v>
      </c>
      <c r="P40" s="268" t="str">
        <f>'01-Mapa de riesgo-UO'!AK41</f>
        <v>Oportuno</v>
      </c>
      <c r="Q40" s="268" t="str">
        <f>'01-Mapa de riesgo-UO'!AP41</f>
        <v>Preventivo</v>
      </c>
      <c r="R40" s="464" t="str">
        <f>'01-Mapa de riesgo-UO'!AR41</f>
        <v>ACEPTABLE</v>
      </c>
      <c r="S40" s="478" t="s">
        <v>2276</v>
      </c>
      <c r="T40" s="478"/>
      <c r="U40" s="269" t="str">
        <f>'01-Mapa de riesgo-UO'!AW41</f>
        <v>REDUCIR</v>
      </c>
      <c r="V40" s="269" t="str">
        <f>'01-Mapa de riesgo-UO'!AX41</f>
        <v>Mantener actualizado y monitoreado el archivo consolidado de los programas activos de la Facultad.</v>
      </c>
      <c r="W40" s="270" t="str">
        <f>'01-Mapa de riesgo-UO'!K41</f>
        <v>Cambios de la normatividad nacional que rige los procesos de renovación de registro calificado</v>
      </c>
      <c r="X40" s="320" t="s">
        <v>541</v>
      </c>
      <c r="Y40" s="320" t="s">
        <v>2280</v>
      </c>
      <c r="Z40" s="320" t="s">
        <v>544</v>
      </c>
      <c r="AA40" s="320" t="s">
        <v>2281</v>
      </c>
      <c r="AB40" s="468" t="s">
        <v>2213</v>
      </c>
      <c r="AC40" s="264"/>
    </row>
    <row r="41" spans="1:29" ht="92.25" hidden="1" customHeight="1" x14ac:dyDescent="0.2">
      <c r="A41" s="462"/>
      <c r="B41" s="462"/>
      <c r="C41" s="462"/>
      <c r="D41" s="462"/>
      <c r="E41" s="462"/>
      <c r="F41" s="462"/>
      <c r="G41" s="266">
        <f>'01-Mapa de riesgo-UO'!I42</f>
        <v>0</v>
      </c>
      <c r="H41" s="462"/>
      <c r="I41" s="462"/>
      <c r="J41" s="462"/>
      <c r="K41" s="477"/>
      <c r="L41" s="478"/>
      <c r="M41" s="267" t="str">
        <f>'01-Mapa de riesgo-UO'!W42</f>
        <v>Seguimiento en la reglamentación</v>
      </c>
      <c r="N41" s="266">
        <f>'01-Mapa de riesgo-UO'!AB42</f>
        <v>0</v>
      </c>
      <c r="O41" s="266" t="str">
        <f>'01-Mapa de riesgo-UO'!AF42</f>
        <v>Asignado</v>
      </c>
      <c r="P41" s="268" t="str">
        <f>'01-Mapa de riesgo-UO'!AK42</f>
        <v>Oportuno</v>
      </c>
      <c r="Q41" s="268" t="str">
        <f>'01-Mapa de riesgo-UO'!AP42</f>
        <v>Preventivo</v>
      </c>
      <c r="R41" s="462"/>
      <c r="S41" s="478" t="s">
        <v>2276</v>
      </c>
      <c r="T41" s="478"/>
      <c r="U41" s="269" t="str">
        <f>'01-Mapa de riesgo-UO'!AW42</f>
        <v>COMPARTIR</v>
      </c>
      <c r="V41" s="269" t="str">
        <f>'01-Mapa de riesgo-UO'!AX42</f>
        <v>Revisión periodica de la normatividad expedida por el Ministerio de Educación</v>
      </c>
      <c r="W41" s="270">
        <f>'01-Mapa de riesgo-UO'!K42</f>
        <v>0</v>
      </c>
      <c r="X41" s="320" t="s">
        <v>541</v>
      </c>
      <c r="Y41" s="320" t="s">
        <v>2282</v>
      </c>
      <c r="Z41" s="320" t="s">
        <v>544</v>
      </c>
      <c r="AA41" s="320" t="s">
        <v>2283</v>
      </c>
      <c r="AB41" s="469"/>
      <c r="AC41" s="264"/>
    </row>
    <row r="42" spans="1:29" ht="92.25" hidden="1" customHeight="1" x14ac:dyDescent="0.2">
      <c r="A42" s="463"/>
      <c r="B42" s="463"/>
      <c r="C42" s="463"/>
      <c r="D42" s="463"/>
      <c r="E42" s="463"/>
      <c r="F42" s="463"/>
      <c r="G42" s="266">
        <f>'01-Mapa de riesgo-UO'!I43</f>
        <v>0</v>
      </c>
      <c r="H42" s="463"/>
      <c r="I42" s="463"/>
      <c r="J42" s="463"/>
      <c r="K42" s="477"/>
      <c r="L42" s="478"/>
      <c r="M42" s="267">
        <f>'01-Mapa de riesgo-UO'!W43</f>
        <v>0</v>
      </c>
      <c r="N42" s="266">
        <f>'01-Mapa de riesgo-UO'!AB43</f>
        <v>0</v>
      </c>
      <c r="O42" s="266">
        <f>'01-Mapa de riesgo-UO'!AF43</f>
        <v>0</v>
      </c>
      <c r="P42" s="268">
        <f>'01-Mapa de riesgo-UO'!AK43</f>
        <v>0</v>
      </c>
      <c r="Q42" s="268">
        <f>'01-Mapa de riesgo-UO'!AP43</f>
        <v>0</v>
      </c>
      <c r="R42" s="463"/>
      <c r="S42" s="478"/>
      <c r="T42" s="478"/>
      <c r="U42" s="269">
        <f>'01-Mapa de riesgo-UO'!AW43</f>
        <v>0</v>
      </c>
      <c r="V42" s="269">
        <f>'01-Mapa de riesgo-UO'!AX43</f>
        <v>0</v>
      </c>
      <c r="W42" s="270">
        <f>'01-Mapa de riesgo-UO'!K43</f>
        <v>0</v>
      </c>
      <c r="X42" s="320"/>
      <c r="Y42" s="320"/>
      <c r="Z42" s="320"/>
      <c r="AA42" s="320"/>
      <c r="AB42" s="470"/>
      <c r="AC42" s="264"/>
    </row>
    <row r="43" spans="1:29" ht="92.25" hidden="1" customHeight="1" x14ac:dyDescent="0.2">
      <c r="A43" s="465">
        <v>12</v>
      </c>
      <c r="B43" s="465" t="str">
        <f>'01-Mapa de riesgo-UO'!D44</f>
        <v>DOCENCIA</v>
      </c>
      <c r="C43" s="461" t="str">
        <f>+'01-Mapa de riesgo-UO'!F44</f>
        <v>NO</v>
      </c>
      <c r="D43" s="461" t="str">
        <f>'01-Mapa de riesgo-UO'!J44</f>
        <v>Estratégico</v>
      </c>
      <c r="E43" s="461" t="str">
        <f>'01-Mapa de riesgo-UO'!K44</f>
        <v>Deserción estudiantil</v>
      </c>
      <c r="F43" s="461" t="str">
        <f>'01-Mapa de riesgo-UO'!L44</f>
        <v xml:space="preserve">Aumento en el  indice de deserción de estudiantes de los programas académicos que hacen parte de la facultad </v>
      </c>
      <c r="G43" s="266" t="str">
        <f>'01-Mapa de riesgo-UO'!I44</f>
        <v>Los currículos de las asignaturas no permiten el buen desempeño del estudiante</v>
      </c>
      <c r="H43" s="461" t="str">
        <f>'01-Mapa de riesgo-UO'!M44</f>
        <v>Indicadores de la Universidad afectados
Disminución de los recursos de la Universidad</v>
      </c>
      <c r="I43" s="464" t="str">
        <f>'01-Mapa de riesgo-UO'!AT44</f>
        <v>MODERADO</v>
      </c>
      <c r="J43" s="461" t="str">
        <f>'01-Mapa de riesgo-UO'!AU44</f>
        <v>Porcentaje de estudiantes que se retiran por semestre</v>
      </c>
      <c r="K43" s="480">
        <v>0.188</v>
      </c>
      <c r="L43" s="478" t="s">
        <v>2271</v>
      </c>
      <c r="M43" s="267" t="str">
        <f>'01-Mapa de riesgo-UO'!W44</f>
        <v>Revisión del aplicativo de estadísticas e indicadores estratégicos en el análisis de deserción estudiantil por facultades</v>
      </c>
      <c r="N43" s="266">
        <f>'01-Mapa de riesgo-UO'!AB44</f>
        <v>0</v>
      </c>
      <c r="O43" s="266" t="str">
        <f>'01-Mapa de riesgo-UO'!AF44</f>
        <v>Asignado</v>
      </c>
      <c r="P43" s="268" t="str">
        <f>'01-Mapa de riesgo-UO'!AK44</f>
        <v>Oportuno</v>
      </c>
      <c r="Q43" s="268" t="str">
        <f>'01-Mapa de riesgo-UO'!AP44</f>
        <v>Detectivo</v>
      </c>
      <c r="R43" s="464" t="str">
        <f>'01-Mapa de riesgo-UO'!AR44</f>
        <v>ACEPTABLE</v>
      </c>
      <c r="S43" s="478" t="s">
        <v>2277</v>
      </c>
      <c r="T43" s="478"/>
      <c r="U43" s="269" t="str">
        <f>'01-Mapa de riesgo-UO'!AW44</f>
        <v>COMPARTIR</v>
      </c>
      <c r="V43" s="269" t="str">
        <f>'01-Mapa de riesgo-UO'!AX44</f>
        <v>Implementación de estrategias de retención de estudiantes por parte de los directores de programa  y comites curriculares, que aportes a la disminución de los indices de deserción.</v>
      </c>
      <c r="W43" s="270" t="str">
        <f>'01-Mapa de riesgo-UO'!K44</f>
        <v>Deserción estudiantil</v>
      </c>
      <c r="X43" s="320" t="s">
        <v>266</v>
      </c>
      <c r="Y43" s="320" t="s">
        <v>2284</v>
      </c>
      <c r="Z43" s="320" t="s">
        <v>542</v>
      </c>
      <c r="AA43" s="320"/>
      <c r="AB43" s="479" t="s">
        <v>2209</v>
      </c>
      <c r="AC43" s="264"/>
    </row>
    <row r="44" spans="1:29" ht="92.25" hidden="1" customHeight="1" x14ac:dyDescent="0.2">
      <c r="A44" s="462"/>
      <c r="B44" s="462"/>
      <c r="C44" s="462"/>
      <c r="D44" s="462"/>
      <c r="E44" s="462"/>
      <c r="F44" s="462"/>
      <c r="G44" s="266" t="str">
        <f>'01-Mapa de riesgo-UO'!I45</f>
        <v>Dificultades socioeconómicas del estudiante para continuar en el programa académico</v>
      </c>
      <c r="H44" s="462"/>
      <c r="I44" s="462"/>
      <c r="J44" s="462"/>
      <c r="K44" s="477"/>
      <c r="L44" s="478"/>
      <c r="M44" s="267">
        <f>'01-Mapa de riesgo-UO'!W45</f>
        <v>0</v>
      </c>
      <c r="N44" s="266">
        <f>'01-Mapa de riesgo-UO'!AB45</f>
        <v>0</v>
      </c>
      <c r="O44" s="266">
        <f>'01-Mapa de riesgo-UO'!AF45</f>
        <v>0</v>
      </c>
      <c r="P44" s="268">
        <f>'01-Mapa de riesgo-UO'!AK45</f>
        <v>0</v>
      </c>
      <c r="Q44" s="268">
        <f>'01-Mapa de riesgo-UO'!AP45</f>
        <v>0</v>
      </c>
      <c r="R44" s="462"/>
      <c r="S44" s="478"/>
      <c r="T44" s="478"/>
      <c r="U44" s="269">
        <f>'01-Mapa de riesgo-UO'!AW45</f>
        <v>0</v>
      </c>
      <c r="V44" s="269">
        <f>'01-Mapa de riesgo-UO'!AX45</f>
        <v>0</v>
      </c>
      <c r="W44" s="270">
        <f>'01-Mapa de riesgo-UO'!K45</f>
        <v>0</v>
      </c>
      <c r="X44" s="320"/>
      <c r="Y44" s="320"/>
      <c r="Z44" s="320"/>
      <c r="AA44" s="320"/>
      <c r="AB44" s="469"/>
      <c r="AC44" s="264"/>
    </row>
    <row r="45" spans="1:29" ht="92.25" hidden="1" customHeight="1" x14ac:dyDescent="0.2">
      <c r="A45" s="463"/>
      <c r="B45" s="463"/>
      <c r="C45" s="463"/>
      <c r="D45" s="463"/>
      <c r="E45" s="463"/>
      <c r="F45" s="463"/>
      <c r="G45" s="266">
        <f>'01-Mapa de riesgo-UO'!I46</f>
        <v>0</v>
      </c>
      <c r="H45" s="463"/>
      <c r="I45" s="463"/>
      <c r="J45" s="463"/>
      <c r="K45" s="477"/>
      <c r="L45" s="478"/>
      <c r="M45" s="267">
        <f>'01-Mapa de riesgo-UO'!W46</f>
        <v>0</v>
      </c>
      <c r="N45" s="266">
        <f>'01-Mapa de riesgo-UO'!AB46</f>
        <v>0</v>
      </c>
      <c r="O45" s="266">
        <f>'01-Mapa de riesgo-UO'!AF46</f>
        <v>0</v>
      </c>
      <c r="P45" s="268">
        <f>'01-Mapa de riesgo-UO'!AK46</f>
        <v>0</v>
      </c>
      <c r="Q45" s="268">
        <f>'01-Mapa de riesgo-UO'!AP46</f>
        <v>0</v>
      </c>
      <c r="R45" s="463"/>
      <c r="S45" s="478"/>
      <c r="T45" s="478"/>
      <c r="U45" s="269">
        <f>'01-Mapa de riesgo-UO'!AW46</f>
        <v>0</v>
      </c>
      <c r="V45" s="269">
        <f>'01-Mapa de riesgo-UO'!AX46</f>
        <v>0</v>
      </c>
      <c r="W45" s="270">
        <f>'01-Mapa de riesgo-UO'!K46</f>
        <v>0</v>
      </c>
      <c r="X45" s="320"/>
      <c r="Y45" s="320"/>
      <c r="Z45" s="320"/>
      <c r="AA45" s="320"/>
      <c r="AB45" s="470"/>
      <c r="AC45" s="264"/>
    </row>
    <row r="46" spans="1:29" ht="99.75" customHeight="1" x14ac:dyDescent="0.2">
      <c r="A46" s="465">
        <v>13</v>
      </c>
      <c r="B46" s="465" t="str">
        <f>'01-Mapa de riesgo-UO'!D47</f>
        <v>INVESTIGACIÓN_E_INNOVACIÓN</v>
      </c>
      <c r="C46" s="461" t="str">
        <f>+'01-Mapa de riesgo-UO'!F47</f>
        <v>NO</v>
      </c>
      <c r="D46" s="461" t="str">
        <f>'01-Mapa de riesgo-UO'!J47</f>
        <v>Estratégico</v>
      </c>
      <c r="E46" s="461" t="str">
        <f>'01-Mapa de riesgo-UO'!K47</f>
        <v>Descenso en la categoria asignada por Colciencias a los Grupos de investigación vinculados a la Facultad.</v>
      </c>
      <c r="F46" s="461" t="str">
        <f>'01-Mapa de riesgo-UO'!L47</f>
        <v>Los Grupos de Investigación bajan o pierden la categoría de acuerdo a la clasificación anual que hace MinCiencias</v>
      </c>
      <c r="G46" s="266" t="str">
        <f>'01-Mapa de riesgo-UO'!I47</f>
        <v>Cambios de los estándares de reconocimiento y medición de Grupos de Investigación por parte de Colciencias</v>
      </c>
      <c r="H46" s="461" t="str">
        <f>'01-Mapa de riesgo-UO'!M47</f>
        <v>Incumplimiento con las metas trazadas en el PDI
Pérdida de imagen institucional
Disminución en la investigación
Afectación de los procesos de acreditación de los programas académicos y del Institucional</v>
      </c>
      <c r="I46" s="464" t="str">
        <f>'01-Mapa de riesgo-UO'!AT47</f>
        <v>MODERADO</v>
      </c>
      <c r="J46" s="461" t="str">
        <f>'01-Mapa de riesgo-UO'!AU47</f>
        <v>No. de grupos reconocidos y  categorizados de Colciencias</v>
      </c>
      <c r="K46" s="476">
        <v>0.9</v>
      </c>
      <c r="L46" s="478" t="s">
        <v>2272</v>
      </c>
      <c r="M46" s="267" t="str">
        <f>'01-Mapa de riesgo-UO'!W47</f>
        <v xml:space="preserve">Información disponible en la página de MINCIENCIAS de los grupos de investigación y sus integrantes </v>
      </c>
      <c r="N46" s="266">
        <f>'01-Mapa de riesgo-UO'!AB47</f>
        <v>0</v>
      </c>
      <c r="O46" s="266" t="str">
        <f>'01-Mapa de riesgo-UO'!AF47</f>
        <v>Asignado</v>
      </c>
      <c r="P46" s="268" t="str">
        <f>'01-Mapa de riesgo-UO'!AK47</f>
        <v>Oportuno</v>
      </c>
      <c r="Q46" s="268" t="str">
        <f>'01-Mapa de riesgo-UO'!AP47</f>
        <v>Detectivo</v>
      </c>
      <c r="R46" s="464" t="str">
        <f>'01-Mapa de riesgo-UO'!AR47</f>
        <v>ACEPTABLE</v>
      </c>
      <c r="S46" s="478" t="s">
        <v>2278</v>
      </c>
      <c r="T46" s="478"/>
      <c r="U46" s="269" t="str">
        <f>'01-Mapa de riesgo-UO'!AW47</f>
        <v>COMPARTIR</v>
      </c>
      <c r="V46" s="269" t="str">
        <f>'01-Mapa de riesgo-UO'!AX47</f>
        <v xml:space="preserve">Acompañamiento a los docentes investigadores y directores de los grupos de investigación en la implementación de actividades que aporten a los requerimiento de MINCIENCIAS para mantener la categoria o subirla </v>
      </c>
      <c r="W46" s="270" t="str">
        <f>'01-Mapa de riesgo-UO'!K47</f>
        <v>Descenso en la categoria asignada por Colciencias a los Grupos de investigación vinculados a la Facultad.</v>
      </c>
      <c r="X46" s="320" t="s">
        <v>266</v>
      </c>
      <c r="Y46" s="320" t="s">
        <v>2285</v>
      </c>
      <c r="Z46" s="320" t="s">
        <v>542</v>
      </c>
      <c r="AA46" s="320"/>
      <c r="AB46" s="479" t="s">
        <v>2209</v>
      </c>
      <c r="AC46" s="264"/>
    </row>
    <row r="47" spans="1:29" ht="92.25" hidden="1" customHeight="1" x14ac:dyDescent="0.2">
      <c r="A47" s="462"/>
      <c r="B47" s="462"/>
      <c r="C47" s="462"/>
      <c r="D47" s="462"/>
      <c r="E47" s="462"/>
      <c r="F47" s="462"/>
      <c r="G47" s="266" t="str">
        <f>'01-Mapa de riesgo-UO'!I48</f>
        <v>Desactualización de la información del Grupo de Investigación en la plataforma de Colciencias  y poca vinculación de estudiantes de pregrado y posgrado</v>
      </c>
      <c r="H47" s="462"/>
      <c r="I47" s="462"/>
      <c r="J47" s="462"/>
      <c r="K47" s="477"/>
      <c r="L47" s="478"/>
      <c r="M47" s="267">
        <f>'01-Mapa de riesgo-UO'!W48</f>
        <v>0</v>
      </c>
      <c r="N47" s="266">
        <f>'01-Mapa de riesgo-UO'!AB48</f>
        <v>0</v>
      </c>
      <c r="O47" s="266">
        <f>'01-Mapa de riesgo-UO'!AF48</f>
        <v>0</v>
      </c>
      <c r="P47" s="268">
        <f>'01-Mapa de riesgo-UO'!AK48</f>
        <v>0</v>
      </c>
      <c r="Q47" s="268">
        <f>'01-Mapa de riesgo-UO'!AP48</f>
        <v>0</v>
      </c>
      <c r="R47" s="462"/>
      <c r="S47" s="478"/>
      <c r="T47" s="478"/>
      <c r="U47" s="269">
        <f>'01-Mapa de riesgo-UO'!AW48</f>
        <v>0</v>
      </c>
      <c r="V47" s="269">
        <f>'01-Mapa de riesgo-UO'!AX48</f>
        <v>0</v>
      </c>
      <c r="W47" s="270">
        <f>'01-Mapa de riesgo-UO'!K48</f>
        <v>0</v>
      </c>
      <c r="X47" s="320"/>
      <c r="Y47" s="320"/>
      <c r="Z47" s="320"/>
      <c r="AA47" s="320"/>
      <c r="AB47" s="469"/>
      <c r="AC47" s="264"/>
    </row>
    <row r="48" spans="1:29" ht="92.25" hidden="1" customHeight="1" x14ac:dyDescent="0.2">
      <c r="A48" s="463"/>
      <c r="B48" s="463"/>
      <c r="C48" s="463"/>
      <c r="D48" s="463"/>
      <c r="E48" s="463"/>
      <c r="F48" s="463"/>
      <c r="G48" s="266" t="str">
        <f>'01-Mapa de riesgo-UO'!I49</f>
        <v>Poca disponibilidad de presupuesto para el desarrollo de proyectos</v>
      </c>
      <c r="H48" s="463"/>
      <c r="I48" s="463"/>
      <c r="J48" s="463"/>
      <c r="K48" s="477"/>
      <c r="L48" s="478"/>
      <c r="M48" s="267">
        <f>'01-Mapa de riesgo-UO'!W49</f>
        <v>0</v>
      </c>
      <c r="N48" s="266">
        <f>'01-Mapa de riesgo-UO'!AB49</f>
        <v>0</v>
      </c>
      <c r="O48" s="266">
        <f>'01-Mapa de riesgo-UO'!AF49</f>
        <v>0</v>
      </c>
      <c r="P48" s="268">
        <f>'01-Mapa de riesgo-UO'!AK49</f>
        <v>0</v>
      </c>
      <c r="Q48" s="268">
        <f>'01-Mapa de riesgo-UO'!AP49</f>
        <v>0</v>
      </c>
      <c r="R48" s="463"/>
      <c r="S48" s="478"/>
      <c r="T48" s="478"/>
      <c r="U48" s="269">
        <f>'01-Mapa de riesgo-UO'!AW49</f>
        <v>0</v>
      </c>
      <c r="V48" s="269">
        <f>'01-Mapa de riesgo-UO'!AX49</f>
        <v>0</v>
      </c>
      <c r="W48" s="270">
        <f>'01-Mapa de riesgo-UO'!K49</f>
        <v>0</v>
      </c>
      <c r="X48" s="320"/>
      <c r="Y48" s="320"/>
      <c r="Z48" s="320"/>
      <c r="AA48" s="320"/>
      <c r="AB48" s="470"/>
      <c r="AC48" s="264"/>
    </row>
    <row r="49" spans="1:29" ht="92.25" hidden="1" customHeight="1" x14ac:dyDescent="0.2">
      <c r="A49" s="465">
        <v>14</v>
      </c>
      <c r="B49" s="465" t="str">
        <f>'01-Mapa de riesgo-UO'!D50</f>
        <v>ADMINISTRACIÓN_INSTITUCIONAL</v>
      </c>
      <c r="C49" s="461" t="str">
        <f>+'01-Mapa de riesgo-UO'!F50</f>
        <v>NO</v>
      </c>
      <c r="D49" s="461" t="str">
        <f>'01-Mapa de riesgo-UO'!J50</f>
        <v>Operacional</v>
      </c>
      <c r="E49" s="461" t="str">
        <f>'01-Mapa de riesgo-UO'!K50</f>
        <v>Impedimento en la prestación del servicio de laboratorios académicos y de investigación.</v>
      </c>
      <c r="F49" s="461" t="str">
        <f>'01-Mapa de riesgo-UO'!L50</f>
        <v>Daño parcial o total, en equipamientos de los laboratorios</v>
      </c>
      <c r="G49" s="266" t="str">
        <f>'01-Mapa de riesgo-UO'!I50</f>
        <v>Falta de mantenimiento de los equipos, insumos o complementos necesarios.</v>
      </c>
      <c r="H49" s="461"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64" t="str">
        <f>'01-Mapa de riesgo-UO'!AT50</f>
        <v>MODERADO</v>
      </c>
      <c r="J49" s="461" t="str">
        <f>'01-Mapa de riesgo-UO'!AU50</f>
        <v>Porcentaje de equipos de Laboratorios de la facultad con daños parciales o total en la vigencia</v>
      </c>
      <c r="K49" s="477">
        <v>0</v>
      </c>
      <c r="L49" s="478" t="s">
        <v>2273</v>
      </c>
      <c r="M49" s="267" t="str">
        <f>'01-Mapa de riesgo-UO'!W50</f>
        <v>Fichas de control técnico de equipos para Mantenimiento preventivo</v>
      </c>
      <c r="N49" s="266">
        <f>'01-Mapa de riesgo-UO'!AB50</f>
        <v>0</v>
      </c>
      <c r="O49" s="266" t="str">
        <f>'01-Mapa de riesgo-UO'!AF50</f>
        <v>Asignado</v>
      </c>
      <c r="P49" s="268" t="str">
        <f>'01-Mapa de riesgo-UO'!AK50</f>
        <v>Oportuno</v>
      </c>
      <c r="Q49" s="268" t="str">
        <f>'01-Mapa de riesgo-UO'!AP50</f>
        <v>Preventivo</v>
      </c>
      <c r="R49" s="464" t="str">
        <f>'01-Mapa de riesgo-UO'!AR50</f>
        <v>ACEPTABLE</v>
      </c>
      <c r="S49" s="478" t="s">
        <v>2279</v>
      </c>
      <c r="T49" s="478"/>
      <c r="U49" s="269" t="str">
        <f>'01-Mapa de riesgo-UO'!AW50</f>
        <v>REDUCIR</v>
      </c>
      <c r="V49" s="269" t="str">
        <f>'01-Mapa de riesgo-UO'!AX50</f>
        <v>Seguimiento a las fichas técnicas y de mantenimiento de los equipos</v>
      </c>
      <c r="W49" s="270" t="str">
        <f>'01-Mapa de riesgo-UO'!K50</f>
        <v>Impedimento en la prestación del servicio de laboratorios académicos y de investigación.</v>
      </c>
      <c r="X49" s="320" t="s">
        <v>541</v>
      </c>
      <c r="Y49" s="320" t="s">
        <v>2286</v>
      </c>
      <c r="Z49" s="320" t="s">
        <v>544</v>
      </c>
      <c r="AA49" s="320" t="s">
        <v>2287</v>
      </c>
      <c r="AB49" s="468" t="s">
        <v>2213</v>
      </c>
      <c r="AC49" s="264"/>
    </row>
    <row r="50" spans="1:29" ht="92.25" hidden="1" customHeight="1" x14ac:dyDescent="0.2">
      <c r="A50" s="462"/>
      <c r="B50" s="462"/>
      <c r="C50" s="462"/>
      <c r="D50" s="462"/>
      <c r="E50" s="462"/>
      <c r="F50" s="462"/>
      <c r="G50" s="266" t="str">
        <f>'01-Mapa de riesgo-UO'!I51</f>
        <v>Manejo inadecuado de los equipos o falta de uso</v>
      </c>
      <c r="H50" s="462"/>
      <c r="I50" s="462"/>
      <c r="J50" s="462"/>
      <c r="K50" s="477"/>
      <c r="L50" s="478"/>
      <c r="M50" s="267">
        <f>'01-Mapa de riesgo-UO'!W51</f>
        <v>0</v>
      </c>
      <c r="N50" s="266">
        <f>'01-Mapa de riesgo-UO'!AB51</f>
        <v>0</v>
      </c>
      <c r="O50" s="266">
        <f>'01-Mapa de riesgo-UO'!AF51</f>
        <v>0</v>
      </c>
      <c r="P50" s="268">
        <f>'01-Mapa de riesgo-UO'!AK51</f>
        <v>0</v>
      </c>
      <c r="Q50" s="268">
        <f>'01-Mapa de riesgo-UO'!AP51</f>
        <v>0</v>
      </c>
      <c r="R50" s="462"/>
      <c r="S50" s="478"/>
      <c r="T50" s="478"/>
      <c r="U50" s="269">
        <f>'01-Mapa de riesgo-UO'!AW51</f>
        <v>0</v>
      </c>
      <c r="V50" s="269">
        <f>'01-Mapa de riesgo-UO'!AX51</f>
        <v>0</v>
      </c>
      <c r="W50" s="270">
        <f>'01-Mapa de riesgo-UO'!K51</f>
        <v>0</v>
      </c>
      <c r="X50" s="320"/>
      <c r="Y50" s="320"/>
      <c r="Z50" s="320"/>
      <c r="AA50" s="320"/>
      <c r="AB50" s="469"/>
      <c r="AC50" s="264"/>
    </row>
    <row r="51" spans="1:29" ht="92.25" hidden="1" customHeight="1" x14ac:dyDescent="0.2">
      <c r="A51" s="463"/>
      <c r="B51" s="463"/>
      <c r="C51" s="463"/>
      <c r="D51" s="463"/>
      <c r="E51" s="463"/>
      <c r="F51" s="463"/>
      <c r="G51" s="266">
        <f>'01-Mapa de riesgo-UO'!I52</f>
        <v>0</v>
      </c>
      <c r="H51" s="463"/>
      <c r="I51" s="463"/>
      <c r="J51" s="463"/>
      <c r="K51" s="477"/>
      <c r="L51" s="478"/>
      <c r="M51" s="267">
        <f>'01-Mapa de riesgo-UO'!W52</f>
        <v>0</v>
      </c>
      <c r="N51" s="266">
        <f>'01-Mapa de riesgo-UO'!AB52</f>
        <v>0</v>
      </c>
      <c r="O51" s="266">
        <f>'01-Mapa de riesgo-UO'!AF52</f>
        <v>0</v>
      </c>
      <c r="P51" s="268">
        <f>'01-Mapa de riesgo-UO'!AK52</f>
        <v>0</v>
      </c>
      <c r="Q51" s="268">
        <f>'01-Mapa de riesgo-UO'!AP52</f>
        <v>0</v>
      </c>
      <c r="R51" s="463"/>
      <c r="S51" s="478"/>
      <c r="T51" s="478"/>
      <c r="U51" s="269">
        <f>'01-Mapa de riesgo-UO'!AW52</f>
        <v>0</v>
      </c>
      <c r="V51" s="269">
        <f>'01-Mapa de riesgo-UO'!AX52</f>
        <v>0</v>
      </c>
      <c r="W51" s="270">
        <f>'01-Mapa de riesgo-UO'!K52</f>
        <v>0</v>
      </c>
      <c r="X51" s="320"/>
      <c r="Y51" s="320"/>
      <c r="Z51" s="320"/>
      <c r="AA51" s="320"/>
      <c r="AB51" s="470"/>
      <c r="AC51" s="264"/>
    </row>
    <row r="52" spans="1:29" ht="92.25" hidden="1" customHeight="1" x14ac:dyDescent="0.2">
      <c r="A52" s="465">
        <v>15</v>
      </c>
      <c r="B52" s="465" t="str">
        <f>'01-Mapa de riesgo-UO'!D53</f>
        <v>DOCENCIA</v>
      </c>
      <c r="C52" s="461" t="str">
        <f>+'01-Mapa de riesgo-UO'!F53</f>
        <v>NO</v>
      </c>
      <c r="D52" s="461" t="str">
        <f>'01-Mapa de riesgo-UO'!J53</f>
        <v>Estratégico</v>
      </c>
      <c r="E52" s="461" t="str">
        <f>'01-Mapa de riesgo-UO'!K53</f>
        <v>Perdida del Registro Calificado de los programas académicos de la Facultad.</v>
      </c>
      <c r="F52" s="461" t="str">
        <f>'01-Mapa de riesgo-UO'!L53</f>
        <v xml:space="preserve">La no renovación del Resgistro Calificado otorgado por el MEN a los programas académicos de la Facultad. </v>
      </c>
      <c r="G52" s="266" t="str">
        <f>'01-Mapa de riesgo-UO'!I53</f>
        <v>Cambio en la normativa del MEN sobre el otorgamiento de los Registros Calificados  de los programas académicos (Decreto 1330 del 2019).</v>
      </c>
      <c r="H52" s="461" t="str">
        <f>'01-Mapa de riesgo-UO'!M53</f>
        <v xml:space="preserve">1. El programa académico entra en un estado de inhabilidades. 
2. El programa no puede inscribir nuevos estudiantes. 
3. Disminución en los indicadores de Gestión Curricular de la Facultad. </v>
      </c>
      <c r="I52" s="464" t="str">
        <f>'01-Mapa de riesgo-UO'!AT53</f>
        <v>LEVE</v>
      </c>
      <c r="J52" s="461" t="str">
        <f>'01-Mapa de riesgo-UO'!AU53</f>
        <v>(# de programas académicos con renovación de registro calificado/total de programas académicos con registro calificado)*100</v>
      </c>
      <c r="K52" s="476">
        <v>1</v>
      </c>
      <c r="L52" s="478" t="s">
        <v>2289</v>
      </c>
      <c r="M52" s="267" t="str">
        <f>'01-Mapa de riesgo-UO'!W53</f>
        <v xml:space="preserve">Revisar permanentemente las normativas nacionales sobre los Registros Calificados, que permitan la identificación de cualquier cambio realizado. </v>
      </c>
      <c r="N52" s="266">
        <f>'01-Mapa de riesgo-UO'!AB53</f>
        <v>0</v>
      </c>
      <c r="O52" s="266" t="str">
        <f>'01-Mapa de riesgo-UO'!AF53</f>
        <v>Asignado</v>
      </c>
      <c r="P52" s="268" t="str">
        <f>'01-Mapa de riesgo-UO'!AK53</f>
        <v>Oportuno</v>
      </c>
      <c r="Q52" s="268" t="str">
        <f>'01-Mapa de riesgo-UO'!AP53</f>
        <v>Preventivo</v>
      </c>
      <c r="R52" s="464" t="str">
        <f>'01-Mapa de riesgo-UO'!AR53</f>
        <v>FUERTE</v>
      </c>
      <c r="S52" s="478" t="s">
        <v>2293</v>
      </c>
      <c r="T52" s="478"/>
      <c r="U52" s="269" t="str">
        <f>'01-Mapa de riesgo-UO'!AW53</f>
        <v>ASUMIR</v>
      </c>
      <c r="V52" s="269">
        <f>'01-Mapa de riesgo-UO'!AX53</f>
        <v>0</v>
      </c>
      <c r="W52" s="270" t="str">
        <f>'01-Mapa de riesgo-UO'!K53</f>
        <v>Perdida del Registro Calificado de los programas académicos de la Facultad.</v>
      </c>
      <c r="X52" s="271"/>
      <c r="Y52" s="272"/>
      <c r="Z52" s="273"/>
      <c r="AA52" s="273"/>
      <c r="AB52" s="468" t="s">
        <v>2213</v>
      </c>
      <c r="AC52" s="264"/>
    </row>
    <row r="53" spans="1:29" ht="92.25" hidden="1" customHeight="1" x14ac:dyDescent="0.2">
      <c r="A53" s="462"/>
      <c r="B53" s="462"/>
      <c r="C53" s="462"/>
      <c r="D53" s="462"/>
      <c r="E53" s="462"/>
      <c r="F53" s="462"/>
      <c r="G53" s="266" t="str">
        <f>'01-Mapa de riesgo-UO'!I54</f>
        <v xml:space="preserve">Demora en el proceso del informe de Registro Calificado y la solicitud ante el MEN por parte de los programas académicos. </v>
      </c>
      <c r="H53" s="462"/>
      <c r="I53" s="462"/>
      <c r="J53" s="462"/>
      <c r="K53" s="477"/>
      <c r="L53" s="478"/>
      <c r="M53" s="267" t="str">
        <f>'01-Mapa de riesgo-UO'!W54</f>
        <v>Acompañar a los programas académicos en el proceso de solicitud de Registro Calificado.
Realizar seguimiento al estado del proceso de solicitud de Registro Calificado de los programas académicos.</v>
      </c>
      <c r="N53" s="266">
        <f>'01-Mapa de riesgo-UO'!AB54</f>
        <v>0</v>
      </c>
      <c r="O53" s="266" t="str">
        <f>'01-Mapa de riesgo-UO'!AF54</f>
        <v>Asignado</v>
      </c>
      <c r="P53" s="268" t="str">
        <f>'01-Mapa de riesgo-UO'!AK54</f>
        <v>Oportuno</v>
      </c>
      <c r="Q53" s="268" t="str">
        <f>'01-Mapa de riesgo-UO'!AP54</f>
        <v>Preventivo</v>
      </c>
      <c r="R53" s="462"/>
      <c r="S53" s="478" t="s">
        <v>2294</v>
      </c>
      <c r="T53" s="478"/>
      <c r="U53" s="269" t="str">
        <f>'01-Mapa de riesgo-UO'!AW54</f>
        <v>ASUMIR</v>
      </c>
      <c r="V53" s="269">
        <f>'01-Mapa de riesgo-UO'!AX54</f>
        <v>0</v>
      </c>
      <c r="W53" s="270">
        <f>'01-Mapa de riesgo-UO'!K54</f>
        <v>0</v>
      </c>
      <c r="X53" s="271"/>
      <c r="Y53" s="272"/>
      <c r="Z53" s="273"/>
      <c r="AA53" s="273"/>
      <c r="AB53" s="469"/>
      <c r="AC53" s="264"/>
    </row>
    <row r="54" spans="1:29" ht="92.25" hidden="1" customHeight="1" x14ac:dyDescent="0.2">
      <c r="A54" s="463"/>
      <c r="B54" s="463"/>
      <c r="C54" s="463"/>
      <c r="D54" s="463"/>
      <c r="E54" s="463"/>
      <c r="F54" s="463"/>
      <c r="G54" s="266">
        <f>'01-Mapa de riesgo-UO'!I55</f>
        <v>0</v>
      </c>
      <c r="H54" s="463"/>
      <c r="I54" s="463"/>
      <c r="J54" s="463"/>
      <c r="K54" s="477"/>
      <c r="L54" s="478"/>
      <c r="M54" s="267">
        <f>'01-Mapa de riesgo-UO'!W55</f>
        <v>0</v>
      </c>
      <c r="N54" s="266">
        <f>'01-Mapa de riesgo-UO'!AB55</f>
        <v>0</v>
      </c>
      <c r="O54" s="266">
        <f>'01-Mapa de riesgo-UO'!AF55</f>
        <v>0</v>
      </c>
      <c r="P54" s="268">
        <f>'01-Mapa de riesgo-UO'!AK55</f>
        <v>0</v>
      </c>
      <c r="Q54" s="268">
        <f>'01-Mapa de riesgo-UO'!AP55</f>
        <v>0</v>
      </c>
      <c r="R54" s="463"/>
      <c r="S54" s="478"/>
      <c r="T54" s="478"/>
      <c r="U54" s="269">
        <f>'01-Mapa de riesgo-UO'!AW55</f>
        <v>0</v>
      </c>
      <c r="V54" s="269">
        <f>'01-Mapa de riesgo-UO'!AX55</f>
        <v>0</v>
      </c>
      <c r="W54" s="270">
        <f>'01-Mapa de riesgo-UO'!K55</f>
        <v>0</v>
      </c>
      <c r="X54" s="271"/>
      <c r="Y54" s="272"/>
      <c r="Z54" s="273"/>
      <c r="AA54" s="273"/>
      <c r="AB54" s="470"/>
      <c r="AC54" s="264"/>
    </row>
    <row r="55" spans="1:29" ht="92.25" hidden="1" customHeight="1" x14ac:dyDescent="0.2">
      <c r="A55" s="465">
        <v>16</v>
      </c>
      <c r="B55" s="465" t="str">
        <f>'01-Mapa de riesgo-UO'!D56</f>
        <v>DOCENCIA</v>
      </c>
      <c r="C55" s="461" t="str">
        <f>+'01-Mapa de riesgo-UO'!F56</f>
        <v>NO</v>
      </c>
      <c r="D55" s="461" t="str">
        <f>'01-Mapa de riesgo-UO'!J56</f>
        <v>Estratégico</v>
      </c>
      <c r="E55" s="461" t="str">
        <f>'01-Mapa de riesgo-UO'!K56</f>
        <v>Perdida de la Acreditación en Alta Calidad de los programas académicos de la Facultad</v>
      </c>
      <c r="F55" s="461" t="str">
        <f>'01-Mapa de riesgo-UO'!L56</f>
        <v xml:space="preserve">La no renovación de Acreditación de Alta Calidad otorgada por el CNA a los programas académicos de la Facultad de Ciencias de la Educación. </v>
      </c>
      <c r="G55" s="266" t="str">
        <f>'01-Mapa de riesgo-UO'!I56</f>
        <v xml:space="preserve">Cambio en la normativa del CNA sobre el otorgamiento de la Acreditación de Alta Calidad de los programas académicos (Acuerdo 02 del 2020) . </v>
      </c>
      <c r="H55" s="461"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64" t="str">
        <f>'01-Mapa de riesgo-UO'!AT56</f>
        <v>LEVE</v>
      </c>
      <c r="J55" s="461" t="str">
        <f>'01-Mapa de riesgo-UO'!AU56</f>
        <v>(# de programas académicos con renovación de acreditación de alta calidad/total de programas académicos acreditados)*100</v>
      </c>
      <c r="K55" s="476">
        <v>1</v>
      </c>
      <c r="L55" s="478" t="s">
        <v>2290</v>
      </c>
      <c r="M55" s="267" t="str">
        <f>'01-Mapa de riesgo-UO'!W56</f>
        <v xml:space="preserve">Revisar permanentemente las normativas nacionales sobre la Acreditación de Alta Calidad, que permitan la identificación de cualquier cambio realizado. </v>
      </c>
      <c r="N55" s="266">
        <f>'01-Mapa de riesgo-UO'!AB56</f>
        <v>0</v>
      </c>
      <c r="O55" s="266" t="str">
        <f>'01-Mapa de riesgo-UO'!AF56</f>
        <v>Asignado</v>
      </c>
      <c r="P55" s="268" t="str">
        <f>'01-Mapa de riesgo-UO'!AK56</f>
        <v>Oportuno</v>
      </c>
      <c r="Q55" s="268" t="str">
        <f>'01-Mapa de riesgo-UO'!AP56</f>
        <v>Preventivo</v>
      </c>
      <c r="R55" s="464" t="str">
        <f>'01-Mapa de riesgo-UO'!AR56</f>
        <v>FUERTE</v>
      </c>
      <c r="S55" s="478" t="s">
        <v>2295</v>
      </c>
      <c r="T55" s="478"/>
      <c r="U55" s="269" t="str">
        <f>'01-Mapa de riesgo-UO'!AW56</f>
        <v>ASUMIR</v>
      </c>
      <c r="V55" s="269">
        <f>'01-Mapa de riesgo-UO'!AX56</f>
        <v>0</v>
      </c>
      <c r="W55" s="270" t="str">
        <f>'01-Mapa de riesgo-UO'!K56</f>
        <v>Perdida de la Acreditación en Alta Calidad de los programas académicos de la Facultad</v>
      </c>
      <c r="X55" s="271"/>
      <c r="Y55" s="272"/>
      <c r="Z55" s="273"/>
      <c r="AA55" s="273"/>
      <c r="AB55" s="468" t="s">
        <v>2213</v>
      </c>
      <c r="AC55" s="264"/>
    </row>
    <row r="56" spans="1:29" ht="92.25" hidden="1" customHeight="1" x14ac:dyDescent="0.2">
      <c r="A56" s="462"/>
      <c r="B56" s="462"/>
      <c r="C56" s="462"/>
      <c r="D56" s="462"/>
      <c r="E56" s="462"/>
      <c r="F56" s="462"/>
      <c r="G56" s="266" t="str">
        <f>'01-Mapa de riesgo-UO'!I57</f>
        <v xml:space="preserve">Demora en el proceso del informe de autoevaluación con fines de acreditación o reacreditación de Alta Calidad  por parte de los programas académicos. </v>
      </c>
      <c r="H56" s="462"/>
      <c r="I56" s="462"/>
      <c r="J56" s="462"/>
      <c r="K56" s="477"/>
      <c r="L56" s="478"/>
      <c r="M56" s="267"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6">
        <f>'01-Mapa de riesgo-UO'!AB57</f>
        <v>0</v>
      </c>
      <c r="O56" s="266" t="str">
        <f>'01-Mapa de riesgo-UO'!AF57</f>
        <v>Asignado</v>
      </c>
      <c r="P56" s="268">
        <f>'01-Mapa de riesgo-UO'!AK57</f>
        <v>0</v>
      </c>
      <c r="Q56" s="268" t="str">
        <f>'01-Mapa de riesgo-UO'!AP57</f>
        <v>Preventivo</v>
      </c>
      <c r="R56" s="462"/>
      <c r="S56" s="478" t="s">
        <v>2296</v>
      </c>
      <c r="T56" s="478"/>
      <c r="U56" s="269" t="str">
        <f>'01-Mapa de riesgo-UO'!AW57</f>
        <v>ASUMIR</v>
      </c>
      <c r="V56" s="269">
        <f>'01-Mapa de riesgo-UO'!AX57</f>
        <v>0</v>
      </c>
      <c r="W56" s="270">
        <f>'01-Mapa de riesgo-UO'!K57</f>
        <v>0</v>
      </c>
      <c r="X56" s="271"/>
      <c r="Y56" s="272"/>
      <c r="Z56" s="273"/>
      <c r="AA56" s="273"/>
      <c r="AB56" s="469"/>
      <c r="AC56" s="264"/>
    </row>
    <row r="57" spans="1:29" ht="92.25" hidden="1" customHeight="1" x14ac:dyDescent="0.2">
      <c r="A57" s="463"/>
      <c r="B57" s="463"/>
      <c r="C57" s="463"/>
      <c r="D57" s="463"/>
      <c r="E57" s="463"/>
      <c r="F57" s="463"/>
      <c r="G57" s="266">
        <f>'01-Mapa de riesgo-UO'!I58</f>
        <v>0</v>
      </c>
      <c r="H57" s="463"/>
      <c r="I57" s="463"/>
      <c r="J57" s="463"/>
      <c r="K57" s="477"/>
      <c r="L57" s="478"/>
      <c r="M57" s="267">
        <f>'01-Mapa de riesgo-UO'!W58</f>
        <v>0</v>
      </c>
      <c r="N57" s="266">
        <f>'01-Mapa de riesgo-UO'!AB58</f>
        <v>0</v>
      </c>
      <c r="O57" s="266">
        <f>'01-Mapa de riesgo-UO'!AF58</f>
        <v>0</v>
      </c>
      <c r="P57" s="268">
        <f>'01-Mapa de riesgo-UO'!AK58</f>
        <v>0</v>
      </c>
      <c r="Q57" s="268">
        <f>'01-Mapa de riesgo-UO'!AP58</f>
        <v>0</v>
      </c>
      <c r="R57" s="463"/>
      <c r="S57" s="478"/>
      <c r="T57" s="478"/>
      <c r="U57" s="269">
        <f>'01-Mapa de riesgo-UO'!AW58</f>
        <v>0</v>
      </c>
      <c r="V57" s="269">
        <f>'01-Mapa de riesgo-UO'!AX58</f>
        <v>0</v>
      </c>
      <c r="W57" s="270">
        <f>'01-Mapa de riesgo-UO'!K58</f>
        <v>0</v>
      </c>
      <c r="X57" s="271"/>
      <c r="Y57" s="272"/>
      <c r="Z57" s="273"/>
      <c r="AA57" s="273"/>
      <c r="AB57" s="470"/>
      <c r="AC57" s="264"/>
    </row>
    <row r="58" spans="1:29" ht="99.75" customHeight="1" x14ac:dyDescent="0.2">
      <c r="A58" s="465">
        <v>17</v>
      </c>
      <c r="B58" s="465" t="str">
        <f>'01-Mapa de riesgo-UO'!D59</f>
        <v>INVESTIGACIÓN_E_INNOVACIÓN</v>
      </c>
      <c r="C58" s="461" t="str">
        <f>+'01-Mapa de riesgo-UO'!F59</f>
        <v>NO</v>
      </c>
      <c r="D58" s="461" t="str">
        <f>'01-Mapa de riesgo-UO'!J59</f>
        <v>Imagen</v>
      </c>
      <c r="E58" s="461" t="str">
        <f>'01-Mapa de riesgo-UO'!K59</f>
        <v>Disminución del número de Grupos de Investigación reconocidos en el Modelo de medición de MinCiencias.</v>
      </c>
      <c r="F58" s="461" t="str">
        <f>'01-Mapa de riesgo-UO'!L59</f>
        <v>La disminución en los reconocimientos y categorias de los Grupos de Investigación de la Facultad de Ciencias de la Educación  en el  Modelo de medición para el reconocimiento de los Grupos de Investigación de MinCiencias.</v>
      </c>
      <c r="G58" s="266" t="str">
        <f>'01-Mapa de riesgo-UO'!I59</f>
        <v xml:space="preserve">Cambio de los criterios y procedimientos de la evaluación del Modelo de medición para el reconocimiento de los Grupos de Investigación, Desarrollo Tecnológico o de Innovación de MinCiencias. </v>
      </c>
      <c r="H58" s="461"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64" t="str">
        <f>'01-Mapa de riesgo-UO'!AT59</f>
        <v>LEVE</v>
      </c>
      <c r="J58" s="461" t="str">
        <f>'01-Mapa de riesgo-UO'!AU59</f>
        <v>(# de Grupos de Investigaciónde la Facultad reconocidos en MinCiencias/ total de Grupos Investigación de la Facultad)*100</v>
      </c>
      <c r="K58" s="476">
        <v>0.85709999999999997</v>
      </c>
      <c r="L58" s="478" t="s">
        <v>2291</v>
      </c>
      <c r="M58" s="267"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6">
        <f>'01-Mapa de riesgo-UO'!AB59</f>
        <v>0</v>
      </c>
      <c r="O58" s="266" t="str">
        <f>'01-Mapa de riesgo-UO'!AF59</f>
        <v>Asignado</v>
      </c>
      <c r="P58" s="268" t="str">
        <f>'01-Mapa de riesgo-UO'!AK59</f>
        <v>Oportuno</v>
      </c>
      <c r="Q58" s="268" t="str">
        <f>'01-Mapa de riesgo-UO'!AP59</f>
        <v>Preventivo</v>
      </c>
      <c r="R58" s="464" t="str">
        <f>'01-Mapa de riesgo-UO'!AR59</f>
        <v>FUERTE</v>
      </c>
      <c r="S58" s="478" t="s">
        <v>2297</v>
      </c>
      <c r="T58" s="478"/>
      <c r="U58" s="269" t="str">
        <f>'01-Mapa de riesgo-UO'!AW59</f>
        <v>ASUMIR</v>
      </c>
      <c r="V58" s="269">
        <f>'01-Mapa de riesgo-UO'!AX59</f>
        <v>0</v>
      </c>
      <c r="W58" s="270" t="str">
        <f>'01-Mapa de riesgo-UO'!K59</f>
        <v>Disminución del número de Grupos de Investigación reconocidos en el Modelo de medición de MinCiencias.</v>
      </c>
      <c r="X58" s="271"/>
      <c r="Y58" s="272"/>
      <c r="Z58" s="273"/>
      <c r="AA58" s="273"/>
      <c r="AB58" s="468" t="s">
        <v>2213</v>
      </c>
      <c r="AC58" s="264"/>
    </row>
    <row r="59" spans="1:29" ht="92.25" hidden="1" customHeight="1" x14ac:dyDescent="0.2">
      <c r="A59" s="462"/>
      <c r="B59" s="462"/>
      <c r="C59" s="462"/>
      <c r="D59" s="462"/>
      <c r="E59" s="462"/>
      <c r="F59" s="462"/>
      <c r="G59" s="266" t="str">
        <f>'01-Mapa de riesgo-UO'!I60</f>
        <v>Falencias en  la actualización de los  GrupLAC de la Plataforma ScienTI - Colombia, por parte de los Grupos de Investigación de la Facultad.</v>
      </c>
      <c r="H59" s="462"/>
      <c r="I59" s="462"/>
      <c r="J59" s="462"/>
      <c r="K59" s="477"/>
      <c r="L59" s="478"/>
      <c r="M59" s="267"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6">
        <f>'01-Mapa de riesgo-UO'!AB60</f>
        <v>0</v>
      </c>
      <c r="O59" s="266" t="str">
        <f>'01-Mapa de riesgo-UO'!AF60</f>
        <v>Asignado</v>
      </c>
      <c r="P59" s="268" t="str">
        <f>'01-Mapa de riesgo-UO'!AK60</f>
        <v>Oportuno</v>
      </c>
      <c r="Q59" s="268" t="str">
        <f>'01-Mapa de riesgo-UO'!AP60</f>
        <v>Preventivo</v>
      </c>
      <c r="R59" s="462"/>
      <c r="S59" s="478" t="s">
        <v>2298</v>
      </c>
      <c r="T59" s="478"/>
      <c r="U59" s="269" t="str">
        <f>'01-Mapa de riesgo-UO'!AW60</f>
        <v>ASUMIR</v>
      </c>
      <c r="V59" s="269">
        <f>'01-Mapa de riesgo-UO'!AX60</f>
        <v>0</v>
      </c>
      <c r="W59" s="270">
        <f>'01-Mapa de riesgo-UO'!K60</f>
        <v>0</v>
      </c>
      <c r="X59" s="271"/>
      <c r="Y59" s="272"/>
      <c r="Z59" s="273"/>
      <c r="AA59" s="273"/>
      <c r="AB59" s="469"/>
      <c r="AC59" s="264"/>
    </row>
    <row r="60" spans="1:29" ht="92.25" hidden="1" customHeight="1" x14ac:dyDescent="0.2">
      <c r="A60" s="463"/>
      <c r="B60" s="463"/>
      <c r="C60" s="463"/>
      <c r="D60" s="463"/>
      <c r="E60" s="463"/>
      <c r="F60" s="463"/>
      <c r="G60" s="266">
        <f>'01-Mapa de riesgo-UO'!I61</f>
        <v>0</v>
      </c>
      <c r="H60" s="463"/>
      <c r="I60" s="463"/>
      <c r="J60" s="463"/>
      <c r="K60" s="477"/>
      <c r="L60" s="478"/>
      <c r="M60" s="267">
        <f>'01-Mapa de riesgo-UO'!W61</f>
        <v>0</v>
      </c>
      <c r="N60" s="266">
        <f>'01-Mapa de riesgo-UO'!AB61</f>
        <v>0</v>
      </c>
      <c r="O60" s="266">
        <f>'01-Mapa de riesgo-UO'!AF61</f>
        <v>0</v>
      </c>
      <c r="P60" s="268">
        <f>'01-Mapa de riesgo-UO'!AK61</f>
        <v>0</v>
      </c>
      <c r="Q60" s="268">
        <f>'01-Mapa de riesgo-UO'!AP61</f>
        <v>0</v>
      </c>
      <c r="R60" s="463"/>
      <c r="S60" s="478"/>
      <c r="T60" s="478"/>
      <c r="U60" s="269">
        <f>'01-Mapa de riesgo-UO'!AW61</f>
        <v>0</v>
      </c>
      <c r="V60" s="269">
        <f>'01-Mapa de riesgo-UO'!AX61</f>
        <v>0</v>
      </c>
      <c r="W60" s="270">
        <f>'01-Mapa de riesgo-UO'!K61</f>
        <v>0</v>
      </c>
      <c r="X60" s="271"/>
      <c r="Y60" s="272"/>
      <c r="Z60" s="273"/>
      <c r="AA60" s="273"/>
      <c r="AB60" s="470"/>
      <c r="AC60" s="264"/>
    </row>
    <row r="61" spans="1:29" ht="92.25" hidden="1" customHeight="1" x14ac:dyDescent="0.2">
      <c r="A61" s="465">
        <v>18</v>
      </c>
      <c r="B61" s="465" t="str">
        <f>'01-Mapa de riesgo-UO'!D62</f>
        <v>ADMINISTRACIÓN_INSTITUCIONAL</v>
      </c>
      <c r="C61" s="461" t="str">
        <f>+'01-Mapa de riesgo-UO'!F62</f>
        <v>NO</v>
      </c>
      <c r="D61" s="461" t="str">
        <f>'01-Mapa de riesgo-UO'!J62</f>
        <v>Fiscal</v>
      </c>
      <c r="E61" s="461" t="str">
        <f>'01-Mapa de riesgo-UO'!K62</f>
        <v>Pérdida de bienes muebles de la decanatura de la Facultad de Ciencias de la Educación</v>
      </c>
      <c r="F61" s="461" t="str">
        <f>'01-Mapa de riesgo-UO'!L62</f>
        <v>La pérdida o daño a los bienes muebles de la decanatura de la Facultad de Ciencias de la Educación</v>
      </c>
      <c r="G61" s="266" t="str">
        <f>'01-Mapa de riesgo-UO'!I62</f>
        <v>Falencias en la ubicación, control y seguimiento de los bienes muebles de la decanatura de la Facultad de Ciencias de la Facultad.</v>
      </c>
      <c r="H61" s="461"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64" t="str">
        <f>'01-Mapa de riesgo-UO'!AT62</f>
        <v>LEVE</v>
      </c>
      <c r="J61" s="461" t="str">
        <f>'01-Mapa de riesgo-UO'!AU62</f>
        <v>(# de bienes muebles sistematizados en el seguimiento/total de bienes muebles registrados en el aplicativo)*100</v>
      </c>
      <c r="K61" s="480">
        <v>0.98460000000000003</v>
      </c>
      <c r="L61" s="478" t="s">
        <v>2292</v>
      </c>
      <c r="M61" s="267" t="str">
        <f>'01-Mapa de riesgo-UO'!W62</f>
        <v xml:space="preserve">Sistematización de seguimiento y control de los bienes muebles de la decanatura de la Facultad de Ciencias de la Educación. </v>
      </c>
      <c r="N61" s="266">
        <f>'01-Mapa de riesgo-UO'!AB62</f>
        <v>0</v>
      </c>
      <c r="O61" s="266" t="str">
        <f>'01-Mapa de riesgo-UO'!AF62</f>
        <v>Asignado</v>
      </c>
      <c r="P61" s="268" t="str">
        <f>'01-Mapa de riesgo-UO'!AK62</f>
        <v>Oportuno</v>
      </c>
      <c r="Q61" s="268" t="str">
        <f>'01-Mapa de riesgo-UO'!AP62</f>
        <v>Preventivo</v>
      </c>
      <c r="R61" s="464" t="str">
        <f>'01-Mapa de riesgo-UO'!AR62</f>
        <v>FUERTE</v>
      </c>
      <c r="S61" s="478" t="s">
        <v>2299</v>
      </c>
      <c r="T61" s="478"/>
      <c r="U61" s="269" t="str">
        <f>'01-Mapa de riesgo-UO'!AW62</f>
        <v>ASUMIR</v>
      </c>
      <c r="V61" s="269">
        <f>'01-Mapa de riesgo-UO'!AX62</f>
        <v>0</v>
      </c>
      <c r="W61" s="270" t="str">
        <f>'01-Mapa de riesgo-UO'!K62</f>
        <v>Pérdida de bienes muebles de la decanatura de la Facultad de Ciencias de la Educación</v>
      </c>
      <c r="X61" s="271"/>
      <c r="Y61" s="272"/>
      <c r="Z61" s="273"/>
      <c r="AA61" s="273"/>
      <c r="AB61" s="479" t="s">
        <v>2209</v>
      </c>
      <c r="AC61" s="264"/>
    </row>
    <row r="62" spans="1:29" ht="92.25" hidden="1" customHeight="1" x14ac:dyDescent="0.2">
      <c r="A62" s="462"/>
      <c r="B62" s="462"/>
      <c r="C62" s="462"/>
      <c r="D62" s="462"/>
      <c r="E62" s="462"/>
      <c r="F62" s="462"/>
      <c r="G62" s="266">
        <f>'01-Mapa de riesgo-UO'!I63</f>
        <v>0</v>
      </c>
      <c r="H62" s="462"/>
      <c r="I62" s="462"/>
      <c r="J62" s="462"/>
      <c r="K62" s="477"/>
      <c r="L62" s="478"/>
      <c r="M62" s="267">
        <f>'01-Mapa de riesgo-UO'!W63</f>
        <v>0</v>
      </c>
      <c r="N62" s="266">
        <f>'01-Mapa de riesgo-UO'!AB63</f>
        <v>0</v>
      </c>
      <c r="O62" s="266">
        <f>'01-Mapa de riesgo-UO'!AF63</f>
        <v>0</v>
      </c>
      <c r="P62" s="268">
        <f>'01-Mapa de riesgo-UO'!AK63</f>
        <v>0</v>
      </c>
      <c r="Q62" s="268">
        <f>'01-Mapa de riesgo-UO'!AP63</f>
        <v>0</v>
      </c>
      <c r="R62" s="462"/>
      <c r="S62" s="478"/>
      <c r="T62" s="478"/>
      <c r="U62" s="269">
        <f>'01-Mapa de riesgo-UO'!AW63</f>
        <v>0</v>
      </c>
      <c r="V62" s="269">
        <f>'01-Mapa de riesgo-UO'!AX63</f>
        <v>0</v>
      </c>
      <c r="W62" s="270">
        <f>'01-Mapa de riesgo-UO'!K63</f>
        <v>0</v>
      </c>
      <c r="X62" s="271"/>
      <c r="Y62" s="272"/>
      <c r="Z62" s="273"/>
      <c r="AA62" s="273"/>
      <c r="AB62" s="469"/>
      <c r="AC62" s="264"/>
    </row>
    <row r="63" spans="1:29" ht="92.25" hidden="1" customHeight="1" x14ac:dyDescent="0.2">
      <c r="A63" s="463"/>
      <c r="B63" s="463"/>
      <c r="C63" s="463"/>
      <c r="D63" s="463"/>
      <c r="E63" s="463"/>
      <c r="F63" s="463"/>
      <c r="G63" s="266">
        <f>'01-Mapa de riesgo-UO'!I64</f>
        <v>0</v>
      </c>
      <c r="H63" s="463"/>
      <c r="I63" s="463"/>
      <c r="J63" s="463"/>
      <c r="K63" s="477"/>
      <c r="L63" s="478"/>
      <c r="M63" s="267">
        <f>'01-Mapa de riesgo-UO'!W64</f>
        <v>0</v>
      </c>
      <c r="N63" s="266">
        <f>'01-Mapa de riesgo-UO'!AB64</f>
        <v>0</v>
      </c>
      <c r="O63" s="266">
        <f>'01-Mapa de riesgo-UO'!AF64</f>
        <v>0</v>
      </c>
      <c r="P63" s="268">
        <f>'01-Mapa de riesgo-UO'!AK64</f>
        <v>0</v>
      </c>
      <c r="Q63" s="268">
        <f>'01-Mapa de riesgo-UO'!AP64</f>
        <v>0</v>
      </c>
      <c r="R63" s="463"/>
      <c r="S63" s="478"/>
      <c r="T63" s="478"/>
      <c r="U63" s="269">
        <f>'01-Mapa de riesgo-UO'!AW64</f>
        <v>0</v>
      </c>
      <c r="V63" s="269">
        <f>'01-Mapa de riesgo-UO'!AX64</f>
        <v>0</v>
      </c>
      <c r="W63" s="270">
        <f>'01-Mapa de riesgo-UO'!K64</f>
        <v>0</v>
      </c>
      <c r="X63" s="271"/>
      <c r="Y63" s="272"/>
      <c r="Z63" s="273"/>
      <c r="AA63" s="273"/>
      <c r="AB63" s="470"/>
      <c r="AC63" s="264"/>
    </row>
    <row r="64" spans="1:29" ht="92.25" hidden="1" customHeight="1" x14ac:dyDescent="0.2">
      <c r="A64" s="465">
        <v>19</v>
      </c>
      <c r="B64" s="465" t="str">
        <f>'01-Mapa de riesgo-UO'!D65</f>
        <v>DOCENCIA</v>
      </c>
      <c r="C64" s="461" t="str">
        <f>+'01-Mapa de riesgo-UO'!F65</f>
        <v>NO</v>
      </c>
      <c r="D64" s="461" t="str">
        <f>'01-Mapa de riesgo-UO'!J65</f>
        <v>Estratégico</v>
      </c>
      <c r="E64" s="461" t="str">
        <f>'01-Mapa de riesgo-UO'!K65</f>
        <v>Negación de la resolución del ministerio de educación del registro calificado de un programa académico</v>
      </c>
      <c r="F64" s="461" t="str">
        <f>'01-Mapa de riesgo-UO'!L65</f>
        <v>Pérdida o no asignación del registro calificado de programas de pregrado o posgrado.</v>
      </c>
      <c r="G64" s="266" t="str">
        <f>'01-Mapa de riesgo-UO'!I65</f>
        <v>Falta de claridad de las caracteristicas de calidad en el  documento maestro</v>
      </c>
      <c r="H64" s="461" t="str">
        <f>'01-Mapa de riesgo-UO'!M65</f>
        <v xml:space="preserve">No tener apertura de nuevos programas.
No abrir nuevas cohortes  de los programas académicos
Impacto negativo en la imagen de la facultad y la  Institución.   
      La perdida de la continuidad de los convenios </v>
      </c>
      <c r="I64" s="464" t="str">
        <f>'01-Mapa de riesgo-UO'!AT65</f>
        <v>MODERADO</v>
      </c>
      <c r="J64" s="461" t="str">
        <f>'01-Mapa de riesgo-UO'!AU65</f>
        <v>No. De Resoluciones de Renovación de registros Calificados otorgadas/No. De Solicitudes de Renovación de  Registros Calificados de Programas solicitadas con proceso finalizado</v>
      </c>
      <c r="K64" s="471">
        <v>0.7</v>
      </c>
      <c r="L64" s="474" t="s">
        <v>2300</v>
      </c>
      <c r="M64" s="267" t="str">
        <f>'01-Mapa de riesgo-UO'!W65</f>
        <v>Vicerrectoría Académica y la facultad realizan control y seguimiento a las fechas de vencimiento de los registros calificados.</v>
      </c>
      <c r="N64" s="266">
        <f>'01-Mapa de riesgo-UO'!AB65</f>
        <v>0</v>
      </c>
      <c r="O64" s="266" t="str">
        <f>'01-Mapa de riesgo-UO'!AF65</f>
        <v>Asignado</v>
      </c>
      <c r="P64" s="268" t="str">
        <f>'01-Mapa de riesgo-UO'!AK65</f>
        <v>Oportuno</v>
      </c>
      <c r="Q64" s="268" t="str">
        <f>'01-Mapa de riesgo-UO'!AP65</f>
        <v>Preventivo</v>
      </c>
      <c r="R64" s="464" t="str">
        <f>'01-Mapa de riesgo-UO'!AR65</f>
        <v>FUERTE</v>
      </c>
      <c r="S64" s="481" t="s">
        <v>2306</v>
      </c>
      <c r="T64" s="467"/>
      <c r="U64" s="269" t="str">
        <f>'01-Mapa de riesgo-UO'!AW65</f>
        <v>COMPARTIR</v>
      </c>
      <c r="V64" s="269" t="str">
        <f>'01-Mapa de riesgo-UO'!AX65</f>
        <v>Realizar  2  autoevaluaciones en la vigencia del registro.</v>
      </c>
      <c r="W64" s="270" t="str">
        <f>'01-Mapa de riesgo-UO'!K65</f>
        <v>Negación de la resolución del ministerio de educación del registro calificado de un programa académico</v>
      </c>
      <c r="X64" s="274" t="s">
        <v>266</v>
      </c>
      <c r="Y64" s="277" t="s">
        <v>2323</v>
      </c>
      <c r="Z64" s="276" t="s">
        <v>542</v>
      </c>
      <c r="AA64" s="276"/>
      <c r="AB64" s="468" t="s">
        <v>2213</v>
      </c>
      <c r="AC64" s="264"/>
    </row>
    <row r="65" spans="1:29" ht="92.25" hidden="1" customHeight="1" x14ac:dyDescent="0.2">
      <c r="A65" s="462"/>
      <c r="B65" s="462"/>
      <c r="C65" s="462"/>
      <c r="D65" s="462"/>
      <c r="E65" s="462"/>
      <c r="F65" s="462"/>
      <c r="G65" s="266" t="str">
        <f>'01-Mapa de riesgo-UO'!I66</f>
        <v>Documentación insuficiente para dar soporte a las caracteristicas de calidad</v>
      </c>
      <c r="H65" s="462"/>
      <c r="I65" s="462"/>
      <c r="J65" s="462"/>
      <c r="K65" s="472"/>
      <c r="L65" s="472"/>
      <c r="M65" s="267" t="str">
        <f>'01-Mapa de riesgo-UO'!W66</f>
        <v>Acompañamiento en la estructura de la documentación por el Equipo de renovación curricular de la Facultad Ciencias de la Salud</v>
      </c>
      <c r="N65" s="266">
        <f>'01-Mapa de riesgo-UO'!AB66</f>
        <v>0</v>
      </c>
      <c r="O65" s="266" t="str">
        <f>'01-Mapa de riesgo-UO'!AF66</f>
        <v>Asignado</v>
      </c>
      <c r="P65" s="268" t="str">
        <f>'01-Mapa de riesgo-UO'!AK66</f>
        <v>Oportuno</v>
      </c>
      <c r="Q65" s="268" t="str">
        <f>'01-Mapa de riesgo-UO'!AP66</f>
        <v>Preventivo</v>
      </c>
      <c r="R65" s="462"/>
      <c r="S65" s="466" t="s">
        <v>2307</v>
      </c>
      <c r="T65" s="467"/>
      <c r="U65" s="269" t="str">
        <f>'01-Mapa de riesgo-UO'!AW66</f>
        <v>REDUCIR</v>
      </c>
      <c r="V65" s="269" t="str">
        <f>'01-Mapa de riesgo-UO'!AX66</f>
        <v>Asesoria de orientadores curriculares quienes socializan a la facultad los cambios en la normatividad</v>
      </c>
      <c r="W65" s="270">
        <f>'01-Mapa de riesgo-UO'!K66</f>
        <v>0</v>
      </c>
      <c r="X65" s="274" t="s">
        <v>266</v>
      </c>
      <c r="Y65" s="277" t="s">
        <v>2324</v>
      </c>
      <c r="Z65" s="276" t="s">
        <v>542</v>
      </c>
      <c r="AA65" s="276"/>
      <c r="AB65" s="469"/>
      <c r="AC65" s="264"/>
    </row>
    <row r="66" spans="1:29" ht="92.25" hidden="1" customHeight="1" x14ac:dyDescent="0.2">
      <c r="A66" s="463"/>
      <c r="B66" s="463"/>
      <c r="C66" s="463"/>
      <c r="D66" s="463"/>
      <c r="E66" s="463"/>
      <c r="F66" s="463"/>
      <c r="G66" s="266" t="str">
        <f>'01-Mapa de riesgo-UO'!I67</f>
        <v>Falta de soporte en la pertinencia del perfil para la continuidad o apertura de un nuevo programa.</v>
      </c>
      <c r="H66" s="463"/>
      <c r="I66" s="463"/>
      <c r="J66" s="463"/>
      <c r="K66" s="473"/>
      <c r="L66" s="473"/>
      <c r="M66" s="267">
        <f>'01-Mapa de riesgo-UO'!W67</f>
        <v>0</v>
      </c>
      <c r="N66" s="266">
        <f>'01-Mapa de riesgo-UO'!AB67</f>
        <v>0</v>
      </c>
      <c r="O66" s="266">
        <f>'01-Mapa de riesgo-UO'!AF67</f>
        <v>0</v>
      </c>
      <c r="P66" s="268">
        <f>'01-Mapa de riesgo-UO'!AK67</f>
        <v>0</v>
      </c>
      <c r="Q66" s="268">
        <f>'01-Mapa de riesgo-UO'!AP67</f>
        <v>0</v>
      </c>
      <c r="R66" s="463"/>
      <c r="S66" s="466" t="s">
        <v>2307</v>
      </c>
      <c r="T66" s="467"/>
      <c r="U66" s="269">
        <f>'01-Mapa de riesgo-UO'!AW67</f>
        <v>0</v>
      </c>
      <c r="V66" s="269">
        <f>'01-Mapa de riesgo-UO'!AX67</f>
        <v>0</v>
      </c>
      <c r="W66" s="270">
        <f>'01-Mapa de riesgo-UO'!K67</f>
        <v>0</v>
      </c>
      <c r="X66" s="274" t="s">
        <v>266</v>
      </c>
      <c r="Y66" s="277" t="s">
        <v>2325</v>
      </c>
      <c r="Z66" s="276" t="s">
        <v>542</v>
      </c>
      <c r="AA66" s="276"/>
      <c r="AB66" s="470"/>
      <c r="AC66" s="264"/>
    </row>
    <row r="67" spans="1:29" ht="92.25" hidden="1" customHeight="1" x14ac:dyDescent="0.2">
      <c r="A67" s="465">
        <v>20</v>
      </c>
      <c r="B67" s="465" t="str">
        <f>'01-Mapa de riesgo-UO'!D68</f>
        <v>DOCENCIA</v>
      </c>
      <c r="C67" s="461" t="str">
        <f>+'01-Mapa de riesgo-UO'!F68</f>
        <v>NO</v>
      </c>
      <c r="D67" s="461" t="str">
        <f>'01-Mapa de riesgo-UO'!J68</f>
        <v>Estratégico</v>
      </c>
      <c r="E67" s="461" t="str">
        <f>'01-Mapa de riesgo-UO'!K68</f>
        <v>Incremento de la deserción estudiantil</v>
      </c>
      <c r="F67" s="461" t="str">
        <f>'01-Mapa de riesgo-UO'!L68</f>
        <v xml:space="preserve">Aumento en el  índice de deserción de los programas académicos que hacen parte de la facultad </v>
      </c>
      <c r="G67" s="266" t="str">
        <f>'01-Mapa de riesgo-UO'!I68</f>
        <v>Dificultades socioeconomicas, problemas psicoemocionales e inclusión de los estudiantes y salud mental</v>
      </c>
      <c r="H67" s="461" t="str">
        <f>'01-Mapa de riesgo-UO'!M68</f>
        <v>Disminución de la oferta de programas.
Decrecimiento de los recursos de la Universidad    
Disminución de la eficiencia en el uso de los recursos</v>
      </c>
      <c r="I67" s="464" t="str">
        <f>'01-Mapa de riesgo-UO'!AT68</f>
        <v>MODERADO</v>
      </c>
      <c r="J67" s="461" t="str">
        <f>'01-Mapa de riesgo-UO'!AU68</f>
        <v>No. De Estudiantes Matriculados Siguiente Semestre-nuevos matriculados/No. De Estudiantes Matriculados al inicio del semestre anterior por programa académico</v>
      </c>
      <c r="K67" s="471">
        <v>0.7</v>
      </c>
      <c r="L67" s="474" t="s">
        <v>2301</v>
      </c>
      <c r="M67" s="267" t="str">
        <f>'01-Mapa de riesgo-UO'!W68</f>
        <v>Seguimiento del Programa PAI de la Vicerrectoría de Responsabilidad Social y Bienestar Universitario y la decanatura</v>
      </c>
      <c r="N67" s="266">
        <f>'01-Mapa de riesgo-UO'!AB68</f>
        <v>0</v>
      </c>
      <c r="O67" s="266" t="str">
        <f>'01-Mapa de riesgo-UO'!AF68</f>
        <v>Asignado</v>
      </c>
      <c r="P67" s="268" t="str">
        <f>'01-Mapa de riesgo-UO'!AK68</f>
        <v>Oportuno</v>
      </c>
      <c r="Q67" s="268" t="str">
        <f>'01-Mapa de riesgo-UO'!AP68</f>
        <v>Detectivo</v>
      </c>
      <c r="R67" s="464" t="str">
        <f>'01-Mapa de riesgo-UO'!AR68</f>
        <v>ACEPTABLE</v>
      </c>
      <c r="S67" s="466" t="s">
        <v>2308</v>
      </c>
      <c r="T67" s="467"/>
      <c r="U67" s="269" t="str">
        <f>'01-Mapa de riesgo-UO'!AW68</f>
        <v>TRANSFERIR</v>
      </c>
      <c r="V67" s="269" t="str">
        <f>'01-Mapa de riesgo-UO'!AX68</f>
        <v>Verificar los resultados de las actividades realizadas y su efectividad para evitar la deserción</v>
      </c>
      <c r="W67" s="270" t="str">
        <f>'01-Mapa de riesgo-UO'!K68</f>
        <v>Incremento de la deserción estudiantil</v>
      </c>
      <c r="X67" s="274" t="s">
        <v>266</v>
      </c>
      <c r="Y67" s="277" t="s">
        <v>2326</v>
      </c>
      <c r="Z67" s="276" t="s">
        <v>542</v>
      </c>
      <c r="AA67" s="276"/>
      <c r="AB67" s="468" t="s">
        <v>2213</v>
      </c>
      <c r="AC67" s="264"/>
    </row>
    <row r="68" spans="1:29" ht="92.25" hidden="1" customHeight="1" x14ac:dyDescent="0.2">
      <c r="A68" s="462"/>
      <c r="B68" s="462"/>
      <c r="C68" s="462"/>
      <c r="D68" s="462"/>
      <c r="E68" s="462"/>
      <c r="F68" s="462"/>
      <c r="G68" s="266" t="str">
        <f>'01-Mapa de riesgo-UO'!I69</f>
        <v>Baja coherencia entre la elección  del programa y las expectativas profesionales</v>
      </c>
      <c r="H68" s="462"/>
      <c r="I68" s="462"/>
      <c r="J68" s="462"/>
      <c r="K68" s="472"/>
      <c r="L68" s="472"/>
      <c r="M68" s="267" t="str">
        <f>'01-Mapa de riesgo-UO'!W69</f>
        <v>Seguimiento a los indicadores de deserción por los comites curriculares para toma de decisiones</v>
      </c>
      <c r="N68" s="266">
        <f>'01-Mapa de riesgo-UO'!AB69</f>
        <v>0</v>
      </c>
      <c r="O68" s="266" t="str">
        <f>'01-Mapa de riesgo-UO'!AF69</f>
        <v>Asignado</v>
      </c>
      <c r="P68" s="268" t="str">
        <f>'01-Mapa de riesgo-UO'!AK69</f>
        <v>Oportuno</v>
      </c>
      <c r="Q68" s="268" t="str">
        <f>'01-Mapa de riesgo-UO'!AP69</f>
        <v>Preventivo</v>
      </c>
      <c r="R68" s="462"/>
      <c r="S68" s="466" t="s">
        <v>2309</v>
      </c>
      <c r="T68" s="467"/>
      <c r="U68" s="269" t="str">
        <f>'01-Mapa de riesgo-UO'!AW69</f>
        <v>REDUCIR</v>
      </c>
      <c r="V68" s="269" t="str">
        <f>'01-Mapa de riesgo-UO'!AX69</f>
        <v>Planes de acción para evitar el aumento de la deserción</v>
      </c>
      <c r="W68" s="270">
        <f>'01-Mapa de riesgo-UO'!K69</f>
        <v>0</v>
      </c>
      <c r="X68" s="274" t="s">
        <v>266</v>
      </c>
      <c r="Y68" s="277" t="s">
        <v>2327</v>
      </c>
      <c r="Z68" s="276" t="s">
        <v>542</v>
      </c>
      <c r="AA68" s="276"/>
      <c r="AB68" s="469"/>
      <c r="AC68" s="264"/>
    </row>
    <row r="69" spans="1:29" ht="92.25" hidden="1" customHeight="1" x14ac:dyDescent="0.2">
      <c r="A69" s="463"/>
      <c r="B69" s="463"/>
      <c r="C69" s="463"/>
      <c r="D69" s="463"/>
      <c r="E69" s="463"/>
      <c r="F69" s="463"/>
      <c r="G69" s="266" t="str">
        <f>'01-Mapa de riesgo-UO'!I70</f>
        <v>Largos periodos de cese de actividades por factores ajenos a la programación academica</v>
      </c>
      <c r="H69" s="463"/>
      <c r="I69" s="463"/>
      <c r="J69" s="463"/>
      <c r="K69" s="473"/>
      <c r="L69" s="473"/>
      <c r="M69" s="267">
        <f>'01-Mapa de riesgo-UO'!W70</f>
        <v>0</v>
      </c>
      <c r="N69" s="266">
        <f>'01-Mapa de riesgo-UO'!AB70</f>
        <v>0</v>
      </c>
      <c r="O69" s="266">
        <f>'01-Mapa de riesgo-UO'!AF70</f>
        <v>0</v>
      </c>
      <c r="P69" s="268">
        <f>'01-Mapa de riesgo-UO'!AK70</f>
        <v>0</v>
      </c>
      <c r="Q69" s="268">
        <f>'01-Mapa de riesgo-UO'!AP70</f>
        <v>0</v>
      </c>
      <c r="R69" s="463"/>
      <c r="S69" s="466" t="s">
        <v>2310</v>
      </c>
      <c r="T69" s="467"/>
      <c r="U69" s="269">
        <f>'01-Mapa de riesgo-UO'!AW70</f>
        <v>0</v>
      </c>
      <c r="V69" s="269">
        <f>'01-Mapa de riesgo-UO'!AX70</f>
        <v>0</v>
      </c>
      <c r="W69" s="270">
        <f>'01-Mapa de riesgo-UO'!K70</f>
        <v>0</v>
      </c>
      <c r="X69" s="274" t="s">
        <v>266</v>
      </c>
      <c r="Y69" s="277" t="s">
        <v>2328</v>
      </c>
      <c r="Z69" s="276" t="s">
        <v>542</v>
      </c>
      <c r="AA69" s="276"/>
      <c r="AB69" s="470"/>
      <c r="AC69" s="264"/>
    </row>
    <row r="70" spans="1:29" ht="92.25" hidden="1" customHeight="1" x14ac:dyDescent="0.2">
      <c r="A70" s="465">
        <v>21</v>
      </c>
      <c r="B70" s="465" t="str">
        <f>'01-Mapa de riesgo-UO'!D71</f>
        <v>DOCENCIA</v>
      </c>
      <c r="C70" s="461" t="str">
        <f>+'01-Mapa de riesgo-UO'!F71</f>
        <v>NO</v>
      </c>
      <c r="D70" s="461" t="str">
        <f>'01-Mapa de riesgo-UO'!J71</f>
        <v>Imagen</v>
      </c>
      <c r="E70" s="461" t="str">
        <f>'01-Mapa de riesgo-UO'!K71</f>
        <v>Bajo desempeño de los estudiantes en las pruebas Saber PRO y Saber TYT</v>
      </c>
      <c r="F70" s="461" t="str">
        <f>'01-Mapa de riesgo-UO'!L71</f>
        <v>Los estudiantes de la facultad que presentan las pruebas saber PRO y TYT, esten por debajo de la media  de la Universidad y a nivel naciona</v>
      </c>
      <c r="G70" s="266" t="str">
        <f>'01-Mapa de riesgo-UO'!I71</f>
        <v>Falta de planeación de estrategias para la preparación de los estudiantes en este tipo de pruebas.</v>
      </c>
      <c r="H70" s="461" t="str">
        <f>'01-Mapa de riesgo-UO'!M71</f>
        <v>Descenso de los Indicadores de la Universidad
Disminución de la imagen institucional
Afectación en la calidad de los programas</v>
      </c>
      <c r="I70" s="464" t="str">
        <f>'01-Mapa de riesgo-UO'!AT71</f>
        <v>LEVE</v>
      </c>
      <c r="J70" s="461" t="str">
        <f>'01-Mapa de riesgo-UO'!AU71</f>
        <v>Indicadores de saberpro</v>
      </c>
      <c r="K70" s="471">
        <v>0.9</v>
      </c>
      <c r="L70" s="474" t="s">
        <v>2302</v>
      </c>
      <c r="M70" s="267" t="str">
        <f>'01-Mapa de riesgo-UO'!W71</f>
        <v>Seguimiento a traves del comité curricular de los programas</v>
      </c>
      <c r="N70" s="266">
        <f>'01-Mapa de riesgo-UO'!AB71</f>
        <v>0</v>
      </c>
      <c r="O70" s="266" t="str">
        <f>'01-Mapa de riesgo-UO'!AF71</f>
        <v>Asignado</v>
      </c>
      <c r="P70" s="268" t="str">
        <f>'01-Mapa de riesgo-UO'!AK71</f>
        <v>Oportuno</v>
      </c>
      <c r="Q70" s="268" t="str">
        <f>'01-Mapa de riesgo-UO'!AP71</f>
        <v>Preventivo</v>
      </c>
      <c r="R70" s="464" t="str">
        <f>'01-Mapa de riesgo-UO'!AR71</f>
        <v>ACEPTABLE</v>
      </c>
      <c r="S70" s="466" t="s">
        <v>2311</v>
      </c>
      <c r="T70" s="467"/>
      <c r="U70" s="269" t="str">
        <f>'01-Mapa de riesgo-UO'!AW71</f>
        <v>ASUMIR</v>
      </c>
      <c r="V70" s="269">
        <f>'01-Mapa de riesgo-UO'!AX71</f>
        <v>0</v>
      </c>
      <c r="W70" s="270" t="str">
        <f>'01-Mapa de riesgo-UO'!K71</f>
        <v>Bajo desempeño de los estudiantes en las pruebas Saber PRO y Saber TYT</v>
      </c>
      <c r="X70" s="274" t="s">
        <v>266</v>
      </c>
      <c r="Y70" s="277" t="s">
        <v>2329</v>
      </c>
      <c r="Z70" s="276" t="s">
        <v>542</v>
      </c>
      <c r="AA70" s="276"/>
      <c r="AB70" s="468" t="s">
        <v>2213</v>
      </c>
      <c r="AC70" s="264"/>
    </row>
    <row r="71" spans="1:29" ht="92.25" hidden="1" customHeight="1" x14ac:dyDescent="0.2">
      <c r="A71" s="462"/>
      <c r="B71" s="462"/>
      <c r="C71" s="462"/>
      <c r="D71" s="462"/>
      <c r="E71" s="462"/>
      <c r="F71" s="462"/>
      <c r="G71" s="266" t="str">
        <f>'01-Mapa de riesgo-UO'!I72</f>
        <v>Desmotivación por parte de los estudiantes que presentan las pruebas.</v>
      </c>
      <c r="H71" s="462"/>
      <c r="I71" s="462"/>
      <c r="J71" s="462"/>
      <c r="K71" s="472"/>
      <c r="L71" s="472"/>
      <c r="M71" s="267" t="str">
        <f>'01-Mapa de riesgo-UO'!W72</f>
        <v>Socialización con los docentes en preguntas tipo ECAES para aplicar con los estudiantes</v>
      </c>
      <c r="N71" s="266">
        <f>'01-Mapa de riesgo-UO'!AB72</f>
        <v>0</v>
      </c>
      <c r="O71" s="266" t="str">
        <f>'01-Mapa de riesgo-UO'!AF72</f>
        <v>Asignado</v>
      </c>
      <c r="P71" s="268" t="str">
        <f>'01-Mapa de riesgo-UO'!AK72</f>
        <v>Oportuno</v>
      </c>
      <c r="Q71" s="268" t="str">
        <f>'01-Mapa de riesgo-UO'!AP72</f>
        <v>Preventivo</v>
      </c>
      <c r="R71" s="462"/>
      <c r="S71" s="466" t="s">
        <v>2312</v>
      </c>
      <c r="T71" s="467"/>
      <c r="U71" s="269" t="str">
        <f>'01-Mapa de riesgo-UO'!AW72</f>
        <v>ASUMIR</v>
      </c>
      <c r="V71" s="269">
        <f>'01-Mapa de riesgo-UO'!AX72</f>
        <v>0</v>
      </c>
      <c r="W71" s="270">
        <f>'01-Mapa de riesgo-UO'!K72</f>
        <v>0</v>
      </c>
      <c r="X71" s="274" t="s">
        <v>266</v>
      </c>
      <c r="Y71" s="277" t="s">
        <v>2330</v>
      </c>
      <c r="Z71" s="276" t="s">
        <v>542</v>
      </c>
      <c r="AA71" s="276"/>
      <c r="AB71" s="469"/>
      <c r="AC71" s="264"/>
    </row>
    <row r="72" spans="1:29" ht="92.25" hidden="1" customHeight="1" x14ac:dyDescent="0.2">
      <c r="A72" s="463"/>
      <c r="B72" s="463"/>
      <c r="C72" s="463"/>
      <c r="D72" s="463"/>
      <c r="E72" s="463"/>
      <c r="F72" s="463"/>
      <c r="G72" s="266">
        <f>'01-Mapa de riesgo-UO'!I73</f>
        <v>0</v>
      </c>
      <c r="H72" s="463"/>
      <c r="I72" s="463"/>
      <c r="J72" s="463"/>
      <c r="K72" s="473"/>
      <c r="L72" s="473"/>
      <c r="M72" s="267">
        <f>'01-Mapa de riesgo-UO'!W73</f>
        <v>0</v>
      </c>
      <c r="N72" s="266">
        <f>'01-Mapa de riesgo-UO'!AB73</f>
        <v>0</v>
      </c>
      <c r="O72" s="266">
        <f>'01-Mapa de riesgo-UO'!AF73</f>
        <v>0</v>
      </c>
      <c r="P72" s="268">
        <f>'01-Mapa de riesgo-UO'!AK73</f>
        <v>0</v>
      </c>
      <c r="Q72" s="268">
        <f>'01-Mapa de riesgo-UO'!AP73</f>
        <v>0</v>
      </c>
      <c r="R72" s="463"/>
      <c r="S72" s="466" t="s">
        <v>2313</v>
      </c>
      <c r="T72" s="467"/>
      <c r="U72" s="269">
        <f>'01-Mapa de riesgo-UO'!AW73</f>
        <v>0</v>
      </c>
      <c r="V72" s="269">
        <f>'01-Mapa de riesgo-UO'!AX73</f>
        <v>0</v>
      </c>
      <c r="W72" s="270">
        <f>'01-Mapa de riesgo-UO'!K73</f>
        <v>0</v>
      </c>
      <c r="X72" s="274" t="s">
        <v>266</v>
      </c>
      <c r="Y72" s="277" t="s">
        <v>2331</v>
      </c>
      <c r="Z72" s="276" t="s">
        <v>542</v>
      </c>
      <c r="AA72" s="276"/>
      <c r="AB72" s="470"/>
      <c r="AC72" s="264"/>
    </row>
    <row r="73" spans="1:29" ht="92.25" hidden="1" customHeight="1" x14ac:dyDescent="0.2">
      <c r="A73" s="465">
        <v>22</v>
      </c>
      <c r="B73" s="465" t="str">
        <f>'01-Mapa de riesgo-UO'!D74</f>
        <v>DOCENCIA</v>
      </c>
      <c r="C73" s="461" t="str">
        <f>+'01-Mapa de riesgo-UO'!F74</f>
        <v>NO</v>
      </c>
      <c r="D73" s="461" t="str">
        <f>'01-Mapa de riesgo-UO'!J74</f>
        <v>Estratégico</v>
      </c>
      <c r="E73" s="461" t="str">
        <f>'01-Mapa de riesgo-UO'!K74</f>
        <v>Curriculos no adaptados a las necesidades y exigencias del contextos</v>
      </c>
      <c r="F73" s="461" t="str">
        <f>'01-Mapa de riesgo-UO'!L74</f>
        <v>Falta de actualización de los programas académicos de acuerdo a los cambios y exigencias del entorno</v>
      </c>
      <c r="G73" s="266" t="str">
        <f>'01-Mapa de riesgo-UO'!I74</f>
        <v>Falta de contacto con el medio para evaluar los cambios que permitan la actualización de los curriculos</v>
      </c>
      <c r="H73" s="461" t="str">
        <f>'01-Mapa de riesgo-UO'!M74</f>
        <v>Egresados de los programas sin las competencias requeridas por el medio
Pérdida de la competitividad del programa frente a otros que ofrecen otras Universidades</v>
      </c>
      <c r="I73" s="464" t="str">
        <f>'01-Mapa de riesgo-UO'!AT74</f>
        <v>MODERADO</v>
      </c>
      <c r="J73" s="461" t="str">
        <f>'01-Mapa de riesgo-UO'!AU74</f>
        <v>No. de curriculos actualizados/No. de curriculos a actualizar</v>
      </c>
      <c r="K73" s="471">
        <v>0.5</v>
      </c>
      <c r="L73" s="474" t="s">
        <v>2303</v>
      </c>
      <c r="M73" s="267" t="str">
        <f>'01-Mapa de riesgo-UO'!W74</f>
        <v>Reuniones  de los comités curriculares para tratar asuntos de actualización del currículo y retroalimentación con el medio externo</v>
      </c>
      <c r="N73" s="266">
        <f>'01-Mapa de riesgo-UO'!AB74</f>
        <v>0</v>
      </c>
      <c r="O73" s="266" t="str">
        <f>'01-Mapa de riesgo-UO'!AF74</f>
        <v>Asignado</v>
      </c>
      <c r="P73" s="268" t="str">
        <f>'01-Mapa de riesgo-UO'!AK74</f>
        <v>Oportuno</v>
      </c>
      <c r="Q73" s="268" t="str">
        <f>'01-Mapa de riesgo-UO'!AP74</f>
        <v>Preventivo</v>
      </c>
      <c r="R73" s="464" t="str">
        <f>'01-Mapa de riesgo-UO'!AR74</f>
        <v>ACEPTABLE</v>
      </c>
      <c r="S73" s="466" t="s">
        <v>2314</v>
      </c>
      <c r="T73" s="467"/>
      <c r="U73" s="269" t="str">
        <f>'01-Mapa de riesgo-UO'!AW74</f>
        <v>REDUCIR</v>
      </c>
      <c r="V73" s="269" t="str">
        <f>'01-Mapa de riesgo-UO'!AX74</f>
        <v>Actividades con egresados y empleadores para retroalimentación de expectativas del medio</v>
      </c>
      <c r="W73" s="270" t="str">
        <f>'01-Mapa de riesgo-UO'!K74</f>
        <v>Curriculos no adaptados a las necesidades y exigencias del contextos</v>
      </c>
      <c r="X73" s="274" t="s">
        <v>266</v>
      </c>
      <c r="Y73" s="277" t="s">
        <v>2332</v>
      </c>
      <c r="Z73" s="276" t="s">
        <v>542</v>
      </c>
      <c r="AA73" s="276"/>
      <c r="AB73" s="468" t="s">
        <v>2213</v>
      </c>
      <c r="AC73" s="264"/>
    </row>
    <row r="74" spans="1:29" ht="92.25" hidden="1" customHeight="1" x14ac:dyDescent="0.2">
      <c r="A74" s="462"/>
      <c r="B74" s="462"/>
      <c r="C74" s="462"/>
      <c r="D74" s="462"/>
      <c r="E74" s="462"/>
      <c r="F74" s="462"/>
      <c r="G74" s="266" t="str">
        <f>'01-Mapa de riesgo-UO'!I75</f>
        <v>Poca formación de los comites en renovación curricular, así como sobre los tramites y estrategias de apoyos institucionales</v>
      </c>
      <c r="H74" s="462"/>
      <c r="I74" s="462"/>
      <c r="J74" s="462"/>
      <c r="K74" s="472"/>
      <c r="L74" s="472"/>
      <c r="M74" s="267" t="str">
        <f>'01-Mapa de riesgo-UO'!W75</f>
        <v>Participación de los comites curriculares en espacios de formación en renovación curricular</v>
      </c>
      <c r="N74" s="266">
        <f>'01-Mapa de riesgo-UO'!AB75</f>
        <v>0</v>
      </c>
      <c r="O74" s="266" t="str">
        <f>'01-Mapa de riesgo-UO'!AF75</f>
        <v>Asignado</v>
      </c>
      <c r="P74" s="268" t="str">
        <f>'01-Mapa de riesgo-UO'!AK75</f>
        <v>Oportuno</v>
      </c>
      <c r="Q74" s="268" t="str">
        <f>'01-Mapa de riesgo-UO'!AP75</f>
        <v>Preventivo</v>
      </c>
      <c r="R74" s="462"/>
      <c r="S74" s="466" t="s">
        <v>2315</v>
      </c>
      <c r="T74" s="467"/>
      <c r="U74" s="269" t="str">
        <f>'01-Mapa de riesgo-UO'!AW75</f>
        <v>COMPARTIR</v>
      </c>
      <c r="V74" s="269" t="str">
        <f>'01-Mapa de riesgo-UO'!AX75</f>
        <v>Inscribirse y asisitir a capacitaciones programadas de renovación curricular</v>
      </c>
      <c r="W74" s="270">
        <f>'01-Mapa de riesgo-UO'!K75</f>
        <v>0</v>
      </c>
      <c r="X74" s="274" t="s">
        <v>266</v>
      </c>
      <c r="Y74" s="277" t="s">
        <v>2333</v>
      </c>
      <c r="Z74" s="276" t="s">
        <v>542</v>
      </c>
      <c r="AA74" s="276"/>
      <c r="AB74" s="469"/>
      <c r="AC74" s="264"/>
    </row>
    <row r="75" spans="1:29" ht="92.25" hidden="1" customHeight="1" x14ac:dyDescent="0.2">
      <c r="A75" s="463"/>
      <c r="B75" s="463"/>
      <c r="C75" s="463"/>
      <c r="D75" s="463"/>
      <c r="E75" s="463"/>
      <c r="F75" s="463"/>
      <c r="G75" s="266" t="str">
        <f>'01-Mapa de riesgo-UO'!I76</f>
        <v>Debilidad en los procesos de apropiación de los  lineamientos institucionales para la renovación curricular</v>
      </c>
      <c r="H75" s="463"/>
      <c r="I75" s="463"/>
      <c r="J75" s="463"/>
      <c r="K75" s="473"/>
      <c r="L75" s="473"/>
      <c r="M75" s="267" t="str">
        <f>'01-Mapa de riesgo-UO'!W76</f>
        <v xml:space="preserve">Seguimiento del equipo de renovación curricular de la facultad </v>
      </c>
      <c r="N75" s="266">
        <f>'01-Mapa de riesgo-UO'!AB76</f>
        <v>0</v>
      </c>
      <c r="O75" s="266" t="str">
        <f>'01-Mapa de riesgo-UO'!AF76</f>
        <v>Asignado</v>
      </c>
      <c r="P75" s="268" t="str">
        <f>'01-Mapa de riesgo-UO'!AK76</f>
        <v>Oportuno</v>
      </c>
      <c r="Q75" s="268" t="str">
        <f>'01-Mapa de riesgo-UO'!AP76</f>
        <v>Preventivo</v>
      </c>
      <c r="R75" s="463"/>
      <c r="S75" s="466" t="s">
        <v>2316</v>
      </c>
      <c r="T75" s="467"/>
      <c r="U75" s="269" t="str">
        <f>'01-Mapa de riesgo-UO'!AW76</f>
        <v>REDUCIR</v>
      </c>
      <c r="V75" s="269" t="str">
        <f>'01-Mapa de riesgo-UO'!AX76</f>
        <v>Acompañamiento del equipo asesor curricular de la Facultad en la estructuración del curriculo</v>
      </c>
      <c r="W75" s="270">
        <f>'01-Mapa de riesgo-UO'!K76</f>
        <v>0</v>
      </c>
      <c r="X75" s="274" t="s">
        <v>266</v>
      </c>
      <c r="Y75" s="277" t="s">
        <v>2334</v>
      </c>
      <c r="Z75" s="276" t="s">
        <v>542</v>
      </c>
      <c r="AA75" s="276"/>
      <c r="AB75" s="470"/>
      <c r="AC75" s="264"/>
    </row>
    <row r="76" spans="1:29" ht="99.75" customHeight="1" x14ac:dyDescent="0.2">
      <c r="A76" s="465">
        <v>23</v>
      </c>
      <c r="B76" s="465" t="str">
        <f>'01-Mapa de riesgo-UO'!D77</f>
        <v>INVESTIGACIÓN_E_INNOVACIÓN</v>
      </c>
      <c r="C76" s="461" t="str">
        <f>+'01-Mapa de riesgo-UO'!F77</f>
        <v>NO</v>
      </c>
      <c r="D76" s="461" t="str">
        <f>'01-Mapa de riesgo-UO'!J77</f>
        <v>Estratégico</v>
      </c>
      <c r="E76" s="461" t="str">
        <f>'01-Mapa de riesgo-UO'!K77</f>
        <v xml:space="preserve">No ajustarse a los terminos de referencia de las convocatorias del ministerio de ciencia, tecnologia e  innovación. </v>
      </c>
      <c r="F76" s="461" t="str">
        <f>'01-Mapa de riesgo-UO'!L77</f>
        <v>La presentación de la información de los Grupos y docentes de Investigación no cumplen con los criterios del ministerio de Ciencia, Tecnología e innovación</v>
      </c>
      <c r="G76" s="266" t="str">
        <f>'01-Mapa de riesgo-UO'!I77</f>
        <v>Cambios de los estándares de reconocimiento y medición de Grupos de Investigación por parte de Minciencias.</v>
      </c>
      <c r="H76" s="461" t="str">
        <f>'01-Mapa de riesgo-UO'!M77</f>
        <v>Incumplimiento con las metas trazadas en el PDI
Decrecimiento de imagen institucional
Disminuir la categoria del grupo de investigación o quedar sin categoria 
Bajar la categoria del docente investigador</v>
      </c>
      <c r="I76" s="464" t="str">
        <f>'01-Mapa de riesgo-UO'!AT77</f>
        <v>MODERADO</v>
      </c>
      <c r="J76" s="461" t="str">
        <f>'01-Mapa de riesgo-UO'!AU77</f>
        <v>No de grupos que descienden en su categoria/No de grupos reconocidos</v>
      </c>
      <c r="K76" s="475">
        <v>9.6199999999999994E-2</v>
      </c>
      <c r="L76" s="474" t="s">
        <v>2304</v>
      </c>
      <c r="M76" s="267" t="str">
        <f>'01-Mapa de riesgo-UO'!W77</f>
        <v>Hacer seguimiento a los lineamientos del ministerio para actualizar los terminos de las convocatorias</v>
      </c>
      <c r="N76" s="266">
        <f>'01-Mapa de riesgo-UO'!AB77</f>
        <v>0</v>
      </c>
      <c r="O76" s="266" t="str">
        <f>'01-Mapa de riesgo-UO'!AF77</f>
        <v>Asignado</v>
      </c>
      <c r="P76" s="268" t="str">
        <f>'01-Mapa de riesgo-UO'!AK77</f>
        <v>Oportuno</v>
      </c>
      <c r="Q76" s="268" t="str">
        <f>'01-Mapa de riesgo-UO'!AP77</f>
        <v>Preventivo</v>
      </c>
      <c r="R76" s="464" t="str">
        <f>'01-Mapa de riesgo-UO'!AR77</f>
        <v>FUERTE</v>
      </c>
      <c r="S76" s="466" t="s">
        <v>2317</v>
      </c>
      <c r="T76" s="467"/>
      <c r="U76" s="269" t="str">
        <f>'01-Mapa de riesgo-UO'!AW77</f>
        <v>COMPARTIR</v>
      </c>
      <c r="V76" s="269" t="str">
        <f>'01-Mapa de riesgo-UO'!AX77</f>
        <v>Asistir a las reuniones programadas por el Ministerio y verificar en la pagina del ministerio las actualizaciones de los terminos de las convocatorias</v>
      </c>
      <c r="W76" s="270" t="str">
        <f>'01-Mapa de riesgo-UO'!K77</f>
        <v xml:space="preserve">No ajustarse a los terminos de referencia de las convocatorias del ministerio de ciencia, tecnologia e  innovación. </v>
      </c>
      <c r="X76" s="274" t="s">
        <v>266</v>
      </c>
      <c r="Y76" s="280" t="s">
        <v>2335</v>
      </c>
      <c r="Z76" s="276" t="s">
        <v>542</v>
      </c>
      <c r="AA76" s="276"/>
      <c r="AB76" s="468" t="s">
        <v>2213</v>
      </c>
      <c r="AC76" s="264"/>
    </row>
    <row r="77" spans="1:29" ht="92.25" hidden="1" customHeight="1" x14ac:dyDescent="0.2">
      <c r="A77" s="462"/>
      <c r="B77" s="462"/>
      <c r="C77" s="462"/>
      <c r="D77" s="462"/>
      <c r="E77" s="462"/>
      <c r="F77" s="462"/>
      <c r="G77" s="266" t="str">
        <f>'01-Mapa de riesgo-UO'!I78</f>
        <v>Desactualización de la información del Grupo de Investigación en la plataforma de Minciencias</v>
      </c>
      <c r="H77" s="462"/>
      <c r="I77" s="462"/>
      <c r="J77" s="462"/>
      <c r="K77" s="472"/>
      <c r="L77" s="472"/>
      <c r="M77" s="267" t="str">
        <f>'01-Mapa de riesgo-UO'!W78</f>
        <v>Seguimiento a la información que se debe subir a CVLAC y GRUPLAC tanto investigadores como grupos</v>
      </c>
      <c r="N77" s="266">
        <f>'01-Mapa de riesgo-UO'!AB78</f>
        <v>0</v>
      </c>
      <c r="O77" s="266" t="str">
        <f>'01-Mapa de riesgo-UO'!AF78</f>
        <v>Asignado</v>
      </c>
      <c r="P77" s="268" t="str">
        <f>'01-Mapa de riesgo-UO'!AK78</f>
        <v>Oportuno</v>
      </c>
      <c r="Q77" s="268" t="str">
        <f>'01-Mapa de riesgo-UO'!AP78</f>
        <v>Preventivo</v>
      </c>
      <c r="R77" s="462"/>
      <c r="S77" s="466" t="s">
        <v>2318</v>
      </c>
      <c r="T77" s="467"/>
      <c r="U77" s="269" t="str">
        <f>'01-Mapa de riesgo-UO'!AW78</f>
        <v>COMPARTIR</v>
      </c>
      <c r="V77" s="269" t="str">
        <f>'01-Mapa de riesgo-UO'!AX78</f>
        <v xml:space="preserve">Revisar la información cargada en la plataforma y en el Institulac por el Director del grupo de investigaciones. </v>
      </c>
      <c r="W77" s="270">
        <f>'01-Mapa de riesgo-UO'!K78</f>
        <v>0</v>
      </c>
      <c r="X77" s="274" t="s">
        <v>266</v>
      </c>
      <c r="Y77" s="280" t="s">
        <v>2335</v>
      </c>
      <c r="Z77" s="276" t="s">
        <v>542</v>
      </c>
      <c r="AA77" s="276"/>
      <c r="AB77" s="469"/>
      <c r="AC77" s="264"/>
    </row>
    <row r="78" spans="1:29" ht="92.25" hidden="1" customHeight="1" x14ac:dyDescent="0.2">
      <c r="A78" s="463"/>
      <c r="B78" s="463"/>
      <c r="C78" s="463"/>
      <c r="D78" s="463"/>
      <c r="E78" s="463"/>
      <c r="F78" s="463"/>
      <c r="G78" s="266" t="str">
        <f>'01-Mapa de riesgo-UO'!I79</f>
        <v>No presentar nuevos productos durante los años anteriores a la convocatoria ni actualizar estudios de los participantes del grupo.</v>
      </c>
      <c r="H78" s="463"/>
      <c r="I78" s="463"/>
      <c r="J78" s="463"/>
      <c r="K78" s="473"/>
      <c r="L78" s="473"/>
      <c r="M78" s="267" t="str">
        <f>'01-Mapa de riesgo-UO'!W79</f>
        <v>Seguimiento y acompañamiento a los grupos de investigación sobre la generación de nuevos productos</v>
      </c>
      <c r="N78" s="266">
        <f>'01-Mapa de riesgo-UO'!AB79</f>
        <v>0</v>
      </c>
      <c r="O78" s="266" t="str">
        <f>'01-Mapa de riesgo-UO'!AF79</f>
        <v>Asignado</v>
      </c>
      <c r="P78" s="268" t="str">
        <f>'01-Mapa de riesgo-UO'!AK79</f>
        <v>Oportuno</v>
      </c>
      <c r="Q78" s="268" t="str">
        <f>'01-Mapa de riesgo-UO'!AP79</f>
        <v>Preventivo</v>
      </c>
      <c r="R78" s="463"/>
      <c r="S78" s="466" t="s">
        <v>2319</v>
      </c>
      <c r="T78" s="467"/>
      <c r="U78" s="269" t="str">
        <f>'01-Mapa de riesgo-UO'!AW79</f>
        <v>REDUCIR</v>
      </c>
      <c r="V78" s="269" t="str">
        <f>'01-Mapa de riesgo-UO'!AX79</f>
        <v xml:space="preserve">Realizar reuniones con los directores de los grupos para hacer seguimiento a los productos de investigación y actualizaciones </v>
      </c>
      <c r="W78" s="270">
        <f>'01-Mapa de riesgo-UO'!K79</f>
        <v>0</v>
      </c>
      <c r="X78" s="274" t="s">
        <v>266</v>
      </c>
      <c r="Y78" s="280" t="s">
        <v>2336</v>
      </c>
      <c r="Z78" s="276" t="s">
        <v>542</v>
      </c>
      <c r="AA78" s="276"/>
      <c r="AB78" s="470"/>
      <c r="AC78" s="264"/>
    </row>
    <row r="79" spans="1:29" ht="92.25" hidden="1" customHeight="1" x14ac:dyDescent="0.2">
      <c r="A79" s="465">
        <v>24</v>
      </c>
      <c r="B79" s="465" t="str">
        <f>'01-Mapa de riesgo-UO'!D80</f>
        <v>DOCENCIA</v>
      </c>
      <c r="C79" s="461" t="str">
        <f>+'01-Mapa de riesgo-UO'!F80</f>
        <v>NO</v>
      </c>
      <c r="D79" s="461" t="str">
        <f>'01-Mapa de riesgo-UO'!J80</f>
        <v>Estratégico</v>
      </c>
      <c r="E79" s="461" t="str">
        <f>'01-Mapa de riesgo-UO'!K80</f>
        <v>Disminución de la visibilidad de los programas de la facultad</v>
      </c>
      <c r="F79" s="461" t="str">
        <f>'01-Mapa de riesgo-UO'!L80</f>
        <v>Se pierden oportunidades de enviar a nuestros estudiantes y docentes o recibir estudiantes y docentes que promuevan el intercambio cultural y académico de los programas.</v>
      </c>
      <c r="G79" s="266" t="str">
        <f>'01-Mapa de riesgo-UO'!I80</f>
        <v>No se comunican oportunamente las actividades de movilización con los que la universidad cuenta.</v>
      </c>
      <c r="H79" s="461" t="str">
        <f>'01-Mapa de riesgo-UO'!M80</f>
        <v>Perdida de convenios a nivel nacional e internacional
Afectación de los indicadores de la Universidad</v>
      </c>
      <c r="I79" s="464" t="str">
        <f>'01-Mapa de riesgo-UO'!AT80</f>
        <v>LEVE</v>
      </c>
      <c r="J79" s="461" t="str">
        <f>'01-Mapa de riesgo-UO'!AU80</f>
        <v>No. estudiantes que realizaron movilidad/No. de solicitudes de movilidad avaladas
No. docentes que realizaron movilidad/No. de solicitudes de movilidad avaladas</v>
      </c>
      <c r="K79" s="471">
        <v>0.9</v>
      </c>
      <c r="L79" s="474" t="s">
        <v>2305</v>
      </c>
      <c r="M79" s="267" t="str">
        <f>'01-Mapa de riesgo-UO'!W80</f>
        <v>Divulgación de ofertas y convocatorias a la comunidad académica universitaria.</v>
      </c>
      <c r="N79" s="266">
        <f>'01-Mapa de riesgo-UO'!AB80</f>
        <v>0</v>
      </c>
      <c r="O79" s="266" t="str">
        <f>'01-Mapa de riesgo-UO'!AF80</f>
        <v>Asignado</v>
      </c>
      <c r="P79" s="268" t="str">
        <f>'01-Mapa de riesgo-UO'!AK80</f>
        <v>Oportuno</v>
      </c>
      <c r="Q79" s="268" t="str">
        <f>'01-Mapa de riesgo-UO'!AP80</f>
        <v>Preventivo</v>
      </c>
      <c r="R79" s="464" t="str">
        <f>'01-Mapa de riesgo-UO'!AR80</f>
        <v>FUERTE</v>
      </c>
      <c r="S79" s="466" t="s">
        <v>2320</v>
      </c>
      <c r="T79" s="467"/>
      <c r="U79" s="269" t="str">
        <f>'01-Mapa de riesgo-UO'!AW80</f>
        <v>ASUMIR</v>
      </c>
      <c r="V79" s="269">
        <f>'01-Mapa de riesgo-UO'!AX80</f>
        <v>0</v>
      </c>
      <c r="W79" s="270" t="str">
        <f>'01-Mapa de riesgo-UO'!K80</f>
        <v>Disminución de la visibilidad de los programas de la facultad</v>
      </c>
      <c r="X79" s="274" t="s">
        <v>266</v>
      </c>
      <c r="Y79" s="277" t="s">
        <v>2337</v>
      </c>
      <c r="Z79" s="276" t="s">
        <v>542</v>
      </c>
      <c r="AA79" s="276"/>
      <c r="AB79" s="468" t="s">
        <v>2213</v>
      </c>
      <c r="AC79" s="264"/>
    </row>
    <row r="80" spans="1:29" ht="92.25" hidden="1" customHeight="1" x14ac:dyDescent="0.2">
      <c r="A80" s="462"/>
      <c r="B80" s="462"/>
      <c r="C80" s="462"/>
      <c r="D80" s="462"/>
      <c r="E80" s="462"/>
      <c r="F80" s="462"/>
      <c r="G80" s="266" t="str">
        <f>'01-Mapa de riesgo-UO'!I81</f>
        <v>No se informa a la comunidad los convenios vigentes para movilidad</v>
      </c>
      <c r="H80" s="462"/>
      <c r="I80" s="462"/>
      <c r="J80" s="462"/>
      <c r="K80" s="472"/>
      <c r="L80" s="472"/>
      <c r="M80" s="267" t="str">
        <f>'01-Mapa de riesgo-UO'!W81</f>
        <v>Gestiones administrativas para la movilidad estudiantil y docente.</v>
      </c>
      <c r="N80" s="266">
        <f>'01-Mapa de riesgo-UO'!AB81</f>
        <v>0</v>
      </c>
      <c r="O80" s="266" t="str">
        <f>'01-Mapa de riesgo-UO'!AF81</f>
        <v>Asignado</v>
      </c>
      <c r="P80" s="268" t="str">
        <f>'01-Mapa de riesgo-UO'!AK81</f>
        <v>Oportuno</v>
      </c>
      <c r="Q80" s="268" t="str">
        <f>'01-Mapa de riesgo-UO'!AP81</f>
        <v>Preventivo</v>
      </c>
      <c r="R80" s="462"/>
      <c r="S80" s="466" t="s">
        <v>2321</v>
      </c>
      <c r="T80" s="467"/>
      <c r="U80" s="269" t="str">
        <f>'01-Mapa de riesgo-UO'!AW81</f>
        <v>ASUMIR</v>
      </c>
      <c r="V80" s="269">
        <f>'01-Mapa de riesgo-UO'!AX81</f>
        <v>0</v>
      </c>
      <c r="W80" s="270">
        <f>'01-Mapa de riesgo-UO'!K81</f>
        <v>0</v>
      </c>
      <c r="X80" s="274" t="s">
        <v>266</v>
      </c>
      <c r="Y80" s="280" t="s">
        <v>2970</v>
      </c>
      <c r="Z80" s="276" t="s">
        <v>542</v>
      </c>
      <c r="AA80" s="276"/>
      <c r="AB80" s="469"/>
      <c r="AC80" s="264"/>
    </row>
    <row r="81" spans="1:29" ht="92.25" hidden="1" customHeight="1" x14ac:dyDescent="0.2">
      <c r="A81" s="463"/>
      <c r="B81" s="463"/>
      <c r="C81" s="463"/>
      <c r="D81" s="463"/>
      <c r="E81" s="463"/>
      <c r="F81" s="463"/>
      <c r="G81" s="266">
        <f>'01-Mapa de riesgo-UO'!I82</f>
        <v>0</v>
      </c>
      <c r="H81" s="463"/>
      <c r="I81" s="463"/>
      <c r="J81" s="463"/>
      <c r="K81" s="473"/>
      <c r="L81" s="473"/>
      <c r="M81" s="267">
        <f>'01-Mapa de riesgo-UO'!W82</f>
        <v>0</v>
      </c>
      <c r="N81" s="266">
        <f>'01-Mapa de riesgo-UO'!AB82</f>
        <v>0</v>
      </c>
      <c r="O81" s="266">
        <f>'01-Mapa de riesgo-UO'!AF82</f>
        <v>0</v>
      </c>
      <c r="P81" s="268">
        <f>'01-Mapa de riesgo-UO'!AK82</f>
        <v>0</v>
      </c>
      <c r="Q81" s="268">
        <f>'01-Mapa de riesgo-UO'!AP82</f>
        <v>0</v>
      </c>
      <c r="R81" s="463"/>
      <c r="S81" s="466" t="s">
        <v>2322</v>
      </c>
      <c r="T81" s="467"/>
      <c r="U81" s="269">
        <f>'01-Mapa de riesgo-UO'!AW82</f>
        <v>0</v>
      </c>
      <c r="V81" s="269">
        <f>'01-Mapa de riesgo-UO'!AX82</f>
        <v>0</v>
      </c>
      <c r="W81" s="270">
        <f>'01-Mapa de riesgo-UO'!K82</f>
        <v>0</v>
      </c>
      <c r="X81" s="274" t="s">
        <v>266</v>
      </c>
      <c r="Y81" s="277" t="s">
        <v>2338</v>
      </c>
      <c r="Z81" s="276" t="s">
        <v>542</v>
      </c>
      <c r="AA81" s="276"/>
      <c r="AB81" s="470"/>
      <c r="AC81" s="264"/>
    </row>
    <row r="82" spans="1:29" ht="92.25" hidden="1" customHeight="1" x14ac:dyDescent="0.2">
      <c r="A82" s="465">
        <v>25</v>
      </c>
      <c r="B82" s="465" t="str">
        <f>'01-Mapa de riesgo-UO'!D83</f>
        <v>DOCENCIA</v>
      </c>
      <c r="C82" s="461" t="str">
        <f>+'01-Mapa de riesgo-UO'!F83</f>
        <v>NO</v>
      </c>
      <c r="D82" s="461" t="str">
        <f>'01-Mapa de riesgo-UO'!J83</f>
        <v>Estratégico</v>
      </c>
      <c r="E82" s="461" t="str">
        <f>'01-Mapa de riesgo-UO'!K83</f>
        <v>Obtención del concepto de no renovación del registro calificado o la acreditación de alta calidad de un programa académico</v>
      </c>
      <c r="F82" s="461" t="str">
        <f>'01-Mapa de riesgo-UO'!L83</f>
        <v>Pérdida del registro calificado o la acreditación de alta calidad de uno de los programas que hacen parte de la Facultad</v>
      </c>
      <c r="G82" s="266" t="str">
        <f>'01-Mapa de riesgo-UO'!I83</f>
        <v>Falta de seguimiento a las fechas de vencimiento a los registros calificados y acreditaciones de alta calidad.</v>
      </c>
      <c r="H82" s="461" t="str">
        <f>'01-Mapa de riesgo-UO'!M83</f>
        <v>No ofrecimiento del programa académico
Pérdida de imagen de la Institución</v>
      </c>
      <c r="I82" s="464" t="str">
        <f>'01-Mapa de riesgo-UO'!AT83</f>
        <v>MODERADO</v>
      </c>
      <c r="J82" s="461" t="str">
        <f>'01-Mapa de riesgo-UO'!AU83</f>
        <v>No. de veces que no se ha renovado el registro calificado o la acreditación de alta calidad de alguno de los programas de la Facultad</v>
      </c>
      <c r="K82" s="477">
        <v>0</v>
      </c>
      <c r="L82" s="478" t="s">
        <v>2379</v>
      </c>
      <c r="M82" s="267"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6">
        <f>'01-Mapa de riesgo-UO'!AB83</f>
        <v>0</v>
      </c>
      <c r="O82" s="266" t="str">
        <f>'01-Mapa de riesgo-UO'!AF83</f>
        <v>No asignado</v>
      </c>
      <c r="P82" s="268" t="str">
        <f>'01-Mapa de riesgo-UO'!AK83</f>
        <v>Oportuno</v>
      </c>
      <c r="Q82" s="268" t="str">
        <f>'01-Mapa de riesgo-UO'!AP83</f>
        <v>Preventivo</v>
      </c>
      <c r="R82" s="464" t="str">
        <f>'01-Mapa de riesgo-UO'!AR83</f>
        <v>ACEPTABLE</v>
      </c>
      <c r="S82" s="478" t="s">
        <v>2384</v>
      </c>
      <c r="T82" s="478"/>
      <c r="U82" s="269" t="str">
        <f>'01-Mapa de riesgo-UO'!AW83</f>
        <v>REDUCIR</v>
      </c>
      <c r="V82" s="269" t="str">
        <f>'01-Mapa de riesgo-UO'!AX83</f>
        <v>Comité técnico, controla y verifica los requisitos de acreditación periódicamentey los requisitos legales aplicables.</v>
      </c>
      <c r="W82" s="270" t="str">
        <f>'01-Mapa de riesgo-UO'!K83</f>
        <v>Obtención del concepto de no renovación del registro calificado o la acreditación de alta calidad de un programa académico</v>
      </c>
      <c r="X82" s="320" t="s">
        <v>541</v>
      </c>
      <c r="Y82" s="320" t="s">
        <v>2385</v>
      </c>
      <c r="Z82" s="320" t="s">
        <v>544</v>
      </c>
      <c r="AA82" s="320" t="s">
        <v>2386</v>
      </c>
      <c r="AB82" s="468" t="s">
        <v>2213</v>
      </c>
      <c r="AC82" s="264"/>
    </row>
    <row r="83" spans="1:29" ht="92.25" hidden="1" customHeight="1" x14ac:dyDescent="0.2">
      <c r="A83" s="462"/>
      <c r="B83" s="462"/>
      <c r="C83" s="462"/>
      <c r="D83" s="462"/>
      <c r="E83" s="462"/>
      <c r="F83" s="462"/>
      <c r="G83" s="266" t="str">
        <f>'01-Mapa de riesgo-UO'!I84</f>
        <v>Cambios en las normas o estándares de calidad</v>
      </c>
      <c r="H83" s="462"/>
      <c r="I83" s="462"/>
      <c r="J83" s="462"/>
      <c r="K83" s="477"/>
      <c r="L83" s="478"/>
      <c r="M83" s="267" t="str">
        <f>'01-Mapa de riesgo-UO'!W84</f>
        <v>Revisión permanente de las actualizaciones del CNA</v>
      </c>
      <c r="N83" s="266">
        <f>'01-Mapa de riesgo-UO'!AB84</f>
        <v>0</v>
      </c>
      <c r="O83" s="266" t="str">
        <f>'01-Mapa de riesgo-UO'!AF84</f>
        <v>Asignado</v>
      </c>
      <c r="P83" s="268" t="str">
        <f>'01-Mapa de riesgo-UO'!AK84</f>
        <v>Oportuno</v>
      </c>
      <c r="Q83" s="268" t="str">
        <f>'01-Mapa de riesgo-UO'!AP84</f>
        <v>Preventivo</v>
      </c>
      <c r="R83" s="462"/>
      <c r="S83" s="478" t="s">
        <v>2384</v>
      </c>
      <c r="T83" s="478"/>
      <c r="U83" s="269">
        <f>'01-Mapa de riesgo-UO'!AW84</f>
        <v>0</v>
      </c>
      <c r="V83" s="269">
        <f>'01-Mapa de riesgo-UO'!AX84</f>
        <v>0</v>
      </c>
      <c r="W83" s="270">
        <f>'01-Mapa de riesgo-UO'!K84</f>
        <v>0</v>
      </c>
      <c r="X83" s="320"/>
      <c r="Y83" s="320"/>
      <c r="Z83" s="320"/>
      <c r="AA83" s="320"/>
      <c r="AB83" s="469"/>
      <c r="AC83" s="264"/>
    </row>
    <row r="84" spans="1:29" ht="92.25" hidden="1" customHeight="1" x14ac:dyDescent="0.2">
      <c r="A84" s="463"/>
      <c r="B84" s="463"/>
      <c r="C84" s="463"/>
      <c r="D84" s="463"/>
      <c r="E84" s="463"/>
      <c r="F84" s="463"/>
      <c r="G84" s="266">
        <f>'01-Mapa de riesgo-UO'!I85</f>
        <v>0</v>
      </c>
      <c r="H84" s="463"/>
      <c r="I84" s="463"/>
      <c r="J84" s="463"/>
      <c r="K84" s="477"/>
      <c r="L84" s="478"/>
      <c r="M84" s="267" t="str">
        <f>'01-Mapa de riesgo-UO'!W85</f>
        <v xml:space="preserve">Matriz de segumiento de los registros calificados del programa, priorizado </v>
      </c>
      <c r="N84" s="266">
        <f>'01-Mapa de riesgo-UO'!AB85</f>
        <v>0</v>
      </c>
      <c r="O84" s="266" t="str">
        <f>'01-Mapa de riesgo-UO'!AF85</f>
        <v>Asignado</v>
      </c>
      <c r="P84" s="268" t="str">
        <f>'01-Mapa de riesgo-UO'!AK85</f>
        <v>Oportuno</v>
      </c>
      <c r="Q84" s="268" t="str">
        <f>'01-Mapa de riesgo-UO'!AP85</f>
        <v>Preventivo</v>
      </c>
      <c r="R84" s="463"/>
      <c r="S84" s="478" t="s">
        <v>2384</v>
      </c>
      <c r="T84" s="478"/>
      <c r="U84" s="269">
        <f>'01-Mapa de riesgo-UO'!AW85</f>
        <v>0</v>
      </c>
      <c r="V84" s="269">
        <f>'01-Mapa de riesgo-UO'!AX85</f>
        <v>0</v>
      </c>
      <c r="W84" s="270">
        <f>'01-Mapa de riesgo-UO'!K85</f>
        <v>0</v>
      </c>
      <c r="X84" s="320"/>
      <c r="Y84" s="320"/>
      <c r="Z84" s="320"/>
      <c r="AA84" s="320"/>
      <c r="AB84" s="470"/>
      <c r="AC84" s="264"/>
    </row>
    <row r="85" spans="1:29" ht="92.25" hidden="1" customHeight="1" x14ac:dyDescent="0.2">
      <c r="A85" s="465">
        <v>26</v>
      </c>
      <c r="B85" s="465" t="str">
        <f>'01-Mapa de riesgo-UO'!D86</f>
        <v>DOCENCIA</v>
      </c>
      <c r="C85" s="461" t="str">
        <f>+'01-Mapa de riesgo-UO'!F86</f>
        <v>NO</v>
      </c>
      <c r="D85" s="461" t="str">
        <f>'01-Mapa de riesgo-UO'!J86</f>
        <v>Estratégico</v>
      </c>
      <c r="E85" s="461" t="str">
        <f>'01-Mapa de riesgo-UO'!K86</f>
        <v>Incremento de la deserción estudiantil</v>
      </c>
      <c r="F85" s="461" t="str">
        <f>'01-Mapa de riesgo-UO'!L86</f>
        <v xml:space="preserve">Aumento en el  índice de deserción de los programas de pregrado que hacen parte de la Facultad </v>
      </c>
      <c r="G85" s="266" t="str">
        <f>'01-Mapa de riesgo-UO'!I86</f>
        <v>El estudiante presenta dificultades socioeconómicas para continuar en el programa académico</v>
      </c>
      <c r="H85" s="461" t="str">
        <f>'01-Mapa de riesgo-UO'!M86</f>
        <v>Indicadores de la Universidad afectados
Disminución de los recursos de la Universidad</v>
      </c>
      <c r="I85" s="464" t="str">
        <f>'01-Mapa de riesgo-UO'!AT86</f>
        <v>LEVE</v>
      </c>
      <c r="J85" s="461" t="str">
        <f>'01-Mapa de riesgo-UO'!AU86</f>
        <v>Promedio de deserción de estudiantes de pregrado de la Facultad</v>
      </c>
      <c r="K85" s="480">
        <v>6.7000000000000004E-2</v>
      </c>
      <c r="L85" s="478" t="s">
        <v>2380</v>
      </c>
      <c r="M85" s="267" t="str">
        <f>'01-Mapa de riesgo-UO'!W86</f>
        <v>Programa PAI de la Vicerrectoría de Responsabilidad Social y Bienestar Universitario</v>
      </c>
      <c r="N85" s="266" t="str">
        <f>'01-Mapa de riesgo-UO'!AB86</f>
        <v xml:space="preserve">Sistema de Información </v>
      </c>
      <c r="O85" s="266" t="str">
        <f>'01-Mapa de riesgo-UO'!AF86</f>
        <v>No asignado</v>
      </c>
      <c r="P85" s="268" t="str">
        <f>'01-Mapa de riesgo-UO'!AK86</f>
        <v>Oportuno</v>
      </c>
      <c r="Q85" s="268" t="str">
        <f>'01-Mapa de riesgo-UO'!AP86</f>
        <v>Preventivo</v>
      </c>
      <c r="R85" s="464" t="str">
        <f>'01-Mapa de riesgo-UO'!AR86</f>
        <v>ACEPTABLE</v>
      </c>
      <c r="S85" s="478" t="s">
        <v>2384</v>
      </c>
      <c r="T85" s="478"/>
      <c r="U85" s="269" t="str">
        <f>'01-Mapa de riesgo-UO'!AW86</f>
        <v>ASUMIR</v>
      </c>
      <c r="V85" s="269">
        <f>'01-Mapa de riesgo-UO'!AX86</f>
        <v>0</v>
      </c>
      <c r="W85" s="270" t="str">
        <f>'01-Mapa de riesgo-UO'!K86</f>
        <v>Incremento de la deserción estudiantil</v>
      </c>
      <c r="X85" s="320"/>
      <c r="Y85" s="320"/>
      <c r="Z85" s="320"/>
      <c r="AA85" s="320"/>
      <c r="AB85" s="468" t="s">
        <v>2213</v>
      </c>
      <c r="AC85" s="264"/>
    </row>
    <row r="86" spans="1:29" ht="92.25" hidden="1" customHeight="1" x14ac:dyDescent="0.2">
      <c r="A86" s="462"/>
      <c r="B86" s="462"/>
      <c r="C86" s="462"/>
      <c r="D86" s="462"/>
      <c r="E86" s="462"/>
      <c r="F86" s="462"/>
      <c r="G86" s="266" t="str">
        <f>'01-Mapa de riesgo-UO'!I87</f>
        <v>Los currículos de las asignaturas no permiten el buen desempeño del estudiante</v>
      </c>
      <c r="H86" s="462"/>
      <c r="I86" s="462"/>
      <c r="J86" s="462"/>
      <c r="K86" s="477"/>
      <c r="L86" s="478"/>
      <c r="M86" s="267" t="str">
        <f>'01-Mapa de riesgo-UO'!W87</f>
        <v>Sistema de información para la toma de decisiones</v>
      </c>
      <c r="N86" s="266" t="str">
        <f>'01-Mapa de riesgo-UO'!AB87</f>
        <v xml:space="preserve">Sistema de Información </v>
      </c>
      <c r="O86" s="266" t="str">
        <f>'01-Mapa de riesgo-UO'!AF87</f>
        <v>No asignado</v>
      </c>
      <c r="P86" s="268" t="str">
        <f>'01-Mapa de riesgo-UO'!AK87</f>
        <v>Oportuno</v>
      </c>
      <c r="Q86" s="268" t="str">
        <f>'01-Mapa de riesgo-UO'!AP87</f>
        <v>Detectivo</v>
      </c>
      <c r="R86" s="462"/>
      <c r="S86" s="478" t="s">
        <v>2384</v>
      </c>
      <c r="T86" s="478"/>
      <c r="U86" s="269" t="str">
        <f>'01-Mapa de riesgo-UO'!AW87</f>
        <v>ASUMIR</v>
      </c>
      <c r="V86" s="269">
        <f>'01-Mapa de riesgo-UO'!AX87</f>
        <v>0</v>
      </c>
      <c r="W86" s="270">
        <f>'01-Mapa de riesgo-UO'!K87</f>
        <v>0</v>
      </c>
      <c r="X86" s="320"/>
      <c r="Y86" s="320"/>
      <c r="Z86" s="320"/>
      <c r="AA86" s="320"/>
      <c r="AB86" s="469"/>
      <c r="AC86" s="264"/>
    </row>
    <row r="87" spans="1:29" ht="92.25" hidden="1" customHeight="1" x14ac:dyDescent="0.2">
      <c r="A87" s="463"/>
      <c r="B87" s="463"/>
      <c r="C87" s="463"/>
      <c r="D87" s="463"/>
      <c r="E87" s="463"/>
      <c r="F87" s="463"/>
      <c r="G87" s="266" t="str">
        <f>'01-Mapa de riesgo-UO'!I88</f>
        <v>Bajo conocimiento del docente en pedagogía y didáctica</v>
      </c>
      <c r="H87" s="463"/>
      <c r="I87" s="463"/>
      <c r="J87" s="463"/>
      <c r="K87" s="477"/>
      <c r="L87" s="478"/>
      <c r="M87" s="267" t="str">
        <f>'01-Mapa de riesgo-UO'!W88</f>
        <v xml:space="preserve">Actualización curricular  de los programas alineados a las necesidades del entorno </v>
      </c>
      <c r="N87" s="266">
        <f>'01-Mapa de riesgo-UO'!AB88</f>
        <v>0</v>
      </c>
      <c r="O87" s="266" t="str">
        <f>'01-Mapa de riesgo-UO'!AF88</f>
        <v>Asignado</v>
      </c>
      <c r="P87" s="268" t="str">
        <f>'01-Mapa de riesgo-UO'!AK88</f>
        <v>Oportuno</v>
      </c>
      <c r="Q87" s="268" t="str">
        <f>'01-Mapa de riesgo-UO'!AP88</f>
        <v>Detectivo</v>
      </c>
      <c r="R87" s="463"/>
      <c r="S87" s="478" t="s">
        <v>2384</v>
      </c>
      <c r="T87" s="478"/>
      <c r="U87" s="269" t="str">
        <f>'01-Mapa de riesgo-UO'!AW88</f>
        <v>ASUMIR</v>
      </c>
      <c r="V87" s="269">
        <f>'01-Mapa de riesgo-UO'!AX88</f>
        <v>0</v>
      </c>
      <c r="W87" s="270">
        <f>'01-Mapa de riesgo-UO'!K88</f>
        <v>0</v>
      </c>
      <c r="X87" s="320"/>
      <c r="Y87" s="320"/>
      <c r="Z87" s="320"/>
      <c r="AA87" s="320"/>
      <c r="AB87" s="470"/>
      <c r="AC87" s="264"/>
    </row>
    <row r="88" spans="1:29" ht="99.75" customHeight="1" x14ac:dyDescent="0.2">
      <c r="A88" s="465">
        <v>27</v>
      </c>
      <c r="B88" s="465" t="str">
        <f>'01-Mapa de riesgo-UO'!D89</f>
        <v>INVESTIGACIÓN_E_INNOVACIÓN</v>
      </c>
      <c r="C88" s="461" t="str">
        <f>+'01-Mapa de riesgo-UO'!F89</f>
        <v>NO</v>
      </c>
      <c r="D88" s="461" t="str">
        <f>'01-Mapa de riesgo-UO'!J89</f>
        <v>Estratégico</v>
      </c>
      <c r="E88" s="461" t="str">
        <f>'01-Mapa de riesgo-UO'!K89</f>
        <v>Descenso de los Grupos de investigación vinculados a la Facultad en el escalafón de Colciencias</v>
      </c>
      <c r="F88" s="461" t="str">
        <f>'01-Mapa de riesgo-UO'!L89</f>
        <v>Los Grupos de Investigación bajan o pierden la categoría de acuerdo a la clasificación anual que hace Colciencias</v>
      </c>
      <c r="G88" s="266" t="str">
        <f>'01-Mapa de riesgo-UO'!I89</f>
        <v>Incumplimiento del plan de trabajo docente en términos de investigación</v>
      </c>
      <c r="H88" s="461" t="str">
        <f>'01-Mapa de riesgo-UO'!M89</f>
        <v>Incumplimiento con las metas trazadas en el PDI
Pérdida de imagen institucional
Disminución en la investigación</v>
      </c>
      <c r="I88" s="464" t="str">
        <f>'01-Mapa de riesgo-UO'!AT89</f>
        <v>LEVE</v>
      </c>
      <c r="J88" s="461" t="str">
        <f>'01-Mapa de riesgo-UO'!AU89</f>
        <v>Número de Grupos de investigación adscritos a la Facultad que descienden en el escalafón de Colciencias</v>
      </c>
      <c r="K88" s="477">
        <v>0</v>
      </c>
      <c r="L88" s="478" t="s">
        <v>2381</v>
      </c>
      <c r="M88" s="267" t="str">
        <f>'01-Mapa de riesgo-UO'!W89</f>
        <v>Estatuto docente</v>
      </c>
      <c r="N88" s="266">
        <f>'01-Mapa de riesgo-UO'!AB89</f>
        <v>0</v>
      </c>
      <c r="O88" s="266" t="str">
        <f>'01-Mapa de riesgo-UO'!AF89</f>
        <v>No asignado</v>
      </c>
      <c r="P88" s="268" t="str">
        <f>'01-Mapa de riesgo-UO'!AK89</f>
        <v>Oportuno</v>
      </c>
      <c r="Q88" s="268" t="str">
        <f>'01-Mapa de riesgo-UO'!AP89</f>
        <v>Preventivo</v>
      </c>
      <c r="R88" s="464" t="str">
        <f>'01-Mapa de riesgo-UO'!AR89</f>
        <v>ACEPTABLE</v>
      </c>
      <c r="S88" s="478" t="s">
        <v>2384</v>
      </c>
      <c r="T88" s="478"/>
      <c r="U88" s="269" t="str">
        <f>'01-Mapa de riesgo-UO'!AW89</f>
        <v>ASUMIR</v>
      </c>
      <c r="V88" s="269">
        <f>'01-Mapa de riesgo-UO'!AX89</f>
        <v>0</v>
      </c>
      <c r="W88" s="270" t="str">
        <f>'01-Mapa de riesgo-UO'!K89</f>
        <v>Descenso de los Grupos de investigación vinculados a la Facultad en el escalafón de Colciencias</v>
      </c>
      <c r="X88" s="320"/>
      <c r="Y88" s="320"/>
      <c r="Z88" s="320"/>
      <c r="AA88" s="320"/>
      <c r="AB88" s="468" t="s">
        <v>2213</v>
      </c>
      <c r="AC88" s="264"/>
    </row>
    <row r="89" spans="1:29" ht="92.25" hidden="1" customHeight="1" x14ac:dyDescent="0.2">
      <c r="A89" s="462"/>
      <c r="B89" s="462"/>
      <c r="C89" s="462"/>
      <c r="D89" s="462"/>
      <c r="E89" s="462"/>
      <c r="F89" s="462"/>
      <c r="G89" s="266" t="str">
        <f>'01-Mapa de riesgo-UO'!I90</f>
        <v>Desactualización de la información del Grupo de Investigación en la plataforma de Colciencias</v>
      </c>
      <c r="H89" s="462"/>
      <c r="I89" s="462"/>
      <c r="J89" s="462"/>
      <c r="K89" s="477"/>
      <c r="L89" s="478"/>
      <c r="M89" s="267" t="str">
        <f>'01-Mapa de riesgo-UO'!W90</f>
        <v>Sistema de información para la toma de decisiones</v>
      </c>
      <c r="N89" s="266" t="str">
        <f>'01-Mapa de riesgo-UO'!AB90</f>
        <v xml:space="preserve">Sistema de Información </v>
      </c>
      <c r="O89" s="266" t="str">
        <f>'01-Mapa de riesgo-UO'!AF90</f>
        <v>No asignado</v>
      </c>
      <c r="P89" s="268" t="str">
        <f>'01-Mapa de riesgo-UO'!AK90</f>
        <v>Oportuno</v>
      </c>
      <c r="Q89" s="268" t="str">
        <f>'01-Mapa de riesgo-UO'!AP90</f>
        <v>Detectivo</v>
      </c>
      <c r="R89" s="462"/>
      <c r="S89" s="478" t="s">
        <v>2384</v>
      </c>
      <c r="T89" s="478"/>
      <c r="U89" s="269" t="str">
        <f>'01-Mapa de riesgo-UO'!AW90</f>
        <v>ASUMIR</v>
      </c>
      <c r="V89" s="269">
        <f>'01-Mapa de riesgo-UO'!AX90</f>
        <v>0</v>
      </c>
      <c r="W89" s="270">
        <f>'01-Mapa de riesgo-UO'!K90</f>
        <v>0</v>
      </c>
      <c r="X89" s="320"/>
      <c r="Y89" s="320"/>
      <c r="Z89" s="320"/>
      <c r="AA89" s="320"/>
      <c r="AB89" s="469"/>
      <c r="AC89" s="264"/>
    </row>
    <row r="90" spans="1:29" ht="92.25" hidden="1" customHeight="1" x14ac:dyDescent="0.2">
      <c r="A90" s="463"/>
      <c r="B90" s="463"/>
      <c r="C90" s="463"/>
      <c r="D90" s="463"/>
      <c r="E90" s="463"/>
      <c r="F90" s="463"/>
      <c r="G90" s="266">
        <f>'01-Mapa de riesgo-UO'!I91</f>
        <v>0</v>
      </c>
      <c r="H90" s="463"/>
      <c r="I90" s="463"/>
      <c r="J90" s="463"/>
      <c r="K90" s="477"/>
      <c r="L90" s="478"/>
      <c r="M90" s="267">
        <f>'01-Mapa de riesgo-UO'!W91</f>
        <v>0</v>
      </c>
      <c r="N90" s="266">
        <f>'01-Mapa de riesgo-UO'!AB91</f>
        <v>0</v>
      </c>
      <c r="O90" s="266">
        <f>'01-Mapa de riesgo-UO'!AF91</f>
        <v>0</v>
      </c>
      <c r="P90" s="268">
        <f>'01-Mapa de riesgo-UO'!AK91</f>
        <v>0</v>
      </c>
      <c r="Q90" s="268">
        <f>'01-Mapa de riesgo-UO'!AP91</f>
        <v>0</v>
      </c>
      <c r="R90" s="463"/>
      <c r="S90" s="478"/>
      <c r="T90" s="478"/>
      <c r="U90" s="269">
        <f>'01-Mapa de riesgo-UO'!AW91</f>
        <v>0</v>
      </c>
      <c r="V90" s="269">
        <f>'01-Mapa de riesgo-UO'!AX91</f>
        <v>0</v>
      </c>
      <c r="W90" s="270">
        <f>'01-Mapa de riesgo-UO'!K91</f>
        <v>0</v>
      </c>
      <c r="X90" s="320"/>
      <c r="Y90" s="320"/>
      <c r="Z90" s="320"/>
      <c r="AA90" s="320"/>
      <c r="AB90" s="470"/>
      <c r="AC90" s="264"/>
    </row>
    <row r="91" spans="1:29" ht="92.25" hidden="1" customHeight="1" x14ac:dyDescent="0.2">
      <c r="A91" s="465">
        <v>28</v>
      </c>
      <c r="B91" s="465" t="str">
        <f>'01-Mapa de riesgo-UO'!D92</f>
        <v>EXTENSIÓN_PROYECCIÓN_SOCIAL</v>
      </c>
      <c r="C91" s="461" t="str">
        <f>+'01-Mapa de riesgo-UO'!F92</f>
        <v>NO</v>
      </c>
      <c r="D91" s="461" t="str">
        <f>'01-Mapa de riesgo-UO'!J92</f>
        <v>Cumplimiento</v>
      </c>
      <c r="E91" s="461" t="str">
        <f>'01-Mapa de riesgo-UO'!K92</f>
        <v>Proyectos especiales con déficit presupuestal</v>
      </c>
      <c r="F91" s="461" t="str">
        <f>'01-Mapa de riesgo-UO'!L92</f>
        <v>Proyectos especiales de la facultad que no alcanzan los puntos de equilibrio requeridos para su funcionamiento</v>
      </c>
      <c r="G91" s="266" t="str">
        <f>'01-Mapa de riesgo-UO'!I92</f>
        <v>Poca demanda de los servicios ofrecidos por la Facultad</v>
      </c>
      <c r="H91" s="461" t="str">
        <f>'01-Mapa de riesgo-UO'!M92</f>
        <v>Afectación al fondo de la facultad
Incumplimiento de los compromisos pactados en el proyecto
Demandas por incumplimientos</v>
      </c>
      <c r="I91" s="464" t="str">
        <f>'01-Mapa de riesgo-UO'!AT92</f>
        <v>MODERADO</v>
      </c>
      <c r="J91" s="461" t="str">
        <f>'01-Mapa de riesgo-UO'!AU92</f>
        <v>Número de proyectos especiales que al momento de su liquidación presentan saldos en rojo</v>
      </c>
      <c r="K91" s="477">
        <v>0</v>
      </c>
      <c r="L91" s="478" t="s">
        <v>2382</v>
      </c>
      <c r="M91" s="267" t="str">
        <f>'01-Mapa de riesgo-UO'!W92</f>
        <v>Acuerdo 21 de 2007 por medio del cual se reglamentan los proyectos especiales</v>
      </c>
      <c r="N91" s="266">
        <f>'01-Mapa de riesgo-UO'!AB92</f>
        <v>0</v>
      </c>
      <c r="O91" s="266" t="str">
        <f>'01-Mapa de riesgo-UO'!AF92</f>
        <v>No asignado</v>
      </c>
      <c r="P91" s="268" t="str">
        <f>'01-Mapa de riesgo-UO'!AK92</f>
        <v>Oportuno</v>
      </c>
      <c r="Q91" s="268" t="str">
        <f>'01-Mapa de riesgo-UO'!AP92</f>
        <v>Detectivo</v>
      </c>
      <c r="R91" s="464" t="str">
        <f>'01-Mapa de riesgo-UO'!AR92</f>
        <v>ACEPTABLE</v>
      </c>
      <c r="S91" s="478" t="s">
        <v>2384</v>
      </c>
      <c r="T91" s="478"/>
      <c r="U91" s="269" t="str">
        <f>'01-Mapa de riesgo-UO'!AW92</f>
        <v>REDUCIR</v>
      </c>
      <c r="V91" s="269" t="str">
        <f>'01-Mapa de riesgo-UO'!AX92</f>
        <v>Implementar acciones relacionadas con la difusión de los servicios de la facultad</v>
      </c>
      <c r="W91" s="270" t="str">
        <f>'01-Mapa de riesgo-UO'!K92</f>
        <v>Proyectos especiales con déficit presupuestal</v>
      </c>
      <c r="X91" s="320" t="s">
        <v>541</v>
      </c>
      <c r="Y91" s="320" t="s">
        <v>2387</v>
      </c>
      <c r="Z91" s="320" t="s">
        <v>544</v>
      </c>
      <c r="AA91" s="320" t="s">
        <v>2388</v>
      </c>
      <c r="AB91" s="479" t="s">
        <v>2209</v>
      </c>
      <c r="AC91" s="264"/>
    </row>
    <row r="92" spans="1:29" ht="92.25" hidden="1" customHeight="1" x14ac:dyDescent="0.2">
      <c r="A92" s="462"/>
      <c r="B92" s="462"/>
      <c r="C92" s="462"/>
      <c r="D92" s="462"/>
      <c r="E92" s="462"/>
      <c r="F92" s="462"/>
      <c r="G92" s="266" t="str">
        <f>'01-Mapa de riesgo-UO'!I93</f>
        <v>Presupuestos mal diseñados o falta de planeación de las actividades</v>
      </c>
      <c r="H92" s="462"/>
      <c r="I92" s="462"/>
      <c r="J92" s="462"/>
      <c r="K92" s="477"/>
      <c r="L92" s="478"/>
      <c r="M92" s="267" t="str">
        <f>'01-Mapa de riesgo-UO'!W93</f>
        <v>Aplicativo de extensión</v>
      </c>
      <c r="N92" s="266" t="str">
        <f>'01-Mapa de riesgo-UO'!AB93</f>
        <v xml:space="preserve">Sistema de Información </v>
      </c>
      <c r="O92" s="266" t="str">
        <f>'01-Mapa de riesgo-UO'!AF93</f>
        <v>No asignado</v>
      </c>
      <c r="P92" s="268" t="str">
        <f>'01-Mapa de riesgo-UO'!AK93</f>
        <v>Oportuno</v>
      </c>
      <c r="Q92" s="268" t="str">
        <f>'01-Mapa de riesgo-UO'!AP93</f>
        <v>Preventivo</v>
      </c>
      <c r="R92" s="462"/>
      <c r="S92" s="478" t="s">
        <v>2384</v>
      </c>
      <c r="T92" s="478"/>
      <c r="U92" s="269" t="str">
        <f>'01-Mapa de riesgo-UO'!AW93</f>
        <v>REDUCIR</v>
      </c>
      <c r="V92" s="269" t="str">
        <f>'01-Mapa de riesgo-UO'!AX93</f>
        <v>Implementar acciones relacionadas con la proyección de los proyectos la facultad</v>
      </c>
      <c r="W92" s="270">
        <f>'01-Mapa de riesgo-UO'!K93</f>
        <v>0</v>
      </c>
      <c r="X92" s="320" t="s">
        <v>541</v>
      </c>
      <c r="Y92" s="320" t="s">
        <v>2389</v>
      </c>
      <c r="Z92" s="320" t="s">
        <v>544</v>
      </c>
      <c r="AA92" s="320" t="s">
        <v>2390</v>
      </c>
      <c r="AB92" s="469"/>
      <c r="AC92" s="264"/>
    </row>
    <row r="93" spans="1:29" ht="92.25" hidden="1" customHeight="1" x14ac:dyDescent="0.2">
      <c r="A93" s="463"/>
      <c r="B93" s="463"/>
      <c r="C93" s="463"/>
      <c r="D93" s="463"/>
      <c r="E93" s="463"/>
      <c r="F93" s="463"/>
      <c r="G93" s="266">
        <f>'01-Mapa de riesgo-UO'!I94</f>
        <v>0</v>
      </c>
      <c r="H93" s="463"/>
      <c r="I93" s="463"/>
      <c r="J93" s="463"/>
      <c r="K93" s="477"/>
      <c r="L93" s="478"/>
      <c r="M93" s="267" t="str">
        <f>'01-Mapa de riesgo-UO'!W94</f>
        <v xml:space="preserve">Aprobación del Consejo de Facultad de los presupuestos de cada proyecto de extensión 
</v>
      </c>
      <c r="N93" s="266">
        <f>'01-Mapa de riesgo-UO'!AB94</f>
        <v>0</v>
      </c>
      <c r="O93" s="266" t="str">
        <f>'01-Mapa de riesgo-UO'!AF94</f>
        <v>Asignado</v>
      </c>
      <c r="P93" s="268" t="str">
        <f>'01-Mapa de riesgo-UO'!AK94</f>
        <v>Oportuno</v>
      </c>
      <c r="Q93" s="268" t="str">
        <f>'01-Mapa de riesgo-UO'!AP94</f>
        <v>Preventivo</v>
      </c>
      <c r="R93" s="463"/>
      <c r="S93" s="478" t="s">
        <v>2384</v>
      </c>
      <c r="T93" s="478"/>
      <c r="U93" s="269">
        <f>'01-Mapa de riesgo-UO'!AW94</f>
        <v>0</v>
      </c>
      <c r="V93" s="269">
        <f>'01-Mapa de riesgo-UO'!AX94</f>
        <v>0</v>
      </c>
      <c r="W93" s="270">
        <f>'01-Mapa de riesgo-UO'!K94</f>
        <v>0</v>
      </c>
      <c r="X93" s="320"/>
      <c r="Y93" s="320"/>
      <c r="Z93" s="320"/>
      <c r="AA93" s="320"/>
      <c r="AB93" s="470"/>
      <c r="AC93" s="264"/>
    </row>
    <row r="94" spans="1:29" ht="92.25" hidden="1" customHeight="1" x14ac:dyDescent="0.2">
      <c r="A94" s="465">
        <v>29</v>
      </c>
      <c r="B94" s="465" t="str">
        <f>'01-Mapa de riesgo-UO'!D95</f>
        <v>ADMINISTRACIÓN_INSTITUCIONAL</v>
      </c>
      <c r="C94" s="461" t="str">
        <f>+'01-Mapa de riesgo-UO'!F95</f>
        <v>NO</v>
      </c>
      <c r="D94" s="461" t="str">
        <f>'01-Mapa de riesgo-UO'!J95</f>
        <v>Operacional</v>
      </c>
      <c r="E94" s="461" t="str">
        <f>'01-Mapa de riesgo-UO'!K95</f>
        <v>Baja calidad de la labor docente</v>
      </c>
      <c r="F94" s="461" t="str">
        <f>'01-Mapa de riesgo-UO'!L95</f>
        <v>Docentes con baja competencia para ejercer las actividades asignadas</v>
      </c>
      <c r="G94" s="266" t="str">
        <f>'01-Mapa de riesgo-UO'!I95</f>
        <v>Malas prácticas pedagógicas</v>
      </c>
      <c r="H94" s="461" t="str">
        <f>'01-Mapa de riesgo-UO'!M95</f>
        <v>Pérdida de la calidad del programa académico
Aumento de peticiones, quejas y reclamos</v>
      </c>
      <c r="I94" s="464" t="str">
        <f>'01-Mapa de riesgo-UO'!AT95</f>
        <v>LEVE</v>
      </c>
      <c r="J94" s="461" t="str">
        <f>'01-Mapa de riesgo-UO'!AU95</f>
        <v>Porcentaje de satisfacción de los estudiantes frente a la labor docente (evaluación de desempeño)</v>
      </c>
      <c r="K94" s="477">
        <v>0</v>
      </c>
      <c r="L94" s="478" t="s">
        <v>2383</v>
      </c>
      <c r="M94" s="267" t="str">
        <f>'01-Mapa de riesgo-UO'!W95</f>
        <v>Evaluación docente</v>
      </c>
      <c r="N94" s="266" t="str">
        <f>'01-Mapa de riesgo-UO'!AB95</f>
        <v xml:space="preserve">Sistema de Información </v>
      </c>
      <c r="O94" s="266" t="str">
        <f>'01-Mapa de riesgo-UO'!AF95</f>
        <v>No asignado</v>
      </c>
      <c r="P94" s="268" t="str">
        <f>'01-Mapa de riesgo-UO'!AK95</f>
        <v>Oportuno</v>
      </c>
      <c r="Q94" s="268" t="str">
        <f>'01-Mapa de riesgo-UO'!AP95</f>
        <v>Detectivo</v>
      </c>
      <c r="R94" s="464" t="str">
        <f>'01-Mapa de riesgo-UO'!AR95</f>
        <v>ACEPTABLE</v>
      </c>
      <c r="S94" s="478" t="s">
        <v>2384</v>
      </c>
      <c r="T94" s="478"/>
      <c r="U94" s="269" t="str">
        <f>'01-Mapa de riesgo-UO'!AW95</f>
        <v>ASUMIR</v>
      </c>
      <c r="V94" s="269">
        <f>'01-Mapa de riesgo-UO'!AX95</f>
        <v>0</v>
      </c>
      <c r="W94" s="270" t="str">
        <f>'01-Mapa de riesgo-UO'!K95</f>
        <v>Baja calidad de la labor docente</v>
      </c>
      <c r="X94" s="320"/>
      <c r="Y94" s="320"/>
      <c r="Z94" s="320"/>
      <c r="AA94" s="320"/>
      <c r="AB94" s="479" t="s">
        <v>2209</v>
      </c>
      <c r="AC94" s="264"/>
    </row>
    <row r="95" spans="1:29" ht="92.25" hidden="1" customHeight="1" x14ac:dyDescent="0.2">
      <c r="A95" s="462"/>
      <c r="B95" s="462"/>
      <c r="C95" s="462"/>
      <c r="D95" s="462"/>
      <c r="E95" s="462"/>
      <c r="F95" s="462"/>
      <c r="G95" s="266" t="str">
        <f>'01-Mapa de riesgo-UO'!I96</f>
        <v>Grupos de estudiantes superiores a las políticas institucionales de creación de grupos</v>
      </c>
      <c r="H95" s="462"/>
      <c r="I95" s="462"/>
      <c r="J95" s="462"/>
      <c r="K95" s="477"/>
      <c r="L95" s="478"/>
      <c r="M95" s="267" t="str">
        <f>'01-Mapa de riesgo-UO'!W96</f>
        <v xml:space="preserve">Formulación del plan de mejoramiento docente  a las calificaciones inferiores a 4.0 y retroalimentación de las observaciones </v>
      </c>
      <c r="N95" s="266">
        <f>'01-Mapa de riesgo-UO'!AB96</f>
        <v>0</v>
      </c>
      <c r="O95" s="266" t="str">
        <f>'01-Mapa de riesgo-UO'!AF96</f>
        <v>Asignado</v>
      </c>
      <c r="P95" s="268" t="str">
        <f>'01-Mapa de riesgo-UO'!AK96</f>
        <v>Oportuno</v>
      </c>
      <c r="Q95" s="268" t="str">
        <f>'01-Mapa de riesgo-UO'!AP96</f>
        <v>Preventivo</v>
      </c>
      <c r="R95" s="462"/>
      <c r="S95" s="478" t="s">
        <v>2384</v>
      </c>
      <c r="T95" s="478"/>
      <c r="U95" s="269" t="str">
        <f>'01-Mapa de riesgo-UO'!AW96</f>
        <v>ASUMIR</v>
      </c>
      <c r="V95" s="269">
        <f>'01-Mapa de riesgo-UO'!AX96</f>
        <v>0</v>
      </c>
      <c r="W95" s="270">
        <f>'01-Mapa de riesgo-UO'!K96</f>
        <v>0</v>
      </c>
      <c r="X95" s="320"/>
      <c r="Y95" s="320"/>
      <c r="Z95" s="320"/>
      <c r="AA95" s="320"/>
      <c r="AB95" s="469"/>
      <c r="AC95" s="264"/>
    </row>
    <row r="96" spans="1:29" ht="92.25" hidden="1" customHeight="1" x14ac:dyDescent="0.2">
      <c r="A96" s="463"/>
      <c r="B96" s="463"/>
      <c r="C96" s="463"/>
      <c r="D96" s="463"/>
      <c r="E96" s="463"/>
      <c r="F96" s="463"/>
      <c r="G96" s="266">
        <f>'01-Mapa de riesgo-UO'!I97</f>
        <v>0</v>
      </c>
      <c r="H96" s="463"/>
      <c r="I96" s="463"/>
      <c r="J96" s="463"/>
      <c r="K96" s="477"/>
      <c r="L96" s="478"/>
      <c r="M96" s="267">
        <f>'01-Mapa de riesgo-UO'!W97</f>
        <v>0</v>
      </c>
      <c r="N96" s="266">
        <f>'01-Mapa de riesgo-UO'!AB97</f>
        <v>0</v>
      </c>
      <c r="O96" s="266">
        <f>'01-Mapa de riesgo-UO'!AF97</f>
        <v>0</v>
      </c>
      <c r="P96" s="268">
        <f>'01-Mapa de riesgo-UO'!AK97</f>
        <v>0</v>
      </c>
      <c r="Q96" s="268">
        <f>'01-Mapa de riesgo-UO'!AP97</f>
        <v>0</v>
      </c>
      <c r="R96" s="463"/>
      <c r="S96" s="478"/>
      <c r="T96" s="478"/>
      <c r="U96" s="269" t="str">
        <f>'01-Mapa de riesgo-UO'!AW97</f>
        <v>ASUMIR</v>
      </c>
      <c r="V96" s="269">
        <f>'01-Mapa de riesgo-UO'!AX97</f>
        <v>0</v>
      </c>
      <c r="W96" s="270">
        <f>'01-Mapa de riesgo-UO'!K97</f>
        <v>0</v>
      </c>
      <c r="X96" s="320"/>
      <c r="Y96" s="320"/>
      <c r="Z96" s="320"/>
      <c r="AA96" s="320"/>
      <c r="AB96" s="470"/>
      <c r="AC96" s="264"/>
    </row>
    <row r="97" spans="1:29" ht="92.25" hidden="1" customHeight="1" x14ac:dyDescent="0.2">
      <c r="A97" s="465">
        <v>30</v>
      </c>
      <c r="B97" s="465" t="str">
        <f>'01-Mapa de riesgo-UO'!D98</f>
        <v>ADMINISTRACIÓN_INSTITUCIONAL</v>
      </c>
      <c r="C97" s="461" t="str">
        <f>+'01-Mapa de riesgo-UO'!F98</f>
        <v>NO</v>
      </c>
      <c r="D97" s="461" t="str">
        <f>'01-Mapa de riesgo-UO'!J98</f>
        <v>Estratégico</v>
      </c>
      <c r="E97" s="461" t="str">
        <f>'01-Mapa de riesgo-UO'!K98</f>
        <v>Desatención de algunos procesos misionales de la Facultad de Ingenierías y ejecución lenta de los procesos académicos y administrativos</v>
      </c>
      <c r="F97" s="461"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6"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61"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64" t="str">
        <f>'01-Mapa de riesgo-UO'!AT98</f>
        <v>MODERADO</v>
      </c>
      <c r="J97" s="461" t="str">
        <f>'01-Mapa de riesgo-UO'!AU98</f>
        <v>Relación (Número-de-estudiantes/Personal-Decanatura). Caracterización de plataformas vs procesos (Número plataformas / # procesos identificados);Incrementar el número de manuales construidos</v>
      </c>
      <c r="K97" s="522">
        <f>3753/4</f>
        <v>938.25</v>
      </c>
      <c r="L97" s="525" t="s">
        <v>2396</v>
      </c>
      <c r="M97" s="267" t="str">
        <f>'01-Mapa de riesgo-UO'!W98</f>
        <v>Ajuste mensual de los manuales de procesos, ajustados a la actualidad normativa de la institución</v>
      </c>
      <c r="N97" s="266">
        <f>'01-Mapa de riesgo-UO'!AB98</f>
        <v>0</v>
      </c>
      <c r="O97" s="266" t="str">
        <f>'01-Mapa de riesgo-UO'!AF98</f>
        <v>Asignado</v>
      </c>
      <c r="P97" s="268" t="str">
        <f>'01-Mapa de riesgo-UO'!AK98</f>
        <v>Oportuno</v>
      </c>
      <c r="Q97" s="268" t="str">
        <f>'01-Mapa de riesgo-UO'!AP98</f>
        <v>Preventivo</v>
      </c>
      <c r="R97" s="464" t="str">
        <f>'01-Mapa de riesgo-UO'!AR98</f>
        <v>ACEPTABLE</v>
      </c>
      <c r="S97" s="478" t="s">
        <v>2403</v>
      </c>
      <c r="T97" s="478"/>
      <c r="U97" s="269" t="str">
        <f>'01-Mapa de riesgo-UO'!AW98</f>
        <v>REDUCIR</v>
      </c>
      <c r="V97" s="269" t="str">
        <f>'01-Mapa de riesgo-UO'!AX98</f>
        <v>Creación de reglamento interno del Consejo de Facultad y 3 manuales de procedimientos para procesos académico/administrativos críticos de la facultad</v>
      </c>
      <c r="W97" s="270" t="str">
        <f>'01-Mapa de riesgo-UO'!K98</f>
        <v>Desatención de algunos procesos misionales de la Facultad de Ingenierías y ejecución lenta de los procesos académicos y administrativos</v>
      </c>
      <c r="X97" s="320" t="s">
        <v>266</v>
      </c>
      <c r="Y97" s="320" t="s">
        <v>2418</v>
      </c>
      <c r="Z97" s="320" t="s">
        <v>542</v>
      </c>
      <c r="AA97" s="320"/>
      <c r="AB97" s="479" t="s">
        <v>2209</v>
      </c>
      <c r="AC97" s="264"/>
    </row>
    <row r="98" spans="1:29" ht="92.25" hidden="1" customHeight="1" x14ac:dyDescent="0.2">
      <c r="A98" s="462"/>
      <c r="B98" s="462"/>
      <c r="C98" s="462"/>
      <c r="D98" s="462"/>
      <c r="E98" s="462"/>
      <c r="F98" s="462"/>
      <c r="G98" s="266" t="str">
        <f>'01-Mapa de riesgo-UO'!I99</f>
        <v>No se cuenta con aplicativos ni los suficientes mecanismos para el seguimiento de la totalidad de los procesos académicos/administrativos de la facultad.</v>
      </c>
      <c r="H98" s="462"/>
      <c r="I98" s="462"/>
      <c r="J98" s="462"/>
      <c r="K98" s="523"/>
      <c r="L98" s="526"/>
      <c r="M98" s="267" t="str">
        <f>'01-Mapa de riesgo-UO'!W99</f>
        <v>Seguimiento permanente al funcionamiento y requerimiento tecnológico para procesos académico/administrativos en la comisión de contingencia académica del Consejo Académico</v>
      </c>
      <c r="N98" s="266">
        <f>'01-Mapa de riesgo-UO'!AB99</f>
        <v>0</v>
      </c>
      <c r="O98" s="266" t="str">
        <f>'01-Mapa de riesgo-UO'!AF99</f>
        <v>Asignado</v>
      </c>
      <c r="P98" s="268" t="str">
        <f>'01-Mapa de riesgo-UO'!AK99</f>
        <v>Oportuno</v>
      </c>
      <c r="Q98" s="268" t="str">
        <f>'01-Mapa de riesgo-UO'!AP99</f>
        <v>Preventivo</v>
      </c>
      <c r="R98" s="462"/>
      <c r="S98" s="478" t="s">
        <v>2404</v>
      </c>
      <c r="T98" s="478"/>
      <c r="U98" s="269" t="str">
        <f>'01-Mapa de riesgo-UO'!AW99</f>
        <v>TRANSFERIR</v>
      </c>
      <c r="V98" s="269"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0">
        <f>'01-Mapa de riesgo-UO'!K99</f>
        <v>0</v>
      </c>
      <c r="X98" s="320" t="s">
        <v>266</v>
      </c>
      <c r="Y98" s="320" t="s">
        <v>2419</v>
      </c>
      <c r="Z98" s="320" t="s">
        <v>542</v>
      </c>
      <c r="AA98" s="320"/>
      <c r="AB98" s="469"/>
      <c r="AC98" s="264"/>
    </row>
    <row r="99" spans="1:29" ht="92.25" hidden="1" customHeight="1" thickBot="1" x14ac:dyDescent="0.25">
      <c r="A99" s="463"/>
      <c r="B99" s="463"/>
      <c r="C99" s="463"/>
      <c r="D99" s="463"/>
      <c r="E99" s="463"/>
      <c r="F99" s="463"/>
      <c r="G99" s="266"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63"/>
      <c r="I99" s="463"/>
      <c r="J99" s="463"/>
      <c r="K99" s="524"/>
      <c r="L99" s="527"/>
      <c r="M99" s="267" t="str">
        <f>'01-Mapa de riesgo-UO'!W100</f>
        <v>Actualización y documentación de las necesidades evidenciadas para la modernización de la estructura administrativa.</v>
      </c>
      <c r="N99" s="266">
        <f>'01-Mapa de riesgo-UO'!AB100</f>
        <v>0</v>
      </c>
      <c r="O99" s="266" t="str">
        <f>'01-Mapa de riesgo-UO'!AF100</f>
        <v>Asignado</v>
      </c>
      <c r="P99" s="268" t="str">
        <f>'01-Mapa de riesgo-UO'!AK100</f>
        <v>Oportuno</v>
      </c>
      <c r="Q99" s="268" t="str">
        <f>'01-Mapa de riesgo-UO'!AP100</f>
        <v>Preventivo</v>
      </c>
      <c r="R99" s="463"/>
      <c r="S99" s="478" t="s">
        <v>2405</v>
      </c>
      <c r="T99" s="478"/>
      <c r="U99" s="269" t="str">
        <f>'01-Mapa de riesgo-UO'!AW100</f>
        <v>TRANSFERIR</v>
      </c>
      <c r="V99" s="269" t="str">
        <f>'01-Mapa de riesgo-UO'!AX100</f>
        <v>Una vez que se cuente con una propuesta de talento humano para atención de procedimientos y procesos, se busca la hoja de ruta para la contratación del de personal</v>
      </c>
      <c r="W99" s="270">
        <f>'01-Mapa de riesgo-UO'!K100</f>
        <v>0</v>
      </c>
      <c r="X99" s="320" t="s">
        <v>266</v>
      </c>
      <c r="Y99" s="320" t="s">
        <v>2420</v>
      </c>
      <c r="Z99" s="320" t="s">
        <v>542</v>
      </c>
      <c r="AA99" s="320"/>
      <c r="AB99" s="470"/>
      <c r="AC99" s="264"/>
    </row>
    <row r="100" spans="1:29" ht="92.25" hidden="1" customHeight="1" x14ac:dyDescent="0.2">
      <c r="A100" s="465">
        <v>31</v>
      </c>
      <c r="B100" s="465" t="str">
        <f>'01-Mapa de riesgo-UO'!D101</f>
        <v>DOCENCIA</v>
      </c>
      <c r="C100" s="461" t="str">
        <f>+'01-Mapa de riesgo-UO'!F101</f>
        <v>NO</v>
      </c>
      <c r="D100" s="461" t="str">
        <f>'01-Mapa de riesgo-UO'!J101</f>
        <v>Estratégico</v>
      </c>
      <c r="E100" s="461" t="str">
        <f>'01-Mapa de riesgo-UO'!K101</f>
        <v>Pérdida del registro calificado y de la acreditación de algún programa de pregrado o posgrado</v>
      </c>
      <c r="F100" s="461"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6" t="str">
        <f>'01-Mapa de riesgo-UO'!I101</f>
        <v>Bajo seguimiento y ausencia de personal que efectúe seguimiento en decanatura a los procesos de registro calificado</v>
      </c>
      <c r="H100" s="461" t="str">
        <f>'01-Mapa de riesgo-UO'!M101</f>
        <v>Pérdida de posibilidad de apertura y matrícula en los programas académicos.
Imagen desfavorable regional y en la comunidad académica</v>
      </c>
      <c r="I100" s="464" t="str">
        <f>'01-Mapa de riesgo-UO'!AT101</f>
        <v>LEVE</v>
      </c>
      <c r="J100" s="461" t="str">
        <f>'01-Mapa de riesgo-UO'!AU101</f>
        <v>Programas con registro calificado y reacreditación efectuado o en proceso</v>
      </c>
      <c r="K100" s="528">
        <v>1</v>
      </c>
      <c r="L100" s="529" t="s">
        <v>2397</v>
      </c>
      <c r="M100" s="267" t="str">
        <f>'01-Mapa de riesgo-UO'!W101</f>
        <v>Capacitación sobre los procesos y procedimiento que conlleven los registros calificados y las acreditaciónes de alta calidad de programas</v>
      </c>
      <c r="N100" s="266">
        <f>'01-Mapa de riesgo-UO'!AB101</f>
        <v>0</v>
      </c>
      <c r="O100" s="266" t="str">
        <f>'01-Mapa de riesgo-UO'!AF101</f>
        <v>Asignado</v>
      </c>
      <c r="P100" s="268" t="str">
        <f>'01-Mapa de riesgo-UO'!AK101</f>
        <v>Oportuno</v>
      </c>
      <c r="Q100" s="268" t="str">
        <f>'01-Mapa de riesgo-UO'!AP101</f>
        <v>Preventivo</v>
      </c>
      <c r="R100" s="464" t="str">
        <f>'01-Mapa de riesgo-UO'!AR101</f>
        <v>FUERTE</v>
      </c>
      <c r="S100" s="478" t="s">
        <v>2406</v>
      </c>
      <c r="T100" s="478"/>
      <c r="U100" s="269" t="str">
        <f>'01-Mapa de riesgo-UO'!AW101</f>
        <v>ASUMIR</v>
      </c>
      <c r="V100" s="269">
        <f>'01-Mapa de riesgo-UO'!AX101</f>
        <v>0</v>
      </c>
      <c r="W100" s="270" t="str">
        <f>'01-Mapa de riesgo-UO'!K101</f>
        <v>Pérdida del registro calificado y de la acreditación de algún programa de pregrado o posgrado</v>
      </c>
      <c r="X100" s="320"/>
      <c r="Y100" s="320"/>
      <c r="Z100" s="320"/>
      <c r="AA100" s="320"/>
      <c r="AB100" s="468" t="s">
        <v>2213</v>
      </c>
      <c r="AC100" s="264"/>
    </row>
    <row r="101" spans="1:29" ht="92.25" hidden="1" customHeight="1" x14ac:dyDescent="0.2">
      <c r="A101" s="462"/>
      <c r="B101" s="462"/>
      <c r="C101" s="462"/>
      <c r="D101" s="462"/>
      <c r="E101" s="462"/>
      <c r="F101" s="462"/>
      <c r="G101" s="266" t="str">
        <f>'01-Mapa de riesgo-UO'!I102</f>
        <v>Ausencia de procesos de sistematización de las experiencias desde decanatura apoyado en direcciones</v>
      </c>
      <c r="H101" s="462"/>
      <c r="I101" s="462"/>
      <c r="J101" s="462"/>
      <c r="K101" s="523"/>
      <c r="L101" s="526"/>
      <c r="M101" s="267">
        <f>'01-Mapa de riesgo-UO'!W102</f>
        <v>0</v>
      </c>
      <c r="N101" s="266">
        <f>'01-Mapa de riesgo-UO'!AB102</f>
        <v>0</v>
      </c>
      <c r="O101" s="266">
        <f>'01-Mapa de riesgo-UO'!AF102</f>
        <v>0</v>
      </c>
      <c r="P101" s="268">
        <f>'01-Mapa de riesgo-UO'!AK102</f>
        <v>0</v>
      </c>
      <c r="Q101" s="268">
        <f>'01-Mapa de riesgo-UO'!AP102</f>
        <v>0</v>
      </c>
      <c r="R101" s="462"/>
      <c r="S101" s="478" t="s">
        <v>2407</v>
      </c>
      <c r="T101" s="478"/>
      <c r="U101" s="269" t="str">
        <f>'01-Mapa de riesgo-UO'!AW102</f>
        <v>ASUMIR</v>
      </c>
      <c r="V101" s="269">
        <f>'01-Mapa de riesgo-UO'!AX102</f>
        <v>0</v>
      </c>
      <c r="W101" s="270">
        <f>'01-Mapa de riesgo-UO'!K102</f>
        <v>0</v>
      </c>
      <c r="X101" s="320"/>
      <c r="Y101" s="320"/>
      <c r="Z101" s="320"/>
      <c r="AA101" s="320"/>
      <c r="AB101" s="469"/>
      <c r="AC101" s="264"/>
    </row>
    <row r="102" spans="1:29" ht="92.25" hidden="1" customHeight="1" thickBot="1" x14ac:dyDescent="0.25">
      <c r="A102" s="463"/>
      <c r="B102" s="463"/>
      <c r="C102" s="463"/>
      <c r="D102" s="463"/>
      <c r="E102" s="463"/>
      <c r="F102" s="463"/>
      <c r="G102" s="266">
        <f>'01-Mapa de riesgo-UO'!I103</f>
        <v>0</v>
      </c>
      <c r="H102" s="463"/>
      <c r="I102" s="463"/>
      <c r="J102" s="463"/>
      <c r="K102" s="524"/>
      <c r="L102" s="527"/>
      <c r="M102" s="267">
        <f>'01-Mapa de riesgo-UO'!W103</f>
        <v>0</v>
      </c>
      <c r="N102" s="266">
        <f>'01-Mapa de riesgo-UO'!AB103</f>
        <v>0</v>
      </c>
      <c r="O102" s="266">
        <f>'01-Mapa de riesgo-UO'!AF103</f>
        <v>0</v>
      </c>
      <c r="P102" s="268">
        <f>'01-Mapa de riesgo-UO'!AK103</f>
        <v>0</v>
      </c>
      <c r="Q102" s="268">
        <f>'01-Mapa de riesgo-UO'!AP103</f>
        <v>0</v>
      </c>
      <c r="R102" s="463"/>
      <c r="S102" s="478"/>
      <c r="T102" s="478"/>
      <c r="U102" s="269">
        <f>'01-Mapa de riesgo-UO'!AW103</f>
        <v>0</v>
      </c>
      <c r="V102" s="269">
        <f>'01-Mapa de riesgo-UO'!AX103</f>
        <v>0</v>
      </c>
      <c r="W102" s="270">
        <f>'01-Mapa de riesgo-UO'!K103</f>
        <v>0</v>
      </c>
      <c r="X102" s="320"/>
      <c r="Y102" s="320"/>
      <c r="Z102" s="320"/>
      <c r="AA102" s="320"/>
      <c r="AB102" s="470"/>
      <c r="AC102" s="264"/>
    </row>
    <row r="103" spans="1:29" ht="92.25" hidden="1" customHeight="1" x14ac:dyDescent="0.2">
      <c r="A103" s="465">
        <v>32</v>
      </c>
      <c r="B103" s="465" t="str">
        <f>'01-Mapa de riesgo-UO'!D104</f>
        <v>DOCENCIA</v>
      </c>
      <c r="C103" s="461" t="str">
        <f>+'01-Mapa de riesgo-UO'!F104</f>
        <v>NO</v>
      </c>
      <c r="D103" s="461" t="str">
        <f>'01-Mapa de riesgo-UO'!J104</f>
        <v>Estratégico</v>
      </c>
      <c r="E103" s="461" t="str">
        <f>'01-Mapa de riesgo-UO'!K104</f>
        <v>Disminución de profesores para soportar el desarrollo de la docencia, investigación, extensión así como los PEP, el PEI y el PDI</v>
      </c>
      <c r="F103" s="461"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6" t="str">
        <f>'01-Mapa de riesgo-UO'!I104</f>
        <v>Se tiene baja sistematización de necesidades reales de mediano y largo plazo de fortalecimiento de la planta docente</v>
      </c>
      <c r="H103" s="461" t="str">
        <f>'01-Mapa de riesgo-UO'!M104</f>
        <v>Reducción del impacto en el ejercicio pedagógico
Disminución de la eficacia en el logro de los resultados de aprendizaje y por consiguiente riesgo de pérdida de sellos de calidad</v>
      </c>
      <c r="I103" s="464" t="str">
        <f>'01-Mapa de riesgo-UO'!AT104</f>
        <v>LEVE</v>
      </c>
      <c r="J103" s="461" t="str">
        <f>'01-Mapa de riesgo-UO'!AU104</f>
        <v>Documentación de necesidad en crecimiento de planta y relación docente/estudiante</v>
      </c>
      <c r="K103" s="522">
        <f>3753/29</f>
        <v>129.41379310344828</v>
      </c>
      <c r="L103" s="529" t="s">
        <v>2398</v>
      </c>
      <c r="M103" s="267" t="str">
        <f>'01-Mapa de riesgo-UO'!W104</f>
        <v>Documento actualizado con las necesidades de planta y sus indicadores estudiante/docente</v>
      </c>
      <c r="N103" s="266">
        <f>'01-Mapa de riesgo-UO'!AB104</f>
        <v>0</v>
      </c>
      <c r="O103" s="266" t="str">
        <f>'01-Mapa de riesgo-UO'!AF104</f>
        <v>Asignado</v>
      </c>
      <c r="P103" s="268" t="str">
        <f>'01-Mapa de riesgo-UO'!AK104</f>
        <v>Oportuno</v>
      </c>
      <c r="Q103" s="268" t="str">
        <f>'01-Mapa de riesgo-UO'!AP104</f>
        <v>Preventivo</v>
      </c>
      <c r="R103" s="464" t="str">
        <f>'01-Mapa de riesgo-UO'!AR104</f>
        <v>FUERTE</v>
      </c>
      <c r="S103" s="487" t="s">
        <v>2408</v>
      </c>
      <c r="T103" s="488"/>
      <c r="U103" s="269" t="str">
        <f>'01-Mapa de riesgo-UO'!AW104</f>
        <v>ASUMIR</v>
      </c>
      <c r="V103" s="269" t="str">
        <f>'01-Mapa de riesgo-UO'!AX104</f>
        <v>Continuar con la construcción y actualización del documento de necesidades docentes actualizado y que responda a las diferentes áreas</v>
      </c>
      <c r="W103" s="270" t="str">
        <f>'01-Mapa de riesgo-UO'!K104</f>
        <v>Disminución de profesores para soportar el desarrollo de la docencia, investigación, extensión así como los PEP, el PEI y el PDI</v>
      </c>
      <c r="X103" s="320" t="s">
        <v>266</v>
      </c>
      <c r="Y103" s="320" t="s">
        <v>2421</v>
      </c>
      <c r="Z103" s="320" t="s">
        <v>542</v>
      </c>
      <c r="AA103" s="320"/>
      <c r="AB103" s="479" t="s">
        <v>2209</v>
      </c>
      <c r="AC103" s="264"/>
    </row>
    <row r="104" spans="1:29" ht="92.25" hidden="1" customHeight="1" x14ac:dyDescent="0.2">
      <c r="A104" s="462"/>
      <c r="B104" s="462"/>
      <c r="C104" s="462"/>
      <c r="D104" s="462"/>
      <c r="E104" s="462"/>
      <c r="F104" s="462"/>
      <c r="G104" s="266" t="str">
        <f>'01-Mapa de riesgo-UO'!I105</f>
        <v>Ausencia de procesos de sistematización de las experiencias desde decanatura apoyado en direcciones</v>
      </c>
      <c r="H104" s="462"/>
      <c r="I104" s="462"/>
      <c r="J104" s="462"/>
      <c r="K104" s="523"/>
      <c r="L104" s="526"/>
      <c r="M104" s="267" t="str">
        <f>'01-Mapa de riesgo-UO'!W105</f>
        <v>Mecanismo sistemático de necesidad de personal docente de planta/transitorio requerido; discusión en Consejo de Facultad para transladar a órganos superiores</v>
      </c>
      <c r="N104" s="266">
        <f>'01-Mapa de riesgo-UO'!AB105</f>
        <v>0</v>
      </c>
      <c r="O104" s="266" t="str">
        <f>'01-Mapa de riesgo-UO'!AF105</f>
        <v>Asignado</v>
      </c>
      <c r="P104" s="268" t="str">
        <f>'01-Mapa de riesgo-UO'!AK105</f>
        <v>Oportuno</v>
      </c>
      <c r="Q104" s="268" t="str">
        <f>'01-Mapa de riesgo-UO'!AP105</f>
        <v>Preventivo</v>
      </c>
      <c r="R104" s="462"/>
      <c r="S104" s="487" t="s">
        <v>2409</v>
      </c>
      <c r="T104" s="488"/>
      <c r="U104" s="269" t="str">
        <f>'01-Mapa de riesgo-UO'!AW105</f>
        <v>ASUMIR</v>
      </c>
      <c r="V104" s="269" t="str">
        <f>'01-Mapa de riesgo-UO'!AX105</f>
        <v>Presentar necesidades docentes en Consejo de Facultad y órganos superiores</v>
      </c>
      <c r="W104" s="270">
        <f>'01-Mapa de riesgo-UO'!K105</f>
        <v>0</v>
      </c>
      <c r="X104" s="320" t="s">
        <v>266</v>
      </c>
      <c r="Y104" s="320" t="s">
        <v>2422</v>
      </c>
      <c r="Z104" s="320" t="s">
        <v>542</v>
      </c>
      <c r="AA104" s="320"/>
      <c r="AB104" s="469"/>
      <c r="AC104" s="264"/>
    </row>
    <row r="105" spans="1:29" ht="92.25" hidden="1" customHeight="1" thickBot="1" x14ac:dyDescent="0.25">
      <c r="A105" s="463"/>
      <c r="B105" s="463"/>
      <c r="C105" s="463"/>
      <c r="D105" s="463"/>
      <c r="E105" s="463"/>
      <c r="F105" s="463"/>
      <c r="G105" s="266">
        <f>'01-Mapa de riesgo-UO'!I106</f>
        <v>0</v>
      </c>
      <c r="H105" s="463"/>
      <c r="I105" s="463"/>
      <c r="J105" s="463"/>
      <c r="K105" s="524"/>
      <c r="L105" s="527"/>
      <c r="M105" s="267">
        <f>'01-Mapa de riesgo-UO'!W106</f>
        <v>0</v>
      </c>
      <c r="N105" s="266">
        <f>'01-Mapa de riesgo-UO'!AB106</f>
        <v>0</v>
      </c>
      <c r="O105" s="266">
        <f>'01-Mapa de riesgo-UO'!AF106</f>
        <v>0</v>
      </c>
      <c r="P105" s="268">
        <f>'01-Mapa de riesgo-UO'!AK106</f>
        <v>0</v>
      </c>
      <c r="Q105" s="268">
        <f>'01-Mapa de riesgo-UO'!AP106</f>
        <v>0</v>
      </c>
      <c r="R105" s="463"/>
      <c r="S105" s="487"/>
      <c r="T105" s="488"/>
      <c r="U105" s="269">
        <f>'01-Mapa de riesgo-UO'!AW106</f>
        <v>0</v>
      </c>
      <c r="V105" s="269">
        <f>'01-Mapa de riesgo-UO'!AX106</f>
        <v>0</v>
      </c>
      <c r="W105" s="270">
        <f>'01-Mapa de riesgo-UO'!K106</f>
        <v>0</v>
      </c>
      <c r="X105" s="320"/>
      <c r="Y105" s="320"/>
      <c r="Z105" s="320"/>
      <c r="AA105" s="320"/>
      <c r="AB105" s="470"/>
      <c r="AC105" s="264"/>
    </row>
    <row r="106" spans="1:29" ht="92.25" hidden="1" customHeight="1" x14ac:dyDescent="0.2">
      <c r="A106" s="465">
        <v>33</v>
      </c>
      <c r="B106" s="465" t="str">
        <f>'01-Mapa de riesgo-UO'!D107</f>
        <v>DOCENCIA</v>
      </c>
      <c r="C106" s="461" t="str">
        <f>+'01-Mapa de riesgo-UO'!F107</f>
        <v>NO</v>
      </c>
      <c r="D106" s="461" t="str">
        <f>'01-Mapa de riesgo-UO'!J107</f>
        <v>Estratégico</v>
      </c>
      <c r="E106" s="461" t="str">
        <f>'01-Mapa de riesgo-UO'!K107</f>
        <v>Deserción estudiantil incremental</v>
      </c>
      <c r="F106" s="461" t="str">
        <f>'01-Mapa de riesgo-UO'!L107</f>
        <v xml:space="preserve">La deserción estudiantil es uno de los fenómenos de ineficiencia del sistema estatal de universidades más notorio, tiene un enorme impacto por los enormes recursos que se destinan a la educación superior. </v>
      </c>
      <c r="G106" s="266" t="str">
        <f>'01-Mapa de riesgo-UO'!I107</f>
        <v>Monitoreo y Seguimiento</v>
      </c>
      <c r="H106" s="461" t="str">
        <f>'01-Mapa de riesgo-UO'!M107</f>
        <v>Frustración al estudiante vinculado, demotivación y desconfianza del sistema educativo.
Ineficiencia económica de la institución y el sistema universitario</v>
      </c>
      <c r="I106" s="464" t="str">
        <f>'01-Mapa de riesgo-UO'!AT107</f>
        <v>LEVE</v>
      </c>
      <c r="J106" s="461" t="str">
        <f>'01-Mapa de riesgo-UO'!AU107</f>
        <v>Porcentaje de deserción en cada uno de los programas</v>
      </c>
      <c r="K106" s="530">
        <v>6.4000000000000001E-2</v>
      </c>
      <c r="L106" s="531" t="s">
        <v>2399</v>
      </c>
      <c r="M106" s="267" t="str">
        <f>'01-Mapa de riesgo-UO'!W107</f>
        <v>Monitoreo de cifras de deserción, para posterior análisis de vulnerabilidades</v>
      </c>
      <c r="N106" s="266">
        <f>'01-Mapa de riesgo-UO'!AB107</f>
        <v>0</v>
      </c>
      <c r="O106" s="266" t="str">
        <f>'01-Mapa de riesgo-UO'!AF107</f>
        <v>Asignado</v>
      </c>
      <c r="P106" s="268" t="str">
        <f>'01-Mapa de riesgo-UO'!AK107</f>
        <v>Oportuno</v>
      </c>
      <c r="Q106" s="268" t="str">
        <f>'01-Mapa de riesgo-UO'!AP107</f>
        <v>Preventivo</v>
      </c>
      <c r="R106" s="464" t="str">
        <f>'01-Mapa de riesgo-UO'!AR107</f>
        <v>ACEPTABLE</v>
      </c>
      <c r="S106" s="487" t="s">
        <v>2410</v>
      </c>
      <c r="T106" s="488"/>
      <c r="U106" s="269" t="str">
        <f>'01-Mapa de riesgo-UO'!AW107</f>
        <v>ASUMIR</v>
      </c>
      <c r="V106" s="269">
        <f>'01-Mapa de riesgo-UO'!AX107</f>
        <v>0</v>
      </c>
      <c r="W106" s="270" t="str">
        <f>'01-Mapa de riesgo-UO'!K107</f>
        <v>Deserción estudiantil incremental</v>
      </c>
      <c r="X106" s="320"/>
      <c r="Y106" s="320"/>
      <c r="Z106" s="320"/>
      <c r="AA106" s="320"/>
      <c r="AB106" s="479" t="s">
        <v>2209</v>
      </c>
      <c r="AC106" s="264"/>
    </row>
    <row r="107" spans="1:29" ht="92.25" hidden="1" customHeight="1" x14ac:dyDescent="0.2">
      <c r="A107" s="462"/>
      <c r="B107" s="462"/>
      <c r="C107" s="462"/>
      <c r="D107" s="462"/>
      <c r="E107" s="462"/>
      <c r="F107" s="462"/>
      <c r="G107" s="266" t="str">
        <f>'01-Mapa de riesgo-UO'!I108</f>
        <v>La falta de acompañamiento hacia los estudiantes facilita la deserción por fallas académicas, desconocimiento de procesos</v>
      </c>
      <c r="H107" s="462"/>
      <c r="I107" s="462"/>
      <c r="J107" s="462"/>
      <c r="K107" s="523"/>
      <c r="L107" s="526"/>
      <c r="M107" s="267" t="str">
        <f>'01-Mapa de riesgo-UO'!W108</f>
        <v>Acciones permanentes de intervención sobre el entorno universitaria que acompañe a los estudiantes en coordinación con VRSYBU presentadas en Consejo de Facultad</v>
      </c>
      <c r="N107" s="266">
        <f>'01-Mapa de riesgo-UO'!AB108</f>
        <v>0</v>
      </c>
      <c r="O107" s="266" t="str">
        <f>'01-Mapa de riesgo-UO'!AF108</f>
        <v>Asignado</v>
      </c>
      <c r="P107" s="268" t="str">
        <f>'01-Mapa de riesgo-UO'!AK108</f>
        <v>Oportuno</v>
      </c>
      <c r="Q107" s="268" t="str">
        <f>'01-Mapa de riesgo-UO'!AP108</f>
        <v>Preventivo</v>
      </c>
      <c r="R107" s="462"/>
      <c r="S107" s="487" t="s">
        <v>2411</v>
      </c>
      <c r="T107" s="488"/>
      <c r="U107" s="269" t="str">
        <f>'01-Mapa de riesgo-UO'!AW108</f>
        <v>ASUMIR</v>
      </c>
      <c r="V107" s="269">
        <f>'01-Mapa de riesgo-UO'!AX108</f>
        <v>0</v>
      </c>
      <c r="W107" s="270">
        <f>'01-Mapa de riesgo-UO'!K108</f>
        <v>0</v>
      </c>
      <c r="X107" s="320"/>
      <c r="Y107" s="320"/>
      <c r="Z107" s="320"/>
      <c r="AA107" s="320"/>
      <c r="AB107" s="469"/>
      <c r="AC107" s="264"/>
    </row>
    <row r="108" spans="1:29" ht="92.25" hidden="1" customHeight="1" thickBot="1" x14ac:dyDescent="0.25">
      <c r="A108" s="463"/>
      <c r="B108" s="463"/>
      <c r="C108" s="463"/>
      <c r="D108" s="463"/>
      <c r="E108" s="463"/>
      <c r="F108" s="463"/>
      <c r="G108" s="266" t="str">
        <f>'01-Mapa de riesgo-UO'!I109</f>
        <v>Carencia de ambientes educativos institucionales que fomenten la investigación, brinden apoyo a emprendedores, faciliten visitas académicas y promuevan la pertenencia en grupos de afinidad y de investigación, entre otros</v>
      </c>
      <c r="H108" s="463"/>
      <c r="I108" s="463"/>
      <c r="J108" s="463"/>
      <c r="K108" s="524"/>
      <c r="L108" s="527"/>
      <c r="M108" s="267" t="str">
        <f>'01-Mapa de riesgo-UO'!W109</f>
        <v>Plantear la necesidad  de generar un sistema de medición de la deserción con la capacidad de caracterizar las causas del fenómeno.</v>
      </c>
      <c r="N108" s="266">
        <f>'01-Mapa de riesgo-UO'!AB109</f>
        <v>0</v>
      </c>
      <c r="O108" s="266" t="str">
        <f>'01-Mapa de riesgo-UO'!AF109</f>
        <v>Asignado</v>
      </c>
      <c r="P108" s="268" t="str">
        <f>'01-Mapa de riesgo-UO'!AK109</f>
        <v>Oportuno</v>
      </c>
      <c r="Q108" s="268" t="str">
        <f>'01-Mapa de riesgo-UO'!AP109</f>
        <v>Preventivo</v>
      </c>
      <c r="R108" s="463"/>
      <c r="S108" s="487" t="s">
        <v>2412</v>
      </c>
      <c r="T108" s="488"/>
      <c r="U108" s="269" t="str">
        <f>'01-Mapa de riesgo-UO'!AW109</f>
        <v>ASUMIR</v>
      </c>
      <c r="V108" s="269">
        <f>'01-Mapa de riesgo-UO'!AX109</f>
        <v>0</v>
      </c>
      <c r="W108" s="270">
        <f>'01-Mapa de riesgo-UO'!K109</f>
        <v>0</v>
      </c>
      <c r="X108" s="320"/>
      <c r="Y108" s="320"/>
      <c r="Z108" s="320"/>
      <c r="AA108" s="320"/>
      <c r="AB108" s="470"/>
      <c r="AC108" s="264"/>
    </row>
    <row r="109" spans="1:29" ht="92.25" hidden="1" customHeight="1" x14ac:dyDescent="0.2">
      <c r="A109" s="465">
        <v>34</v>
      </c>
      <c r="B109" s="465" t="str">
        <f>'01-Mapa de riesgo-UO'!D110</f>
        <v>EXTENSIÓN_PROYECCIÓN_SOCIAL</v>
      </c>
      <c r="C109" s="461" t="str">
        <f>+'01-Mapa de riesgo-UO'!F110</f>
        <v>NO</v>
      </c>
      <c r="D109" s="461" t="str">
        <f>'01-Mapa de riesgo-UO'!J110</f>
        <v>Estratégico</v>
      </c>
      <c r="E109" s="461" t="str">
        <f>'01-Mapa de riesgo-UO'!K110</f>
        <v>Bajo relacionamiento de la facultad y los programas en el medio externo</v>
      </c>
      <c r="F109" s="461"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6" t="str">
        <f>'01-Mapa de riesgo-UO'!I110</f>
        <v>No se conocen todos los planes de desarrollo de los gobiernos entrantes</v>
      </c>
      <c r="H109" s="461"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64" t="str">
        <f>'01-Mapa de riesgo-UO'!AT110</f>
        <v>MODERADO</v>
      </c>
      <c r="J109" s="461" t="str">
        <f>'01-Mapa de riesgo-UO'!AU110</f>
        <v>Promedio de escenarios (eventos) de participación regional</v>
      </c>
      <c r="K109" s="532">
        <v>7</v>
      </c>
      <c r="L109" s="529" t="s">
        <v>2400</v>
      </c>
      <c r="M109" s="267" t="str">
        <f>'01-Mapa de riesgo-UO'!W110</f>
        <v>Revisión de los planes de competitividad y el acercamiento a las discusiones gremiales de la región y el país</v>
      </c>
      <c r="N109" s="266">
        <f>'01-Mapa de riesgo-UO'!AB110</f>
        <v>0</v>
      </c>
      <c r="O109" s="266" t="str">
        <f>'01-Mapa de riesgo-UO'!AF110</f>
        <v>Asignado</v>
      </c>
      <c r="P109" s="268" t="str">
        <f>'01-Mapa de riesgo-UO'!AK110</f>
        <v>Oportuno</v>
      </c>
      <c r="Q109" s="268" t="str">
        <f>'01-Mapa de riesgo-UO'!AP110</f>
        <v>Preventivo</v>
      </c>
      <c r="R109" s="464" t="str">
        <f>'01-Mapa de riesgo-UO'!AR110</f>
        <v>ACEPTABLE</v>
      </c>
      <c r="S109" s="487" t="s">
        <v>2413</v>
      </c>
      <c r="T109" s="488"/>
      <c r="U109" s="269" t="str">
        <f>'01-Mapa de riesgo-UO'!AW110</f>
        <v>REDUCIR</v>
      </c>
      <c r="V109" s="269" t="str">
        <f>'01-Mapa de riesgo-UO'!AX110</f>
        <v>Utilización de Google Drive como repositorio para facilitar la gestión de los planes de desarrollo y competitividad de los gremios y entidades territoriales.</v>
      </c>
      <c r="W109" s="270" t="str">
        <f>'01-Mapa de riesgo-UO'!K110</f>
        <v>Bajo relacionamiento de la facultad y los programas en el medio externo</v>
      </c>
      <c r="X109" s="320" t="s">
        <v>266</v>
      </c>
      <c r="Y109" s="320" t="s">
        <v>2423</v>
      </c>
      <c r="Z109" s="320" t="s">
        <v>542</v>
      </c>
      <c r="AA109" s="320"/>
      <c r="AB109" s="479" t="s">
        <v>2209</v>
      </c>
      <c r="AC109" s="264"/>
    </row>
    <row r="110" spans="1:29" ht="92.25" hidden="1" customHeight="1" x14ac:dyDescent="0.2">
      <c r="A110" s="462"/>
      <c r="B110" s="462"/>
      <c r="C110" s="462"/>
      <c r="D110" s="462"/>
      <c r="E110" s="462"/>
      <c r="F110" s="462"/>
      <c r="G110" s="266" t="str">
        <f>'01-Mapa de riesgo-UO'!I111</f>
        <v>Carecemos de un mecaniso o proceso institucional establecido para interactuar con los gremios.</v>
      </c>
      <c r="H110" s="462"/>
      <c r="I110" s="462"/>
      <c r="J110" s="462"/>
      <c r="K110" s="523"/>
      <c r="L110" s="526"/>
      <c r="M110" s="267" t="str">
        <f>'01-Mapa de riesgo-UO'!W111</f>
        <v>Reuniones periódicas de comité de extensión y revisión al interior del Consejo de Facultad los planes propuestos</v>
      </c>
      <c r="N110" s="266">
        <f>'01-Mapa de riesgo-UO'!AB111</f>
        <v>0</v>
      </c>
      <c r="O110" s="266" t="str">
        <f>'01-Mapa de riesgo-UO'!AF111</f>
        <v>Asignado</v>
      </c>
      <c r="P110" s="268" t="str">
        <f>'01-Mapa de riesgo-UO'!AK111</f>
        <v>Oportuno</v>
      </c>
      <c r="Q110" s="268" t="str">
        <f>'01-Mapa de riesgo-UO'!AP111</f>
        <v>Preventivo</v>
      </c>
      <c r="R110" s="462"/>
      <c r="S110" s="487" t="s">
        <v>2414</v>
      </c>
      <c r="T110" s="488"/>
      <c r="U110" s="269" t="str">
        <f>'01-Mapa de riesgo-UO'!AW111</f>
        <v>REDUCIR</v>
      </c>
      <c r="V110" s="269" t="str">
        <f>'01-Mapa de riesgo-UO'!AX111</f>
        <v>Utilización del Google Drive para facilitar la gestión y el acercamiento con el Consejo de Facultad</v>
      </c>
      <c r="W110" s="270">
        <f>'01-Mapa de riesgo-UO'!K111</f>
        <v>0</v>
      </c>
      <c r="X110" s="320" t="s">
        <v>266</v>
      </c>
      <c r="Y110" s="320" t="s">
        <v>2424</v>
      </c>
      <c r="Z110" s="320" t="s">
        <v>542</v>
      </c>
      <c r="AA110" s="320"/>
      <c r="AB110" s="469"/>
      <c r="AC110" s="264"/>
    </row>
    <row r="111" spans="1:29" ht="92.25" hidden="1" customHeight="1" x14ac:dyDescent="0.2">
      <c r="A111" s="463"/>
      <c r="B111" s="463"/>
      <c r="C111" s="463"/>
      <c r="D111" s="463"/>
      <c r="E111" s="463"/>
      <c r="F111" s="463"/>
      <c r="G111" s="266" t="str">
        <f>'01-Mapa de riesgo-UO'!I112</f>
        <v>No se cuenta con un plan estratégico que permita seguir unos lineamientos en el tiempo al interior de la facultad.</v>
      </c>
      <c r="H111" s="463"/>
      <c r="I111" s="463"/>
      <c r="J111" s="463"/>
      <c r="K111" s="482"/>
      <c r="L111" s="483"/>
      <c r="M111" s="267" t="str">
        <f>'01-Mapa de riesgo-UO'!W112</f>
        <v>Desarrollo del Plan Estratégico de la Facultad 2023-2032 en donde participan los diferentes estamentos</v>
      </c>
      <c r="N111" s="266">
        <f>'01-Mapa de riesgo-UO'!AB112</f>
        <v>0</v>
      </c>
      <c r="O111" s="266" t="str">
        <f>'01-Mapa de riesgo-UO'!AF112</f>
        <v>Asignado</v>
      </c>
      <c r="P111" s="268" t="str">
        <f>'01-Mapa de riesgo-UO'!AK112</f>
        <v>Oportuno</v>
      </c>
      <c r="Q111" s="268" t="str">
        <f>'01-Mapa de riesgo-UO'!AP112</f>
        <v>Preventivo</v>
      </c>
      <c r="R111" s="463"/>
      <c r="S111" s="487" t="s">
        <v>2415</v>
      </c>
      <c r="T111" s="488"/>
      <c r="U111" s="269" t="str">
        <f>'01-Mapa de riesgo-UO'!AW112</f>
        <v>REDUCIR</v>
      </c>
      <c r="V111" s="269" t="str">
        <f>'01-Mapa de riesgo-UO'!AX112</f>
        <v>Foros con los diferentes estamentos  para la construcción de un plan estratégico para la facultad</v>
      </c>
      <c r="W111" s="270">
        <f>'01-Mapa de riesgo-UO'!K112</f>
        <v>0</v>
      </c>
      <c r="X111" s="320" t="s">
        <v>266</v>
      </c>
      <c r="Y111" s="320" t="s">
        <v>2425</v>
      </c>
      <c r="Z111" s="320" t="s">
        <v>542</v>
      </c>
      <c r="AA111" s="320"/>
      <c r="AB111" s="470"/>
      <c r="AC111" s="264"/>
    </row>
    <row r="112" spans="1:29" ht="92.25" hidden="1" customHeight="1" x14ac:dyDescent="0.2">
      <c r="A112" s="465">
        <v>35</v>
      </c>
      <c r="B112" s="465" t="str">
        <f>'01-Mapa de riesgo-UO'!D113</f>
        <v>ADMINISTRACIÓN_INSTITUCIONAL</v>
      </c>
      <c r="C112" s="461" t="str">
        <f>+'01-Mapa de riesgo-UO'!F113</f>
        <v>NO</v>
      </c>
      <c r="D112" s="461" t="str">
        <f>'01-Mapa de riesgo-UO'!J113</f>
        <v>Financiero</v>
      </c>
      <c r="E112" s="461" t="str">
        <f>'01-Mapa de riesgo-UO'!K113</f>
        <v>Posibilidad que ocurra un error en la aprobación de solicitudes que esté fuera de los parámetros que establece el reglamento</v>
      </c>
      <c r="F112" s="461" t="str">
        <f>'01-Mapa de riesgo-UO'!L113</f>
        <v>Las directivas académicas como los Decanos de las Facultades tienen entre sus funciones la gestión en la ordenación del gasto público respetando los montos máximos establecidos según la normatividad vigente</v>
      </c>
      <c r="G112" s="266"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61"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64" t="str">
        <f>'01-Mapa de riesgo-UO'!AT113</f>
        <v>MODERADO</v>
      </c>
      <c r="J112" s="461" t="str">
        <f>'01-Mapa de riesgo-UO'!AU113</f>
        <v xml:space="preserve"># de solicitudes que sean de ordenación del gasto que supere los limites establecidos por el reglamento </v>
      </c>
      <c r="K112" s="476">
        <v>1</v>
      </c>
      <c r="L112" s="478" t="s">
        <v>2401</v>
      </c>
      <c r="M112" s="267" t="str">
        <f>'01-Mapa de riesgo-UO'!W113</f>
        <v>Revisión de las aprobaciones del gasto público manuales al momento de llegar la solicitud</v>
      </c>
      <c r="N112" s="266">
        <f>'01-Mapa de riesgo-UO'!AB113</f>
        <v>0</v>
      </c>
      <c r="O112" s="266" t="str">
        <f>'01-Mapa de riesgo-UO'!AF113</f>
        <v>Asignado</v>
      </c>
      <c r="P112" s="268" t="str">
        <f>'01-Mapa de riesgo-UO'!AK113</f>
        <v>Oportuno</v>
      </c>
      <c r="Q112" s="268" t="str">
        <f>'01-Mapa de riesgo-UO'!AP113</f>
        <v>Preventivo</v>
      </c>
      <c r="R112" s="464" t="str">
        <f>'01-Mapa de riesgo-UO'!AR113</f>
        <v>ACEPTABLE</v>
      </c>
      <c r="S112" s="487" t="s">
        <v>2416</v>
      </c>
      <c r="T112" s="488"/>
      <c r="U112" s="269" t="str">
        <f>'01-Mapa de riesgo-UO'!AW113</f>
        <v>TRANSFERIR</v>
      </c>
      <c r="V112" s="269" t="str">
        <f>'01-Mapa de riesgo-UO'!AX113</f>
        <v>Cuando se realiza una solicitud, es responsabilidad del solicitante asumir el riesgo, ya que debe tener conocimiento de la normativa que regula el tipo de solicitud y sus montos máximos.</v>
      </c>
      <c r="W112" s="270" t="str">
        <f>'01-Mapa de riesgo-UO'!K113</f>
        <v>Posibilidad que ocurra un error en la aprobación de solicitudes que esté fuera de los parámetros que establece el reglamento</v>
      </c>
      <c r="X112" s="320" t="s">
        <v>266</v>
      </c>
      <c r="Y112" s="320" t="s">
        <v>2426</v>
      </c>
      <c r="Z112" s="320" t="s">
        <v>542</v>
      </c>
      <c r="AA112" s="320"/>
      <c r="AB112" s="468" t="s">
        <v>2213</v>
      </c>
      <c r="AC112" s="264"/>
    </row>
    <row r="113" spans="1:29" ht="92.25" hidden="1" customHeight="1" x14ac:dyDescent="0.2">
      <c r="A113" s="462"/>
      <c r="B113" s="462"/>
      <c r="C113" s="462"/>
      <c r="D113" s="462"/>
      <c r="E113" s="462"/>
      <c r="F113" s="462"/>
      <c r="G113" s="266">
        <f>'01-Mapa de riesgo-UO'!I114</f>
        <v>0</v>
      </c>
      <c r="H113" s="462"/>
      <c r="I113" s="462"/>
      <c r="J113" s="462"/>
      <c r="K113" s="477"/>
      <c r="L113" s="478"/>
      <c r="M113" s="267">
        <f>'01-Mapa de riesgo-UO'!W114</f>
        <v>0</v>
      </c>
      <c r="N113" s="266">
        <f>'01-Mapa de riesgo-UO'!AB114</f>
        <v>0</v>
      </c>
      <c r="O113" s="266">
        <f>'01-Mapa de riesgo-UO'!AF114</f>
        <v>0</v>
      </c>
      <c r="P113" s="268">
        <f>'01-Mapa de riesgo-UO'!AK114</f>
        <v>0</v>
      </c>
      <c r="Q113" s="268">
        <f>'01-Mapa de riesgo-UO'!AP114</f>
        <v>0</v>
      </c>
      <c r="R113" s="462"/>
      <c r="S113" s="487"/>
      <c r="T113" s="488"/>
      <c r="U113" s="269" t="str">
        <f>'01-Mapa de riesgo-UO'!AW114</f>
        <v>REDUCIR</v>
      </c>
      <c r="V113" s="269" t="str">
        <f>'01-Mapa de riesgo-UO'!AX114</f>
        <v>Consultar las normas vigentes. Compartir y socializar con las personas involucradas la información a través del correo electronico</v>
      </c>
      <c r="W113" s="270">
        <f>'01-Mapa de riesgo-UO'!K114</f>
        <v>0</v>
      </c>
      <c r="X113" s="320" t="s">
        <v>266</v>
      </c>
      <c r="Y113" s="320" t="s">
        <v>2427</v>
      </c>
      <c r="Z113" s="320" t="s">
        <v>542</v>
      </c>
      <c r="AA113" s="320"/>
      <c r="AB113" s="469"/>
      <c r="AC113" s="264"/>
    </row>
    <row r="114" spans="1:29" ht="92.25" hidden="1" customHeight="1" x14ac:dyDescent="0.2">
      <c r="A114" s="463"/>
      <c r="B114" s="463"/>
      <c r="C114" s="463"/>
      <c r="D114" s="463"/>
      <c r="E114" s="463"/>
      <c r="F114" s="463"/>
      <c r="G114" s="266">
        <f>'01-Mapa de riesgo-UO'!I115</f>
        <v>0</v>
      </c>
      <c r="H114" s="463"/>
      <c r="I114" s="463"/>
      <c r="J114" s="463"/>
      <c r="K114" s="477"/>
      <c r="L114" s="478"/>
      <c r="M114" s="267">
        <f>'01-Mapa de riesgo-UO'!W115</f>
        <v>0</v>
      </c>
      <c r="N114" s="266">
        <f>'01-Mapa de riesgo-UO'!AB115</f>
        <v>0</v>
      </c>
      <c r="O114" s="266">
        <f>'01-Mapa de riesgo-UO'!AF115</f>
        <v>0</v>
      </c>
      <c r="P114" s="268">
        <f>'01-Mapa de riesgo-UO'!AK115</f>
        <v>0</v>
      </c>
      <c r="Q114" s="268">
        <f>'01-Mapa de riesgo-UO'!AP115</f>
        <v>0</v>
      </c>
      <c r="R114" s="463"/>
      <c r="S114" s="487"/>
      <c r="T114" s="488"/>
      <c r="U114" s="269">
        <f>'01-Mapa de riesgo-UO'!AW115</f>
        <v>0</v>
      </c>
      <c r="V114" s="269">
        <f>'01-Mapa de riesgo-UO'!AX115</f>
        <v>0</v>
      </c>
      <c r="W114" s="270">
        <f>'01-Mapa de riesgo-UO'!K115</f>
        <v>0</v>
      </c>
      <c r="X114" s="320"/>
      <c r="Y114" s="320"/>
      <c r="Z114" s="320"/>
      <c r="AA114" s="320"/>
      <c r="AB114" s="470"/>
      <c r="AC114" s="264"/>
    </row>
    <row r="115" spans="1:29" ht="92.25" hidden="1" customHeight="1" x14ac:dyDescent="0.2">
      <c r="A115" s="465">
        <v>36</v>
      </c>
      <c r="B115" s="465" t="str">
        <f>'01-Mapa de riesgo-UO'!D116</f>
        <v>ADMINISTRACIÓN_INSTITUCIONAL</v>
      </c>
      <c r="C115" s="461" t="str">
        <f>+'01-Mapa de riesgo-UO'!F116</f>
        <v>NO</v>
      </c>
      <c r="D115" s="461" t="str">
        <f>'01-Mapa de riesgo-UO'!J116</f>
        <v>Derechos_Humanos</v>
      </c>
      <c r="E115" s="461" t="str">
        <f>'01-Mapa de riesgo-UO'!K116</f>
        <v>Posibilidad de deterioro significativo en el desempeño individual y colectivo, resolución de conflictos y trabajo en equipo</v>
      </c>
      <c r="F115" s="461"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6" t="str">
        <f>'01-Mapa de riesgo-UO'!I116</f>
        <v>Falta de capacitación continua en habilidades blandas para los funcionarios adscritos a la facultad</v>
      </c>
      <c r="H115" s="461"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64" t="str">
        <f>'01-Mapa de riesgo-UO'!AT116</f>
        <v>MODERADO</v>
      </c>
      <c r="J115" s="461" t="str">
        <f>'01-Mapa de riesgo-UO'!AU116</f>
        <v>Tasa de rotación de personal, evaluaciones de desempeño</v>
      </c>
      <c r="K115" s="476">
        <v>1</v>
      </c>
      <c r="L115" s="478" t="s">
        <v>2402</v>
      </c>
      <c r="M115" s="267" t="str">
        <f>'01-Mapa de riesgo-UO'!W116</f>
        <v>Desarrollo de capacitaciones periodicas en diferentes temas afines</v>
      </c>
      <c r="N115" s="266">
        <f>'01-Mapa de riesgo-UO'!AB116</f>
        <v>0</v>
      </c>
      <c r="O115" s="266" t="str">
        <f>'01-Mapa de riesgo-UO'!AF116</f>
        <v>Asignado</v>
      </c>
      <c r="P115" s="268" t="str">
        <f>'01-Mapa de riesgo-UO'!AK116</f>
        <v>Oportuno</v>
      </c>
      <c r="Q115" s="268" t="str">
        <f>'01-Mapa de riesgo-UO'!AP116</f>
        <v>Preventivo</v>
      </c>
      <c r="R115" s="464" t="str">
        <f>'01-Mapa de riesgo-UO'!AR116</f>
        <v>ACEPTABLE</v>
      </c>
      <c r="S115" s="487" t="s">
        <v>2417</v>
      </c>
      <c r="T115" s="488"/>
      <c r="U115" s="269" t="str">
        <f>'01-Mapa de riesgo-UO'!AW116</f>
        <v>TRANSFERIR</v>
      </c>
      <c r="V115" s="269" t="str">
        <f>'01-Mapa de riesgo-UO'!AX116</f>
        <v xml:space="preserve">Una vez que la propuesta de talento humano para la atención de las capacitaciones en habilidades blandas haya sido desarrollada y aprobada, se procederá a programar las sesiones de capacitación. </v>
      </c>
      <c r="W115" s="270" t="str">
        <f>'01-Mapa de riesgo-UO'!K116</f>
        <v>Posibilidad de deterioro significativo en el desempeño individual y colectivo, resolución de conflictos y trabajo en equipo</v>
      </c>
      <c r="X115" s="320" t="s">
        <v>266</v>
      </c>
      <c r="Y115" s="320" t="s">
        <v>2428</v>
      </c>
      <c r="Z115" s="320" t="s">
        <v>542</v>
      </c>
      <c r="AA115" s="320"/>
      <c r="AB115" s="468" t="s">
        <v>2213</v>
      </c>
      <c r="AC115" s="264"/>
    </row>
    <row r="116" spans="1:29" ht="92.25" hidden="1" customHeight="1" x14ac:dyDescent="0.2">
      <c r="A116" s="462"/>
      <c r="B116" s="462"/>
      <c r="C116" s="462"/>
      <c r="D116" s="462"/>
      <c r="E116" s="462"/>
      <c r="F116" s="462"/>
      <c r="G116" s="266">
        <f>'01-Mapa de riesgo-UO'!I117</f>
        <v>0</v>
      </c>
      <c r="H116" s="462"/>
      <c r="I116" s="462"/>
      <c r="J116" s="462"/>
      <c r="K116" s="477"/>
      <c r="L116" s="478"/>
      <c r="M116" s="267">
        <f>'01-Mapa de riesgo-UO'!W117</f>
        <v>0</v>
      </c>
      <c r="N116" s="266">
        <f>'01-Mapa de riesgo-UO'!AB117</f>
        <v>0</v>
      </c>
      <c r="O116" s="266">
        <f>'01-Mapa de riesgo-UO'!AF117</f>
        <v>0</v>
      </c>
      <c r="P116" s="268">
        <f>'01-Mapa de riesgo-UO'!AK117</f>
        <v>0</v>
      </c>
      <c r="Q116" s="268">
        <f>'01-Mapa de riesgo-UO'!AP117</f>
        <v>0</v>
      </c>
      <c r="R116" s="462"/>
      <c r="S116" s="487"/>
      <c r="T116" s="488"/>
      <c r="U116" s="269">
        <f>'01-Mapa de riesgo-UO'!AW117</f>
        <v>0</v>
      </c>
      <c r="V116" s="269">
        <f>'01-Mapa de riesgo-UO'!AX117</f>
        <v>0</v>
      </c>
      <c r="W116" s="270">
        <f>'01-Mapa de riesgo-UO'!K117</f>
        <v>0</v>
      </c>
      <c r="X116" s="320"/>
      <c r="Y116" s="320"/>
      <c r="Z116" s="320"/>
      <c r="AA116" s="320"/>
      <c r="AB116" s="469"/>
      <c r="AC116" s="264"/>
    </row>
    <row r="117" spans="1:29" ht="92.25" hidden="1" customHeight="1" x14ac:dyDescent="0.2">
      <c r="A117" s="463"/>
      <c r="B117" s="463"/>
      <c r="C117" s="463"/>
      <c r="D117" s="463"/>
      <c r="E117" s="463"/>
      <c r="F117" s="463"/>
      <c r="G117" s="266">
        <f>'01-Mapa de riesgo-UO'!I118</f>
        <v>0</v>
      </c>
      <c r="H117" s="463"/>
      <c r="I117" s="463"/>
      <c r="J117" s="463"/>
      <c r="K117" s="477"/>
      <c r="L117" s="478"/>
      <c r="M117" s="267">
        <f>'01-Mapa de riesgo-UO'!W118</f>
        <v>0</v>
      </c>
      <c r="N117" s="266">
        <f>'01-Mapa de riesgo-UO'!AB118</f>
        <v>0</v>
      </c>
      <c r="O117" s="266">
        <f>'01-Mapa de riesgo-UO'!AF118</f>
        <v>0</v>
      </c>
      <c r="P117" s="268">
        <f>'01-Mapa de riesgo-UO'!AK118</f>
        <v>0</v>
      </c>
      <c r="Q117" s="268">
        <f>'01-Mapa de riesgo-UO'!AP118</f>
        <v>0</v>
      </c>
      <c r="R117" s="463"/>
      <c r="S117" s="487"/>
      <c r="T117" s="488"/>
      <c r="U117" s="269">
        <f>'01-Mapa de riesgo-UO'!AW118</f>
        <v>0</v>
      </c>
      <c r="V117" s="269">
        <f>'01-Mapa de riesgo-UO'!AX118</f>
        <v>0</v>
      </c>
      <c r="W117" s="270">
        <f>'01-Mapa de riesgo-UO'!K118</f>
        <v>0</v>
      </c>
      <c r="X117" s="320"/>
      <c r="Y117" s="320"/>
      <c r="Z117" s="320"/>
      <c r="AA117" s="320"/>
      <c r="AB117" s="470"/>
      <c r="AC117" s="264"/>
    </row>
    <row r="118" spans="1:29" ht="92.25" hidden="1" customHeight="1" x14ac:dyDescent="0.2">
      <c r="A118" s="465">
        <v>37</v>
      </c>
      <c r="B118" s="465" t="str">
        <f>'01-Mapa de riesgo-UO'!D119</f>
        <v>DOCENCIA</v>
      </c>
      <c r="C118" s="461" t="str">
        <f>+'01-Mapa de riesgo-UO'!F119</f>
        <v>NO</v>
      </c>
      <c r="D118" s="461" t="str">
        <f>'01-Mapa de riesgo-UO'!J119</f>
        <v>Estratégico</v>
      </c>
      <c r="E118" s="461" t="str">
        <f>'01-Mapa de riesgo-UO'!K119</f>
        <v>No apertura de nuevas cohortes de los programas de posgrado</v>
      </c>
      <c r="F118" s="461" t="str">
        <f>'01-Mapa de riesgo-UO'!L119</f>
        <v>Programas académicos de Posgrados que no pueden aperturar nuevas cohortes por la baja demanda de los programas académicos de posgrado de acuerdo a las condiciones de educación superior del sector.</v>
      </c>
      <c r="G118" s="266" t="str">
        <f>'01-Mapa de riesgo-UO'!I119</f>
        <v>Demanda limitada de estudiantes para los programas académicos de posgrado</v>
      </c>
      <c r="H118" s="461" t="str">
        <f>'01-Mapa de riesgo-UO'!M119</f>
        <v>- Desfinanciación de los recursos financieros de la Facultad
- Posibilidad de cierre del programa de posgrado</v>
      </c>
      <c r="I118" s="464" t="str">
        <f>'01-Mapa de riesgo-UO'!AT119</f>
        <v>MODERADO</v>
      </c>
      <c r="J118" s="461" t="str">
        <f>'01-Mapa de riesgo-UO'!AU119</f>
        <v>N° de cohortes aperturadas anualmente por programa académico</v>
      </c>
      <c r="K118" s="476">
        <v>0.3</v>
      </c>
      <c r="L118" s="478" t="s">
        <v>2434</v>
      </c>
      <c r="M118" s="267" t="str">
        <f>'01-Mapa de riesgo-UO'!W119</f>
        <v>Implementación y seguimiento de estrategias de difusión de los programas de posgrados</v>
      </c>
      <c r="N118" s="266">
        <f>'01-Mapa de riesgo-UO'!AB119</f>
        <v>0</v>
      </c>
      <c r="O118" s="266" t="str">
        <f>'01-Mapa de riesgo-UO'!AF119</f>
        <v>Asignado</v>
      </c>
      <c r="P118" s="268" t="str">
        <f>'01-Mapa de riesgo-UO'!AK119</f>
        <v>Oportuno</v>
      </c>
      <c r="Q118" s="268" t="str">
        <f>'01-Mapa de riesgo-UO'!AP119</f>
        <v>Preventivo</v>
      </c>
      <c r="R118" s="464" t="str">
        <f>'01-Mapa de riesgo-UO'!AR119</f>
        <v>ACEPTABLE</v>
      </c>
      <c r="S118" s="478" t="s">
        <v>2437</v>
      </c>
      <c r="T118" s="478"/>
      <c r="U118" s="269" t="str">
        <f>'01-Mapa de riesgo-UO'!AW119</f>
        <v>REDUCIR</v>
      </c>
      <c r="V118" s="269" t="str">
        <f>'01-Mapa de riesgo-UO'!AX119</f>
        <v>Enviar informacion a Instituciones o empresas donde existan profesionales que cumplen con el perfil del programa de posgrado</v>
      </c>
      <c r="W118" s="270" t="str">
        <f>'01-Mapa de riesgo-UO'!K119</f>
        <v>No apertura de nuevas cohortes de los programas de posgrado</v>
      </c>
      <c r="X118" s="320" t="s">
        <v>541</v>
      </c>
      <c r="Y118" s="320" t="s">
        <v>2443</v>
      </c>
      <c r="Z118" s="320" t="s">
        <v>544</v>
      </c>
      <c r="AA118" s="320" t="s">
        <v>2444</v>
      </c>
      <c r="AB118" s="479" t="s">
        <v>2209</v>
      </c>
      <c r="AC118" s="264"/>
    </row>
    <row r="119" spans="1:29" ht="92.25" hidden="1" customHeight="1" x14ac:dyDescent="0.2">
      <c r="A119" s="462"/>
      <c r="B119" s="462"/>
      <c r="C119" s="462"/>
      <c r="D119" s="462"/>
      <c r="E119" s="462"/>
      <c r="F119" s="462"/>
      <c r="G119" s="266" t="str">
        <f>'01-Mapa de riesgo-UO'!I120</f>
        <v>Falta de conocimiento de las personas sobre los programas de posgrado.</v>
      </c>
      <c r="H119" s="462"/>
      <c r="I119" s="462"/>
      <c r="J119" s="462"/>
      <c r="K119" s="477"/>
      <c r="L119" s="478"/>
      <c r="M119" s="267" t="str">
        <f>'01-Mapa de riesgo-UO'!W120</f>
        <v>Invitación a los estudiantes que pertenecen a grupos y semilleros de investigación, a continuar el estudio de posgrado</v>
      </c>
      <c r="N119" s="266">
        <f>'01-Mapa de riesgo-UO'!AB120</f>
        <v>0</v>
      </c>
      <c r="O119" s="266" t="str">
        <f>'01-Mapa de riesgo-UO'!AF120</f>
        <v>Asignado</v>
      </c>
      <c r="P119" s="268" t="str">
        <f>'01-Mapa de riesgo-UO'!AK120</f>
        <v>Oportuno</v>
      </c>
      <c r="Q119" s="268" t="str">
        <f>'01-Mapa de riesgo-UO'!AP120</f>
        <v>Preventivo</v>
      </c>
      <c r="R119" s="462"/>
      <c r="S119" s="478" t="s">
        <v>2438</v>
      </c>
      <c r="T119" s="478"/>
      <c r="U119" s="269" t="str">
        <f>'01-Mapa de riesgo-UO'!AW120</f>
        <v>REDUCIR</v>
      </c>
      <c r="V119" s="269" t="str">
        <f>'01-Mapa de riesgo-UO'!AX120</f>
        <v xml:space="preserve">Búsqueda de financiación de proyectos en Minciencias, icetex y otras entidades </v>
      </c>
      <c r="W119" s="270">
        <f>'01-Mapa de riesgo-UO'!K120</f>
        <v>0</v>
      </c>
      <c r="X119" s="320" t="s">
        <v>541</v>
      </c>
      <c r="Y119" s="320" t="s">
        <v>2445</v>
      </c>
      <c r="Z119" s="320" t="s">
        <v>544</v>
      </c>
      <c r="AA119" s="320" t="s">
        <v>2446</v>
      </c>
      <c r="AB119" s="469"/>
      <c r="AC119" s="264"/>
    </row>
    <row r="120" spans="1:29" ht="92.25" hidden="1" customHeight="1" x14ac:dyDescent="0.2">
      <c r="A120" s="463"/>
      <c r="B120" s="463"/>
      <c r="C120" s="463"/>
      <c r="D120" s="463"/>
      <c r="E120" s="463"/>
      <c r="F120" s="463"/>
      <c r="G120" s="266">
        <f>'01-Mapa de riesgo-UO'!I121</f>
        <v>0</v>
      </c>
      <c r="H120" s="463"/>
      <c r="I120" s="463"/>
      <c r="J120" s="463"/>
      <c r="K120" s="477"/>
      <c r="L120" s="478"/>
      <c r="M120" s="267">
        <f>'01-Mapa de riesgo-UO'!W121</f>
        <v>0</v>
      </c>
      <c r="N120" s="266">
        <f>'01-Mapa de riesgo-UO'!AB121</f>
        <v>0</v>
      </c>
      <c r="O120" s="266">
        <f>'01-Mapa de riesgo-UO'!AF121</f>
        <v>0</v>
      </c>
      <c r="P120" s="268">
        <f>'01-Mapa de riesgo-UO'!AK121</f>
        <v>0</v>
      </c>
      <c r="Q120" s="268">
        <f>'01-Mapa de riesgo-UO'!AP121</f>
        <v>0</v>
      </c>
      <c r="R120" s="463"/>
      <c r="S120" s="478"/>
      <c r="T120" s="478"/>
      <c r="U120" s="269">
        <f>'01-Mapa de riesgo-UO'!AW121</f>
        <v>0</v>
      </c>
      <c r="V120" s="269">
        <f>'01-Mapa de riesgo-UO'!AX121</f>
        <v>0</v>
      </c>
      <c r="W120" s="270">
        <f>'01-Mapa de riesgo-UO'!K121</f>
        <v>0</v>
      </c>
      <c r="X120" s="320"/>
      <c r="Y120" s="320"/>
      <c r="Z120" s="320"/>
      <c r="AA120" s="320"/>
      <c r="AB120" s="470"/>
      <c r="AC120" s="264"/>
    </row>
    <row r="121" spans="1:29" ht="92.25" hidden="1" customHeight="1" x14ac:dyDescent="0.2">
      <c r="A121" s="465">
        <v>38</v>
      </c>
      <c r="B121" s="465" t="str">
        <f>'01-Mapa de riesgo-UO'!D122</f>
        <v>ADMINISTRACIÓN_INSTITUCIONAL</v>
      </c>
      <c r="C121" s="461" t="str">
        <f>+'01-Mapa de riesgo-UO'!F122</f>
        <v>NO</v>
      </c>
      <c r="D121" s="461" t="str">
        <f>'01-Mapa de riesgo-UO'!J122</f>
        <v>Tecnología</v>
      </c>
      <c r="E121" s="461" t="str">
        <f>'01-Mapa de riesgo-UO'!K122</f>
        <v>Afectación en los procesos administrativos y académicos de la facultad y sus programas</v>
      </c>
      <c r="F121" s="461" t="str">
        <f>'01-Mapa de riesgo-UO'!L122</f>
        <v>Fallas en los aplicativos de Sistemas de Información, tales como registro de asistencias, registro de notas, transferencia de memorandos, carga docente, entre otros.</v>
      </c>
      <c r="G121" s="266" t="str">
        <f>'01-Mapa de riesgo-UO'!I122</f>
        <v>Errores de programación, conexión o usuarios no asignados, en los Sistemas de Información para labores académicas y administrativas</v>
      </c>
      <c r="H121" s="461" t="str">
        <f>'01-Mapa de riesgo-UO'!M122</f>
        <v>Pérdida de información
Reclamos de las partes involucradas
Reprocesos y aumento de carga de trabajo
Incumplimiento de los tiempos de entrega</v>
      </c>
      <c r="I121" s="464" t="str">
        <f>'01-Mapa de riesgo-UO'!AT122</f>
        <v>MODERADO</v>
      </c>
      <c r="J121" s="461" t="str">
        <f>'01-Mapa de riesgo-UO'!AU122</f>
        <v>N° de aplicativos de Sistemas de Información que presentan fallas durante el semestre</v>
      </c>
      <c r="K121" s="476">
        <v>0.3</v>
      </c>
      <c r="L121" s="478" t="s">
        <v>2435</v>
      </c>
      <c r="M121" s="267" t="str">
        <f>'01-Mapa de riesgo-UO'!W122</f>
        <v>Reporte inmediato de las fallas a los entes encargados</v>
      </c>
      <c r="N121" s="266">
        <f>'01-Mapa de riesgo-UO'!AB122</f>
        <v>0</v>
      </c>
      <c r="O121" s="266" t="str">
        <f>'01-Mapa de riesgo-UO'!AF122</f>
        <v>Asignado</v>
      </c>
      <c r="P121" s="268" t="str">
        <f>'01-Mapa de riesgo-UO'!AK122</f>
        <v>Oportuno</v>
      </c>
      <c r="Q121" s="268" t="str">
        <f>'01-Mapa de riesgo-UO'!AP122</f>
        <v>Detectivo</v>
      </c>
      <c r="R121" s="464" t="str">
        <f>'01-Mapa de riesgo-UO'!AR122</f>
        <v>ACEPTABLE</v>
      </c>
      <c r="S121" s="478" t="s">
        <v>2439</v>
      </c>
      <c r="T121" s="478"/>
      <c r="U121" s="269" t="str">
        <f>'01-Mapa de riesgo-UO'!AW122</f>
        <v>COMPARTIR</v>
      </c>
      <c r="V121" s="269" t="str">
        <f>'01-Mapa de riesgo-UO'!AX122</f>
        <v>Solicitar a GTISI la asignación de una persona para soporte permenente (primer mes de cada semestre)</v>
      </c>
      <c r="W121" s="270" t="str">
        <f>'01-Mapa de riesgo-UO'!K122</f>
        <v>Afectación en los procesos administrativos y académicos de la facultad y sus programas</v>
      </c>
      <c r="X121" s="320" t="s">
        <v>541</v>
      </c>
      <c r="Y121" s="320" t="s">
        <v>2447</v>
      </c>
      <c r="Z121" s="320" t="s">
        <v>544</v>
      </c>
      <c r="AA121" s="320" t="s">
        <v>2448</v>
      </c>
      <c r="AB121" s="479" t="s">
        <v>2209</v>
      </c>
      <c r="AC121" s="264"/>
    </row>
    <row r="122" spans="1:29" ht="92.25" hidden="1" customHeight="1" x14ac:dyDescent="0.2">
      <c r="A122" s="462"/>
      <c r="B122" s="462"/>
      <c r="C122" s="462"/>
      <c r="D122" s="462"/>
      <c r="E122" s="462"/>
      <c r="F122" s="462"/>
      <c r="G122" s="266" t="str">
        <f>'01-Mapa de riesgo-UO'!I123</f>
        <v>Demora en la asignación de usuarios</v>
      </c>
      <c r="H122" s="462"/>
      <c r="I122" s="462"/>
      <c r="J122" s="462"/>
      <c r="K122" s="477"/>
      <c r="L122" s="478"/>
      <c r="M122" s="267" t="str">
        <f>'01-Mapa de riesgo-UO'!W123</f>
        <v>Seguimiento y reuniones con los entes encargados</v>
      </c>
      <c r="N122" s="266">
        <f>'01-Mapa de riesgo-UO'!AB123</f>
        <v>0</v>
      </c>
      <c r="O122" s="266" t="str">
        <f>'01-Mapa de riesgo-UO'!AF123</f>
        <v>Asignado</v>
      </c>
      <c r="P122" s="268" t="str">
        <f>'01-Mapa de riesgo-UO'!AK123</f>
        <v>Oportuno</v>
      </c>
      <c r="Q122" s="268" t="str">
        <f>'01-Mapa de riesgo-UO'!AP123</f>
        <v>Preventivo</v>
      </c>
      <c r="R122" s="462"/>
      <c r="S122" s="478" t="s">
        <v>2440</v>
      </c>
      <c r="T122" s="478"/>
      <c r="U122" s="269">
        <f>'01-Mapa de riesgo-UO'!AW123</f>
        <v>0</v>
      </c>
      <c r="V122" s="269">
        <f>'01-Mapa de riesgo-UO'!AX123</f>
        <v>0</v>
      </c>
      <c r="W122" s="270">
        <f>'01-Mapa de riesgo-UO'!K123</f>
        <v>0</v>
      </c>
      <c r="X122" s="320"/>
      <c r="Y122" s="320"/>
      <c r="Z122" s="320"/>
      <c r="AA122" s="320"/>
      <c r="AB122" s="469"/>
      <c r="AC122" s="264"/>
    </row>
    <row r="123" spans="1:29" ht="92.25" hidden="1" customHeight="1" x14ac:dyDescent="0.2">
      <c r="A123" s="463"/>
      <c r="B123" s="463"/>
      <c r="C123" s="463"/>
      <c r="D123" s="463"/>
      <c r="E123" s="463"/>
      <c r="F123" s="463"/>
      <c r="G123" s="266">
        <f>'01-Mapa de riesgo-UO'!I124</f>
        <v>0</v>
      </c>
      <c r="H123" s="463"/>
      <c r="I123" s="463"/>
      <c r="J123" s="463"/>
      <c r="K123" s="477"/>
      <c r="L123" s="478"/>
      <c r="M123" s="267">
        <f>'01-Mapa de riesgo-UO'!W124</f>
        <v>0</v>
      </c>
      <c r="N123" s="266">
        <f>'01-Mapa de riesgo-UO'!AB124</f>
        <v>0</v>
      </c>
      <c r="O123" s="266">
        <f>'01-Mapa de riesgo-UO'!AF124</f>
        <v>0</v>
      </c>
      <c r="P123" s="268">
        <f>'01-Mapa de riesgo-UO'!AK124</f>
        <v>0</v>
      </c>
      <c r="Q123" s="268">
        <f>'01-Mapa de riesgo-UO'!AP124</f>
        <v>0</v>
      </c>
      <c r="R123" s="463"/>
      <c r="S123" s="478"/>
      <c r="T123" s="478"/>
      <c r="U123" s="269">
        <f>'01-Mapa de riesgo-UO'!AW124</f>
        <v>0</v>
      </c>
      <c r="V123" s="269">
        <f>'01-Mapa de riesgo-UO'!AX124</f>
        <v>0</v>
      </c>
      <c r="W123" s="270">
        <f>'01-Mapa de riesgo-UO'!K124</f>
        <v>0</v>
      </c>
      <c r="X123" s="320"/>
      <c r="Y123" s="320"/>
      <c r="Z123" s="320"/>
      <c r="AA123" s="320"/>
      <c r="AB123" s="470"/>
      <c r="AC123" s="264"/>
    </row>
    <row r="124" spans="1:29" ht="92.25" hidden="1" customHeight="1" x14ac:dyDescent="0.2">
      <c r="A124" s="465">
        <v>39</v>
      </c>
      <c r="B124" s="465" t="str">
        <f>'01-Mapa de riesgo-UO'!D125</f>
        <v>DOCENCIA</v>
      </c>
      <c r="C124" s="461" t="str">
        <f>+'01-Mapa de riesgo-UO'!F125</f>
        <v>NO</v>
      </c>
      <c r="D124" s="461" t="str">
        <f>'01-Mapa de riesgo-UO'!J125</f>
        <v>Operacional</v>
      </c>
      <c r="E124" s="461" t="str">
        <f>'01-Mapa de riesgo-UO'!K125</f>
        <v>Afectación en la prestación del servicio (desarrollo de clases)</v>
      </c>
      <c r="F124" s="461" t="str">
        <f>'01-Mapa de riesgo-UO'!L125</f>
        <v>Al momento de inicio de semestre algunas asignaturas se quedan sin asignación de salón o sala de cómputo.</v>
      </c>
      <c r="G124" s="266" t="str">
        <f>'01-Mapa de riesgo-UO'!I125</f>
        <v>Deficit de salas de cómputo y salones para la alta demanda de clases</v>
      </c>
      <c r="H124" s="461" t="str">
        <f>'01-Mapa de riesgo-UO'!M125</f>
        <v>Demora para dar inicio a las clases
Iniciar clases en condiciones no adecuadas</v>
      </c>
      <c r="I124" s="464" t="str">
        <f>'01-Mapa de riesgo-UO'!AT125</f>
        <v>MODERADO</v>
      </c>
      <c r="J124" s="461" t="str">
        <f>'01-Mapa de riesgo-UO'!AU125</f>
        <v>N° de asginaturas sin asignación de salón o sala de cómputo durante todo el semestre</v>
      </c>
      <c r="K124" s="476">
        <v>0</v>
      </c>
      <c r="L124" s="478" t="s">
        <v>2436</v>
      </c>
      <c r="M124" s="267" t="str">
        <f>'01-Mapa de riesgo-UO'!W125</f>
        <v>Envío de solicitudes a las áreas encargadas</v>
      </c>
      <c r="N124" s="266">
        <f>'01-Mapa de riesgo-UO'!AB125</f>
        <v>0</v>
      </c>
      <c r="O124" s="266" t="str">
        <f>'01-Mapa de riesgo-UO'!AF125</f>
        <v>Asignado</v>
      </c>
      <c r="P124" s="268" t="str">
        <f>'01-Mapa de riesgo-UO'!AK125</f>
        <v>Oportuno</v>
      </c>
      <c r="Q124" s="268" t="str">
        <f>'01-Mapa de riesgo-UO'!AP125</f>
        <v>Preventivo</v>
      </c>
      <c r="R124" s="464" t="str">
        <f>'01-Mapa de riesgo-UO'!AR125</f>
        <v>ACEPTABLE</v>
      </c>
      <c r="S124" s="478" t="s">
        <v>2441</v>
      </c>
      <c r="T124" s="478"/>
      <c r="U124" s="269" t="str">
        <f>'01-Mapa de riesgo-UO'!AW125</f>
        <v>COMPARTIR</v>
      </c>
      <c r="V124" s="269" t="str">
        <f>'01-Mapa de riesgo-UO'!AX125</f>
        <v xml:space="preserve">Solicitud de parametrización de asignación de salas de computo </v>
      </c>
      <c r="W124" s="270" t="str">
        <f>'01-Mapa de riesgo-UO'!K125</f>
        <v>Afectación en la prestación del servicio (desarrollo de clases)</v>
      </c>
      <c r="X124" s="320" t="s">
        <v>541</v>
      </c>
      <c r="Y124" s="320" t="s">
        <v>2449</v>
      </c>
      <c r="Z124" s="320" t="s">
        <v>542</v>
      </c>
      <c r="AA124" s="320" t="s">
        <v>2450</v>
      </c>
      <c r="AB124" s="479" t="s">
        <v>2209</v>
      </c>
      <c r="AC124" s="264"/>
    </row>
    <row r="125" spans="1:29" ht="92.25" hidden="1" customHeight="1" x14ac:dyDescent="0.2">
      <c r="A125" s="462"/>
      <c r="B125" s="462"/>
      <c r="C125" s="462"/>
      <c r="D125" s="462"/>
      <c r="E125" s="462"/>
      <c r="F125" s="462"/>
      <c r="G125" s="266" t="str">
        <f>'01-Mapa de riesgo-UO'!I126</f>
        <v>El proceso de asignación de salas de cómputo es demorado</v>
      </c>
      <c r="H125" s="462"/>
      <c r="I125" s="462"/>
      <c r="J125" s="462"/>
      <c r="K125" s="477"/>
      <c r="L125" s="478"/>
      <c r="M125" s="267" t="str">
        <f>'01-Mapa de riesgo-UO'!W126</f>
        <v>Reunión preventiva finalizando el semestre, con CRIE, para definir las necesidades de la facultad en  cuento a la asignación de salones</v>
      </c>
      <c r="N125" s="266">
        <f>'01-Mapa de riesgo-UO'!AB126</f>
        <v>0</v>
      </c>
      <c r="O125" s="266" t="str">
        <f>'01-Mapa de riesgo-UO'!AF126</f>
        <v>Asignado</v>
      </c>
      <c r="P125" s="268" t="str">
        <f>'01-Mapa de riesgo-UO'!AK126</f>
        <v>Oportuno</v>
      </c>
      <c r="Q125" s="268" t="str">
        <f>'01-Mapa de riesgo-UO'!AP126</f>
        <v>Preventivo</v>
      </c>
      <c r="R125" s="462"/>
      <c r="S125" s="478" t="s">
        <v>2442</v>
      </c>
      <c r="T125" s="478"/>
      <c r="U125" s="269" t="str">
        <f>'01-Mapa de riesgo-UO'!AW126</f>
        <v>COMPARTIR</v>
      </c>
      <c r="V125" s="269" t="str">
        <f>'01-Mapa de riesgo-UO'!AX126</f>
        <v>Presentar la necesidad de ampliar el número de salas de cómputo en la universidad</v>
      </c>
      <c r="W125" s="270">
        <f>'01-Mapa de riesgo-UO'!K126</f>
        <v>0</v>
      </c>
      <c r="X125" s="320" t="s">
        <v>541</v>
      </c>
      <c r="Y125" s="320" t="s">
        <v>2451</v>
      </c>
      <c r="Z125" s="320" t="s">
        <v>542</v>
      </c>
      <c r="AA125" s="320" t="s">
        <v>2452</v>
      </c>
      <c r="AB125" s="469"/>
      <c r="AC125" s="264"/>
    </row>
    <row r="126" spans="1:29" ht="92.25" hidden="1" customHeight="1" x14ac:dyDescent="0.2">
      <c r="A126" s="463"/>
      <c r="B126" s="463"/>
      <c r="C126" s="463"/>
      <c r="D126" s="463"/>
      <c r="E126" s="463"/>
      <c r="F126" s="463"/>
      <c r="G126" s="266">
        <f>'01-Mapa de riesgo-UO'!I127</f>
        <v>0</v>
      </c>
      <c r="H126" s="463"/>
      <c r="I126" s="463"/>
      <c r="J126" s="463"/>
      <c r="K126" s="477"/>
      <c r="L126" s="478"/>
      <c r="M126" s="267">
        <f>'01-Mapa de riesgo-UO'!W127</f>
        <v>0</v>
      </c>
      <c r="N126" s="266">
        <f>'01-Mapa de riesgo-UO'!AB127</f>
        <v>0</v>
      </c>
      <c r="O126" s="266">
        <f>'01-Mapa de riesgo-UO'!AF127</f>
        <v>0</v>
      </c>
      <c r="P126" s="268">
        <f>'01-Mapa de riesgo-UO'!AK127</f>
        <v>0</v>
      </c>
      <c r="Q126" s="268">
        <f>'01-Mapa de riesgo-UO'!AP127</f>
        <v>0</v>
      </c>
      <c r="R126" s="463"/>
      <c r="S126" s="478"/>
      <c r="T126" s="478"/>
      <c r="U126" s="269">
        <f>'01-Mapa de riesgo-UO'!AW127</f>
        <v>0</v>
      </c>
      <c r="V126" s="269">
        <f>'01-Mapa de riesgo-UO'!AX127</f>
        <v>0</v>
      </c>
      <c r="W126" s="270">
        <f>'01-Mapa de riesgo-UO'!K127</f>
        <v>0</v>
      </c>
      <c r="X126" s="320"/>
      <c r="Y126" s="320"/>
      <c r="Z126" s="320"/>
      <c r="AA126" s="320"/>
      <c r="AB126" s="470"/>
      <c r="AC126" s="264"/>
    </row>
    <row r="127" spans="1:29" ht="92.25" hidden="1" customHeight="1" x14ac:dyDescent="0.2">
      <c r="A127" s="465">
        <v>40</v>
      </c>
      <c r="B127" s="465" t="str">
        <f>'01-Mapa de riesgo-UO'!D128</f>
        <v>DOCENCIA</v>
      </c>
      <c r="C127" s="461" t="str">
        <f>+'01-Mapa de riesgo-UO'!F128</f>
        <v>NO</v>
      </c>
      <c r="D127" s="461" t="str">
        <f>'01-Mapa de riesgo-UO'!J128</f>
        <v>Cumplimiento</v>
      </c>
      <c r="E127" s="461" t="str">
        <f>'01-Mapa de riesgo-UO'!K128</f>
        <v>No renovación del registro calificado de un programa académico</v>
      </c>
      <c r="F127" s="461" t="str">
        <f>'01-Mapa de riesgo-UO'!L128</f>
        <v xml:space="preserve">Perdida del registro calificado de uno de los programas que hacen parte de la facultad. </v>
      </c>
      <c r="G127" s="266" t="str">
        <f>'01-Mapa de riesgo-UO'!I128</f>
        <v>Bajo seguimiento a las fechas de vencimiento a los registros calificados</v>
      </c>
      <c r="H127" s="461" t="str">
        <f>'01-Mapa de riesgo-UO'!M128</f>
        <v>Suspención de la oferta  del   programa .
No apertura de nuevas cohortes.
Perdida de imagen de la Institución.</v>
      </c>
      <c r="I127" s="464" t="str">
        <f>'01-Mapa de riesgo-UO'!AT128</f>
        <v>MODERADO</v>
      </c>
      <c r="J127" s="461" t="str">
        <f>'01-Mapa de riesgo-UO'!AU128</f>
        <v xml:space="preserve">Numero de Programas sin RRC /Total de programas*100 </v>
      </c>
      <c r="K127" s="476">
        <v>0</v>
      </c>
      <c r="L127" s="478" t="s">
        <v>2460</v>
      </c>
      <c r="M127" s="267" t="str">
        <f>'01-Mapa de riesgo-UO'!W128</f>
        <v xml:space="preserve">Alertas emitidas por la Vicerrectoría Académica con las fechas de vencimiento de los registros calificados. 
 </v>
      </c>
      <c r="N127" s="266">
        <f>'01-Mapa de riesgo-UO'!AB128</f>
        <v>0</v>
      </c>
      <c r="O127" s="266" t="str">
        <f>'01-Mapa de riesgo-UO'!AF128</f>
        <v>Asignado</v>
      </c>
      <c r="P127" s="268" t="str">
        <f>'01-Mapa de riesgo-UO'!AK128</f>
        <v>Oportuno</v>
      </c>
      <c r="Q127" s="268" t="str">
        <f>'01-Mapa de riesgo-UO'!AP128</f>
        <v>Preventivo</v>
      </c>
      <c r="R127" s="464" t="str">
        <f>'01-Mapa de riesgo-UO'!AR128</f>
        <v>ACEPTABLE</v>
      </c>
      <c r="S127" s="478" t="s">
        <v>2463</v>
      </c>
      <c r="T127" s="478"/>
      <c r="U127" s="269" t="str">
        <f>'01-Mapa de riesgo-UO'!AW128</f>
        <v>COMPARTIR</v>
      </c>
      <c r="V127" s="269" t="str">
        <f>'01-Mapa de riesgo-UO'!AX128</f>
        <v>Implementar una estrategia de control   oportuno desde la Decanatura para la renovación de los registros califcados</v>
      </c>
      <c r="W127" s="270" t="str">
        <f>'01-Mapa de riesgo-UO'!K128</f>
        <v>No renovación del registro calificado de un programa académico</v>
      </c>
      <c r="X127" s="320" t="s">
        <v>541</v>
      </c>
      <c r="Y127" s="320" t="s">
        <v>2467</v>
      </c>
      <c r="Z127" s="320" t="s">
        <v>544</v>
      </c>
      <c r="AA127" s="320" t="s">
        <v>2468</v>
      </c>
      <c r="AB127" s="479" t="s">
        <v>2213</v>
      </c>
      <c r="AC127" s="264"/>
    </row>
    <row r="128" spans="1:29" ht="92.25" hidden="1" customHeight="1" x14ac:dyDescent="0.2">
      <c r="A128" s="462"/>
      <c r="B128" s="462"/>
      <c r="C128" s="462"/>
      <c r="D128" s="462"/>
      <c r="E128" s="462"/>
      <c r="F128" s="462"/>
      <c r="G128" s="266" t="str">
        <f>'01-Mapa de riesgo-UO'!I129</f>
        <v>Poco  conocimiento sobre las implicaciones del riesgo para la institución, el programa, y la facultad</v>
      </c>
      <c r="H128" s="462"/>
      <c r="I128" s="462"/>
      <c r="J128" s="462"/>
      <c r="K128" s="477"/>
      <c r="L128" s="478"/>
      <c r="M128" s="267" t="str">
        <f>'01-Mapa de riesgo-UO'!W129</f>
        <v xml:space="preserve">Alerta de la facultad  con cronogama de actividades para el cumplimiento de las fechas </v>
      </c>
      <c r="N128" s="266">
        <f>'01-Mapa de riesgo-UO'!AB129</f>
        <v>0</v>
      </c>
      <c r="O128" s="266" t="str">
        <f>'01-Mapa de riesgo-UO'!AF129</f>
        <v>Asignado</v>
      </c>
      <c r="P128" s="268" t="str">
        <f>'01-Mapa de riesgo-UO'!AK129</f>
        <v>Oportuno</v>
      </c>
      <c r="Q128" s="268" t="str">
        <f>'01-Mapa de riesgo-UO'!AP129</f>
        <v>Preventivo</v>
      </c>
      <c r="R128" s="462"/>
      <c r="S128" s="478" t="s">
        <v>2464</v>
      </c>
      <c r="T128" s="478"/>
      <c r="U128" s="269">
        <f>'01-Mapa de riesgo-UO'!AW129</f>
        <v>0</v>
      </c>
      <c r="V128" s="269">
        <f>'01-Mapa de riesgo-UO'!AX129</f>
        <v>0</v>
      </c>
      <c r="W128" s="270">
        <f>'01-Mapa de riesgo-UO'!K129</f>
        <v>0</v>
      </c>
      <c r="X128" s="320" t="s">
        <v>541</v>
      </c>
      <c r="Y128" s="320" t="s">
        <v>2469</v>
      </c>
      <c r="Z128" s="320" t="s">
        <v>544</v>
      </c>
      <c r="AA128" s="320" t="s">
        <v>2470</v>
      </c>
      <c r="AB128" s="469"/>
      <c r="AC128" s="264"/>
    </row>
    <row r="129" spans="1:29" ht="92.25" hidden="1" customHeight="1" x14ac:dyDescent="0.2">
      <c r="A129" s="463"/>
      <c r="B129" s="463"/>
      <c r="C129" s="463"/>
      <c r="D129" s="463"/>
      <c r="E129" s="463"/>
      <c r="F129" s="463"/>
      <c r="G129" s="266">
        <f>'01-Mapa de riesgo-UO'!I130</f>
        <v>0</v>
      </c>
      <c r="H129" s="463"/>
      <c r="I129" s="463"/>
      <c r="J129" s="463"/>
      <c r="K129" s="477"/>
      <c r="L129" s="478"/>
      <c r="M129" s="267">
        <f>'01-Mapa de riesgo-UO'!W130</f>
        <v>0</v>
      </c>
      <c r="N129" s="266">
        <f>'01-Mapa de riesgo-UO'!AB130</f>
        <v>0</v>
      </c>
      <c r="O129" s="266">
        <f>'01-Mapa de riesgo-UO'!AF130</f>
        <v>0</v>
      </c>
      <c r="P129" s="268">
        <f>'01-Mapa de riesgo-UO'!AK130</f>
        <v>0</v>
      </c>
      <c r="Q129" s="268">
        <f>'01-Mapa de riesgo-UO'!AP130</f>
        <v>0</v>
      </c>
      <c r="R129" s="463"/>
      <c r="S129" s="478"/>
      <c r="T129" s="478"/>
      <c r="U129" s="269">
        <f>'01-Mapa de riesgo-UO'!AW130</f>
        <v>0</v>
      </c>
      <c r="V129" s="269">
        <f>'01-Mapa de riesgo-UO'!AX130</f>
        <v>0</v>
      </c>
      <c r="W129" s="270">
        <f>'01-Mapa de riesgo-UO'!K130</f>
        <v>0</v>
      </c>
      <c r="X129" s="320"/>
      <c r="Y129" s="320"/>
      <c r="Z129" s="320"/>
      <c r="AA129" s="320"/>
      <c r="AB129" s="470"/>
      <c r="AC129" s="264"/>
    </row>
    <row r="130" spans="1:29" ht="92.25" hidden="1" customHeight="1" x14ac:dyDescent="0.2">
      <c r="A130" s="465">
        <v>41</v>
      </c>
      <c r="B130" s="465" t="str">
        <f>'01-Mapa de riesgo-UO'!D131</f>
        <v>DOCENCIA</v>
      </c>
      <c r="C130" s="461" t="str">
        <f>+'01-Mapa de riesgo-UO'!F131</f>
        <v>NO</v>
      </c>
      <c r="D130" s="461" t="str">
        <f>'01-Mapa de riesgo-UO'!J131</f>
        <v>Operacional</v>
      </c>
      <c r="E130" s="461" t="str">
        <f>'01-Mapa de riesgo-UO'!K131</f>
        <v>Programas académicos sin acreditación o sin renovación de la misma</v>
      </c>
      <c r="F130" s="461" t="str">
        <f>'01-Mapa de riesgo-UO'!L131</f>
        <v>No otorgamiento de la acreditación o perdida de la misma en uno de los programas que hacen parte de la facultad</v>
      </c>
      <c r="G130" s="266" t="str">
        <f>'01-Mapa de riesgo-UO'!I131</f>
        <v>Falta de seguimiento y control sobre el contexto normativo de interés</v>
      </c>
      <c r="H130" s="461" t="str">
        <f>'01-Mapa de riesgo-UO'!M131</f>
        <v>Afectación a los  indicadores de calidad  de la Universidad
Pérdida de imagen institucional</v>
      </c>
      <c r="I130" s="464" t="str">
        <f>'01-Mapa de riesgo-UO'!AT131</f>
        <v>LEVE</v>
      </c>
      <c r="J130" s="461" t="str">
        <f>'01-Mapa de riesgo-UO'!AU131</f>
        <v>Número de programas sin RA / Total de programas acreditados *100</v>
      </c>
      <c r="K130" s="476">
        <v>0</v>
      </c>
      <c r="L130" s="476" t="s">
        <v>2461</v>
      </c>
      <c r="M130" s="267" t="str">
        <f>'01-Mapa de riesgo-UO'!W131</f>
        <v xml:space="preserve">Alertas emitidas por la Vicerrectoría Académica con las fechas de vencimiento de la acreditación de los programas .
</v>
      </c>
      <c r="N130" s="266">
        <f>'01-Mapa de riesgo-UO'!AB131</f>
        <v>0</v>
      </c>
      <c r="O130" s="266" t="str">
        <f>'01-Mapa de riesgo-UO'!AF131</f>
        <v>Asignado</v>
      </c>
      <c r="P130" s="268" t="str">
        <f>'01-Mapa de riesgo-UO'!AK131</f>
        <v>Oportuno</v>
      </c>
      <c r="Q130" s="268" t="str">
        <f>'01-Mapa de riesgo-UO'!AP131</f>
        <v>Preventivo</v>
      </c>
      <c r="R130" s="464" t="str">
        <f>'01-Mapa de riesgo-UO'!AR131</f>
        <v>ACEPTABLE</v>
      </c>
      <c r="S130" s="478" t="s">
        <v>2465</v>
      </c>
      <c r="T130" s="478"/>
      <c r="U130" s="269" t="str">
        <f>'01-Mapa de riesgo-UO'!AW131</f>
        <v>ASUMIR</v>
      </c>
      <c r="V130" s="269">
        <f>'01-Mapa de riesgo-UO'!AX131</f>
        <v>0</v>
      </c>
      <c r="W130" s="270" t="str">
        <f>'01-Mapa de riesgo-UO'!K131</f>
        <v>Programas académicos sin acreditación o sin renovación de la misma</v>
      </c>
      <c r="X130" s="320"/>
      <c r="Y130" s="320"/>
      <c r="Z130" s="320"/>
      <c r="AA130" s="320"/>
      <c r="AB130" s="479" t="s">
        <v>2213</v>
      </c>
      <c r="AC130" s="264"/>
    </row>
    <row r="131" spans="1:29" ht="92.25" hidden="1" customHeight="1" x14ac:dyDescent="0.2">
      <c r="A131" s="462"/>
      <c r="B131" s="462"/>
      <c r="C131" s="462"/>
      <c r="D131" s="462"/>
      <c r="E131" s="462"/>
      <c r="F131" s="462"/>
      <c r="G131" s="266" t="str">
        <f>'01-Mapa de riesgo-UO'!I132</f>
        <v>Desarticulación en la ejecución de los planes de mejoramiento frente al cambio normativo, asociado a los procesos de autoevaluación.</v>
      </c>
      <c r="H131" s="462"/>
      <c r="I131" s="462"/>
      <c r="J131" s="462"/>
      <c r="K131" s="477"/>
      <c r="L131" s="477"/>
      <c r="M131" s="267" t="str">
        <f>'01-Mapa de riesgo-UO'!W132</f>
        <v>Matriz de chequeo de contexto normativo aplicado a procesos de autoevaluación</v>
      </c>
      <c r="N131" s="266">
        <f>'01-Mapa de riesgo-UO'!AB132</f>
        <v>0</v>
      </c>
      <c r="O131" s="266" t="str">
        <f>'01-Mapa de riesgo-UO'!AF132</f>
        <v>Asignado</v>
      </c>
      <c r="P131" s="268">
        <f>'01-Mapa de riesgo-UO'!AK132</f>
        <v>0</v>
      </c>
      <c r="Q131" s="268" t="str">
        <f>'01-Mapa de riesgo-UO'!AP132</f>
        <v>Preventivo</v>
      </c>
      <c r="R131" s="462"/>
      <c r="S131" s="478" t="s">
        <v>2466</v>
      </c>
      <c r="T131" s="478"/>
      <c r="U131" s="269" t="str">
        <f>'01-Mapa de riesgo-UO'!AW132</f>
        <v>ASUMIR</v>
      </c>
      <c r="V131" s="269">
        <f>'01-Mapa de riesgo-UO'!AX132</f>
        <v>0</v>
      </c>
      <c r="W131" s="270">
        <f>'01-Mapa de riesgo-UO'!K132</f>
        <v>0</v>
      </c>
      <c r="X131" s="320"/>
      <c r="Y131" s="320"/>
      <c r="Z131" s="320"/>
      <c r="AA131" s="320"/>
      <c r="AB131" s="469"/>
      <c r="AC131" s="264"/>
    </row>
    <row r="132" spans="1:29" ht="92.25" hidden="1" customHeight="1" x14ac:dyDescent="0.2">
      <c r="A132" s="463"/>
      <c r="B132" s="463"/>
      <c r="C132" s="463"/>
      <c r="D132" s="463"/>
      <c r="E132" s="463"/>
      <c r="F132" s="463"/>
      <c r="G132" s="266" t="str">
        <f>'01-Mapa de riesgo-UO'!I133</f>
        <v>Formulación  y seguimiento inadecuados a los  planes de mejoramiento</v>
      </c>
      <c r="H132" s="463"/>
      <c r="I132" s="463"/>
      <c r="J132" s="463"/>
      <c r="K132" s="477"/>
      <c r="L132" s="477"/>
      <c r="M132" s="267">
        <f>'01-Mapa de riesgo-UO'!W133</f>
        <v>0</v>
      </c>
      <c r="N132" s="266">
        <f>'01-Mapa de riesgo-UO'!AB133</f>
        <v>0</v>
      </c>
      <c r="O132" s="266">
        <f>'01-Mapa de riesgo-UO'!AF133</f>
        <v>0</v>
      </c>
      <c r="P132" s="268">
        <f>'01-Mapa de riesgo-UO'!AK133</f>
        <v>0</v>
      </c>
      <c r="Q132" s="268">
        <f>'01-Mapa de riesgo-UO'!AP133</f>
        <v>0</v>
      </c>
      <c r="R132" s="463"/>
      <c r="S132" s="478"/>
      <c r="T132" s="478"/>
      <c r="U132" s="269">
        <f>'01-Mapa de riesgo-UO'!AW133</f>
        <v>0</v>
      </c>
      <c r="V132" s="269">
        <f>'01-Mapa de riesgo-UO'!AX133</f>
        <v>0</v>
      </c>
      <c r="W132" s="270">
        <f>'01-Mapa de riesgo-UO'!K133</f>
        <v>0</v>
      </c>
      <c r="X132" s="320"/>
      <c r="Y132" s="320"/>
      <c r="Z132" s="320"/>
      <c r="AA132" s="320"/>
      <c r="AB132" s="470"/>
      <c r="AC132" s="264"/>
    </row>
    <row r="133" spans="1:29" ht="99.75" customHeight="1" x14ac:dyDescent="0.2">
      <c r="A133" s="465">
        <v>42</v>
      </c>
      <c r="B133" s="465" t="str">
        <f>'01-Mapa de riesgo-UO'!D134</f>
        <v>INVESTIGACIÓN_E_INNOVACIÓN</v>
      </c>
      <c r="C133" s="461" t="str">
        <f>+'01-Mapa de riesgo-UO'!F134</f>
        <v>NO</v>
      </c>
      <c r="D133" s="461" t="str">
        <f>'01-Mapa de riesgo-UO'!J134</f>
        <v>Estratégico</v>
      </c>
      <c r="E133" s="461" t="str">
        <f>'01-Mapa de riesgo-UO'!K134</f>
        <v xml:space="preserve">Disminución o descenso de los grupos de investigación en el escalafon de MinCiencias
</v>
      </c>
      <c r="F133" s="461" t="str">
        <f>'01-Mapa de riesgo-UO'!L134</f>
        <v>El hecho de no realizar seguimiento a los grupos de investigación puede generar que no se ingresen y se validen productos que el sistema exige para una determinada ventana de observación (años)</v>
      </c>
      <c r="G133" s="266" t="str">
        <f>'01-Mapa de riesgo-UO'!I134</f>
        <v>Cambios en las normas o estándares calificación de MinCiencias</v>
      </c>
      <c r="H133" s="461" t="str">
        <f>'01-Mapa de riesgo-UO'!M134</f>
        <v xml:space="preserve">Deficiencia en el factor de investigación para la acreditación de los programas
Disminución de los indicadores para la facultad
Bajo impacto y visibilidad en el medio
</v>
      </c>
      <c r="I133" s="464" t="str">
        <f>'01-Mapa de riesgo-UO'!AT134</f>
        <v>LEVE</v>
      </c>
      <c r="J133" s="461" t="str">
        <f>'01-Mapa de riesgo-UO'!AU134</f>
        <v>N° de grupos de investigación que bajan de categoria / N°Total de grupos categorizados en MinCiencias</v>
      </c>
      <c r="K133" s="476">
        <v>0</v>
      </c>
      <c r="L133" s="478" t="s">
        <v>2462</v>
      </c>
      <c r="M133" s="267" t="str">
        <f>'01-Mapa de riesgo-UO'!W134</f>
        <v>Acompañamiento a los grupos de investigación por parte de la Vicerrectoría de Investigaciones y la Facultad</v>
      </c>
      <c r="N133" s="266">
        <f>'01-Mapa de riesgo-UO'!AB134</f>
        <v>0</v>
      </c>
      <c r="O133" s="266" t="str">
        <f>'01-Mapa de riesgo-UO'!AF134</f>
        <v>Asignado</v>
      </c>
      <c r="P133" s="268" t="str">
        <f>'01-Mapa de riesgo-UO'!AK134</f>
        <v>Oportuno</v>
      </c>
      <c r="Q133" s="268" t="str">
        <f>'01-Mapa de riesgo-UO'!AP134</f>
        <v>Preventivo</v>
      </c>
      <c r="R133" s="464" t="str">
        <f>'01-Mapa de riesgo-UO'!AR134</f>
        <v>ACEPTABLE</v>
      </c>
      <c r="S133" s="478" t="s">
        <v>2466</v>
      </c>
      <c r="T133" s="478"/>
      <c r="U133" s="269" t="str">
        <f>'01-Mapa de riesgo-UO'!AW134</f>
        <v>ASUMIR</v>
      </c>
      <c r="V133" s="269">
        <f>'01-Mapa de riesgo-UO'!AX134</f>
        <v>0</v>
      </c>
      <c r="W133" s="270" t="str">
        <f>'01-Mapa de riesgo-UO'!K134</f>
        <v xml:space="preserve">Disminución o descenso de los grupos de investigación en el escalafon de MinCiencias
</v>
      </c>
      <c r="X133" s="320"/>
      <c r="Y133" s="320"/>
      <c r="Z133" s="320"/>
      <c r="AA133" s="320"/>
      <c r="AB133" s="479" t="s">
        <v>2213</v>
      </c>
      <c r="AC133" s="264"/>
    </row>
    <row r="134" spans="1:29" ht="92.25" hidden="1" customHeight="1" x14ac:dyDescent="0.2">
      <c r="A134" s="462"/>
      <c r="B134" s="462"/>
      <c r="C134" s="462"/>
      <c r="D134" s="462"/>
      <c r="E134" s="462"/>
      <c r="F134" s="462"/>
      <c r="G134" s="266" t="str">
        <f>'01-Mapa de riesgo-UO'!I135</f>
        <v>Pocos  recursos para el proceso de investigación</v>
      </c>
      <c r="H134" s="462"/>
      <c r="I134" s="462"/>
      <c r="J134" s="462"/>
      <c r="K134" s="477"/>
      <c r="L134" s="478"/>
      <c r="M134" s="267">
        <f>'01-Mapa de riesgo-UO'!W135</f>
        <v>0</v>
      </c>
      <c r="N134" s="266">
        <f>'01-Mapa de riesgo-UO'!AB135</f>
        <v>0</v>
      </c>
      <c r="O134" s="266">
        <f>'01-Mapa de riesgo-UO'!AF135</f>
        <v>0</v>
      </c>
      <c r="P134" s="268">
        <f>'01-Mapa de riesgo-UO'!AK135</f>
        <v>0</v>
      </c>
      <c r="Q134" s="268">
        <f>'01-Mapa de riesgo-UO'!AP135</f>
        <v>0</v>
      </c>
      <c r="R134" s="462"/>
      <c r="S134" s="478"/>
      <c r="T134" s="478"/>
      <c r="U134" s="269">
        <f>'01-Mapa de riesgo-UO'!AW135</f>
        <v>0</v>
      </c>
      <c r="V134" s="269">
        <f>'01-Mapa de riesgo-UO'!AX135</f>
        <v>0</v>
      </c>
      <c r="W134" s="270">
        <f>'01-Mapa de riesgo-UO'!K135</f>
        <v>0</v>
      </c>
      <c r="X134" s="320"/>
      <c r="Y134" s="320"/>
      <c r="Z134" s="320"/>
      <c r="AA134" s="320"/>
      <c r="AB134" s="469"/>
      <c r="AC134" s="264"/>
    </row>
    <row r="135" spans="1:29" ht="92.25" hidden="1" customHeight="1" x14ac:dyDescent="0.2">
      <c r="A135" s="463"/>
      <c r="B135" s="463"/>
      <c r="C135" s="463"/>
      <c r="D135" s="463"/>
      <c r="E135" s="463"/>
      <c r="F135" s="463"/>
      <c r="G135" s="266" t="str">
        <f>'01-Mapa de riesgo-UO'!I136</f>
        <v xml:space="preserve"> No se tiene infraestructura adecuada en los laboratorios para la práctica investigativa</v>
      </c>
      <c r="H135" s="463"/>
      <c r="I135" s="463"/>
      <c r="J135" s="463"/>
      <c r="K135" s="477"/>
      <c r="L135" s="478"/>
      <c r="M135" s="267">
        <f>'01-Mapa de riesgo-UO'!W136</f>
        <v>0</v>
      </c>
      <c r="N135" s="266">
        <f>'01-Mapa de riesgo-UO'!AB136</f>
        <v>0</v>
      </c>
      <c r="O135" s="266">
        <f>'01-Mapa de riesgo-UO'!AF136</f>
        <v>0</v>
      </c>
      <c r="P135" s="268">
        <f>'01-Mapa de riesgo-UO'!AK136</f>
        <v>0</v>
      </c>
      <c r="Q135" s="268">
        <f>'01-Mapa de riesgo-UO'!AP136</f>
        <v>0</v>
      </c>
      <c r="R135" s="463"/>
      <c r="S135" s="478"/>
      <c r="T135" s="478"/>
      <c r="U135" s="269">
        <f>'01-Mapa de riesgo-UO'!AW136</f>
        <v>0</v>
      </c>
      <c r="V135" s="269">
        <f>'01-Mapa de riesgo-UO'!AX136</f>
        <v>0</v>
      </c>
      <c r="W135" s="270">
        <f>'01-Mapa de riesgo-UO'!K136</f>
        <v>0</v>
      </c>
      <c r="X135" s="320"/>
      <c r="Y135" s="320"/>
      <c r="Z135" s="320"/>
      <c r="AA135" s="320"/>
      <c r="AB135" s="470"/>
      <c r="AC135" s="264"/>
    </row>
    <row r="136" spans="1:29" ht="92.25" hidden="1" customHeight="1" x14ac:dyDescent="0.2">
      <c r="A136" s="465">
        <v>43</v>
      </c>
      <c r="B136" s="465" t="str">
        <f>'01-Mapa de riesgo-UO'!D137</f>
        <v>EXTENSIÓN_PROYECCIÓN_SOCIAL</v>
      </c>
      <c r="C136" s="461" t="str">
        <f>+'01-Mapa de riesgo-UO'!F137</f>
        <v>NO</v>
      </c>
      <c r="D136" s="461" t="str">
        <f>'01-Mapa de riesgo-UO'!J137</f>
        <v>Corrupción</v>
      </c>
      <c r="E136" s="461" t="str">
        <f>'01-Mapa de riesgo-UO'!K137</f>
        <v>Pérdida de la imparcialidad (4.1.3)</v>
      </c>
      <c r="F136" s="461" t="str">
        <f>'01-Mapa de riesgo-UO'!L137</f>
        <v>Los funcionarios relacionados con los ensayos pierden objetividad y los resultados arrojados en las actividades del laboratorio difieren con el  informe entregado.</v>
      </c>
      <c r="G136" s="266" t="str">
        <f>'01-Mapa de riesgo-UO'!I137</f>
        <v>Soborno  sobre un funcionario</v>
      </c>
      <c r="H136" s="461" t="str">
        <f>'01-Mapa de riesgo-UO'!M137</f>
        <v>Pérdida de  credibilidad en el laboratorio
Pérdida de la confianza en el funcionario.
Iniciación de un proceso disciplinario</v>
      </c>
      <c r="I136" s="464" t="str">
        <f>'01-Mapa de riesgo-UO'!AT137</f>
        <v>LEVE</v>
      </c>
      <c r="J136" s="461" t="str">
        <f>'01-Mapa de riesgo-UO'!AU137</f>
        <v>N° Informes con pérdida de la imparcialidad / N° informes expedidos por el grupo de investigación</v>
      </c>
      <c r="K136" s="476">
        <v>0</v>
      </c>
      <c r="L136" s="478" t="s">
        <v>2475</v>
      </c>
      <c r="M136" s="267" t="str">
        <f>'01-Mapa de riesgo-UO'!W137</f>
        <v>Firma de cada funcionario del:
- Conflicto de interés
- Acta de compromiso ético
- Declaración de impedimento</v>
      </c>
      <c r="N136" s="266">
        <f>'01-Mapa de riesgo-UO'!AB137</f>
        <v>0</v>
      </c>
      <c r="O136" s="266" t="str">
        <f>'01-Mapa de riesgo-UO'!AF137</f>
        <v>Asignado</v>
      </c>
      <c r="P136" s="268" t="str">
        <f>'01-Mapa de riesgo-UO'!AK137</f>
        <v>Oportuno</v>
      </c>
      <c r="Q136" s="268" t="str">
        <f>'01-Mapa de riesgo-UO'!AP137</f>
        <v>Preventivo</v>
      </c>
      <c r="R136" s="464" t="str">
        <f>'01-Mapa de riesgo-UO'!AR137</f>
        <v>ACEPTABLE</v>
      </c>
      <c r="S136" s="478" t="s">
        <v>2485</v>
      </c>
      <c r="T136" s="478"/>
      <c r="U136" s="269" t="str">
        <f>'01-Mapa de riesgo-UO'!AW137</f>
        <v>ASUMIR</v>
      </c>
      <c r="V136" s="269">
        <f>'01-Mapa de riesgo-UO'!AX137</f>
        <v>0</v>
      </c>
      <c r="W136" s="270" t="str">
        <f>'01-Mapa de riesgo-UO'!K137</f>
        <v>Pérdida de la imparcialidad (4.1.3)</v>
      </c>
      <c r="X136" s="271"/>
      <c r="Y136" s="272"/>
      <c r="Z136" s="273"/>
      <c r="AA136" s="273"/>
      <c r="AB136" s="479" t="s">
        <v>2213</v>
      </c>
      <c r="AC136" s="264"/>
    </row>
    <row r="137" spans="1:29" ht="92.25" hidden="1" customHeight="1" x14ac:dyDescent="0.2">
      <c r="A137" s="462"/>
      <c r="B137" s="462"/>
      <c r="C137" s="462"/>
      <c r="D137" s="462"/>
      <c r="E137" s="462"/>
      <c r="F137" s="462"/>
      <c r="G137" s="266" t="str">
        <f>'01-Mapa de riesgo-UO'!I138</f>
        <v>Conflicto de intereses, al prestar servicios de caracterización entre los que hacen parte  del  centro de laboratorios.</v>
      </c>
      <c r="H137" s="462"/>
      <c r="I137" s="462"/>
      <c r="J137" s="462"/>
      <c r="K137" s="477"/>
      <c r="L137" s="478"/>
      <c r="M137" s="267" t="str">
        <f>'01-Mapa de riesgo-UO'!W138</f>
        <v>Cada laboratorio es un preyecto de extensión independiente en cuanto a recursos de personal, financieros y administrativos.</v>
      </c>
      <c r="N137" s="266">
        <f>'01-Mapa de riesgo-UO'!AB138</f>
        <v>0</v>
      </c>
      <c r="O137" s="266" t="str">
        <f>'01-Mapa de riesgo-UO'!AF138</f>
        <v>Asignado</v>
      </c>
      <c r="P137" s="268" t="str">
        <f>'01-Mapa de riesgo-UO'!AK138</f>
        <v>Oportuno</v>
      </c>
      <c r="Q137" s="268" t="str">
        <f>'01-Mapa de riesgo-UO'!AP138</f>
        <v>Preventivo</v>
      </c>
      <c r="R137" s="462"/>
      <c r="S137" s="478"/>
      <c r="T137" s="478"/>
      <c r="U137" s="269" t="str">
        <f>'01-Mapa de riesgo-UO'!AW138</f>
        <v>ASUMIR</v>
      </c>
      <c r="V137" s="269">
        <f>'01-Mapa de riesgo-UO'!AX138</f>
        <v>0</v>
      </c>
      <c r="W137" s="270">
        <f>'01-Mapa de riesgo-UO'!K138</f>
        <v>0</v>
      </c>
      <c r="X137" s="271"/>
      <c r="Y137" s="272"/>
      <c r="Z137" s="273"/>
      <c r="AA137" s="273"/>
      <c r="AB137" s="469"/>
      <c r="AC137" s="264"/>
    </row>
    <row r="138" spans="1:29" ht="92.25" hidden="1" customHeight="1" x14ac:dyDescent="0.2">
      <c r="A138" s="463"/>
      <c r="B138" s="463"/>
      <c r="C138" s="463"/>
      <c r="D138" s="463"/>
      <c r="E138" s="463"/>
      <c r="F138" s="463"/>
      <c r="G138" s="266">
        <f>'01-Mapa de riesgo-UO'!I139</f>
        <v>0</v>
      </c>
      <c r="H138" s="463"/>
      <c r="I138" s="463"/>
      <c r="J138" s="463"/>
      <c r="K138" s="477"/>
      <c r="L138" s="478"/>
      <c r="M138" s="267">
        <f>'01-Mapa de riesgo-UO'!W139</f>
        <v>0</v>
      </c>
      <c r="N138" s="266">
        <f>'01-Mapa de riesgo-UO'!AB139</f>
        <v>0</v>
      </c>
      <c r="O138" s="266">
        <f>'01-Mapa de riesgo-UO'!AF139</f>
        <v>0</v>
      </c>
      <c r="P138" s="268">
        <f>'01-Mapa de riesgo-UO'!AK139</f>
        <v>0</v>
      </c>
      <c r="Q138" s="268">
        <f>'01-Mapa de riesgo-UO'!AP139</f>
        <v>0</v>
      </c>
      <c r="R138" s="463"/>
      <c r="S138" s="478"/>
      <c r="T138" s="478"/>
      <c r="U138" s="269">
        <f>'01-Mapa de riesgo-UO'!AW139</f>
        <v>0</v>
      </c>
      <c r="V138" s="269">
        <f>'01-Mapa de riesgo-UO'!AX139</f>
        <v>0</v>
      </c>
      <c r="W138" s="270">
        <f>'01-Mapa de riesgo-UO'!K139</f>
        <v>0</v>
      </c>
      <c r="X138" s="271"/>
      <c r="Y138" s="272"/>
      <c r="Z138" s="273"/>
      <c r="AA138" s="273"/>
      <c r="AB138" s="470"/>
      <c r="AC138" s="264"/>
    </row>
    <row r="139" spans="1:29" ht="92.25" hidden="1" customHeight="1" x14ac:dyDescent="0.2">
      <c r="A139" s="465">
        <v>44</v>
      </c>
      <c r="B139" s="465" t="str">
        <f>'01-Mapa de riesgo-UO'!D140</f>
        <v>EXTENSIÓN_PROYECCIÓN_SOCIAL</v>
      </c>
      <c r="C139" s="461" t="str">
        <f>+'01-Mapa de riesgo-UO'!F140</f>
        <v>NO</v>
      </c>
      <c r="D139" s="461" t="str">
        <f>'01-Mapa de riesgo-UO'!J140</f>
        <v>Operacional</v>
      </c>
      <c r="E139" s="461" t="str">
        <f>'01-Mapa de riesgo-UO'!K140</f>
        <v>Pérdida de la validez de los resultados del laboratorio
(6.3)</v>
      </c>
      <c r="F139" s="461" t="str">
        <f>'01-Mapa de riesgo-UO'!L140</f>
        <v>Al tener condiciones ambientales e instalaciones inadecuados se puede ver afectada la validez de los resultados del laboratorio.</v>
      </c>
      <c r="G139" s="266" t="str">
        <f>'01-Mapa de riesgo-UO'!I140</f>
        <v>Condiciones ambientales e instalaciones inadecuadas para los ensayos</v>
      </c>
      <c r="H139" s="461" t="str">
        <f>'01-Mapa de riesgo-UO'!M140</f>
        <v>Pérdida de  credibilidad en el laboratorio
Generación de mala imagen del alboratorio por no prestar servicios confiables</v>
      </c>
      <c r="I139" s="464" t="str">
        <f>'01-Mapa de riesgo-UO'!AT140</f>
        <v>LEVE</v>
      </c>
      <c r="J139" s="461" t="str">
        <f>'01-Mapa de riesgo-UO'!AU140</f>
        <v>No. veces en que las condiciones ambientales se salieron de los límites / No. Veces que se midieron las condiciones ambientales</v>
      </c>
      <c r="K139" s="476">
        <v>0</v>
      </c>
      <c r="L139" s="478" t="s">
        <v>2476</v>
      </c>
      <c r="M139" s="267" t="str">
        <f>'01-Mapa de riesgo-UO'!W140</f>
        <v>Control de condiciones ambientales en el área de almacenamiento de materiales de referencia y equipos de campo</v>
      </c>
      <c r="N139" s="266">
        <f>'01-Mapa de riesgo-UO'!AB140</f>
        <v>0</v>
      </c>
      <c r="O139" s="266" t="str">
        <f>'01-Mapa de riesgo-UO'!AF140</f>
        <v>Asignado</v>
      </c>
      <c r="P139" s="268" t="str">
        <f>'01-Mapa de riesgo-UO'!AK140</f>
        <v>Oportuno</v>
      </c>
      <c r="Q139" s="268" t="str">
        <f>'01-Mapa de riesgo-UO'!AP140</f>
        <v>Preventivo</v>
      </c>
      <c r="R139" s="464" t="str">
        <f>'01-Mapa de riesgo-UO'!AR140</f>
        <v>FUERTE</v>
      </c>
      <c r="S139" s="478" t="s">
        <v>2485</v>
      </c>
      <c r="T139" s="478"/>
      <c r="U139" s="269" t="str">
        <f>'01-Mapa de riesgo-UO'!AW140</f>
        <v>ASUMIR</v>
      </c>
      <c r="V139" s="269">
        <f>'01-Mapa de riesgo-UO'!AX140</f>
        <v>0</v>
      </c>
      <c r="W139" s="270" t="str">
        <f>'01-Mapa de riesgo-UO'!K140</f>
        <v>Pérdida de la validez de los resultados del laboratorio
(6.3)</v>
      </c>
      <c r="X139" s="271"/>
      <c r="Y139" s="272"/>
      <c r="Z139" s="273"/>
      <c r="AA139" s="273"/>
      <c r="AB139" s="479" t="s">
        <v>2213</v>
      </c>
      <c r="AC139" s="264"/>
    </row>
    <row r="140" spans="1:29" ht="92.25" hidden="1" customHeight="1" x14ac:dyDescent="0.2">
      <c r="A140" s="462"/>
      <c r="B140" s="462"/>
      <c r="C140" s="462"/>
      <c r="D140" s="462"/>
      <c r="E140" s="462"/>
      <c r="F140" s="462"/>
      <c r="G140" s="266">
        <f>'01-Mapa de riesgo-UO'!I141</f>
        <v>0</v>
      </c>
      <c r="H140" s="462"/>
      <c r="I140" s="462"/>
      <c r="J140" s="462"/>
      <c r="K140" s="477"/>
      <c r="L140" s="478"/>
      <c r="M140" s="267" t="str">
        <f>'01-Mapa de riesgo-UO'!W141</f>
        <v>Registro de las condiciones ambientales en las cuales se da la ejecución de los ensayos  en campo (temperatura y humedad relativa)</v>
      </c>
      <c r="N140" s="266">
        <f>'01-Mapa de riesgo-UO'!AB141</f>
        <v>0</v>
      </c>
      <c r="O140" s="266" t="str">
        <f>'01-Mapa de riesgo-UO'!AF141</f>
        <v>Asignado</v>
      </c>
      <c r="P140" s="268" t="str">
        <f>'01-Mapa de riesgo-UO'!AK141</f>
        <v>Oportuno</v>
      </c>
      <c r="Q140" s="268" t="str">
        <f>'01-Mapa de riesgo-UO'!AP141</f>
        <v>Preventivo</v>
      </c>
      <c r="R140" s="462"/>
      <c r="S140" s="478" t="s">
        <v>2485</v>
      </c>
      <c r="T140" s="478"/>
      <c r="U140" s="269" t="str">
        <f>'01-Mapa de riesgo-UO'!AW141</f>
        <v>ASUMIR</v>
      </c>
      <c r="V140" s="269">
        <f>'01-Mapa de riesgo-UO'!AX141</f>
        <v>0</v>
      </c>
      <c r="W140" s="270">
        <f>'01-Mapa de riesgo-UO'!K141</f>
        <v>0</v>
      </c>
      <c r="X140" s="271"/>
      <c r="Y140" s="272"/>
      <c r="Z140" s="273"/>
      <c r="AA140" s="273"/>
      <c r="AB140" s="469"/>
      <c r="AC140" s="264"/>
    </row>
    <row r="141" spans="1:29" ht="92.25" hidden="1" customHeight="1" x14ac:dyDescent="0.2">
      <c r="A141" s="463"/>
      <c r="B141" s="463"/>
      <c r="C141" s="463"/>
      <c r="D141" s="463"/>
      <c r="E141" s="463"/>
      <c r="F141" s="463"/>
      <c r="G141" s="266">
        <f>'01-Mapa de riesgo-UO'!I142</f>
        <v>0</v>
      </c>
      <c r="H141" s="463"/>
      <c r="I141" s="463"/>
      <c r="J141" s="463"/>
      <c r="K141" s="477"/>
      <c r="L141" s="478"/>
      <c r="M141" s="267">
        <f>'01-Mapa de riesgo-UO'!W142</f>
        <v>0</v>
      </c>
      <c r="N141" s="266">
        <f>'01-Mapa de riesgo-UO'!AB142</f>
        <v>0</v>
      </c>
      <c r="O141" s="266">
        <f>'01-Mapa de riesgo-UO'!AF142</f>
        <v>0</v>
      </c>
      <c r="P141" s="268">
        <f>'01-Mapa de riesgo-UO'!AK142</f>
        <v>0</v>
      </c>
      <c r="Q141" s="268">
        <f>'01-Mapa de riesgo-UO'!AP142</f>
        <v>0</v>
      </c>
      <c r="R141" s="463"/>
      <c r="S141" s="478"/>
      <c r="T141" s="478"/>
      <c r="U141" s="269">
        <f>'01-Mapa de riesgo-UO'!AW142</f>
        <v>0</v>
      </c>
      <c r="V141" s="269">
        <f>'01-Mapa de riesgo-UO'!AX142</f>
        <v>0</v>
      </c>
      <c r="W141" s="270">
        <f>'01-Mapa de riesgo-UO'!K142</f>
        <v>0</v>
      </c>
      <c r="X141" s="271"/>
      <c r="Y141" s="272"/>
      <c r="Z141" s="273"/>
      <c r="AA141" s="273"/>
      <c r="AB141" s="470"/>
      <c r="AC141" s="264"/>
    </row>
    <row r="142" spans="1:29" ht="92.25" hidden="1" customHeight="1" x14ac:dyDescent="0.2">
      <c r="A142" s="465">
        <v>45</v>
      </c>
      <c r="B142" s="465" t="str">
        <f>'01-Mapa de riesgo-UO'!D143</f>
        <v>EXTENSIÓN_PROYECCIÓN_SOCIAL</v>
      </c>
      <c r="C142" s="461" t="str">
        <f>+'01-Mapa de riesgo-UO'!F143</f>
        <v>NO</v>
      </c>
      <c r="D142" s="461" t="str">
        <f>'01-Mapa de riesgo-UO'!J143</f>
        <v>Operacional</v>
      </c>
      <c r="E142" s="461" t="str">
        <f>'01-Mapa de riesgo-UO'!K143</f>
        <v>Pérdida de la validez de los resultados del laboratorio
(6.4.6)</v>
      </c>
      <c r="F142" s="461" t="str">
        <f>'01-Mapa de riesgo-UO'!L143</f>
        <v xml:space="preserve">Utilizar  equipos de medición que no tengan su calibración vigente y que estos afecten la validez de los resultados del laboratorio, ya sea por su exactitud o por su aporte a la incertidumbre </v>
      </c>
      <c r="G142" s="266" t="str">
        <f>'01-Mapa de riesgo-UO'!I143</f>
        <v>Incumplimiento en el plan de calibración, verificación y mantenimiento de equipos</v>
      </c>
      <c r="H142" s="461" t="str">
        <f>'01-Mapa de riesgo-UO'!M143</f>
        <v>Resultado inválido
Reproceso de muestra
Trabajo No Conforme</v>
      </c>
      <c r="I142" s="464" t="str">
        <f>'01-Mapa de riesgo-UO'!AT143</f>
        <v>LEVE</v>
      </c>
      <c r="J142" s="461" t="str">
        <f>'01-Mapa de riesgo-UO'!AU143</f>
        <v>No. de equipos calibrados de acuerdo al Plan de calibración /No. Total de equipos que se planean calibrar de acuerdo al Plan de calibración</v>
      </c>
      <c r="K142" s="476">
        <v>0</v>
      </c>
      <c r="L142" s="478" t="s">
        <v>2477</v>
      </c>
      <c r="M142" s="267" t="str">
        <f>'01-Mapa de riesgo-UO'!W143</f>
        <v>Seguimiento al plan de calibración, verificación y mantenimiento anual con fechas de cumplimiento.
Cálculo del intervalo de calibración</v>
      </c>
      <c r="N142" s="266">
        <f>'01-Mapa de riesgo-UO'!AB143</f>
        <v>0</v>
      </c>
      <c r="O142" s="266" t="str">
        <f>'01-Mapa de riesgo-UO'!AF143</f>
        <v>Asignado</v>
      </c>
      <c r="P142" s="268" t="str">
        <f>'01-Mapa de riesgo-UO'!AK143</f>
        <v>Oportuno</v>
      </c>
      <c r="Q142" s="268" t="str">
        <f>'01-Mapa de riesgo-UO'!AP143</f>
        <v>Preventivo</v>
      </c>
      <c r="R142" s="464" t="str">
        <f>'01-Mapa de riesgo-UO'!AR143</f>
        <v>FUERTE</v>
      </c>
      <c r="S142" s="478" t="s">
        <v>2485</v>
      </c>
      <c r="T142" s="478"/>
      <c r="U142" s="269" t="str">
        <f>'01-Mapa de riesgo-UO'!AW143</f>
        <v>ASUMIR</v>
      </c>
      <c r="V142" s="269">
        <f>'01-Mapa de riesgo-UO'!AX143</f>
        <v>0</v>
      </c>
      <c r="W142" s="270" t="str">
        <f>'01-Mapa de riesgo-UO'!K143</f>
        <v>Pérdida de la validez de los resultados del laboratorio
(6.4.6)</v>
      </c>
      <c r="X142" s="271"/>
      <c r="Y142" s="272"/>
      <c r="Z142" s="273"/>
      <c r="AA142" s="273"/>
      <c r="AB142" s="479" t="s">
        <v>2213</v>
      </c>
      <c r="AC142" s="264"/>
    </row>
    <row r="143" spans="1:29" ht="92.25" hidden="1" customHeight="1" x14ac:dyDescent="0.2">
      <c r="A143" s="462"/>
      <c r="B143" s="462"/>
      <c r="C143" s="462"/>
      <c r="D143" s="462"/>
      <c r="E143" s="462"/>
      <c r="F143" s="462"/>
      <c r="G143" s="266">
        <f>'01-Mapa de riesgo-UO'!I144</f>
        <v>0</v>
      </c>
      <c r="H143" s="462"/>
      <c r="I143" s="462"/>
      <c r="J143" s="462"/>
      <c r="K143" s="477"/>
      <c r="L143" s="478"/>
      <c r="M143" s="267">
        <f>'01-Mapa de riesgo-UO'!W144</f>
        <v>0</v>
      </c>
      <c r="N143" s="266">
        <f>'01-Mapa de riesgo-UO'!AB144</f>
        <v>0</v>
      </c>
      <c r="O143" s="266">
        <f>'01-Mapa de riesgo-UO'!AF144</f>
        <v>0</v>
      </c>
      <c r="P143" s="268">
        <f>'01-Mapa de riesgo-UO'!AK144</f>
        <v>0</v>
      </c>
      <c r="Q143" s="268">
        <f>'01-Mapa de riesgo-UO'!AP144</f>
        <v>0</v>
      </c>
      <c r="R143" s="462"/>
      <c r="S143" s="478"/>
      <c r="T143" s="478"/>
      <c r="U143" s="269">
        <f>'01-Mapa de riesgo-UO'!AW144</f>
        <v>0</v>
      </c>
      <c r="V143" s="269">
        <f>'01-Mapa de riesgo-UO'!AX144</f>
        <v>0</v>
      </c>
      <c r="W143" s="270">
        <f>'01-Mapa de riesgo-UO'!K144</f>
        <v>0</v>
      </c>
      <c r="X143" s="271"/>
      <c r="Y143" s="272"/>
      <c r="Z143" s="273"/>
      <c r="AA143" s="273"/>
      <c r="AB143" s="469"/>
      <c r="AC143" s="264"/>
    </row>
    <row r="144" spans="1:29" ht="92.25" hidden="1" customHeight="1" x14ac:dyDescent="0.2">
      <c r="A144" s="463"/>
      <c r="B144" s="463"/>
      <c r="C144" s="463"/>
      <c r="D144" s="463"/>
      <c r="E144" s="463"/>
      <c r="F144" s="463"/>
      <c r="G144" s="266">
        <f>'01-Mapa de riesgo-UO'!I145</f>
        <v>0</v>
      </c>
      <c r="H144" s="463"/>
      <c r="I144" s="463"/>
      <c r="J144" s="463"/>
      <c r="K144" s="477"/>
      <c r="L144" s="478"/>
      <c r="M144" s="267">
        <f>'01-Mapa de riesgo-UO'!W145</f>
        <v>0</v>
      </c>
      <c r="N144" s="266">
        <f>'01-Mapa de riesgo-UO'!AB145</f>
        <v>0</v>
      </c>
      <c r="O144" s="266">
        <f>'01-Mapa de riesgo-UO'!AF145</f>
        <v>0</v>
      </c>
      <c r="P144" s="268">
        <f>'01-Mapa de riesgo-UO'!AK145</f>
        <v>0</v>
      </c>
      <c r="Q144" s="268">
        <f>'01-Mapa de riesgo-UO'!AP145</f>
        <v>0</v>
      </c>
      <c r="R144" s="463"/>
      <c r="S144" s="478"/>
      <c r="T144" s="478"/>
      <c r="U144" s="269">
        <f>'01-Mapa de riesgo-UO'!AW145</f>
        <v>0</v>
      </c>
      <c r="V144" s="269">
        <f>'01-Mapa de riesgo-UO'!AX145</f>
        <v>0</v>
      </c>
      <c r="W144" s="270">
        <f>'01-Mapa de riesgo-UO'!K145</f>
        <v>0</v>
      </c>
      <c r="X144" s="271"/>
      <c r="Y144" s="272"/>
      <c r="Z144" s="273"/>
      <c r="AA144" s="273"/>
      <c r="AB144" s="470"/>
      <c r="AC144" s="264"/>
    </row>
    <row r="145" spans="1:29" ht="92.25" hidden="1" customHeight="1" x14ac:dyDescent="0.2">
      <c r="A145" s="465">
        <v>46</v>
      </c>
      <c r="B145" s="465" t="str">
        <f>'01-Mapa de riesgo-UO'!D146</f>
        <v>EXTENSIÓN_PROYECCIÓN_SOCIAL</v>
      </c>
      <c r="C145" s="461" t="str">
        <f>+'01-Mapa de riesgo-UO'!F146</f>
        <v>NO</v>
      </c>
      <c r="D145" s="461" t="str">
        <f>'01-Mapa de riesgo-UO'!J146</f>
        <v>Operacional</v>
      </c>
      <c r="E145" s="461" t="str">
        <f>'01-Mapa de riesgo-UO'!K146</f>
        <v>Pérdida de la validez de los resultados del laboratorio
(6.4.9)</v>
      </c>
      <c r="F145" s="461" t="str">
        <f>'01-Mapa de riesgo-UO'!L146</f>
        <v xml:space="preserve">Utilizar equipos de medición que estén defectuosos y que estos afecten la validez de los resultados del laboratorio, ya sea por su exactitud o por su aporte a la incertidumbre </v>
      </c>
      <c r="G145" s="266" t="str">
        <f>'01-Mapa de riesgo-UO'!I146</f>
        <v>Toma de datos con un equipo defectuoso</v>
      </c>
      <c r="H145" s="461" t="str">
        <f>'01-Mapa de riesgo-UO'!M146</f>
        <v>Resultado inválido
Reproceso de muestras
Trabajo No Conforme</v>
      </c>
      <c r="I145" s="464" t="str">
        <f>'01-Mapa de riesgo-UO'!AT146</f>
        <v>LEVE</v>
      </c>
      <c r="J145" s="461" t="str">
        <f>'01-Mapa de riesgo-UO'!AU146</f>
        <v>No.  de equipos defectuosos detectados en el laboratorio antes de la jornada de campo / No. Total de equipos que salen para campo</v>
      </c>
      <c r="K145" s="476">
        <v>0</v>
      </c>
      <c r="L145" s="478" t="s">
        <v>2478</v>
      </c>
      <c r="M145" s="267" t="str">
        <f>'01-Mapa de riesgo-UO'!W146</f>
        <v xml:space="preserve">Revisión de los equipos antes de salir del laboratorio y al ingresar al mismo. </v>
      </c>
      <c r="N145" s="266">
        <f>'01-Mapa de riesgo-UO'!AB146</f>
        <v>0</v>
      </c>
      <c r="O145" s="266" t="str">
        <f>'01-Mapa de riesgo-UO'!AF146</f>
        <v>Asignado</v>
      </c>
      <c r="P145" s="268" t="str">
        <f>'01-Mapa de riesgo-UO'!AK146</f>
        <v>Oportuno</v>
      </c>
      <c r="Q145" s="268" t="str">
        <f>'01-Mapa de riesgo-UO'!AP146</f>
        <v>Preventivo</v>
      </c>
      <c r="R145" s="464" t="str">
        <f>'01-Mapa de riesgo-UO'!AR146</f>
        <v>ACEPTABLE</v>
      </c>
      <c r="S145" s="478" t="s">
        <v>2485</v>
      </c>
      <c r="T145" s="478"/>
      <c r="U145" s="269" t="str">
        <f>'01-Mapa de riesgo-UO'!AW146</f>
        <v>ASUMIR</v>
      </c>
      <c r="V145" s="269">
        <f>'01-Mapa de riesgo-UO'!AX146</f>
        <v>0</v>
      </c>
      <c r="W145" s="270" t="str">
        <f>'01-Mapa de riesgo-UO'!K146</f>
        <v>Pérdida de la validez de los resultados del laboratorio
(6.4.9)</v>
      </c>
      <c r="X145" s="271"/>
      <c r="Y145" s="272"/>
      <c r="Z145" s="273"/>
      <c r="AA145" s="273"/>
      <c r="AB145" s="479" t="s">
        <v>2213</v>
      </c>
      <c r="AC145" s="264"/>
    </row>
    <row r="146" spans="1:29" ht="92.25" hidden="1" customHeight="1" x14ac:dyDescent="0.2">
      <c r="A146" s="462"/>
      <c r="B146" s="462"/>
      <c r="C146" s="462"/>
      <c r="D146" s="462"/>
      <c r="E146" s="462"/>
      <c r="F146" s="462"/>
      <c r="G146" s="266">
        <f>'01-Mapa de riesgo-UO'!I147</f>
        <v>0</v>
      </c>
      <c r="H146" s="462"/>
      <c r="I146" s="462"/>
      <c r="J146" s="462"/>
      <c r="K146" s="477"/>
      <c r="L146" s="478"/>
      <c r="M146" s="267">
        <f>'01-Mapa de riesgo-UO'!W147</f>
        <v>0</v>
      </c>
      <c r="N146" s="266">
        <f>'01-Mapa de riesgo-UO'!AB147</f>
        <v>0</v>
      </c>
      <c r="O146" s="266">
        <f>'01-Mapa de riesgo-UO'!AF147</f>
        <v>0</v>
      </c>
      <c r="P146" s="268">
        <f>'01-Mapa de riesgo-UO'!AK147</f>
        <v>0</v>
      </c>
      <c r="Q146" s="268">
        <f>'01-Mapa de riesgo-UO'!AP147</f>
        <v>0</v>
      </c>
      <c r="R146" s="462"/>
      <c r="S146" s="478"/>
      <c r="T146" s="478"/>
      <c r="U146" s="269">
        <f>'01-Mapa de riesgo-UO'!AW147</f>
        <v>0</v>
      </c>
      <c r="V146" s="269">
        <f>'01-Mapa de riesgo-UO'!AX147</f>
        <v>0</v>
      </c>
      <c r="W146" s="270">
        <f>'01-Mapa de riesgo-UO'!K147</f>
        <v>0</v>
      </c>
      <c r="X146" s="271"/>
      <c r="Y146" s="272"/>
      <c r="Z146" s="273"/>
      <c r="AA146" s="273"/>
      <c r="AB146" s="469"/>
      <c r="AC146" s="264"/>
    </row>
    <row r="147" spans="1:29" ht="92.25" hidden="1" customHeight="1" x14ac:dyDescent="0.2">
      <c r="A147" s="463"/>
      <c r="B147" s="463"/>
      <c r="C147" s="463"/>
      <c r="D147" s="463"/>
      <c r="E147" s="463"/>
      <c r="F147" s="463"/>
      <c r="G147" s="266">
        <f>'01-Mapa de riesgo-UO'!I148</f>
        <v>0</v>
      </c>
      <c r="H147" s="463"/>
      <c r="I147" s="463"/>
      <c r="J147" s="463"/>
      <c r="K147" s="477"/>
      <c r="L147" s="478"/>
      <c r="M147" s="267">
        <f>'01-Mapa de riesgo-UO'!W148</f>
        <v>0</v>
      </c>
      <c r="N147" s="266">
        <f>'01-Mapa de riesgo-UO'!AB148</f>
        <v>0</v>
      </c>
      <c r="O147" s="266">
        <f>'01-Mapa de riesgo-UO'!AF148</f>
        <v>0</v>
      </c>
      <c r="P147" s="268">
        <f>'01-Mapa de riesgo-UO'!AK148</f>
        <v>0</v>
      </c>
      <c r="Q147" s="268">
        <f>'01-Mapa de riesgo-UO'!AP148</f>
        <v>0</v>
      </c>
      <c r="R147" s="463"/>
      <c r="S147" s="478"/>
      <c r="T147" s="478"/>
      <c r="U147" s="269">
        <f>'01-Mapa de riesgo-UO'!AW148</f>
        <v>0</v>
      </c>
      <c r="V147" s="269">
        <f>'01-Mapa de riesgo-UO'!AX148</f>
        <v>0</v>
      </c>
      <c r="W147" s="270">
        <f>'01-Mapa de riesgo-UO'!K148</f>
        <v>0</v>
      </c>
      <c r="X147" s="271"/>
      <c r="Y147" s="272"/>
      <c r="Z147" s="273"/>
      <c r="AA147" s="273"/>
      <c r="AB147" s="470"/>
      <c r="AC147" s="264"/>
    </row>
    <row r="148" spans="1:29" ht="92.25" hidden="1" customHeight="1" x14ac:dyDescent="0.2">
      <c r="A148" s="465">
        <v>47</v>
      </c>
      <c r="B148" s="465" t="str">
        <f>'01-Mapa de riesgo-UO'!D149</f>
        <v>EXTENSIÓN_PROYECCIÓN_SOCIAL</v>
      </c>
      <c r="C148" s="461" t="str">
        <f>+'01-Mapa de riesgo-UO'!F149</f>
        <v>NO</v>
      </c>
      <c r="D148" s="461" t="str">
        <f>'01-Mapa de riesgo-UO'!J149</f>
        <v>Operacional</v>
      </c>
      <c r="E148" s="461" t="str">
        <f>'01-Mapa de riesgo-UO'!K149</f>
        <v>Tomar una decisión de conformidad errada 
(7.8.6)</v>
      </c>
      <c r="F148" s="461" t="str">
        <f>'01-Mapa de riesgo-UO'!L149</f>
        <v xml:space="preserve">Declaración de la  conformidad errada. </v>
      </c>
      <c r="G148" s="266" t="str">
        <f>'01-Mapa de riesgo-UO'!I149</f>
        <v>Usar una regla de decisión del laboratorio inadecuada</v>
      </c>
      <c r="H148" s="461" t="str">
        <f>'01-Mapa de riesgo-UO'!M149</f>
        <v xml:space="preserve"> Pérdida de credibilidad en el laboratorio
Pérdida de la confianza en el laboratorio</v>
      </c>
      <c r="I148" s="464" t="str">
        <f>'01-Mapa de riesgo-UO'!AT149</f>
        <v>LEVE</v>
      </c>
      <c r="J148" s="461" t="str">
        <f>'01-Mapa de riesgo-UO'!AU149</f>
        <v>No. de informes con regla decisión equivocada / No. de informes emitidos con regla de decisión aplicada</v>
      </c>
      <c r="K148" s="476">
        <v>0</v>
      </c>
      <c r="L148" s="478" t="s">
        <v>2479</v>
      </c>
      <c r="M148" s="267" t="str">
        <f>'01-Mapa de riesgo-UO'!W149</f>
        <v>El cliente mediante la cotización acepta la regla de decisión del laboratorio.
Regla de decisión basada en normatividad reglamentaria aplicable y cálculos estadísticos</v>
      </c>
      <c r="N148" s="266">
        <f>'01-Mapa de riesgo-UO'!AB149</f>
        <v>0</v>
      </c>
      <c r="O148" s="266" t="str">
        <f>'01-Mapa de riesgo-UO'!AF149</f>
        <v>Asignado</v>
      </c>
      <c r="P148" s="268" t="str">
        <f>'01-Mapa de riesgo-UO'!AK149</f>
        <v>Oportuno</v>
      </c>
      <c r="Q148" s="268" t="str">
        <f>'01-Mapa de riesgo-UO'!AP149</f>
        <v>Preventivo</v>
      </c>
      <c r="R148" s="464" t="str">
        <f>'01-Mapa de riesgo-UO'!AR149</f>
        <v>ACEPTABLE</v>
      </c>
      <c r="S148" s="478" t="s">
        <v>2485</v>
      </c>
      <c r="T148" s="478"/>
      <c r="U148" s="269" t="str">
        <f>'01-Mapa de riesgo-UO'!AW149</f>
        <v>ASUMIR</v>
      </c>
      <c r="V148" s="269">
        <f>'01-Mapa de riesgo-UO'!AX149</f>
        <v>0</v>
      </c>
      <c r="W148" s="270" t="str">
        <f>'01-Mapa de riesgo-UO'!K149</f>
        <v>Tomar una decisión de conformidad errada 
(7.8.6)</v>
      </c>
      <c r="X148" s="271"/>
      <c r="Y148" s="272"/>
      <c r="Z148" s="273"/>
      <c r="AA148" s="273"/>
      <c r="AB148" s="479" t="s">
        <v>2213</v>
      </c>
      <c r="AC148" s="264"/>
    </row>
    <row r="149" spans="1:29" ht="92.25" hidden="1" customHeight="1" x14ac:dyDescent="0.2">
      <c r="A149" s="462"/>
      <c r="B149" s="462"/>
      <c r="C149" s="462"/>
      <c r="D149" s="462"/>
      <c r="E149" s="462"/>
      <c r="F149" s="462"/>
      <c r="G149" s="266">
        <f>'01-Mapa de riesgo-UO'!I150</f>
        <v>0</v>
      </c>
      <c r="H149" s="462"/>
      <c r="I149" s="462"/>
      <c r="J149" s="462"/>
      <c r="K149" s="477"/>
      <c r="L149" s="478"/>
      <c r="M149" s="267">
        <f>'01-Mapa de riesgo-UO'!W150</f>
        <v>0</v>
      </c>
      <c r="N149" s="266">
        <f>'01-Mapa de riesgo-UO'!AB150</f>
        <v>0</v>
      </c>
      <c r="O149" s="266">
        <f>'01-Mapa de riesgo-UO'!AF150</f>
        <v>0</v>
      </c>
      <c r="P149" s="268">
        <f>'01-Mapa de riesgo-UO'!AK150</f>
        <v>0</v>
      </c>
      <c r="Q149" s="268">
        <f>'01-Mapa de riesgo-UO'!AP150</f>
        <v>0</v>
      </c>
      <c r="R149" s="462"/>
      <c r="S149" s="478"/>
      <c r="T149" s="478"/>
      <c r="U149" s="269">
        <f>'01-Mapa de riesgo-UO'!AW150</f>
        <v>0</v>
      </c>
      <c r="V149" s="269">
        <f>'01-Mapa de riesgo-UO'!AX150</f>
        <v>0</v>
      </c>
      <c r="W149" s="270">
        <f>'01-Mapa de riesgo-UO'!K150</f>
        <v>0</v>
      </c>
      <c r="X149" s="271"/>
      <c r="Y149" s="272"/>
      <c r="Z149" s="273"/>
      <c r="AA149" s="273"/>
      <c r="AB149" s="469"/>
      <c r="AC149" s="264"/>
    </row>
    <row r="150" spans="1:29" ht="92.25" hidden="1" customHeight="1" x14ac:dyDescent="0.2">
      <c r="A150" s="463"/>
      <c r="B150" s="463"/>
      <c r="C150" s="463"/>
      <c r="D150" s="463"/>
      <c r="E150" s="463"/>
      <c r="F150" s="463"/>
      <c r="G150" s="266">
        <f>'01-Mapa de riesgo-UO'!I151</f>
        <v>0</v>
      </c>
      <c r="H150" s="463"/>
      <c r="I150" s="463"/>
      <c r="J150" s="463"/>
      <c r="K150" s="477"/>
      <c r="L150" s="478"/>
      <c r="M150" s="267">
        <f>'01-Mapa de riesgo-UO'!W151</f>
        <v>0</v>
      </c>
      <c r="N150" s="266">
        <f>'01-Mapa de riesgo-UO'!AB151</f>
        <v>0</v>
      </c>
      <c r="O150" s="266">
        <f>'01-Mapa de riesgo-UO'!AF151</f>
        <v>0</v>
      </c>
      <c r="P150" s="268">
        <f>'01-Mapa de riesgo-UO'!AK151</f>
        <v>0</v>
      </c>
      <c r="Q150" s="268">
        <f>'01-Mapa de riesgo-UO'!AP151</f>
        <v>0</v>
      </c>
      <c r="R150" s="463"/>
      <c r="S150" s="478"/>
      <c r="T150" s="478"/>
      <c r="U150" s="269">
        <f>'01-Mapa de riesgo-UO'!AW151</f>
        <v>0</v>
      </c>
      <c r="V150" s="269">
        <f>'01-Mapa de riesgo-UO'!AX151</f>
        <v>0</v>
      </c>
      <c r="W150" s="270">
        <f>'01-Mapa de riesgo-UO'!K151</f>
        <v>0</v>
      </c>
      <c r="X150" s="271"/>
      <c r="Y150" s="272"/>
      <c r="Z150" s="273"/>
      <c r="AA150" s="273"/>
      <c r="AB150" s="470"/>
      <c r="AC150" s="264"/>
    </row>
    <row r="151" spans="1:29" ht="92.25" hidden="1" customHeight="1" x14ac:dyDescent="0.2">
      <c r="A151" s="465">
        <v>48</v>
      </c>
      <c r="B151" s="465" t="str">
        <f>'01-Mapa de riesgo-UO'!D152</f>
        <v>EXTENSIÓN_PROYECCIÓN_SOCIAL</v>
      </c>
      <c r="C151" s="461" t="str">
        <f>+'01-Mapa de riesgo-UO'!F152</f>
        <v>NO</v>
      </c>
      <c r="D151" s="461" t="str">
        <f>'01-Mapa de riesgo-UO'!J152</f>
        <v>Operacional</v>
      </c>
      <c r="E151" s="461" t="str">
        <f>'01-Mapa de riesgo-UO'!K152</f>
        <v>Utilización de un método de ensayo inadecuado
(7.2)</v>
      </c>
      <c r="F151" s="461" t="str">
        <f>'01-Mapa de riesgo-UO'!L152</f>
        <v>Verificación/validación del método no es adecuada para declarar la aptitud del laboratorio</v>
      </c>
      <c r="G151" s="266" t="str">
        <f>'01-Mapa de riesgo-UO'!I152</f>
        <v>En la verificacion del método no se tienen en cuenta todos los factores</v>
      </c>
      <c r="H151" s="461" t="str">
        <f>'01-Mapa de riesgo-UO'!M152</f>
        <v xml:space="preserve">Resultado inválido.
No conformidades en audiorías internas y externas.
Pérdida de  credibilidad en el laboratorio
</v>
      </c>
      <c r="I151" s="464" t="str">
        <f>'01-Mapa de riesgo-UO'!AT152</f>
        <v>LEVE</v>
      </c>
      <c r="J151" s="461" t="str">
        <f>'01-Mapa de riesgo-UO'!AU152</f>
        <v>No. de variables definidas por el OEC en la verificación / No. de variables establecidas en el método definido</v>
      </c>
      <c r="K151" s="476">
        <v>1</v>
      </c>
      <c r="L151" s="478" t="s">
        <v>2480</v>
      </c>
      <c r="M151" s="267" t="str">
        <f>'01-Mapa de riesgo-UO'!W152</f>
        <v>Regla de decisión basada en normatividad reglamentaria vigente.
Tabla cruzada de requisitos de normas y de ensayo con cumplimiento en el laboratorio.
Informe de verificación del método.</v>
      </c>
      <c r="N151" s="266">
        <f>'01-Mapa de riesgo-UO'!AB152</f>
        <v>0</v>
      </c>
      <c r="O151" s="266" t="str">
        <f>'01-Mapa de riesgo-UO'!AF152</f>
        <v>Asignado</v>
      </c>
      <c r="P151" s="268" t="str">
        <f>'01-Mapa de riesgo-UO'!AK152</f>
        <v>Oportuno</v>
      </c>
      <c r="Q151" s="268" t="str">
        <f>'01-Mapa de riesgo-UO'!AP152</f>
        <v>Preventivo</v>
      </c>
      <c r="R151" s="464" t="str">
        <f>'01-Mapa de riesgo-UO'!AR152</f>
        <v>FUERTE</v>
      </c>
      <c r="S151" s="478" t="s">
        <v>2485</v>
      </c>
      <c r="T151" s="478"/>
      <c r="U151" s="269" t="str">
        <f>'01-Mapa de riesgo-UO'!AW152</f>
        <v>ASUMIR</v>
      </c>
      <c r="V151" s="269">
        <f>'01-Mapa de riesgo-UO'!AX152</f>
        <v>0</v>
      </c>
      <c r="W151" s="270" t="str">
        <f>'01-Mapa de riesgo-UO'!K152</f>
        <v>Utilización de un método de ensayo inadecuado
(7.2)</v>
      </c>
      <c r="X151" s="271"/>
      <c r="Y151" s="272"/>
      <c r="Z151" s="273"/>
      <c r="AA151" s="273"/>
      <c r="AB151" s="479" t="s">
        <v>2213</v>
      </c>
      <c r="AC151" s="264"/>
    </row>
    <row r="152" spans="1:29" ht="92.25" hidden="1" customHeight="1" x14ac:dyDescent="0.2">
      <c r="A152" s="462"/>
      <c r="B152" s="462"/>
      <c r="C152" s="462"/>
      <c r="D152" s="462"/>
      <c r="E152" s="462"/>
      <c r="F152" s="462"/>
      <c r="G152" s="266">
        <f>'01-Mapa de riesgo-UO'!I153</f>
        <v>0</v>
      </c>
      <c r="H152" s="462"/>
      <c r="I152" s="462"/>
      <c r="J152" s="462"/>
      <c r="K152" s="477"/>
      <c r="L152" s="478"/>
      <c r="M152" s="267">
        <f>'01-Mapa de riesgo-UO'!W153</f>
        <v>0</v>
      </c>
      <c r="N152" s="266">
        <f>'01-Mapa de riesgo-UO'!AB153</f>
        <v>0</v>
      </c>
      <c r="O152" s="266">
        <f>'01-Mapa de riesgo-UO'!AF153</f>
        <v>0</v>
      </c>
      <c r="P152" s="268">
        <f>'01-Mapa de riesgo-UO'!AK153</f>
        <v>0</v>
      </c>
      <c r="Q152" s="268">
        <f>'01-Mapa de riesgo-UO'!AP153</f>
        <v>0</v>
      </c>
      <c r="R152" s="462"/>
      <c r="S152" s="478"/>
      <c r="T152" s="478"/>
      <c r="U152" s="269">
        <f>'01-Mapa de riesgo-UO'!AW153</f>
        <v>0</v>
      </c>
      <c r="V152" s="269">
        <f>'01-Mapa de riesgo-UO'!AX153</f>
        <v>0</v>
      </c>
      <c r="W152" s="270">
        <f>'01-Mapa de riesgo-UO'!K153</f>
        <v>0</v>
      </c>
      <c r="X152" s="271"/>
      <c r="Y152" s="272"/>
      <c r="Z152" s="273"/>
      <c r="AA152" s="273"/>
      <c r="AB152" s="469"/>
      <c r="AC152" s="264"/>
    </row>
    <row r="153" spans="1:29" ht="92.25" hidden="1" customHeight="1" x14ac:dyDescent="0.2">
      <c r="A153" s="463"/>
      <c r="B153" s="463"/>
      <c r="C153" s="463"/>
      <c r="D153" s="463"/>
      <c r="E153" s="463"/>
      <c r="F153" s="463"/>
      <c r="G153" s="266">
        <f>'01-Mapa de riesgo-UO'!I154</f>
        <v>0</v>
      </c>
      <c r="H153" s="463"/>
      <c r="I153" s="463"/>
      <c r="J153" s="463"/>
      <c r="K153" s="477"/>
      <c r="L153" s="478"/>
      <c r="M153" s="267">
        <f>'01-Mapa de riesgo-UO'!W154</f>
        <v>0</v>
      </c>
      <c r="N153" s="266">
        <f>'01-Mapa de riesgo-UO'!AB154</f>
        <v>0</v>
      </c>
      <c r="O153" s="266">
        <f>'01-Mapa de riesgo-UO'!AF154</f>
        <v>0</v>
      </c>
      <c r="P153" s="268">
        <f>'01-Mapa de riesgo-UO'!AK154</f>
        <v>0</v>
      </c>
      <c r="Q153" s="268">
        <f>'01-Mapa de riesgo-UO'!AP154</f>
        <v>0</v>
      </c>
      <c r="R153" s="463"/>
      <c r="S153" s="478"/>
      <c r="T153" s="478"/>
      <c r="U153" s="269">
        <f>'01-Mapa de riesgo-UO'!AW154</f>
        <v>0</v>
      </c>
      <c r="V153" s="269">
        <f>'01-Mapa de riesgo-UO'!AX154</f>
        <v>0</v>
      </c>
      <c r="W153" s="270">
        <f>'01-Mapa de riesgo-UO'!K154</f>
        <v>0</v>
      </c>
      <c r="X153" s="271"/>
      <c r="Y153" s="272"/>
      <c r="Z153" s="273"/>
      <c r="AA153" s="273"/>
      <c r="AB153" s="470"/>
      <c r="AC153" s="264"/>
    </row>
    <row r="154" spans="1:29" ht="92.25" hidden="1" customHeight="1" x14ac:dyDescent="0.2">
      <c r="A154" s="465">
        <v>49</v>
      </c>
      <c r="B154" s="465" t="str">
        <f>'01-Mapa de riesgo-UO'!D155</f>
        <v>EXTENSIÓN_PROYECCIÓN_SOCIAL</v>
      </c>
      <c r="C154" s="461" t="str">
        <f>+'01-Mapa de riesgo-UO'!F155</f>
        <v>NO</v>
      </c>
      <c r="D154" s="461" t="str">
        <f>'01-Mapa de riesgo-UO'!J155</f>
        <v>Operacional</v>
      </c>
      <c r="E154" s="461" t="str">
        <f>'01-Mapa de riesgo-UO'!K155</f>
        <v>Pérdida de la validez de los resultados (Evaluación de la incertidumbre)
(7.6)</v>
      </c>
      <c r="F154" s="461" t="str">
        <f>'01-Mapa de riesgo-UO'!L155</f>
        <v>En la estimación  de la incertidumbre el laboratorio podría no tener en cuenta todos los componentes que intervienen en dicha estimación, afectando la validez de los resultados de los ensayos.</v>
      </c>
      <c r="G154" s="266" t="str">
        <f>'01-Mapa de riesgo-UO'!I155</f>
        <v>Falta de un análisis detallado de cada uno de los factores que afectan la incertidumbre en el  laboratorio.</v>
      </c>
      <c r="H154" s="461" t="str">
        <f>'01-Mapa de riesgo-UO'!M155</f>
        <v>Resultado inválido
No conformidades en audiorías internas y externas.
Pérdida de la confianza en el laboratorio</v>
      </c>
      <c r="I154" s="464" t="str">
        <f>'01-Mapa de riesgo-UO'!AT155</f>
        <v>LEVE</v>
      </c>
      <c r="J154" s="461" t="str">
        <f>'01-Mapa de riesgo-UO'!AU155</f>
        <v>No. de informes de ensayo con resultados inválidos por estimación de la incertidumbre / No. total de informes de resultados</v>
      </c>
      <c r="K154" s="476">
        <v>0</v>
      </c>
      <c r="L154" s="478" t="s">
        <v>2481</v>
      </c>
      <c r="M154" s="267" t="str">
        <f>'01-Mapa de riesgo-UO'!W155</f>
        <v>Verificación de la estimación de  la incertidumbre</v>
      </c>
      <c r="N154" s="266">
        <f>'01-Mapa de riesgo-UO'!AB155</f>
        <v>0</v>
      </c>
      <c r="O154" s="266" t="str">
        <f>'01-Mapa de riesgo-UO'!AF155</f>
        <v>Asignado</v>
      </c>
      <c r="P154" s="268" t="str">
        <f>'01-Mapa de riesgo-UO'!AK155</f>
        <v>Oportuno</v>
      </c>
      <c r="Q154" s="268" t="str">
        <f>'01-Mapa de riesgo-UO'!AP155</f>
        <v>Preventivo</v>
      </c>
      <c r="R154" s="464" t="str">
        <f>'01-Mapa de riesgo-UO'!AR155</f>
        <v>FUERTE</v>
      </c>
      <c r="S154" s="478" t="s">
        <v>2485</v>
      </c>
      <c r="T154" s="478"/>
      <c r="U154" s="269" t="str">
        <f>'01-Mapa de riesgo-UO'!AW155</f>
        <v>ASUMIR</v>
      </c>
      <c r="V154" s="269">
        <f>'01-Mapa de riesgo-UO'!AX155</f>
        <v>0</v>
      </c>
      <c r="W154" s="270" t="str">
        <f>'01-Mapa de riesgo-UO'!K155</f>
        <v>Pérdida de la validez de los resultados (Evaluación de la incertidumbre)
(7.6)</v>
      </c>
      <c r="X154" s="271"/>
      <c r="Y154" s="272"/>
      <c r="Z154" s="273"/>
      <c r="AA154" s="273"/>
      <c r="AB154" s="479" t="s">
        <v>2213</v>
      </c>
      <c r="AC154" s="264"/>
    </row>
    <row r="155" spans="1:29" ht="92.25" hidden="1" customHeight="1" x14ac:dyDescent="0.2">
      <c r="A155" s="462"/>
      <c r="B155" s="462"/>
      <c r="C155" s="462"/>
      <c r="D155" s="462"/>
      <c r="E155" s="462"/>
      <c r="F155" s="462"/>
      <c r="G155" s="266">
        <f>'01-Mapa de riesgo-UO'!I156</f>
        <v>0</v>
      </c>
      <c r="H155" s="462"/>
      <c r="I155" s="462"/>
      <c r="J155" s="462"/>
      <c r="K155" s="477"/>
      <c r="L155" s="478"/>
      <c r="M155" s="267">
        <f>'01-Mapa de riesgo-UO'!W156</f>
        <v>0</v>
      </c>
      <c r="N155" s="266">
        <f>'01-Mapa de riesgo-UO'!AB156</f>
        <v>0</v>
      </c>
      <c r="O155" s="266">
        <f>'01-Mapa de riesgo-UO'!AF156</f>
        <v>0</v>
      </c>
      <c r="P155" s="268">
        <f>'01-Mapa de riesgo-UO'!AK156</f>
        <v>0</v>
      </c>
      <c r="Q155" s="268">
        <f>'01-Mapa de riesgo-UO'!AP156</f>
        <v>0</v>
      </c>
      <c r="R155" s="462"/>
      <c r="S155" s="478"/>
      <c r="T155" s="478"/>
      <c r="U155" s="269">
        <f>'01-Mapa de riesgo-UO'!AW156</f>
        <v>0</v>
      </c>
      <c r="V155" s="269">
        <f>'01-Mapa de riesgo-UO'!AX156</f>
        <v>0</v>
      </c>
      <c r="W155" s="270">
        <f>'01-Mapa de riesgo-UO'!K156</f>
        <v>0</v>
      </c>
      <c r="X155" s="271"/>
      <c r="Y155" s="272"/>
      <c r="Z155" s="273"/>
      <c r="AA155" s="273"/>
      <c r="AB155" s="469"/>
      <c r="AC155" s="264"/>
    </row>
    <row r="156" spans="1:29" ht="92.25" hidden="1" customHeight="1" x14ac:dyDescent="0.2">
      <c r="A156" s="463"/>
      <c r="B156" s="463"/>
      <c r="C156" s="463"/>
      <c r="D156" s="463"/>
      <c r="E156" s="463"/>
      <c r="F156" s="463"/>
      <c r="G156" s="266">
        <f>'01-Mapa de riesgo-UO'!I157</f>
        <v>0</v>
      </c>
      <c r="H156" s="463"/>
      <c r="I156" s="463"/>
      <c r="J156" s="463"/>
      <c r="K156" s="477"/>
      <c r="L156" s="478"/>
      <c r="M156" s="267">
        <f>'01-Mapa de riesgo-UO'!W157</f>
        <v>0</v>
      </c>
      <c r="N156" s="266">
        <f>'01-Mapa de riesgo-UO'!AB157</f>
        <v>0</v>
      </c>
      <c r="O156" s="266">
        <f>'01-Mapa de riesgo-UO'!AF157</f>
        <v>0</v>
      </c>
      <c r="P156" s="268">
        <f>'01-Mapa de riesgo-UO'!AK157</f>
        <v>0</v>
      </c>
      <c r="Q156" s="268">
        <f>'01-Mapa de riesgo-UO'!AP157</f>
        <v>0</v>
      </c>
      <c r="R156" s="463"/>
      <c r="S156" s="478"/>
      <c r="T156" s="478"/>
      <c r="U156" s="269">
        <f>'01-Mapa de riesgo-UO'!AW157</f>
        <v>0</v>
      </c>
      <c r="V156" s="269">
        <f>'01-Mapa de riesgo-UO'!AX157</f>
        <v>0</v>
      </c>
      <c r="W156" s="270">
        <f>'01-Mapa de riesgo-UO'!K157</f>
        <v>0</v>
      </c>
      <c r="X156" s="271"/>
      <c r="Y156" s="272"/>
      <c r="Z156" s="273"/>
      <c r="AA156" s="273"/>
      <c r="AB156" s="470"/>
      <c r="AC156" s="264"/>
    </row>
    <row r="157" spans="1:29" ht="92.25" hidden="1" customHeight="1" x14ac:dyDescent="0.2">
      <c r="A157" s="465">
        <v>50</v>
      </c>
      <c r="B157" s="465" t="str">
        <f>'01-Mapa de riesgo-UO'!D158</f>
        <v>EXTENSIÓN_PROYECCIÓN_SOCIAL</v>
      </c>
      <c r="C157" s="461" t="str">
        <f>+'01-Mapa de riesgo-UO'!F158</f>
        <v>NO</v>
      </c>
      <c r="D157" s="461" t="str">
        <f>'01-Mapa de riesgo-UO'!J158</f>
        <v>Cumplimiento</v>
      </c>
      <c r="E157" s="461" t="str">
        <f>'01-Mapa de riesgo-UO'!K158</f>
        <v>Pérdida de la validez de los resultados
(7.7)</v>
      </c>
      <c r="F157" s="461" t="str">
        <f>'01-Mapa de riesgo-UO'!L158</f>
        <v>No aprobar los ensayos de aptitud o pruebas interlaboratorio</v>
      </c>
      <c r="G157" s="266" t="str">
        <f>'01-Mapa de riesgo-UO'!I158</f>
        <v>No se han tenido en cuenta procedimientos para hacer seguimiento a la validez de los resultados</v>
      </c>
      <c r="H157" s="461" t="str">
        <f>'01-Mapa de riesgo-UO'!M158</f>
        <v>Resultados inválidos
Incumplimiento de los controles de calidad/aseguramiento de la calidad de los métodos de ensayo.
Suspensión de la acreditación de IDEAM.</v>
      </c>
      <c r="I157" s="464" t="str">
        <f>'01-Mapa de riesgo-UO'!AT158</f>
        <v>LEVE</v>
      </c>
      <c r="J157" s="461" t="str">
        <f>'01-Mapa de riesgo-UO'!AU158</f>
        <v>No ensayos de aptitud con resultados satisfactorios / Total de ensayos de aptitud</v>
      </c>
      <c r="K157" s="476">
        <v>1</v>
      </c>
      <c r="L157" s="478" t="s">
        <v>2482</v>
      </c>
      <c r="M157" s="267" t="str">
        <f>'01-Mapa de riesgo-UO'!W158</f>
        <v xml:space="preserve">Participación en ensayos de aptitud
Comprobaciones intermedias que permiten confiar en el resultado reportado </v>
      </c>
      <c r="N157" s="266">
        <f>'01-Mapa de riesgo-UO'!AB158</f>
        <v>0</v>
      </c>
      <c r="O157" s="266" t="str">
        <f>'01-Mapa de riesgo-UO'!AF158</f>
        <v>Asignado</v>
      </c>
      <c r="P157" s="268" t="str">
        <f>'01-Mapa de riesgo-UO'!AK158</f>
        <v>Oportuno</v>
      </c>
      <c r="Q157" s="268" t="str">
        <f>'01-Mapa de riesgo-UO'!AP158</f>
        <v>Preventivo</v>
      </c>
      <c r="R157" s="464" t="str">
        <f>'01-Mapa de riesgo-UO'!AR158</f>
        <v>ACEPTABLE</v>
      </c>
      <c r="S157" s="478" t="s">
        <v>2485</v>
      </c>
      <c r="T157" s="478"/>
      <c r="U157" s="269" t="str">
        <f>'01-Mapa de riesgo-UO'!AW158</f>
        <v>ASUMIR</v>
      </c>
      <c r="V157" s="269">
        <f>'01-Mapa de riesgo-UO'!AX158</f>
        <v>0</v>
      </c>
      <c r="W157" s="270" t="str">
        <f>'01-Mapa de riesgo-UO'!K158</f>
        <v>Pérdida de la validez de los resultados
(7.7)</v>
      </c>
      <c r="X157" s="271"/>
      <c r="Y157" s="272"/>
      <c r="Z157" s="273"/>
      <c r="AA157" s="273"/>
      <c r="AB157" s="479" t="s">
        <v>2213</v>
      </c>
      <c r="AC157" s="264"/>
    </row>
    <row r="158" spans="1:29" ht="92.25" hidden="1" customHeight="1" x14ac:dyDescent="0.2">
      <c r="A158" s="462"/>
      <c r="B158" s="462"/>
      <c r="C158" s="462"/>
      <c r="D158" s="462"/>
      <c r="E158" s="462"/>
      <c r="F158" s="462"/>
      <c r="G158" s="266">
        <f>'01-Mapa de riesgo-UO'!I159</f>
        <v>0</v>
      </c>
      <c r="H158" s="462"/>
      <c r="I158" s="462"/>
      <c r="J158" s="462"/>
      <c r="K158" s="477"/>
      <c r="L158" s="478"/>
      <c r="M158" s="267">
        <f>'01-Mapa de riesgo-UO'!W159</f>
        <v>0</v>
      </c>
      <c r="N158" s="266">
        <f>'01-Mapa de riesgo-UO'!AB159</f>
        <v>0</v>
      </c>
      <c r="O158" s="266">
        <f>'01-Mapa de riesgo-UO'!AF159</f>
        <v>0</v>
      </c>
      <c r="P158" s="268">
        <f>'01-Mapa de riesgo-UO'!AK159</f>
        <v>0</v>
      </c>
      <c r="Q158" s="268">
        <f>'01-Mapa de riesgo-UO'!AP159</f>
        <v>0</v>
      </c>
      <c r="R158" s="462"/>
      <c r="S158" s="478"/>
      <c r="T158" s="478"/>
      <c r="U158" s="269">
        <f>'01-Mapa de riesgo-UO'!AW159</f>
        <v>0</v>
      </c>
      <c r="V158" s="269">
        <f>'01-Mapa de riesgo-UO'!AX159</f>
        <v>0</v>
      </c>
      <c r="W158" s="270">
        <f>'01-Mapa de riesgo-UO'!K159</f>
        <v>0</v>
      </c>
      <c r="X158" s="271"/>
      <c r="Y158" s="272"/>
      <c r="Z158" s="273"/>
      <c r="AA158" s="273"/>
      <c r="AB158" s="469"/>
      <c r="AC158" s="264"/>
    </row>
    <row r="159" spans="1:29" ht="92.25" hidden="1" customHeight="1" x14ac:dyDescent="0.2">
      <c r="A159" s="463"/>
      <c r="B159" s="463"/>
      <c r="C159" s="463"/>
      <c r="D159" s="463"/>
      <c r="E159" s="463"/>
      <c r="F159" s="463"/>
      <c r="G159" s="266">
        <f>'01-Mapa de riesgo-UO'!I160</f>
        <v>0</v>
      </c>
      <c r="H159" s="463"/>
      <c r="I159" s="463"/>
      <c r="J159" s="463"/>
      <c r="K159" s="477"/>
      <c r="L159" s="478"/>
      <c r="M159" s="267">
        <f>'01-Mapa de riesgo-UO'!W160</f>
        <v>0</v>
      </c>
      <c r="N159" s="266">
        <f>'01-Mapa de riesgo-UO'!AB160</f>
        <v>0</v>
      </c>
      <c r="O159" s="266">
        <f>'01-Mapa de riesgo-UO'!AF160</f>
        <v>0</v>
      </c>
      <c r="P159" s="268">
        <f>'01-Mapa de riesgo-UO'!AK160</f>
        <v>0</v>
      </c>
      <c r="Q159" s="268">
        <f>'01-Mapa de riesgo-UO'!AP160</f>
        <v>0</v>
      </c>
      <c r="R159" s="463"/>
      <c r="S159" s="478"/>
      <c r="T159" s="478"/>
      <c r="U159" s="269">
        <f>'01-Mapa de riesgo-UO'!AW160</f>
        <v>0</v>
      </c>
      <c r="V159" s="269">
        <f>'01-Mapa de riesgo-UO'!AX160</f>
        <v>0</v>
      </c>
      <c r="W159" s="270">
        <f>'01-Mapa de riesgo-UO'!K160</f>
        <v>0</v>
      </c>
      <c r="X159" s="271"/>
      <c r="Y159" s="272"/>
      <c r="Z159" s="273"/>
      <c r="AA159" s="273"/>
      <c r="AB159" s="470"/>
      <c r="AC159" s="264"/>
    </row>
    <row r="160" spans="1:29" ht="92.25" hidden="1" customHeight="1" x14ac:dyDescent="0.2">
      <c r="A160" s="465">
        <v>51</v>
      </c>
      <c r="B160" s="465" t="str">
        <f>'01-Mapa de riesgo-UO'!D161</f>
        <v>EXTENSIÓN_PROYECCIÓN_SOCIAL</v>
      </c>
      <c r="C160" s="461" t="str">
        <f>+'01-Mapa de riesgo-UO'!F161</f>
        <v>NO</v>
      </c>
      <c r="D160" s="461" t="str">
        <f>'01-Mapa de riesgo-UO'!J161</f>
        <v>Corrupción</v>
      </c>
      <c r="E160" s="461" t="str">
        <f>'01-Mapa de riesgo-UO'!K161</f>
        <v>Pérdida de la imparcialidad (4.1.3)</v>
      </c>
      <c r="F160" s="461" t="str">
        <f>'01-Mapa de riesgo-UO'!L161</f>
        <v>Los funcionarios podrían perder objetividad en los resultados al tener comunicación con el cliente y participar en la ejecución de los ensayos</v>
      </c>
      <c r="G160" s="266" t="str">
        <f>'01-Mapa de riesgo-UO'!I161</f>
        <v>Conflicto de intereses de los funcionarios del laboratorio al realizar actividades relacionadas con el servicio al cliente y actividades de ensayo y calibración</v>
      </c>
      <c r="H160" s="461" t="str">
        <f>'01-Mapa de riesgo-UO'!M161</f>
        <v>Pérdida de  credibilidad en el laboratorio
Pérdida de la confianza en el funcionario.
Iniciación de un proceso disciplinario</v>
      </c>
      <c r="I160" s="464" t="str">
        <f>'01-Mapa de riesgo-UO'!AT161</f>
        <v>LEVE</v>
      </c>
      <c r="J160" s="461" t="str">
        <f>'01-Mapa de riesgo-UO'!AU161</f>
        <v>No informes con pérdida de la imparcialidad / No informes expedidos por el laboratorio</v>
      </c>
      <c r="K160" s="476">
        <v>0</v>
      </c>
      <c r="L160" s="478" t="s">
        <v>2483</v>
      </c>
      <c r="M160" s="267" t="str">
        <f>'01-Mapa de riesgo-UO'!W161</f>
        <v>El informe de caracterización es revisado por alguien diferente a quien lo elabora y aprobado por el Director del laboratorio.</v>
      </c>
      <c r="N160" s="266">
        <f>'01-Mapa de riesgo-UO'!AB161</f>
        <v>0</v>
      </c>
      <c r="O160" s="266" t="str">
        <f>'01-Mapa de riesgo-UO'!AF161</f>
        <v>Asignado</v>
      </c>
      <c r="P160" s="268" t="str">
        <f>'01-Mapa de riesgo-UO'!AK161</f>
        <v>Oportuno</v>
      </c>
      <c r="Q160" s="268" t="str">
        <f>'01-Mapa de riesgo-UO'!AP161</f>
        <v>Preventivo</v>
      </c>
      <c r="R160" s="464" t="str">
        <f>'01-Mapa de riesgo-UO'!AR161</f>
        <v>ACEPTABLE</v>
      </c>
      <c r="S160" s="478" t="s">
        <v>2485</v>
      </c>
      <c r="T160" s="478"/>
      <c r="U160" s="269" t="str">
        <f>'01-Mapa de riesgo-UO'!AW161</f>
        <v>ASUMIR</v>
      </c>
      <c r="V160" s="269">
        <f>'01-Mapa de riesgo-UO'!AX161</f>
        <v>0</v>
      </c>
      <c r="W160" s="270" t="str">
        <f>'01-Mapa de riesgo-UO'!K161</f>
        <v>Pérdida de la imparcialidad (4.1.3)</v>
      </c>
      <c r="X160" s="271"/>
      <c r="Y160" s="272"/>
      <c r="Z160" s="273"/>
      <c r="AA160" s="273"/>
      <c r="AB160" s="479" t="s">
        <v>2213</v>
      </c>
      <c r="AC160" s="264"/>
    </row>
    <row r="161" spans="1:29" ht="92.25" hidden="1" customHeight="1" x14ac:dyDescent="0.2">
      <c r="A161" s="462"/>
      <c r="B161" s="462"/>
      <c r="C161" s="462"/>
      <c r="D161" s="462"/>
      <c r="E161" s="462"/>
      <c r="F161" s="462"/>
      <c r="G161" s="266">
        <f>'01-Mapa de riesgo-UO'!I162</f>
        <v>0</v>
      </c>
      <c r="H161" s="462"/>
      <c r="I161" s="462"/>
      <c r="J161" s="462"/>
      <c r="K161" s="477"/>
      <c r="L161" s="478"/>
      <c r="M161" s="267">
        <f>'01-Mapa de riesgo-UO'!W162</f>
        <v>0</v>
      </c>
      <c r="N161" s="266">
        <f>'01-Mapa de riesgo-UO'!AB162</f>
        <v>0</v>
      </c>
      <c r="O161" s="266">
        <f>'01-Mapa de riesgo-UO'!AF162</f>
        <v>0</v>
      </c>
      <c r="P161" s="268">
        <f>'01-Mapa de riesgo-UO'!AK162</f>
        <v>0</v>
      </c>
      <c r="Q161" s="268">
        <f>'01-Mapa de riesgo-UO'!AP162</f>
        <v>0</v>
      </c>
      <c r="R161" s="462"/>
      <c r="S161" s="478"/>
      <c r="T161" s="478"/>
      <c r="U161" s="269">
        <f>'01-Mapa de riesgo-UO'!AW162</f>
        <v>0</v>
      </c>
      <c r="V161" s="269">
        <f>'01-Mapa de riesgo-UO'!AX162</f>
        <v>0</v>
      </c>
      <c r="W161" s="270">
        <f>'01-Mapa de riesgo-UO'!K162</f>
        <v>0</v>
      </c>
      <c r="X161" s="271"/>
      <c r="Y161" s="272"/>
      <c r="Z161" s="273"/>
      <c r="AA161" s="273"/>
      <c r="AB161" s="469"/>
      <c r="AC161" s="264"/>
    </row>
    <row r="162" spans="1:29" ht="92.25" hidden="1" customHeight="1" x14ac:dyDescent="0.2">
      <c r="A162" s="463"/>
      <c r="B162" s="463"/>
      <c r="C162" s="463"/>
      <c r="D162" s="463"/>
      <c r="E162" s="463"/>
      <c r="F162" s="463"/>
      <c r="G162" s="266">
        <f>'01-Mapa de riesgo-UO'!I163</f>
        <v>0</v>
      </c>
      <c r="H162" s="463"/>
      <c r="I162" s="463"/>
      <c r="J162" s="463"/>
      <c r="K162" s="477"/>
      <c r="L162" s="478"/>
      <c r="M162" s="267">
        <f>'01-Mapa de riesgo-UO'!W163</f>
        <v>0</v>
      </c>
      <c r="N162" s="266">
        <f>'01-Mapa de riesgo-UO'!AB163</f>
        <v>0</v>
      </c>
      <c r="O162" s="266">
        <f>'01-Mapa de riesgo-UO'!AF163</f>
        <v>0</v>
      </c>
      <c r="P162" s="268">
        <f>'01-Mapa de riesgo-UO'!AK163</f>
        <v>0</v>
      </c>
      <c r="Q162" s="268">
        <f>'01-Mapa de riesgo-UO'!AP163</f>
        <v>0</v>
      </c>
      <c r="R162" s="463"/>
      <c r="S162" s="478"/>
      <c r="T162" s="478"/>
      <c r="U162" s="269">
        <f>'01-Mapa de riesgo-UO'!AW163</f>
        <v>0</v>
      </c>
      <c r="V162" s="269">
        <f>'01-Mapa de riesgo-UO'!AX163</f>
        <v>0</v>
      </c>
      <c r="W162" s="270">
        <f>'01-Mapa de riesgo-UO'!K163</f>
        <v>0</v>
      </c>
      <c r="X162" s="271"/>
      <c r="Y162" s="272"/>
      <c r="Z162" s="273"/>
      <c r="AA162" s="273"/>
      <c r="AB162" s="470"/>
      <c r="AC162" s="264"/>
    </row>
    <row r="163" spans="1:29" ht="92.25" hidden="1" customHeight="1" x14ac:dyDescent="0.2">
      <c r="A163" s="465">
        <v>52</v>
      </c>
      <c r="B163" s="465" t="str">
        <f>'01-Mapa de riesgo-UO'!D164</f>
        <v>EXTENSIÓN_PROYECCIÓN_SOCIAL</v>
      </c>
      <c r="C163" s="461" t="str">
        <f>+'01-Mapa de riesgo-UO'!F164</f>
        <v>NO</v>
      </c>
      <c r="D163" s="461" t="str">
        <f>'01-Mapa de riesgo-UO'!J164</f>
        <v>Corrupción</v>
      </c>
      <c r="E163" s="461" t="str">
        <f>'01-Mapa de riesgo-UO'!K164</f>
        <v>Pérdida de la imparcialidad (4.1.3)</v>
      </c>
      <c r="F163" s="461" t="str">
        <f>'01-Mapa de riesgo-UO'!L164</f>
        <v xml:space="preserve">Los funcionarios podrían perder la objetividad en sus actividades teniendo en cuenta las influencias que otros funcionarios puedan ejercer sobre ellos </v>
      </c>
      <c r="G163" s="266" t="str">
        <f>'01-Mapa de riesgo-UO'!I164</f>
        <v>Conflicto de intereses entre las relaciones del organigrama del GIAS</v>
      </c>
      <c r="H163" s="461" t="str">
        <f>'01-Mapa de riesgo-UO'!M164</f>
        <v>Pérdida de la confianza en el funcionario.
Iniciación de un proceso disciplinario</v>
      </c>
      <c r="I163" s="464" t="str">
        <f>'01-Mapa de riesgo-UO'!AT164</f>
        <v>LEVE</v>
      </c>
      <c r="J163" s="461" t="str">
        <f>'01-Mapa de riesgo-UO'!AU164</f>
        <v>No. Informes con pérdida de la imparcialidad / No informes expedidos por el laboratorio</v>
      </c>
      <c r="K163" s="476">
        <v>0</v>
      </c>
      <c r="L163" s="478" t="s">
        <v>2483</v>
      </c>
      <c r="M163" s="267" t="str">
        <f>'01-Mapa de riesgo-UO'!W164</f>
        <v>Firma de cada funcionario del:
- Autorización
- Acta de compromiso ético
- Declaración de impedimento</v>
      </c>
      <c r="N163" s="266">
        <f>'01-Mapa de riesgo-UO'!AB164</f>
        <v>0</v>
      </c>
      <c r="O163" s="266" t="str">
        <f>'01-Mapa de riesgo-UO'!AF164</f>
        <v>Asignado</v>
      </c>
      <c r="P163" s="268" t="str">
        <f>'01-Mapa de riesgo-UO'!AK164</f>
        <v>Oportuno</v>
      </c>
      <c r="Q163" s="268" t="str">
        <f>'01-Mapa de riesgo-UO'!AP164</f>
        <v>Preventivo</v>
      </c>
      <c r="R163" s="464" t="str">
        <f>'01-Mapa de riesgo-UO'!AR164</f>
        <v>ACEPTABLE</v>
      </c>
      <c r="S163" s="478" t="s">
        <v>2485</v>
      </c>
      <c r="T163" s="478"/>
      <c r="U163" s="269" t="str">
        <f>'01-Mapa de riesgo-UO'!AW164</f>
        <v>ASUMIR</v>
      </c>
      <c r="V163" s="269">
        <f>'01-Mapa de riesgo-UO'!AX164</f>
        <v>0</v>
      </c>
      <c r="W163" s="270" t="str">
        <f>'01-Mapa de riesgo-UO'!K164</f>
        <v>Pérdida de la imparcialidad (4.1.3)</v>
      </c>
      <c r="X163" s="271"/>
      <c r="Y163" s="272"/>
      <c r="Z163" s="273"/>
      <c r="AA163" s="273"/>
      <c r="AB163" s="479" t="s">
        <v>2213</v>
      </c>
      <c r="AC163" s="264"/>
    </row>
    <row r="164" spans="1:29" ht="92.25" hidden="1" customHeight="1" x14ac:dyDescent="0.2">
      <c r="A164" s="462"/>
      <c r="B164" s="462"/>
      <c r="C164" s="462"/>
      <c r="D164" s="462"/>
      <c r="E164" s="462"/>
      <c r="F164" s="462"/>
      <c r="G164" s="266">
        <f>'01-Mapa de riesgo-UO'!I165</f>
        <v>0</v>
      </c>
      <c r="H164" s="462"/>
      <c r="I164" s="462"/>
      <c r="J164" s="462"/>
      <c r="K164" s="477"/>
      <c r="L164" s="478"/>
      <c r="M164" s="267">
        <f>'01-Mapa de riesgo-UO'!W165</f>
        <v>0</v>
      </c>
      <c r="N164" s="266">
        <f>'01-Mapa de riesgo-UO'!AB165</f>
        <v>0</v>
      </c>
      <c r="O164" s="266">
        <f>'01-Mapa de riesgo-UO'!AF165</f>
        <v>0</v>
      </c>
      <c r="P164" s="268">
        <f>'01-Mapa de riesgo-UO'!AK165</f>
        <v>0</v>
      </c>
      <c r="Q164" s="268">
        <f>'01-Mapa de riesgo-UO'!AP165</f>
        <v>0</v>
      </c>
      <c r="R164" s="462"/>
      <c r="S164" s="478"/>
      <c r="T164" s="478"/>
      <c r="U164" s="269">
        <f>'01-Mapa de riesgo-UO'!AW165</f>
        <v>0</v>
      </c>
      <c r="V164" s="269">
        <f>'01-Mapa de riesgo-UO'!AX165</f>
        <v>0</v>
      </c>
      <c r="W164" s="270">
        <f>'01-Mapa de riesgo-UO'!K165</f>
        <v>0</v>
      </c>
      <c r="X164" s="271"/>
      <c r="Y164" s="272"/>
      <c r="Z164" s="273"/>
      <c r="AA164" s="273"/>
      <c r="AB164" s="469"/>
      <c r="AC164" s="264"/>
    </row>
    <row r="165" spans="1:29" ht="92.25" hidden="1" customHeight="1" x14ac:dyDescent="0.2">
      <c r="A165" s="463"/>
      <c r="B165" s="463"/>
      <c r="C165" s="463"/>
      <c r="D165" s="463"/>
      <c r="E165" s="463"/>
      <c r="F165" s="463"/>
      <c r="G165" s="266">
        <f>'01-Mapa de riesgo-UO'!I166</f>
        <v>0</v>
      </c>
      <c r="H165" s="463"/>
      <c r="I165" s="463"/>
      <c r="J165" s="463"/>
      <c r="K165" s="477"/>
      <c r="L165" s="478"/>
      <c r="M165" s="267">
        <f>'01-Mapa de riesgo-UO'!W166</f>
        <v>0</v>
      </c>
      <c r="N165" s="266">
        <f>'01-Mapa de riesgo-UO'!AB166</f>
        <v>0</v>
      </c>
      <c r="O165" s="266">
        <f>'01-Mapa de riesgo-UO'!AF166</f>
        <v>0</v>
      </c>
      <c r="P165" s="268">
        <f>'01-Mapa de riesgo-UO'!AK166</f>
        <v>0</v>
      </c>
      <c r="Q165" s="268">
        <f>'01-Mapa de riesgo-UO'!AP166</f>
        <v>0</v>
      </c>
      <c r="R165" s="463"/>
      <c r="S165" s="478"/>
      <c r="T165" s="478"/>
      <c r="U165" s="269">
        <f>'01-Mapa de riesgo-UO'!AW166</f>
        <v>0</v>
      </c>
      <c r="V165" s="269">
        <f>'01-Mapa de riesgo-UO'!AX166</f>
        <v>0</v>
      </c>
      <c r="W165" s="270">
        <f>'01-Mapa de riesgo-UO'!K166</f>
        <v>0</v>
      </c>
      <c r="X165" s="271"/>
      <c r="Y165" s="272"/>
      <c r="Z165" s="273"/>
      <c r="AA165" s="273"/>
      <c r="AB165" s="470"/>
      <c r="AC165" s="264"/>
    </row>
    <row r="166" spans="1:29" ht="92.25" hidden="1" customHeight="1" x14ac:dyDescent="0.2">
      <c r="A166" s="465">
        <v>53</v>
      </c>
      <c r="B166" s="465" t="str">
        <f>'01-Mapa de riesgo-UO'!D167</f>
        <v>EXTENSIÓN_PROYECCIÓN_SOCIAL</v>
      </c>
      <c r="C166" s="461" t="str">
        <f>+'01-Mapa de riesgo-UO'!F167</f>
        <v>NO</v>
      </c>
      <c r="D166" s="461" t="str">
        <f>'01-Mapa de riesgo-UO'!J167</f>
        <v>Operacional</v>
      </c>
      <c r="E166" s="461" t="str">
        <f>'01-Mapa de riesgo-UO'!K167</f>
        <v>Pérdida de la validez de los resultados
(7.7)</v>
      </c>
      <c r="F166" s="461" t="str">
        <f>'01-Mapa de riesgo-UO'!L167</f>
        <v>Se debe hacer uso de instrumentos alternativos que han sido calibrados para obtener resultados
trazables o (métodos de aseguramiento de la validez de los resultados) para hacer seguimiento a la vallidez de los resultados.</v>
      </c>
      <c r="G166" s="266" t="str">
        <f>'01-Mapa de riesgo-UO'!I167</f>
        <v>Certificado de calibración de equipos o instrumentos, con resultados no conformes con respecto a las especificaciones del GIAS (especificaciones del equipo, método, etc).</v>
      </c>
      <c r="H166" s="461" t="str">
        <f>'01-Mapa de riesgo-UO'!M167</f>
        <v>Resultados inválidos
Incumplimiento de los controles de calidad/aseguramiento de la calidad de los métodos de ensayo.</v>
      </c>
      <c r="I166" s="464" t="str">
        <f>'01-Mapa de riesgo-UO'!AT167</f>
        <v>LEVE</v>
      </c>
      <c r="J166" s="461" t="str">
        <f>'01-Mapa de riesgo-UO'!AU167</f>
        <v>N° de certificados de calibración con declaración no conforme/N° de certificados de calibración de equipos</v>
      </c>
      <c r="K166" s="476">
        <v>0</v>
      </c>
      <c r="L166" s="478" t="s">
        <v>2484</v>
      </c>
      <c r="M166" s="267" t="str">
        <f>'01-Mapa de riesgo-UO'!W167</f>
        <v>Revisión de requisitos para la contratación de servicios de calibración.
Contratación de servicios de calibración con OEC acreditados en ISO 17025, por ONAC en la versión vigente.
Aseguramiento de la validez de los resultados.</v>
      </c>
      <c r="N166" s="266">
        <f>'01-Mapa de riesgo-UO'!AB167</f>
        <v>0</v>
      </c>
      <c r="O166" s="266" t="str">
        <f>'01-Mapa de riesgo-UO'!AF167</f>
        <v>Asignado</v>
      </c>
      <c r="P166" s="268" t="str">
        <f>'01-Mapa de riesgo-UO'!AK167</f>
        <v>Oportuno</v>
      </c>
      <c r="Q166" s="268" t="str">
        <f>'01-Mapa de riesgo-UO'!AP167</f>
        <v>Preventivo</v>
      </c>
      <c r="R166" s="464" t="str">
        <f>'01-Mapa de riesgo-UO'!AR167</f>
        <v>ACEPTABLE</v>
      </c>
      <c r="S166" s="478" t="s">
        <v>2485</v>
      </c>
      <c r="T166" s="478"/>
      <c r="U166" s="269" t="str">
        <f>'01-Mapa de riesgo-UO'!AW167</f>
        <v>ASUMIR</v>
      </c>
      <c r="V166" s="269">
        <f>'01-Mapa de riesgo-UO'!AX167</f>
        <v>0</v>
      </c>
      <c r="W166" s="270" t="str">
        <f>'01-Mapa de riesgo-UO'!K167</f>
        <v>Pérdida de la validez de los resultados
(7.7)</v>
      </c>
      <c r="X166" s="271"/>
      <c r="Y166" s="272"/>
      <c r="Z166" s="273"/>
      <c r="AA166" s="273"/>
      <c r="AB166" s="479" t="s">
        <v>2213</v>
      </c>
      <c r="AC166" s="264"/>
    </row>
    <row r="167" spans="1:29" ht="92.25" hidden="1" customHeight="1" x14ac:dyDescent="0.2">
      <c r="A167" s="462"/>
      <c r="B167" s="462"/>
      <c r="C167" s="462"/>
      <c r="D167" s="462"/>
      <c r="E167" s="462"/>
      <c r="F167" s="462"/>
      <c r="G167" s="266">
        <f>'01-Mapa de riesgo-UO'!I168</f>
        <v>0</v>
      </c>
      <c r="H167" s="462"/>
      <c r="I167" s="462"/>
      <c r="J167" s="462"/>
      <c r="K167" s="477"/>
      <c r="L167" s="478"/>
      <c r="M167" s="267">
        <f>'01-Mapa de riesgo-UO'!W168</f>
        <v>0</v>
      </c>
      <c r="N167" s="266">
        <f>'01-Mapa de riesgo-UO'!AB168</f>
        <v>0</v>
      </c>
      <c r="O167" s="266">
        <f>'01-Mapa de riesgo-UO'!AF168</f>
        <v>0</v>
      </c>
      <c r="P167" s="268">
        <f>'01-Mapa de riesgo-UO'!AK168</f>
        <v>0</v>
      </c>
      <c r="Q167" s="268">
        <f>'01-Mapa de riesgo-UO'!AP168</f>
        <v>0</v>
      </c>
      <c r="R167" s="462"/>
      <c r="S167" s="478"/>
      <c r="T167" s="478"/>
      <c r="U167" s="269">
        <f>'01-Mapa de riesgo-UO'!AW168</f>
        <v>0</v>
      </c>
      <c r="V167" s="269">
        <f>'01-Mapa de riesgo-UO'!AX168</f>
        <v>0</v>
      </c>
      <c r="W167" s="270">
        <f>'01-Mapa de riesgo-UO'!K168</f>
        <v>0</v>
      </c>
      <c r="X167" s="271"/>
      <c r="Y167" s="272"/>
      <c r="Z167" s="273"/>
      <c r="AA167" s="273"/>
      <c r="AB167" s="469"/>
      <c r="AC167" s="264"/>
    </row>
    <row r="168" spans="1:29" ht="92.25" hidden="1" customHeight="1" x14ac:dyDescent="0.2">
      <c r="A168" s="463"/>
      <c r="B168" s="463"/>
      <c r="C168" s="463"/>
      <c r="D168" s="463"/>
      <c r="E168" s="463"/>
      <c r="F168" s="463"/>
      <c r="G168" s="266">
        <f>'01-Mapa de riesgo-UO'!I169</f>
        <v>0</v>
      </c>
      <c r="H168" s="463"/>
      <c r="I168" s="463"/>
      <c r="J168" s="463"/>
      <c r="K168" s="477"/>
      <c r="L168" s="478"/>
      <c r="M168" s="267">
        <f>'01-Mapa de riesgo-UO'!W169</f>
        <v>0</v>
      </c>
      <c r="N168" s="266">
        <f>'01-Mapa de riesgo-UO'!AB169</f>
        <v>0</v>
      </c>
      <c r="O168" s="266">
        <f>'01-Mapa de riesgo-UO'!AF169</f>
        <v>0</v>
      </c>
      <c r="P168" s="268">
        <f>'01-Mapa de riesgo-UO'!AK169</f>
        <v>0</v>
      </c>
      <c r="Q168" s="268">
        <f>'01-Mapa de riesgo-UO'!AP169</f>
        <v>0</v>
      </c>
      <c r="R168" s="463"/>
      <c r="S168" s="478"/>
      <c r="T168" s="478"/>
      <c r="U168" s="269">
        <f>'01-Mapa de riesgo-UO'!AW169</f>
        <v>0</v>
      </c>
      <c r="V168" s="269">
        <f>'01-Mapa de riesgo-UO'!AX169</f>
        <v>0</v>
      </c>
      <c r="W168" s="270">
        <f>'01-Mapa de riesgo-UO'!K169</f>
        <v>0</v>
      </c>
      <c r="X168" s="271"/>
      <c r="Y168" s="272"/>
      <c r="Z168" s="273"/>
      <c r="AA168" s="273"/>
      <c r="AB168" s="470"/>
      <c r="AC168" s="264"/>
    </row>
    <row r="169" spans="1:29" ht="92.25" hidden="1" customHeight="1" x14ac:dyDescent="0.2">
      <c r="A169" s="465">
        <v>54</v>
      </c>
      <c r="B169" s="465" t="str">
        <f>'01-Mapa de riesgo-UO'!D170</f>
        <v>EXTENSIÓN_PROYECCIÓN_SOCIAL</v>
      </c>
      <c r="C169" s="461" t="str">
        <f>+'01-Mapa de riesgo-UO'!F170</f>
        <v>NO</v>
      </c>
      <c r="D169" s="461" t="str">
        <f>'01-Mapa de riesgo-UO'!J170</f>
        <v>Corrupción</v>
      </c>
      <c r="E169" s="461" t="str">
        <f>'01-Mapa de riesgo-UO'!K170</f>
        <v>Pérdida de la imparcialidad
(4.1.3)</v>
      </c>
      <c r="F169" s="461" t="str">
        <f>'01-Mapa de riesgo-UO'!L170</f>
        <v>Los funcionarios relacionados con los ensayos pierden objetividad y los resultados arrojados en las actividades del laboratorio difieren con el informe de ensayos entregado.</v>
      </c>
      <c r="G169" s="266" t="str">
        <f>'01-Mapa de riesgo-UO'!I170</f>
        <v>Soborno sobre un funcionario.</v>
      </c>
      <c r="H169" s="461" t="str">
        <f>'01-Mapa de riesgo-UO'!M170</f>
        <v>Pérdida de credibilidad en el laboratorio
Pérdida de la confianza en el funcionario.
Iniciación de un proceso disciplinario</v>
      </c>
      <c r="I169" s="464" t="str">
        <f>'01-Mapa de riesgo-UO'!AT170</f>
        <v>LEVE</v>
      </c>
      <c r="J169" s="461" t="str">
        <f>'01-Mapa de riesgo-UO'!AU170</f>
        <v>No. de informes de ensayos con pérdida de la imparcialidad / No. informes de ensayos expedidos por el laboratorio</v>
      </c>
      <c r="K169" s="484">
        <v>0</v>
      </c>
      <c r="L169" s="483" t="s">
        <v>2489</v>
      </c>
      <c r="M169" s="267" t="str">
        <f>'01-Mapa de riesgo-UO'!W170</f>
        <v>Firma de cada funcionario del:
- Reporte de conflicto de ínteres
- Acta de compromiso ético
- Declaración de impedimento
- Contrato laboral</v>
      </c>
      <c r="N169" s="266">
        <f>'01-Mapa de riesgo-UO'!AB170</f>
        <v>0</v>
      </c>
      <c r="O169" s="266" t="str">
        <f>'01-Mapa de riesgo-UO'!AF170</f>
        <v>Asignado</v>
      </c>
      <c r="P169" s="268" t="str">
        <f>'01-Mapa de riesgo-UO'!AK170</f>
        <v>Oportuno</v>
      </c>
      <c r="Q169" s="268" t="str">
        <f>'01-Mapa de riesgo-UO'!AP170</f>
        <v>Preventivo</v>
      </c>
      <c r="R169" s="464" t="str">
        <f>'01-Mapa de riesgo-UO'!AR170</f>
        <v>ACEPTABLE</v>
      </c>
      <c r="S169" s="483" t="s">
        <v>2497</v>
      </c>
      <c r="T169" s="483"/>
      <c r="U169" s="269" t="str">
        <f>'01-Mapa de riesgo-UO'!AW170</f>
        <v>ASUMIR</v>
      </c>
      <c r="V169" s="269">
        <f>'01-Mapa de riesgo-UO'!AX170</f>
        <v>0</v>
      </c>
      <c r="W169" s="270" t="str">
        <f>'01-Mapa de riesgo-UO'!K170</f>
        <v>Pérdida de la imparcialidad
(4.1.3)</v>
      </c>
      <c r="X169" s="271"/>
      <c r="Y169" s="272"/>
      <c r="Z169" s="273"/>
      <c r="AA169" s="273"/>
      <c r="AB169" s="479" t="s">
        <v>2213</v>
      </c>
      <c r="AC169" s="264"/>
    </row>
    <row r="170" spans="1:29" ht="92.25" hidden="1" customHeight="1" x14ac:dyDescent="0.2">
      <c r="A170" s="462"/>
      <c r="B170" s="462"/>
      <c r="C170" s="462"/>
      <c r="D170" s="462"/>
      <c r="E170" s="462"/>
      <c r="F170" s="462"/>
      <c r="G170" s="266" t="str">
        <f>'01-Mapa de riesgo-UO'!I171</f>
        <v xml:space="preserve">Orden de un superior sobre el resultado del ensayo </v>
      </c>
      <c r="H170" s="462"/>
      <c r="I170" s="462"/>
      <c r="J170" s="462"/>
      <c r="K170" s="477"/>
      <c r="L170" s="478"/>
      <c r="M170" s="267" t="str">
        <f>'01-Mapa de riesgo-UO'!W171</f>
        <v>Con la trazabilidad  del registro de datos primarios, los cuales son revisados por el responsable técnico.</v>
      </c>
      <c r="N170" s="266">
        <f>'01-Mapa de riesgo-UO'!AB171</f>
        <v>0</v>
      </c>
      <c r="O170" s="266" t="str">
        <f>'01-Mapa de riesgo-UO'!AF171</f>
        <v>Asignado</v>
      </c>
      <c r="P170" s="268" t="str">
        <f>'01-Mapa de riesgo-UO'!AK171</f>
        <v>Oportuno</v>
      </c>
      <c r="Q170" s="268" t="str">
        <f>'01-Mapa de riesgo-UO'!AP171</f>
        <v>Preventivo</v>
      </c>
      <c r="R170" s="462"/>
      <c r="S170" s="483" t="s">
        <v>2497</v>
      </c>
      <c r="T170" s="483"/>
      <c r="U170" s="269" t="str">
        <f>'01-Mapa de riesgo-UO'!AW171</f>
        <v>ASUMIR</v>
      </c>
      <c r="V170" s="269">
        <f>'01-Mapa de riesgo-UO'!AX171</f>
        <v>0</v>
      </c>
      <c r="W170" s="270">
        <f>'01-Mapa de riesgo-UO'!K171</f>
        <v>0</v>
      </c>
      <c r="X170" s="271"/>
      <c r="Y170" s="272"/>
      <c r="Z170" s="273"/>
      <c r="AA170" s="273"/>
      <c r="AB170" s="469"/>
      <c r="AC170" s="264"/>
    </row>
    <row r="171" spans="1:29" ht="92.25" hidden="1" customHeight="1" x14ac:dyDescent="0.2">
      <c r="A171" s="463"/>
      <c r="B171" s="463"/>
      <c r="C171" s="463"/>
      <c r="D171" s="463"/>
      <c r="E171" s="463"/>
      <c r="F171" s="463"/>
      <c r="G171" s="266" t="str">
        <f>'01-Mapa de riesgo-UO'!I172</f>
        <v>Interés economico de otra dependencia de la universidad .</v>
      </c>
      <c r="H171" s="463"/>
      <c r="I171" s="463"/>
      <c r="J171" s="463"/>
      <c r="K171" s="477"/>
      <c r="L171" s="478"/>
      <c r="M171" s="267" t="str">
        <f>'01-Mapa de riesgo-UO'!W172</f>
        <v>Firma de cada funcionario del:
- Reporte de conflicto de ínteres</v>
      </c>
      <c r="N171" s="266">
        <f>'01-Mapa de riesgo-UO'!AB172</f>
        <v>0</v>
      </c>
      <c r="O171" s="266" t="str">
        <f>'01-Mapa de riesgo-UO'!AF172</f>
        <v>Asignado</v>
      </c>
      <c r="P171" s="268" t="str">
        <f>'01-Mapa de riesgo-UO'!AK172</f>
        <v>Oportuno</v>
      </c>
      <c r="Q171" s="268" t="str">
        <f>'01-Mapa de riesgo-UO'!AP172</f>
        <v>Preventivo</v>
      </c>
      <c r="R171" s="463"/>
      <c r="S171" s="483" t="s">
        <v>2497</v>
      </c>
      <c r="T171" s="483"/>
      <c r="U171" s="269" t="str">
        <f>'01-Mapa de riesgo-UO'!AW172</f>
        <v>ASUMIR</v>
      </c>
      <c r="V171" s="269">
        <f>'01-Mapa de riesgo-UO'!AX172</f>
        <v>0</v>
      </c>
      <c r="W171" s="270">
        <f>'01-Mapa de riesgo-UO'!K172</f>
        <v>0</v>
      </c>
      <c r="X171" s="271"/>
      <c r="Y171" s="272"/>
      <c r="Z171" s="273"/>
      <c r="AA171" s="273"/>
      <c r="AB171" s="470"/>
      <c r="AC171" s="264"/>
    </row>
    <row r="172" spans="1:29" ht="92.25" hidden="1" customHeight="1" x14ac:dyDescent="0.2">
      <c r="A172" s="465">
        <v>55</v>
      </c>
      <c r="B172" s="465" t="str">
        <f>'01-Mapa de riesgo-UO'!D173</f>
        <v>EXTENSIÓN_PROYECCIÓN_SOCIAL</v>
      </c>
      <c r="C172" s="461" t="str">
        <f>+'01-Mapa de riesgo-UO'!F173</f>
        <v>NO</v>
      </c>
      <c r="D172" s="461" t="str">
        <f>'01-Mapa de riesgo-UO'!J173</f>
        <v>Operacional</v>
      </c>
      <c r="E172" s="461" t="str">
        <f>'01-Mapa de riesgo-UO'!K173</f>
        <v>Pérdida de la validez de los resultados del laboratorio debido a instalaciones y condiciones ambientales
(6.3)</v>
      </c>
      <c r="F172" s="461" t="str">
        <f>'01-Mapa de riesgo-UO'!L173</f>
        <v>Tener condiciones ambientales e instalaciones inadecuadas, puede afectar la validez de los resultados</v>
      </c>
      <c r="G172" s="266" t="str">
        <f>'01-Mapa de riesgo-UO'!I173</f>
        <v>Condiciones ambientales e instalaciones inadecuadas para los ensayos</v>
      </c>
      <c r="H172" s="461" t="str">
        <f>'01-Mapa de riesgo-UO'!M173</f>
        <v>Afectación del equipamiento del laboratorio
Obtención de resultados con variabilidad debido a las condiciones ambientales</v>
      </c>
      <c r="I172" s="464" t="str">
        <f>'01-Mapa de riesgo-UO'!AT173</f>
        <v>LEVE</v>
      </c>
      <c r="J172" s="461" t="str">
        <f>'01-Mapa de riesgo-UO'!AU173</f>
        <v>No. veces en que las condiciones ambientales se salen de los límites / Días Laborales anuales</v>
      </c>
      <c r="K172" s="484">
        <v>0</v>
      </c>
      <c r="L172" s="478" t="s">
        <v>2490</v>
      </c>
      <c r="M172" s="267" t="str">
        <f>'01-Mapa de riesgo-UO'!W173</f>
        <v>- Registro y seguimiento de las condiciones ambientales en el área de análisis de ensayos.
- Registro y seguimiento de la temperatura de refrigeración de las muestras.
- Separación de áreas para la realización de los ensayos.</v>
      </c>
      <c r="N172" s="266">
        <f>'01-Mapa de riesgo-UO'!AB173</f>
        <v>0</v>
      </c>
      <c r="O172" s="266" t="str">
        <f>'01-Mapa de riesgo-UO'!AF173</f>
        <v>Asignado</v>
      </c>
      <c r="P172" s="268" t="str">
        <f>'01-Mapa de riesgo-UO'!AK173</f>
        <v>Oportuno</v>
      </c>
      <c r="Q172" s="268" t="str">
        <f>'01-Mapa de riesgo-UO'!AP173</f>
        <v>Preventivo</v>
      </c>
      <c r="R172" s="464" t="str">
        <f>'01-Mapa de riesgo-UO'!AR173</f>
        <v>ACEPTABLE</v>
      </c>
      <c r="S172" s="483" t="s">
        <v>2497</v>
      </c>
      <c r="T172" s="483"/>
      <c r="U172" s="269" t="str">
        <f>'01-Mapa de riesgo-UO'!AW173</f>
        <v>ASUMIR</v>
      </c>
      <c r="V172" s="269">
        <f>'01-Mapa de riesgo-UO'!AX173</f>
        <v>0</v>
      </c>
      <c r="W172" s="270" t="str">
        <f>'01-Mapa de riesgo-UO'!K173</f>
        <v>Pérdida de la validez de los resultados del laboratorio debido a instalaciones y condiciones ambientales
(6.3)</v>
      </c>
      <c r="X172" s="271"/>
      <c r="Y172" s="272"/>
      <c r="Z172" s="273"/>
      <c r="AA172" s="273"/>
      <c r="AB172" s="479" t="s">
        <v>2213</v>
      </c>
      <c r="AC172" s="264"/>
    </row>
    <row r="173" spans="1:29" ht="92.25" hidden="1" customHeight="1" x14ac:dyDescent="0.2">
      <c r="A173" s="462"/>
      <c r="B173" s="462"/>
      <c r="C173" s="462"/>
      <c r="D173" s="462"/>
      <c r="E173" s="462"/>
      <c r="F173" s="462"/>
      <c r="G173" s="266">
        <f>'01-Mapa de riesgo-UO'!I174</f>
        <v>0</v>
      </c>
      <c r="H173" s="462"/>
      <c r="I173" s="462"/>
      <c r="J173" s="462"/>
      <c r="K173" s="477"/>
      <c r="L173" s="478"/>
      <c r="M173" s="267">
        <f>'01-Mapa de riesgo-UO'!W174</f>
        <v>0</v>
      </c>
      <c r="N173" s="266">
        <f>'01-Mapa de riesgo-UO'!AB174</f>
        <v>0</v>
      </c>
      <c r="O173" s="266">
        <f>'01-Mapa de riesgo-UO'!AF174</f>
        <v>0</v>
      </c>
      <c r="P173" s="268">
        <f>'01-Mapa de riesgo-UO'!AK174</f>
        <v>0</v>
      </c>
      <c r="Q173" s="268">
        <f>'01-Mapa de riesgo-UO'!AP174</f>
        <v>0</v>
      </c>
      <c r="R173" s="462"/>
      <c r="S173" s="483"/>
      <c r="T173" s="483"/>
      <c r="U173" s="269">
        <f>'01-Mapa de riesgo-UO'!AW174</f>
        <v>0</v>
      </c>
      <c r="V173" s="269">
        <f>'01-Mapa de riesgo-UO'!AX174</f>
        <v>0</v>
      </c>
      <c r="W173" s="270">
        <f>'01-Mapa de riesgo-UO'!K174</f>
        <v>0</v>
      </c>
      <c r="X173" s="271"/>
      <c r="Y173" s="272"/>
      <c r="Z173" s="273"/>
      <c r="AA173" s="273"/>
      <c r="AB173" s="469"/>
      <c r="AC173" s="264"/>
    </row>
    <row r="174" spans="1:29" ht="92.25" hidden="1" customHeight="1" x14ac:dyDescent="0.2">
      <c r="A174" s="463"/>
      <c r="B174" s="463"/>
      <c r="C174" s="463"/>
      <c r="D174" s="463"/>
      <c r="E174" s="463"/>
      <c r="F174" s="463"/>
      <c r="G174" s="266">
        <f>'01-Mapa de riesgo-UO'!I175</f>
        <v>0</v>
      </c>
      <c r="H174" s="463"/>
      <c r="I174" s="463"/>
      <c r="J174" s="463"/>
      <c r="K174" s="477"/>
      <c r="L174" s="478"/>
      <c r="M174" s="267">
        <f>'01-Mapa de riesgo-UO'!W175</f>
        <v>0</v>
      </c>
      <c r="N174" s="266">
        <f>'01-Mapa de riesgo-UO'!AB175</f>
        <v>0</v>
      </c>
      <c r="O174" s="266">
        <f>'01-Mapa de riesgo-UO'!AF175</f>
        <v>0</v>
      </c>
      <c r="P174" s="268">
        <f>'01-Mapa de riesgo-UO'!AK175</f>
        <v>0</v>
      </c>
      <c r="Q174" s="268">
        <f>'01-Mapa de riesgo-UO'!AP175</f>
        <v>0</v>
      </c>
      <c r="R174" s="463"/>
      <c r="S174" s="483"/>
      <c r="T174" s="483"/>
      <c r="U174" s="269">
        <f>'01-Mapa de riesgo-UO'!AW175</f>
        <v>0</v>
      </c>
      <c r="V174" s="269">
        <f>'01-Mapa de riesgo-UO'!AX175</f>
        <v>0</v>
      </c>
      <c r="W174" s="270">
        <f>'01-Mapa de riesgo-UO'!K175</f>
        <v>0</v>
      </c>
      <c r="X174" s="271"/>
      <c r="Y174" s="272"/>
      <c r="Z174" s="273"/>
      <c r="AA174" s="273"/>
      <c r="AB174" s="470"/>
      <c r="AC174" s="264"/>
    </row>
    <row r="175" spans="1:29" ht="92.25" hidden="1" customHeight="1" x14ac:dyDescent="0.2">
      <c r="A175" s="465">
        <v>56</v>
      </c>
      <c r="B175" s="465" t="str">
        <f>'01-Mapa de riesgo-UO'!D176</f>
        <v>EXTENSIÓN_PROYECCIÓN_SOCIAL</v>
      </c>
      <c r="C175" s="461" t="str">
        <f>+'01-Mapa de riesgo-UO'!F176</f>
        <v>NO</v>
      </c>
      <c r="D175" s="461" t="str">
        <f>'01-Mapa de riesgo-UO'!J176</f>
        <v>Operacional</v>
      </c>
      <c r="E175" s="461" t="str">
        <f>'01-Mapa de riesgo-UO'!K176</f>
        <v>Pérdida de la validez de los resultados del laboratorio Equipamiento
(6.4.6)</v>
      </c>
      <c r="F175" s="461"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6" t="str">
        <f>'01-Mapa de riesgo-UO'!I176</f>
        <v xml:space="preserve">Utilización de equipos con variaciones o afectaciones en su capacidad de medición producto de no realizarse un mantenimiento-calibración-verificación o calificación oportuna </v>
      </c>
      <c r="H175" s="461" t="str">
        <f>'01-Mapa de riesgo-UO'!M176</f>
        <v>Obtenicón de resultados inválidos</v>
      </c>
      <c r="I175" s="464" t="str">
        <f>'01-Mapa de riesgo-UO'!AT176</f>
        <v>LEVE</v>
      </c>
      <c r="J175" s="461" t="str">
        <f>'01-Mapa de riesgo-UO'!AU176</f>
        <v>No. de equipos calibrados de acuerdo al plan / Total equipos a calibrar</v>
      </c>
      <c r="K175" s="484">
        <v>1</v>
      </c>
      <c r="L175" s="478" t="s">
        <v>2491</v>
      </c>
      <c r="M175" s="267" t="str">
        <f>'01-Mapa de riesgo-UO'!W176</f>
        <v>Ejecución del plan de mantenimiento, verificación y calibración de equipos; para cada vigencia</v>
      </c>
      <c r="N175" s="266">
        <f>'01-Mapa de riesgo-UO'!AB176</f>
        <v>0</v>
      </c>
      <c r="O175" s="266" t="str">
        <f>'01-Mapa de riesgo-UO'!AF176</f>
        <v>Asignado</v>
      </c>
      <c r="P175" s="268" t="str">
        <f>'01-Mapa de riesgo-UO'!AK176</f>
        <v>Oportuno</v>
      </c>
      <c r="Q175" s="268" t="str">
        <f>'01-Mapa de riesgo-UO'!AP176</f>
        <v>Preventivo</v>
      </c>
      <c r="R175" s="464" t="str">
        <f>'01-Mapa de riesgo-UO'!AR176</f>
        <v>ACEPTABLE</v>
      </c>
      <c r="S175" s="483" t="s">
        <v>2497</v>
      </c>
      <c r="T175" s="483"/>
      <c r="U175" s="269" t="str">
        <f>'01-Mapa de riesgo-UO'!AW176</f>
        <v>ASUMIR</v>
      </c>
      <c r="V175" s="269">
        <f>'01-Mapa de riesgo-UO'!AX176</f>
        <v>0</v>
      </c>
      <c r="W175" s="270" t="str">
        <f>'01-Mapa de riesgo-UO'!K176</f>
        <v>Pérdida de la validez de los resultados del laboratorio Equipamiento
(6.4.6)</v>
      </c>
      <c r="X175" s="271"/>
      <c r="Y175" s="272"/>
      <c r="Z175" s="273"/>
      <c r="AA175" s="273"/>
      <c r="AB175" s="479" t="s">
        <v>2213</v>
      </c>
      <c r="AC175" s="264"/>
    </row>
    <row r="176" spans="1:29" ht="92.25" hidden="1" customHeight="1" x14ac:dyDescent="0.2">
      <c r="A176" s="462"/>
      <c r="B176" s="462"/>
      <c r="C176" s="462"/>
      <c r="D176" s="462"/>
      <c r="E176" s="462"/>
      <c r="F176" s="462"/>
      <c r="G176" s="266">
        <f>'01-Mapa de riesgo-UO'!I177</f>
        <v>0</v>
      </c>
      <c r="H176" s="462"/>
      <c r="I176" s="462"/>
      <c r="J176" s="462"/>
      <c r="K176" s="477"/>
      <c r="L176" s="478"/>
      <c r="M176" s="267">
        <f>'01-Mapa de riesgo-UO'!W177</f>
        <v>0</v>
      </c>
      <c r="N176" s="266">
        <f>'01-Mapa de riesgo-UO'!AB177</f>
        <v>0</v>
      </c>
      <c r="O176" s="266">
        <f>'01-Mapa de riesgo-UO'!AF177</f>
        <v>0</v>
      </c>
      <c r="P176" s="268">
        <f>'01-Mapa de riesgo-UO'!AK177</f>
        <v>0</v>
      </c>
      <c r="Q176" s="268">
        <f>'01-Mapa de riesgo-UO'!AP177</f>
        <v>0</v>
      </c>
      <c r="R176" s="462"/>
      <c r="S176" s="483"/>
      <c r="T176" s="483"/>
      <c r="U176" s="269">
        <f>'01-Mapa de riesgo-UO'!AW177</f>
        <v>0</v>
      </c>
      <c r="V176" s="269">
        <f>'01-Mapa de riesgo-UO'!AX177</f>
        <v>0</v>
      </c>
      <c r="W176" s="270">
        <f>'01-Mapa de riesgo-UO'!K177</f>
        <v>0</v>
      </c>
      <c r="X176" s="271"/>
      <c r="Y176" s="272"/>
      <c r="Z176" s="273"/>
      <c r="AA176" s="273"/>
      <c r="AB176" s="469"/>
      <c r="AC176" s="264"/>
    </row>
    <row r="177" spans="1:29" ht="92.25" hidden="1" customHeight="1" x14ac:dyDescent="0.2">
      <c r="A177" s="463"/>
      <c r="B177" s="463"/>
      <c r="C177" s="463"/>
      <c r="D177" s="463"/>
      <c r="E177" s="463"/>
      <c r="F177" s="463"/>
      <c r="G177" s="266">
        <f>'01-Mapa de riesgo-UO'!I178</f>
        <v>0</v>
      </c>
      <c r="H177" s="463"/>
      <c r="I177" s="463"/>
      <c r="J177" s="463"/>
      <c r="K177" s="477"/>
      <c r="L177" s="478"/>
      <c r="M177" s="267">
        <f>'01-Mapa de riesgo-UO'!W178</f>
        <v>0</v>
      </c>
      <c r="N177" s="266">
        <f>'01-Mapa de riesgo-UO'!AB178</f>
        <v>0</v>
      </c>
      <c r="O177" s="266">
        <f>'01-Mapa de riesgo-UO'!AF178</f>
        <v>0</v>
      </c>
      <c r="P177" s="268">
        <f>'01-Mapa de riesgo-UO'!AK178</f>
        <v>0</v>
      </c>
      <c r="Q177" s="268">
        <f>'01-Mapa de riesgo-UO'!AP178</f>
        <v>0</v>
      </c>
      <c r="R177" s="463"/>
      <c r="S177" s="483"/>
      <c r="T177" s="483"/>
      <c r="U177" s="269">
        <f>'01-Mapa de riesgo-UO'!AW178</f>
        <v>0</v>
      </c>
      <c r="V177" s="269">
        <f>'01-Mapa de riesgo-UO'!AX178</f>
        <v>0</v>
      </c>
      <c r="W177" s="270">
        <f>'01-Mapa de riesgo-UO'!K178</f>
        <v>0</v>
      </c>
      <c r="X177" s="271"/>
      <c r="Y177" s="272"/>
      <c r="Z177" s="273"/>
      <c r="AA177" s="273"/>
      <c r="AB177" s="470"/>
      <c r="AC177" s="264"/>
    </row>
    <row r="178" spans="1:29" ht="92.25" hidden="1" customHeight="1" x14ac:dyDescent="0.2">
      <c r="A178" s="465">
        <v>57</v>
      </c>
      <c r="B178" s="465" t="str">
        <f>'01-Mapa de riesgo-UO'!D179</f>
        <v>EXTENSIÓN_PROYECCIÓN_SOCIAL</v>
      </c>
      <c r="C178" s="461" t="str">
        <f>+'01-Mapa de riesgo-UO'!F179</f>
        <v>NO</v>
      </c>
      <c r="D178" s="461" t="str">
        <f>'01-Mapa de riesgo-UO'!J179</f>
        <v>Operacional</v>
      </c>
      <c r="E178" s="461" t="str">
        <f>'01-Mapa de riesgo-UO'!K179</f>
        <v>Pérdida de la validez de los resultados del laboratorio Equipamiento
(6.4.3)</v>
      </c>
      <c r="F178" s="461" t="str">
        <f>'01-Mapa de riesgo-UO'!L179</f>
        <v>Desviaciones en las características de la  trazabilidad del material de referencia a causa de la exposición a condiciones de almacenamiento inapropiadas</v>
      </c>
      <c r="G178" s="266" t="str">
        <f>'01-Mapa de riesgo-UO'!I179</f>
        <v>Almacenamiento inadecuado del material de referencia de acuerdo a las especificaciones de fabricación</v>
      </c>
      <c r="H178" s="461" t="str">
        <f>'01-Mapa de riesgo-UO'!M179</f>
        <v>Pérdida de la trazabilidad en las mediciones</v>
      </c>
      <c r="I178" s="464" t="str">
        <f>'01-Mapa de riesgo-UO'!AT179</f>
        <v>LEVE</v>
      </c>
      <c r="J178" s="461" t="str">
        <f>'01-Mapa de riesgo-UO'!AU179</f>
        <v>No. veces en que las condiciones ambientales se salen de los límites / Días Laborales anuales</v>
      </c>
      <c r="K178" s="484">
        <v>0</v>
      </c>
      <c r="L178" s="478" t="s">
        <v>2492</v>
      </c>
      <c r="M178" s="267" t="str">
        <f>'01-Mapa de riesgo-UO'!W179</f>
        <v>Registrar las condiciones ambientales del área de almacenamiento de los materiales de referencia y revisar la tendencia de los datos con base a los criterios de aceptación.</v>
      </c>
      <c r="N178" s="266">
        <f>'01-Mapa de riesgo-UO'!AB179</f>
        <v>0</v>
      </c>
      <c r="O178" s="266" t="str">
        <f>'01-Mapa de riesgo-UO'!AF179</f>
        <v>Asignado</v>
      </c>
      <c r="P178" s="268" t="str">
        <f>'01-Mapa de riesgo-UO'!AK179</f>
        <v>Oportuno</v>
      </c>
      <c r="Q178" s="268" t="str">
        <f>'01-Mapa de riesgo-UO'!AP179</f>
        <v>Preventivo</v>
      </c>
      <c r="R178" s="464" t="str">
        <f>'01-Mapa de riesgo-UO'!AR179</f>
        <v>ACEPTABLE</v>
      </c>
      <c r="S178" s="483" t="s">
        <v>2497</v>
      </c>
      <c r="T178" s="483"/>
      <c r="U178" s="269" t="str">
        <f>'01-Mapa de riesgo-UO'!AW179</f>
        <v>ASUMIR</v>
      </c>
      <c r="V178" s="269">
        <f>'01-Mapa de riesgo-UO'!AX179</f>
        <v>0</v>
      </c>
      <c r="W178" s="270" t="str">
        <f>'01-Mapa de riesgo-UO'!K179</f>
        <v>Pérdida de la validez de los resultados del laboratorio Equipamiento
(6.4.3)</v>
      </c>
      <c r="X178" s="271"/>
      <c r="Y178" s="272"/>
      <c r="Z178" s="273"/>
      <c r="AA178" s="273"/>
      <c r="AB178" s="479" t="s">
        <v>2213</v>
      </c>
      <c r="AC178" s="264"/>
    </row>
    <row r="179" spans="1:29" ht="92.25" hidden="1" customHeight="1" x14ac:dyDescent="0.2">
      <c r="A179" s="462"/>
      <c r="B179" s="462"/>
      <c r="C179" s="462"/>
      <c r="D179" s="462"/>
      <c r="E179" s="462"/>
      <c r="F179" s="462"/>
      <c r="G179" s="266">
        <f>'01-Mapa de riesgo-UO'!I180</f>
        <v>0</v>
      </c>
      <c r="H179" s="462"/>
      <c r="I179" s="462"/>
      <c r="J179" s="462"/>
      <c r="K179" s="477"/>
      <c r="L179" s="478"/>
      <c r="M179" s="267">
        <f>'01-Mapa de riesgo-UO'!W180</f>
        <v>0</v>
      </c>
      <c r="N179" s="266">
        <f>'01-Mapa de riesgo-UO'!AB180</f>
        <v>0</v>
      </c>
      <c r="O179" s="266">
        <f>'01-Mapa de riesgo-UO'!AF180</f>
        <v>0</v>
      </c>
      <c r="P179" s="268">
        <f>'01-Mapa de riesgo-UO'!AK180</f>
        <v>0</v>
      </c>
      <c r="Q179" s="268">
        <f>'01-Mapa de riesgo-UO'!AP180</f>
        <v>0</v>
      </c>
      <c r="R179" s="462"/>
      <c r="S179" s="483"/>
      <c r="T179" s="483"/>
      <c r="U179" s="269">
        <f>'01-Mapa de riesgo-UO'!AW180</f>
        <v>0</v>
      </c>
      <c r="V179" s="269">
        <f>'01-Mapa de riesgo-UO'!AX180</f>
        <v>0</v>
      </c>
      <c r="W179" s="270">
        <f>'01-Mapa de riesgo-UO'!K180</f>
        <v>0</v>
      </c>
      <c r="X179" s="271"/>
      <c r="Y179" s="272"/>
      <c r="Z179" s="273"/>
      <c r="AA179" s="273"/>
      <c r="AB179" s="469"/>
      <c r="AC179" s="264"/>
    </row>
    <row r="180" spans="1:29" ht="92.25" hidden="1" customHeight="1" x14ac:dyDescent="0.2">
      <c r="A180" s="463"/>
      <c r="B180" s="463"/>
      <c r="C180" s="463"/>
      <c r="D180" s="463"/>
      <c r="E180" s="463"/>
      <c r="F180" s="463"/>
      <c r="G180" s="266">
        <f>'01-Mapa de riesgo-UO'!I181</f>
        <v>0</v>
      </c>
      <c r="H180" s="463"/>
      <c r="I180" s="463"/>
      <c r="J180" s="463"/>
      <c r="K180" s="477"/>
      <c r="L180" s="478"/>
      <c r="M180" s="267">
        <f>'01-Mapa de riesgo-UO'!W181</f>
        <v>0</v>
      </c>
      <c r="N180" s="266">
        <f>'01-Mapa de riesgo-UO'!AB181</f>
        <v>0</v>
      </c>
      <c r="O180" s="266">
        <f>'01-Mapa de riesgo-UO'!AF181</f>
        <v>0</v>
      </c>
      <c r="P180" s="268">
        <f>'01-Mapa de riesgo-UO'!AK181</f>
        <v>0</v>
      </c>
      <c r="Q180" s="268">
        <f>'01-Mapa de riesgo-UO'!AP181</f>
        <v>0</v>
      </c>
      <c r="R180" s="463"/>
      <c r="S180" s="483"/>
      <c r="T180" s="483"/>
      <c r="U180" s="269">
        <f>'01-Mapa de riesgo-UO'!AW181</f>
        <v>0</v>
      </c>
      <c r="V180" s="269">
        <f>'01-Mapa de riesgo-UO'!AX181</f>
        <v>0</v>
      </c>
      <c r="W180" s="270">
        <f>'01-Mapa de riesgo-UO'!K181</f>
        <v>0</v>
      </c>
      <c r="X180" s="271"/>
      <c r="Y180" s="272"/>
      <c r="Z180" s="273"/>
      <c r="AA180" s="273"/>
      <c r="AB180" s="470"/>
      <c r="AC180" s="264"/>
    </row>
    <row r="181" spans="1:29" ht="92.25" hidden="1" customHeight="1" x14ac:dyDescent="0.2">
      <c r="A181" s="465">
        <v>58</v>
      </c>
      <c r="B181" s="465" t="str">
        <f>'01-Mapa de riesgo-UO'!D182</f>
        <v>EXTENSIÓN_PROYECCIÓN_SOCIAL</v>
      </c>
      <c r="C181" s="461" t="str">
        <f>+'01-Mapa de riesgo-UO'!F182</f>
        <v>NO</v>
      </c>
      <c r="D181" s="461" t="str">
        <f>'01-Mapa de riesgo-UO'!J182</f>
        <v>Cumplimiento</v>
      </c>
      <c r="E181" s="461" t="str">
        <f>'01-Mapa de riesgo-UO'!K182</f>
        <v>Emisión de una Declaración de Conformidad errada
(7.8.6)</v>
      </c>
      <c r="F181" s="461" t="str">
        <f>'01-Mapa de riesgo-UO'!L182</f>
        <v xml:space="preserve">Generar un resultado con una declaración de la conformidad errada, que conllevaría a toma de decisiones indadecuadas que afectaría los procesos  del cliente </v>
      </c>
      <c r="G181" s="266" t="str">
        <f>'01-Mapa de riesgo-UO'!I182</f>
        <v>Inadecuada declaración de la conformidad del resultado con base en la regla de decisión del laboratorio</v>
      </c>
      <c r="H181" s="461" t="str">
        <f>'01-Mapa de riesgo-UO'!M182</f>
        <v>Desviaciones en los procesos operativos del cliente</v>
      </c>
      <c r="I181" s="464" t="str">
        <f>'01-Mapa de riesgo-UO'!AT182</f>
        <v>LEVE</v>
      </c>
      <c r="J181" s="461" t="str">
        <f>'01-Mapa de riesgo-UO'!AU182</f>
        <v>No de Informes de Ensayo con declaración de conformidad equivocada / No de Informes de ensayo con declaración de conformidad emitida</v>
      </c>
      <c r="K181" s="484">
        <v>0</v>
      </c>
      <c r="L181" s="478" t="s">
        <v>2493</v>
      </c>
      <c r="M181" s="267" t="str">
        <f>'01-Mapa de riesgo-UO'!W182</f>
        <v>Utlización de la regla de decisión basada en la aceptación simple JCGM-106-2012</v>
      </c>
      <c r="N181" s="266">
        <f>'01-Mapa de riesgo-UO'!AB182</f>
        <v>0</v>
      </c>
      <c r="O181" s="266" t="str">
        <f>'01-Mapa de riesgo-UO'!AF182</f>
        <v>Asignado</v>
      </c>
      <c r="P181" s="268" t="str">
        <f>'01-Mapa de riesgo-UO'!AK182</f>
        <v>Oportuno</v>
      </c>
      <c r="Q181" s="268" t="str">
        <f>'01-Mapa de riesgo-UO'!AP182</f>
        <v>Preventivo</v>
      </c>
      <c r="R181" s="464" t="str">
        <f>'01-Mapa de riesgo-UO'!AR182</f>
        <v>ACEPTABLE</v>
      </c>
      <c r="S181" s="483" t="s">
        <v>2497</v>
      </c>
      <c r="T181" s="483"/>
      <c r="U181" s="269" t="str">
        <f>'01-Mapa de riesgo-UO'!AW182</f>
        <v>ASUMIR</v>
      </c>
      <c r="V181" s="269">
        <f>'01-Mapa de riesgo-UO'!AX182</f>
        <v>0</v>
      </c>
      <c r="W181" s="270" t="str">
        <f>'01-Mapa de riesgo-UO'!K182</f>
        <v>Emisión de una Declaración de Conformidad errada
(7.8.6)</v>
      </c>
      <c r="X181" s="271"/>
      <c r="Y181" s="272"/>
      <c r="Z181" s="273"/>
      <c r="AA181" s="273"/>
      <c r="AB181" s="479" t="s">
        <v>2213</v>
      </c>
      <c r="AC181" s="264"/>
    </row>
    <row r="182" spans="1:29" ht="92.25" hidden="1" customHeight="1" x14ac:dyDescent="0.2">
      <c r="A182" s="462"/>
      <c r="B182" s="462"/>
      <c r="C182" s="462"/>
      <c r="D182" s="462"/>
      <c r="E182" s="462"/>
      <c r="F182" s="462"/>
      <c r="G182" s="266" t="str">
        <f>'01-Mapa de riesgo-UO'!I183</f>
        <v>Inadecuada estimación de la incertidumbre  basada en los principios técnicos de uso del equipamiento y mediciones del laboratorio</v>
      </c>
      <c r="H182" s="462"/>
      <c r="I182" s="462"/>
      <c r="J182" s="462"/>
      <c r="K182" s="477"/>
      <c r="L182" s="478"/>
      <c r="M182" s="267" t="str">
        <f>'01-Mapa de riesgo-UO'!W183</f>
        <v>- Instructivo de evaluación de la incertidumbre
- Hoja de evaluación de incertidumbre</v>
      </c>
      <c r="N182" s="266">
        <f>'01-Mapa de riesgo-UO'!AB183</f>
        <v>0</v>
      </c>
      <c r="O182" s="266" t="str">
        <f>'01-Mapa de riesgo-UO'!AF183</f>
        <v>Asignado</v>
      </c>
      <c r="P182" s="268" t="str">
        <f>'01-Mapa de riesgo-UO'!AK183</f>
        <v>Oportuno</v>
      </c>
      <c r="Q182" s="268" t="str">
        <f>'01-Mapa de riesgo-UO'!AP183</f>
        <v>Preventivo</v>
      </c>
      <c r="R182" s="462"/>
      <c r="S182" s="483" t="s">
        <v>2497</v>
      </c>
      <c r="T182" s="483"/>
      <c r="U182" s="269" t="str">
        <f>'01-Mapa de riesgo-UO'!AW183</f>
        <v>ASUMIR</v>
      </c>
      <c r="V182" s="269">
        <f>'01-Mapa de riesgo-UO'!AX183</f>
        <v>0</v>
      </c>
      <c r="W182" s="270">
        <f>'01-Mapa de riesgo-UO'!K183</f>
        <v>0</v>
      </c>
      <c r="X182" s="271"/>
      <c r="Y182" s="272"/>
      <c r="Z182" s="273"/>
      <c r="AA182" s="273"/>
      <c r="AB182" s="469"/>
      <c r="AC182" s="264"/>
    </row>
    <row r="183" spans="1:29" ht="92.25" hidden="1" customHeight="1" x14ac:dyDescent="0.2">
      <c r="A183" s="463"/>
      <c r="B183" s="463"/>
      <c r="C183" s="463"/>
      <c r="D183" s="463"/>
      <c r="E183" s="463"/>
      <c r="F183" s="463"/>
      <c r="G183" s="266">
        <f>'01-Mapa de riesgo-UO'!I184</f>
        <v>0</v>
      </c>
      <c r="H183" s="463"/>
      <c r="I183" s="463"/>
      <c r="J183" s="463"/>
      <c r="K183" s="477"/>
      <c r="L183" s="478"/>
      <c r="M183" s="267">
        <f>'01-Mapa de riesgo-UO'!W184</f>
        <v>0</v>
      </c>
      <c r="N183" s="266">
        <f>'01-Mapa de riesgo-UO'!AB184</f>
        <v>0</v>
      </c>
      <c r="O183" s="266">
        <f>'01-Mapa de riesgo-UO'!AF184</f>
        <v>0</v>
      </c>
      <c r="P183" s="268">
        <f>'01-Mapa de riesgo-UO'!AK184</f>
        <v>0</v>
      </c>
      <c r="Q183" s="268">
        <f>'01-Mapa de riesgo-UO'!AP184</f>
        <v>0</v>
      </c>
      <c r="R183" s="463"/>
      <c r="S183" s="483"/>
      <c r="T183" s="483"/>
      <c r="U183" s="269">
        <f>'01-Mapa de riesgo-UO'!AW184</f>
        <v>0</v>
      </c>
      <c r="V183" s="269">
        <f>'01-Mapa de riesgo-UO'!AX184</f>
        <v>0</v>
      </c>
      <c r="W183" s="270">
        <f>'01-Mapa de riesgo-UO'!K184</f>
        <v>0</v>
      </c>
      <c r="X183" s="271"/>
      <c r="Y183" s="272"/>
      <c r="Z183" s="273"/>
      <c r="AA183" s="273"/>
      <c r="AB183" s="470"/>
      <c r="AC183" s="264"/>
    </row>
    <row r="184" spans="1:29" ht="92.25" hidden="1" customHeight="1" x14ac:dyDescent="0.2">
      <c r="A184" s="465">
        <v>59</v>
      </c>
      <c r="B184" s="465" t="str">
        <f>'01-Mapa de riesgo-UO'!D185</f>
        <v>EXTENSIÓN_PROYECCIÓN_SOCIAL</v>
      </c>
      <c r="C184" s="461" t="str">
        <f>+'01-Mapa de riesgo-UO'!F185</f>
        <v>NO</v>
      </c>
      <c r="D184" s="461" t="str">
        <f>'01-Mapa de riesgo-UO'!J185</f>
        <v>Cumplimiento</v>
      </c>
      <c r="E184" s="461" t="str">
        <f>'01-Mapa de riesgo-UO'!K185</f>
        <v>Pérdida de la validez de los resultados (Selección, verificación y validación de métodos)
(7.2)</v>
      </c>
      <c r="F184" s="461" t="str">
        <f>'01-Mapa de riesgo-UO'!L185</f>
        <v>No cumplir con las especificaciones y requistos del método de ensayo</v>
      </c>
      <c r="G184" s="266" t="str">
        <f>'01-Mapa de riesgo-UO'!I185</f>
        <v>No cumplir con las características de desempeño de los métodos verificados por el laboratorio para su uso previsto</v>
      </c>
      <c r="H184" s="461" t="str">
        <f>'01-Mapa de riesgo-UO'!M185</f>
        <v>Pérdida de la capacidad analítica del laboratorio</v>
      </c>
      <c r="I184" s="464" t="str">
        <f>'01-Mapa de riesgo-UO'!AT185</f>
        <v>LEVE</v>
      </c>
      <c r="J184" s="461" t="str">
        <f>'01-Mapa de riesgo-UO'!AU185</f>
        <v>No. de verificaciones de métodos de ensayo con desempeño no válido / No. total de verificaciones de métodos de ensayo</v>
      </c>
      <c r="K184" s="484">
        <v>0</v>
      </c>
      <c r="L184" s="478" t="s">
        <v>2494</v>
      </c>
      <c r="M184" s="267" t="str">
        <f>'01-Mapa de riesgo-UO'!W185</f>
        <v>Generación del plan de verificación de los métodos de ensayo con base en el documento normativo, tanto para alcance fijo como para el alcance flexible</v>
      </c>
      <c r="N184" s="266">
        <f>'01-Mapa de riesgo-UO'!AB185</f>
        <v>0</v>
      </c>
      <c r="O184" s="266" t="str">
        <f>'01-Mapa de riesgo-UO'!AF185</f>
        <v>Asignado</v>
      </c>
      <c r="P184" s="268" t="str">
        <f>'01-Mapa de riesgo-UO'!AK185</f>
        <v>Oportuno</v>
      </c>
      <c r="Q184" s="268" t="str">
        <f>'01-Mapa de riesgo-UO'!AP185</f>
        <v>Preventivo</v>
      </c>
      <c r="R184" s="464" t="str">
        <f>'01-Mapa de riesgo-UO'!AR185</f>
        <v>ACEPTABLE</v>
      </c>
      <c r="S184" s="483" t="s">
        <v>2497</v>
      </c>
      <c r="T184" s="483"/>
      <c r="U184" s="269" t="str">
        <f>'01-Mapa de riesgo-UO'!AW185</f>
        <v>ASUMIR</v>
      </c>
      <c r="V184" s="269">
        <f>'01-Mapa de riesgo-UO'!AX185</f>
        <v>0</v>
      </c>
      <c r="W184" s="270" t="str">
        <f>'01-Mapa de riesgo-UO'!K185</f>
        <v>Pérdida de la validez de los resultados (Selección, verificación y validación de métodos)
(7.2)</v>
      </c>
      <c r="X184" s="271"/>
      <c r="Y184" s="272"/>
      <c r="Z184" s="273"/>
      <c r="AA184" s="273"/>
      <c r="AB184" s="479" t="s">
        <v>2213</v>
      </c>
      <c r="AC184" s="264"/>
    </row>
    <row r="185" spans="1:29" ht="92.25" hidden="1" customHeight="1" x14ac:dyDescent="0.2">
      <c r="A185" s="462"/>
      <c r="B185" s="462"/>
      <c r="C185" s="462"/>
      <c r="D185" s="462"/>
      <c r="E185" s="462"/>
      <c r="F185" s="462"/>
      <c r="G185" s="266">
        <f>'01-Mapa de riesgo-UO'!I186</f>
        <v>0</v>
      </c>
      <c r="H185" s="462"/>
      <c r="I185" s="462"/>
      <c r="J185" s="462"/>
      <c r="K185" s="477"/>
      <c r="L185" s="478"/>
      <c r="M185" s="267" t="str">
        <f>'01-Mapa de riesgo-UO'!W186</f>
        <v>Ejecución del plan de verificación de los métodos de ensayo con base en el documento normativo, tanto para alcance fijo como para el alcance flexible</v>
      </c>
      <c r="N185" s="266">
        <f>'01-Mapa de riesgo-UO'!AB186</f>
        <v>0</v>
      </c>
      <c r="O185" s="266" t="str">
        <f>'01-Mapa de riesgo-UO'!AF186</f>
        <v>Asignado</v>
      </c>
      <c r="P185" s="268" t="str">
        <f>'01-Mapa de riesgo-UO'!AK186</f>
        <v>Oportuno</v>
      </c>
      <c r="Q185" s="268" t="str">
        <f>'01-Mapa de riesgo-UO'!AP186</f>
        <v>Preventivo</v>
      </c>
      <c r="R185" s="462"/>
      <c r="S185" s="483" t="s">
        <v>2497</v>
      </c>
      <c r="T185" s="483"/>
      <c r="U185" s="269" t="str">
        <f>'01-Mapa de riesgo-UO'!AW186</f>
        <v>ASUMIR</v>
      </c>
      <c r="V185" s="269">
        <f>'01-Mapa de riesgo-UO'!AX186</f>
        <v>0</v>
      </c>
      <c r="W185" s="270">
        <f>'01-Mapa de riesgo-UO'!K186</f>
        <v>0</v>
      </c>
      <c r="X185" s="271"/>
      <c r="Y185" s="272"/>
      <c r="Z185" s="273"/>
      <c r="AA185" s="273"/>
      <c r="AB185" s="469"/>
      <c r="AC185" s="264"/>
    </row>
    <row r="186" spans="1:29" ht="92.25" hidden="1" customHeight="1" x14ac:dyDescent="0.2">
      <c r="A186" s="463"/>
      <c r="B186" s="463"/>
      <c r="C186" s="463"/>
      <c r="D186" s="463"/>
      <c r="E186" s="463"/>
      <c r="F186" s="463"/>
      <c r="G186" s="266">
        <f>'01-Mapa de riesgo-UO'!I187</f>
        <v>0</v>
      </c>
      <c r="H186" s="463"/>
      <c r="I186" s="463"/>
      <c r="J186" s="463"/>
      <c r="K186" s="477"/>
      <c r="L186" s="478"/>
      <c r="M186" s="267" t="str">
        <f>'01-Mapa de riesgo-UO'!W187</f>
        <v>Generación y aprobación del informe de verificación evidenciando el cumplimietno de las características de desempeño establecidas en el documento normativo, tanto para alcance fijo como para el alcance flexible</v>
      </c>
      <c r="N186" s="266">
        <f>'01-Mapa de riesgo-UO'!AB187</f>
        <v>0</v>
      </c>
      <c r="O186" s="266" t="str">
        <f>'01-Mapa de riesgo-UO'!AF187</f>
        <v>Asignado</v>
      </c>
      <c r="P186" s="268" t="str">
        <f>'01-Mapa de riesgo-UO'!AK187</f>
        <v>Oportuno</v>
      </c>
      <c r="Q186" s="268" t="str">
        <f>'01-Mapa de riesgo-UO'!AP187</f>
        <v>Preventivo</v>
      </c>
      <c r="R186" s="463"/>
      <c r="S186" s="483" t="s">
        <v>2497</v>
      </c>
      <c r="T186" s="483"/>
      <c r="U186" s="269" t="str">
        <f>'01-Mapa de riesgo-UO'!AW187</f>
        <v>ASUMIR</v>
      </c>
      <c r="V186" s="269">
        <f>'01-Mapa de riesgo-UO'!AX187</f>
        <v>0</v>
      </c>
      <c r="W186" s="270">
        <f>'01-Mapa de riesgo-UO'!K187</f>
        <v>0</v>
      </c>
      <c r="X186" s="271"/>
      <c r="Y186" s="272"/>
      <c r="Z186" s="273"/>
      <c r="AA186" s="273"/>
      <c r="AB186" s="470"/>
      <c r="AC186" s="264"/>
    </row>
    <row r="187" spans="1:29" ht="92.25" hidden="1" customHeight="1" x14ac:dyDescent="0.2">
      <c r="A187" s="465">
        <v>60</v>
      </c>
      <c r="B187" s="465" t="str">
        <f>'01-Mapa de riesgo-UO'!D188</f>
        <v>EXTENSIÓN_PROYECCIÓN_SOCIAL</v>
      </c>
      <c r="C187" s="461" t="str">
        <f>+'01-Mapa de riesgo-UO'!F188</f>
        <v>NO</v>
      </c>
      <c r="D187" s="461" t="str">
        <f>'01-Mapa de riesgo-UO'!J188</f>
        <v>Cumplimiento</v>
      </c>
      <c r="E187" s="461" t="str">
        <f>'01-Mapa de riesgo-UO'!K188</f>
        <v>Pérdida de la validez de los resultados (Aseguramiento de la validez de los resultados)
(7.7)</v>
      </c>
      <c r="F187" s="461" t="str">
        <f>'01-Mapa de riesgo-UO'!L188</f>
        <v>Obtención de resultados no válidos para las caracteristicas de desempeño de los métodos de ensayos</v>
      </c>
      <c r="G187" s="266" t="str">
        <f>'01-Mapa de riesgo-UO'!I188</f>
        <v>No cumplir con las características de desempeño de los controles de calidad de los métodos de ensayo</v>
      </c>
      <c r="H187" s="461" t="str">
        <f>'01-Mapa de riesgo-UO'!M188</f>
        <v>Pérdida del control analítico del laboratorio</v>
      </c>
      <c r="I187" s="464" t="str">
        <f>'01-Mapa de riesgo-UO'!AT188</f>
        <v>LEVE</v>
      </c>
      <c r="J187" s="461" t="str">
        <f>'01-Mapa de riesgo-UO'!AU188</f>
        <v>No. de programación en EA/ No. Total de participacioens en EA anual</v>
      </c>
      <c r="K187" s="484">
        <v>0</v>
      </c>
      <c r="L187" s="478" t="s">
        <v>2495</v>
      </c>
      <c r="M187" s="267" t="str">
        <f>'01-Mapa de riesgo-UO'!W188</f>
        <v xml:space="preserve">
- Uso de material de referencia certificado
- Comprobaciones funcionales del equipamiento
- Implementación de gráficos de control</v>
      </c>
      <c r="N187" s="266">
        <f>'01-Mapa de riesgo-UO'!AB188</f>
        <v>0</v>
      </c>
      <c r="O187" s="266" t="str">
        <f>'01-Mapa de riesgo-UO'!AF188</f>
        <v>Asignado</v>
      </c>
      <c r="P187" s="268" t="str">
        <f>'01-Mapa de riesgo-UO'!AK188</f>
        <v>Oportuno</v>
      </c>
      <c r="Q187" s="268" t="str">
        <f>'01-Mapa de riesgo-UO'!AP188</f>
        <v>Preventivo</v>
      </c>
      <c r="R187" s="464" t="str">
        <f>'01-Mapa de riesgo-UO'!AR188</f>
        <v>ACEPTABLE</v>
      </c>
      <c r="S187" s="483" t="s">
        <v>2497</v>
      </c>
      <c r="T187" s="483"/>
      <c r="U187" s="269" t="str">
        <f>'01-Mapa de riesgo-UO'!AW188</f>
        <v>ASUMIR</v>
      </c>
      <c r="V187" s="269">
        <f>'01-Mapa de riesgo-UO'!AX188</f>
        <v>0</v>
      </c>
      <c r="W187" s="270" t="str">
        <f>'01-Mapa de riesgo-UO'!K188</f>
        <v>Pérdida de la validez de los resultados (Aseguramiento de la validez de los resultados)
(7.7)</v>
      </c>
      <c r="X187" s="271"/>
      <c r="Y187" s="272"/>
      <c r="Z187" s="273"/>
      <c r="AA187" s="273"/>
      <c r="AB187" s="479" t="s">
        <v>2213</v>
      </c>
      <c r="AC187" s="264"/>
    </row>
    <row r="188" spans="1:29" ht="92.25" hidden="1" customHeight="1" x14ac:dyDescent="0.2">
      <c r="A188" s="462"/>
      <c r="B188" s="462"/>
      <c r="C188" s="462"/>
      <c r="D188" s="462"/>
      <c r="E188" s="462"/>
      <c r="F188" s="462"/>
      <c r="G188" s="266">
        <f>'01-Mapa de riesgo-UO'!I189</f>
        <v>0</v>
      </c>
      <c r="H188" s="462"/>
      <c r="I188" s="462"/>
      <c r="J188" s="462"/>
      <c r="K188" s="477"/>
      <c r="L188" s="478"/>
      <c r="M188" s="267" t="str">
        <f>'01-Mapa de riesgo-UO'!W189</f>
        <v>- Partipación en ensayos de aptitud</v>
      </c>
      <c r="N188" s="266">
        <f>'01-Mapa de riesgo-UO'!AB189</f>
        <v>0</v>
      </c>
      <c r="O188" s="266" t="str">
        <f>'01-Mapa de riesgo-UO'!AF189</f>
        <v>Asignado</v>
      </c>
      <c r="P188" s="268" t="str">
        <f>'01-Mapa de riesgo-UO'!AK189</f>
        <v>Oportuno</v>
      </c>
      <c r="Q188" s="268" t="str">
        <f>'01-Mapa de riesgo-UO'!AP189</f>
        <v>Preventivo</v>
      </c>
      <c r="R188" s="462"/>
      <c r="S188" s="483" t="s">
        <v>2497</v>
      </c>
      <c r="T188" s="483"/>
      <c r="U188" s="269" t="str">
        <f>'01-Mapa de riesgo-UO'!AW189</f>
        <v>ASUMIR</v>
      </c>
      <c r="V188" s="269">
        <f>'01-Mapa de riesgo-UO'!AX189</f>
        <v>0</v>
      </c>
      <c r="W188" s="270">
        <f>'01-Mapa de riesgo-UO'!K189</f>
        <v>0</v>
      </c>
      <c r="X188" s="271"/>
      <c r="Y188" s="272"/>
      <c r="Z188" s="273"/>
      <c r="AA188" s="273"/>
      <c r="AB188" s="469"/>
      <c r="AC188" s="264"/>
    </row>
    <row r="189" spans="1:29" ht="92.25" hidden="1" customHeight="1" x14ac:dyDescent="0.2">
      <c r="A189" s="463"/>
      <c r="B189" s="463"/>
      <c r="C189" s="463"/>
      <c r="D189" s="463"/>
      <c r="E189" s="463"/>
      <c r="F189" s="463"/>
      <c r="G189" s="266">
        <f>'01-Mapa de riesgo-UO'!I190</f>
        <v>0</v>
      </c>
      <c r="H189" s="463"/>
      <c r="I189" s="463"/>
      <c r="J189" s="463"/>
      <c r="K189" s="477"/>
      <c r="L189" s="478"/>
      <c r="M189" s="267">
        <f>'01-Mapa de riesgo-UO'!W190</f>
        <v>0</v>
      </c>
      <c r="N189" s="266">
        <f>'01-Mapa de riesgo-UO'!AB190</f>
        <v>0</v>
      </c>
      <c r="O189" s="266">
        <f>'01-Mapa de riesgo-UO'!AF190</f>
        <v>0</v>
      </c>
      <c r="P189" s="268">
        <f>'01-Mapa de riesgo-UO'!AK190</f>
        <v>0</v>
      </c>
      <c r="Q189" s="268">
        <f>'01-Mapa de riesgo-UO'!AP190</f>
        <v>0</v>
      </c>
      <c r="R189" s="463"/>
      <c r="S189" s="483"/>
      <c r="T189" s="483"/>
      <c r="U189" s="269">
        <f>'01-Mapa de riesgo-UO'!AW190</f>
        <v>0</v>
      </c>
      <c r="V189" s="269">
        <f>'01-Mapa de riesgo-UO'!AX190</f>
        <v>0</v>
      </c>
      <c r="W189" s="270">
        <f>'01-Mapa de riesgo-UO'!K190</f>
        <v>0</v>
      </c>
      <c r="X189" s="271"/>
      <c r="Y189" s="272"/>
      <c r="Z189" s="273"/>
      <c r="AA189" s="273"/>
      <c r="AB189" s="470"/>
      <c r="AC189" s="264"/>
    </row>
    <row r="190" spans="1:29" ht="92.25" hidden="1" customHeight="1" x14ac:dyDescent="0.2">
      <c r="A190" s="465">
        <v>61</v>
      </c>
      <c r="B190" s="465" t="str">
        <f>'01-Mapa de riesgo-UO'!D191</f>
        <v>EXTENSIÓN_PROYECCIÓN_SOCIAL</v>
      </c>
      <c r="C190" s="461" t="str">
        <f>+'01-Mapa de riesgo-UO'!F191</f>
        <v>NO</v>
      </c>
      <c r="D190" s="461" t="str">
        <f>'01-Mapa de riesgo-UO'!J191</f>
        <v>Cumplimiento</v>
      </c>
      <c r="E190" s="461" t="str">
        <f>'01-Mapa de riesgo-UO'!K191</f>
        <v>Incumplimiento a los requisitos relativos a la estructura
(5.4)</v>
      </c>
      <c r="F190" s="461" t="str">
        <f>'01-Mapa de riesgo-UO'!L191</f>
        <v>Incumplimiento en la identificación de la condición de acreditación para los ensayos realizados por el Laboratorio para el alcance fijo y alcance flexible.</v>
      </c>
      <c r="G190" s="266" t="str">
        <f>'01-Mapa de riesgo-UO'!I191</f>
        <v>Incumplimiento en la identificación de la condición de acreditación para los ensayos realizados por el Laboratorio para el alcance fijo y alcance flexible.</v>
      </c>
      <c r="H190" s="461" t="str">
        <f>'01-Mapa de riesgo-UO'!M191</f>
        <v>Pérdida de  la credibilidad en el laboratorio
Pérdida de la condición de acreditación</v>
      </c>
      <c r="I190" s="464" t="str">
        <f>'01-Mapa de riesgo-UO'!AT191</f>
        <v>LEVE</v>
      </c>
      <c r="J190" s="461" t="str">
        <f>'01-Mapa de riesgo-UO'!AU191</f>
        <v>No. de informes de ensayos con mal uso de la condición de acreditación / No. informes de ensayos expedidos por el laboratorio</v>
      </c>
      <c r="K190" s="484">
        <v>0</v>
      </c>
      <c r="L190" s="478" t="s">
        <v>2496</v>
      </c>
      <c r="M190" s="267"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6">
        <f>'01-Mapa de riesgo-UO'!AB191</f>
        <v>0</v>
      </c>
      <c r="O190" s="266" t="str">
        <f>'01-Mapa de riesgo-UO'!AF191</f>
        <v>Asignado</v>
      </c>
      <c r="P190" s="268" t="str">
        <f>'01-Mapa de riesgo-UO'!AK191</f>
        <v>oportuno</v>
      </c>
      <c r="Q190" s="268" t="str">
        <f>'01-Mapa de riesgo-UO'!AP191</f>
        <v>Preventivo</v>
      </c>
      <c r="R190" s="464" t="str">
        <f>'01-Mapa de riesgo-UO'!AR191</f>
        <v>ACEPTABLE</v>
      </c>
      <c r="S190" s="483" t="s">
        <v>2497</v>
      </c>
      <c r="T190" s="483"/>
      <c r="U190" s="269" t="str">
        <f>'01-Mapa de riesgo-UO'!AW191</f>
        <v>ASUMIR</v>
      </c>
      <c r="V190" s="269">
        <f>'01-Mapa de riesgo-UO'!AX191</f>
        <v>0</v>
      </c>
      <c r="W190" s="270" t="str">
        <f>'01-Mapa de riesgo-UO'!K191</f>
        <v>Incumplimiento a los requisitos relativos a la estructura
(5.4)</v>
      </c>
      <c r="X190" s="271"/>
      <c r="Y190" s="272"/>
      <c r="Z190" s="273"/>
      <c r="AA190" s="273"/>
      <c r="AB190" s="479" t="s">
        <v>2213</v>
      </c>
      <c r="AC190" s="264"/>
    </row>
    <row r="191" spans="1:29" ht="92.25" hidden="1" customHeight="1" x14ac:dyDescent="0.2">
      <c r="A191" s="462"/>
      <c r="B191" s="462"/>
      <c r="C191" s="462"/>
      <c r="D191" s="462"/>
      <c r="E191" s="462"/>
      <c r="F191" s="462"/>
      <c r="G191" s="266">
        <f>'01-Mapa de riesgo-UO'!I192</f>
        <v>0</v>
      </c>
      <c r="H191" s="462"/>
      <c r="I191" s="462"/>
      <c r="J191" s="462"/>
      <c r="K191" s="477"/>
      <c r="L191" s="478"/>
      <c r="M191" s="267" t="str">
        <f>'01-Mapa de riesgo-UO'!W192</f>
        <v>- Uso de formatos diferentes para la emisión de resultados para distinguir la condición de acreditación de los parametros de ensayo realizados por el Laboratorio</v>
      </c>
      <c r="N191" s="266">
        <f>'01-Mapa de riesgo-UO'!AB192</f>
        <v>0</v>
      </c>
      <c r="O191" s="266" t="str">
        <f>'01-Mapa de riesgo-UO'!AF192</f>
        <v>Asignado</v>
      </c>
      <c r="P191" s="268" t="str">
        <f>'01-Mapa de riesgo-UO'!AK192</f>
        <v>Oportuno</v>
      </c>
      <c r="Q191" s="268" t="str">
        <f>'01-Mapa de riesgo-UO'!AP192</f>
        <v>Preventivo</v>
      </c>
      <c r="R191" s="462"/>
      <c r="S191" s="483" t="s">
        <v>2497</v>
      </c>
      <c r="T191" s="483"/>
      <c r="U191" s="269" t="str">
        <f>'01-Mapa de riesgo-UO'!AW192</f>
        <v>ASUMIR</v>
      </c>
      <c r="V191" s="269">
        <f>'01-Mapa de riesgo-UO'!AX192</f>
        <v>0</v>
      </c>
      <c r="W191" s="270">
        <f>'01-Mapa de riesgo-UO'!K192</f>
        <v>0</v>
      </c>
      <c r="X191" s="271"/>
      <c r="Y191" s="272"/>
      <c r="Z191" s="273"/>
      <c r="AA191" s="273"/>
      <c r="AB191" s="469"/>
      <c r="AC191" s="264"/>
    </row>
    <row r="192" spans="1:29" ht="92.25" hidden="1" customHeight="1" x14ac:dyDescent="0.2">
      <c r="A192" s="463"/>
      <c r="B192" s="463"/>
      <c r="C192" s="463"/>
      <c r="D192" s="463"/>
      <c r="E192" s="463"/>
      <c r="F192" s="463"/>
      <c r="G192" s="266">
        <f>'01-Mapa de riesgo-UO'!I193</f>
        <v>0</v>
      </c>
      <c r="H192" s="463"/>
      <c r="I192" s="463"/>
      <c r="J192" s="463"/>
      <c r="K192" s="477"/>
      <c r="L192" s="478"/>
      <c r="M192" s="267" t="str">
        <f>'01-Mapa de riesgo-UO'!W193</f>
        <v>- La condición de acreditado se identifica en el informe de ensayos   y en las cotizaciones con (SI) para los acreditados y (NO) para los ensayos que no estan dentro del alcance de acreditación</v>
      </c>
      <c r="N192" s="266">
        <f>'01-Mapa de riesgo-UO'!AB193</f>
        <v>0</v>
      </c>
      <c r="O192" s="266" t="str">
        <f>'01-Mapa de riesgo-UO'!AF193</f>
        <v>Asignado</v>
      </c>
      <c r="P192" s="268" t="str">
        <f>'01-Mapa de riesgo-UO'!AK193</f>
        <v>Oportuno</v>
      </c>
      <c r="Q192" s="268" t="str">
        <f>'01-Mapa de riesgo-UO'!AP193</f>
        <v>Preventivo</v>
      </c>
      <c r="R192" s="463"/>
      <c r="S192" s="483" t="s">
        <v>2497</v>
      </c>
      <c r="T192" s="483"/>
      <c r="U192" s="269" t="str">
        <f>'01-Mapa de riesgo-UO'!AW193</f>
        <v>ASUMIR</v>
      </c>
      <c r="V192" s="269">
        <f>'01-Mapa de riesgo-UO'!AX193</f>
        <v>0</v>
      </c>
      <c r="W192" s="270">
        <f>'01-Mapa de riesgo-UO'!K193</f>
        <v>0</v>
      </c>
      <c r="X192" s="271"/>
      <c r="Y192" s="272"/>
      <c r="Z192" s="273"/>
      <c r="AA192" s="273"/>
      <c r="AB192" s="470"/>
      <c r="AC192" s="264"/>
    </row>
    <row r="193" spans="1:29" ht="92.25" hidden="1" customHeight="1" x14ac:dyDescent="0.2">
      <c r="A193" s="465">
        <v>62</v>
      </c>
      <c r="B193" s="465" t="str">
        <f>'01-Mapa de riesgo-UO'!D194</f>
        <v>EXTENSIÓN_PROYECCIÓN_SOCIAL</v>
      </c>
      <c r="C193" s="461" t="str">
        <f>+'01-Mapa de riesgo-UO'!F194</f>
        <v>NO</v>
      </c>
      <c r="D193" s="461" t="str">
        <f>'01-Mapa de riesgo-UO'!J194</f>
        <v>Corrupción</v>
      </c>
      <c r="E193" s="461" t="str">
        <f>'01-Mapa de riesgo-UO'!K194</f>
        <v>Perdida de la imparcialidad 
(4.1.3)</v>
      </c>
      <c r="F193" s="461" t="str">
        <f>'01-Mapa de riesgo-UO'!L194</f>
        <v>El funcionario  que realiza el ensayo se deja influir por prejuicios o intereses para beneficiar al usuario, perdiendo así la objetividad entre los resultados arrojados en las actividades del laboratorio y el infome entregado.</v>
      </c>
      <c r="G193" s="266" t="str">
        <f>'01-Mapa de riesgo-UO'!I194</f>
        <v xml:space="preserve">Soborno sobre un funcionario </v>
      </c>
      <c r="H193" s="461" t="str">
        <f>'01-Mapa de riesgo-UO'!M194</f>
        <v>Pérdida de  credibilidad en el laboratorio
Pérdida de la confianza en el funcionario.
Iniciación de un proceso disciplinario</v>
      </c>
      <c r="I193" s="464" t="str">
        <f>'01-Mapa de riesgo-UO'!AT194</f>
        <v>LEVE</v>
      </c>
      <c r="J193" s="461" t="str">
        <f>'01-Mapa de riesgo-UO'!AU194</f>
        <v>N° Certificados con pérdida de la imparcialidad/ N° Total de certificados expedidos por el laboratorio*100</v>
      </c>
      <c r="K193" s="477">
        <v>0</v>
      </c>
      <c r="L193" s="478" t="s">
        <v>2500</v>
      </c>
      <c r="M193" s="267" t="str">
        <f>'01-Mapa de riesgo-UO'!W194</f>
        <v>Firma de cada funcionario del:
- Acta de compromiso ético
- Declaración de impedimento</v>
      </c>
      <c r="N193" s="266">
        <f>'01-Mapa de riesgo-UO'!AB194</f>
        <v>0</v>
      </c>
      <c r="O193" s="266" t="str">
        <f>'01-Mapa de riesgo-UO'!AF194</f>
        <v>Asignado</v>
      </c>
      <c r="P193" s="268" t="str">
        <f>'01-Mapa de riesgo-UO'!AK194</f>
        <v>Oportuno</v>
      </c>
      <c r="Q193" s="268" t="str">
        <f>'01-Mapa de riesgo-UO'!AP194</f>
        <v>Preventivo</v>
      </c>
      <c r="R193" s="464" t="str">
        <f>'01-Mapa de riesgo-UO'!AR194</f>
        <v>ACEPTABLE</v>
      </c>
      <c r="S193" s="478" t="s">
        <v>2514</v>
      </c>
      <c r="T193" s="478"/>
      <c r="U193" s="269" t="str">
        <f>'01-Mapa de riesgo-UO'!AW194</f>
        <v>ASUMIR</v>
      </c>
      <c r="V193" s="269">
        <f>'01-Mapa de riesgo-UO'!AX194</f>
        <v>0</v>
      </c>
      <c r="W193" s="270" t="str">
        <f>'01-Mapa de riesgo-UO'!K194</f>
        <v>Perdida de la imparcialidad 
(4.1.3)</v>
      </c>
      <c r="X193" s="271"/>
      <c r="Y193" s="272"/>
      <c r="Z193" s="273"/>
      <c r="AA193" s="273"/>
      <c r="AB193" s="479" t="s">
        <v>2213</v>
      </c>
      <c r="AC193" s="264"/>
    </row>
    <row r="194" spans="1:29" ht="92.25" hidden="1" customHeight="1" x14ac:dyDescent="0.2">
      <c r="A194" s="462"/>
      <c r="B194" s="462"/>
      <c r="C194" s="462"/>
      <c r="D194" s="462"/>
      <c r="E194" s="462"/>
      <c r="F194" s="462"/>
      <c r="G194" s="266">
        <f>'01-Mapa de riesgo-UO'!I195</f>
        <v>0</v>
      </c>
      <c r="H194" s="462"/>
      <c r="I194" s="462"/>
      <c r="J194" s="462"/>
      <c r="K194" s="477"/>
      <c r="L194" s="478"/>
      <c r="M194" s="267" t="str">
        <f>'01-Mapa de riesgo-UO'!W195</f>
        <v xml:space="preserve"> Funcionarios autorizados para el contacto con el cliente son diferentes a funcionarios autorizados para hacer ensayos.</v>
      </c>
      <c r="N194" s="266">
        <f>'01-Mapa de riesgo-UO'!AB195</f>
        <v>0</v>
      </c>
      <c r="O194" s="266" t="str">
        <f>'01-Mapa de riesgo-UO'!AF195</f>
        <v>No asignado</v>
      </c>
      <c r="P194" s="268" t="str">
        <f>'01-Mapa de riesgo-UO'!AK195</f>
        <v>Oportuno</v>
      </c>
      <c r="Q194" s="268" t="str">
        <f>'01-Mapa de riesgo-UO'!AP195</f>
        <v>Preventivo</v>
      </c>
      <c r="R194" s="462"/>
      <c r="S194" s="478" t="s">
        <v>2514</v>
      </c>
      <c r="T194" s="478"/>
      <c r="U194" s="269" t="str">
        <f>'01-Mapa de riesgo-UO'!AW195</f>
        <v>ASUMIR</v>
      </c>
      <c r="V194" s="269">
        <f>'01-Mapa de riesgo-UO'!AX195</f>
        <v>0</v>
      </c>
      <c r="W194" s="270">
        <f>'01-Mapa de riesgo-UO'!K195</f>
        <v>0</v>
      </c>
      <c r="X194" s="271"/>
      <c r="Y194" s="272"/>
      <c r="Z194" s="273"/>
      <c r="AA194" s="273"/>
      <c r="AB194" s="469"/>
      <c r="AC194" s="264"/>
    </row>
    <row r="195" spans="1:29" ht="92.25" hidden="1" customHeight="1" x14ac:dyDescent="0.2">
      <c r="A195" s="463"/>
      <c r="B195" s="463"/>
      <c r="C195" s="463"/>
      <c r="D195" s="463"/>
      <c r="E195" s="463"/>
      <c r="F195" s="463"/>
      <c r="G195" s="266">
        <f>'01-Mapa de riesgo-UO'!I196</f>
        <v>0</v>
      </c>
      <c r="H195" s="463"/>
      <c r="I195" s="463"/>
      <c r="J195" s="463"/>
      <c r="K195" s="477"/>
      <c r="L195" s="478"/>
      <c r="M195" s="267" t="str">
        <f>'01-Mapa de riesgo-UO'!W196</f>
        <v>Registro del reporte del conflicto de interés</v>
      </c>
      <c r="N195" s="266">
        <f>'01-Mapa de riesgo-UO'!AB196</f>
        <v>0</v>
      </c>
      <c r="O195" s="266" t="str">
        <f>'01-Mapa de riesgo-UO'!AF196</f>
        <v>Asignado</v>
      </c>
      <c r="P195" s="268" t="str">
        <f>'01-Mapa de riesgo-UO'!AK196</f>
        <v>Oportuno</v>
      </c>
      <c r="Q195" s="268" t="str">
        <f>'01-Mapa de riesgo-UO'!AP196</f>
        <v>Detectivo</v>
      </c>
      <c r="R195" s="463"/>
      <c r="S195" s="478" t="s">
        <v>2514</v>
      </c>
      <c r="T195" s="478"/>
      <c r="U195" s="269" t="str">
        <f>'01-Mapa de riesgo-UO'!AW196</f>
        <v>ASUMIR</v>
      </c>
      <c r="V195" s="269">
        <f>'01-Mapa de riesgo-UO'!AX196</f>
        <v>0</v>
      </c>
      <c r="W195" s="270">
        <f>'01-Mapa de riesgo-UO'!K196</f>
        <v>0</v>
      </c>
      <c r="X195" s="271"/>
      <c r="Y195" s="272"/>
      <c r="Z195" s="273"/>
      <c r="AA195" s="273"/>
      <c r="AB195" s="470"/>
      <c r="AC195" s="264"/>
    </row>
    <row r="196" spans="1:29" ht="92.25" hidden="1" customHeight="1" x14ac:dyDescent="0.2">
      <c r="A196" s="465">
        <v>63</v>
      </c>
      <c r="B196" s="465" t="str">
        <f>'01-Mapa de riesgo-UO'!D197</f>
        <v>EXTENSIÓN_PROYECCIÓN_SOCIAL</v>
      </c>
      <c r="C196" s="461" t="str">
        <f>+'01-Mapa de riesgo-UO'!F197</f>
        <v>NO</v>
      </c>
      <c r="D196" s="461" t="str">
        <f>'01-Mapa de riesgo-UO'!J197</f>
        <v>Operacional</v>
      </c>
      <c r="E196" s="461" t="str">
        <f>'01-Mapa de riesgo-UO'!K197</f>
        <v>Pérdida de la validez de los resultados del laboratorio (6.3)</v>
      </c>
      <c r="F196" s="461" t="str">
        <f>'01-Mapa de riesgo-UO'!L197</f>
        <v xml:space="preserve">Desarrollar el ensayo en zonas que no aseguran la no contaminacion cruzada </v>
      </c>
      <c r="G196" s="266" t="str">
        <f>'01-Mapa de riesgo-UO'!I197</f>
        <v xml:space="preserve">Aspectos de infraestructura que no aseguran la no contaminacion cruzada durante la realización de los ensayos </v>
      </c>
      <c r="H196" s="461" t="str">
        <f>'01-Mapa de riesgo-UO'!M197</f>
        <v>Pérdida de  credibilidad en el laboratorio
Pérdida de la confianza en el laboratorio</v>
      </c>
      <c r="I196" s="464" t="str">
        <f>'01-Mapa de riesgo-UO'!AT197</f>
        <v>LEVE</v>
      </c>
      <c r="J196" s="461" t="str">
        <f>'01-Mapa de riesgo-UO'!AU197</f>
        <v>N° eventos en los que se reportaron resultados errados por contaminación cruzada</v>
      </c>
      <c r="K196" s="477">
        <v>0</v>
      </c>
      <c r="L196" s="478" t="s">
        <v>2501</v>
      </c>
      <c r="M196" s="267" t="str">
        <f>'01-Mapa de riesgo-UO'!W197</f>
        <v xml:space="preserve">Separación de áreas PRE y POST PCR para evitar la contaminación cruzada. </v>
      </c>
      <c r="N196" s="266">
        <f>'01-Mapa de riesgo-UO'!AB197</f>
        <v>0</v>
      </c>
      <c r="O196" s="266" t="str">
        <f>'01-Mapa de riesgo-UO'!AF197</f>
        <v>No asignado</v>
      </c>
      <c r="P196" s="268" t="str">
        <f>'01-Mapa de riesgo-UO'!AK197</f>
        <v>Oportuno</v>
      </c>
      <c r="Q196" s="268" t="str">
        <f>'01-Mapa de riesgo-UO'!AP197</f>
        <v>Preventivo</v>
      </c>
      <c r="R196" s="464" t="str">
        <f>'01-Mapa de riesgo-UO'!AR197</f>
        <v>ACEPTABLE</v>
      </c>
      <c r="S196" s="478" t="s">
        <v>2514</v>
      </c>
      <c r="T196" s="478"/>
      <c r="U196" s="269" t="str">
        <f>'01-Mapa de riesgo-UO'!AW197</f>
        <v>ASUMIR</v>
      </c>
      <c r="V196" s="269">
        <f>'01-Mapa de riesgo-UO'!AX197</f>
        <v>0</v>
      </c>
      <c r="W196" s="270" t="str">
        <f>'01-Mapa de riesgo-UO'!K197</f>
        <v>Pérdida de la validez de los resultados del laboratorio (6.3)</v>
      </c>
      <c r="X196" s="271"/>
      <c r="Y196" s="272"/>
      <c r="Z196" s="273"/>
      <c r="AA196" s="273"/>
      <c r="AB196" s="479" t="s">
        <v>2213</v>
      </c>
      <c r="AC196" s="264"/>
    </row>
    <row r="197" spans="1:29" ht="92.25" hidden="1" customHeight="1" x14ac:dyDescent="0.2">
      <c r="A197" s="462"/>
      <c r="B197" s="462"/>
      <c r="C197" s="462"/>
      <c r="D197" s="462"/>
      <c r="E197" s="462"/>
      <c r="F197" s="462"/>
      <c r="G197" s="266">
        <f>'01-Mapa de riesgo-UO'!I198</f>
        <v>0</v>
      </c>
      <c r="H197" s="462"/>
      <c r="I197" s="462"/>
      <c r="J197" s="462"/>
      <c r="K197" s="477"/>
      <c r="L197" s="478"/>
      <c r="M197" s="267" t="str">
        <f>'01-Mapa de riesgo-UO'!W198</f>
        <v xml:space="preserve">Uso de batas de laboratorio diferentes para cada zona.  </v>
      </c>
      <c r="N197" s="266">
        <f>'01-Mapa de riesgo-UO'!AB198</f>
        <v>0</v>
      </c>
      <c r="O197" s="266" t="str">
        <f>'01-Mapa de riesgo-UO'!AF198</f>
        <v>Asignado</v>
      </c>
      <c r="P197" s="268" t="str">
        <f>'01-Mapa de riesgo-UO'!AK198</f>
        <v>Oportuno</v>
      </c>
      <c r="Q197" s="268" t="str">
        <f>'01-Mapa de riesgo-UO'!AP198</f>
        <v>Preventivo</v>
      </c>
      <c r="R197" s="462"/>
      <c r="S197" s="478" t="s">
        <v>2514</v>
      </c>
      <c r="T197" s="478"/>
      <c r="U197" s="269" t="str">
        <f>'01-Mapa de riesgo-UO'!AW198</f>
        <v>ASUMIR</v>
      </c>
      <c r="V197" s="269">
        <f>'01-Mapa de riesgo-UO'!AX198</f>
        <v>0</v>
      </c>
      <c r="W197" s="270">
        <f>'01-Mapa de riesgo-UO'!K198</f>
        <v>0</v>
      </c>
      <c r="X197" s="271"/>
      <c r="Y197" s="272"/>
      <c r="Z197" s="273"/>
      <c r="AA197" s="273"/>
      <c r="AB197" s="469"/>
      <c r="AC197" s="264"/>
    </row>
    <row r="198" spans="1:29" ht="92.25" hidden="1" customHeight="1" x14ac:dyDescent="0.2">
      <c r="A198" s="463"/>
      <c r="B198" s="463"/>
      <c r="C198" s="463"/>
      <c r="D198" s="463"/>
      <c r="E198" s="463"/>
      <c r="F198" s="463"/>
      <c r="G198" s="266">
        <f>'01-Mapa de riesgo-UO'!I199</f>
        <v>0</v>
      </c>
      <c r="H198" s="463"/>
      <c r="I198" s="463"/>
      <c r="J198" s="463"/>
      <c r="K198" s="477"/>
      <c r="L198" s="478"/>
      <c r="M198" s="267">
        <f>'01-Mapa de riesgo-UO'!W199</f>
        <v>0</v>
      </c>
      <c r="N198" s="266">
        <f>'01-Mapa de riesgo-UO'!AB199</f>
        <v>0</v>
      </c>
      <c r="O198" s="266">
        <f>'01-Mapa de riesgo-UO'!AF199</f>
        <v>0</v>
      </c>
      <c r="P198" s="268">
        <f>'01-Mapa de riesgo-UO'!AK199</f>
        <v>0</v>
      </c>
      <c r="Q198" s="268">
        <f>'01-Mapa de riesgo-UO'!AP199</f>
        <v>0</v>
      </c>
      <c r="R198" s="463"/>
      <c r="S198" s="478"/>
      <c r="T198" s="478"/>
      <c r="U198" s="269">
        <f>'01-Mapa de riesgo-UO'!AW199</f>
        <v>0</v>
      </c>
      <c r="V198" s="269">
        <f>'01-Mapa de riesgo-UO'!AX199</f>
        <v>0</v>
      </c>
      <c r="W198" s="270">
        <f>'01-Mapa de riesgo-UO'!K199</f>
        <v>0</v>
      </c>
      <c r="X198" s="271"/>
      <c r="Y198" s="272"/>
      <c r="Z198" s="273"/>
      <c r="AA198" s="273"/>
      <c r="AB198" s="470"/>
      <c r="AC198" s="264"/>
    </row>
    <row r="199" spans="1:29" ht="92.25" hidden="1" customHeight="1" x14ac:dyDescent="0.2">
      <c r="A199" s="465">
        <v>64</v>
      </c>
      <c r="B199" s="465" t="str">
        <f>'01-Mapa de riesgo-UO'!D200</f>
        <v>EXTENSIÓN_PROYECCIÓN_SOCIAL</v>
      </c>
      <c r="C199" s="461" t="str">
        <f>+'01-Mapa de riesgo-UO'!F200</f>
        <v>NO</v>
      </c>
      <c r="D199" s="461" t="str">
        <f>'01-Mapa de riesgo-UO'!J200</f>
        <v>Operacional</v>
      </c>
      <c r="E199" s="461" t="str">
        <f>'01-Mapa de riesgo-UO'!K200</f>
        <v>Pérdida de la validez de los resultados del laboratorio (6.4.6)</v>
      </c>
      <c r="F199" s="461" t="str">
        <f>'01-Mapa de riesgo-UO'!L200</f>
        <v xml:space="preserve">Utilizar  equipos de medición sin calibración y que estos afecten la validez de los resultados  por su  exactitud o incertidumbre </v>
      </c>
      <c r="G199" s="266" t="str">
        <f>'01-Mapa de riesgo-UO'!I200</f>
        <v>Incumplimiento en el plan de calibración, verificación  y mantenimiento</v>
      </c>
      <c r="H199" s="461" t="str">
        <f>'01-Mapa de riesgo-UO'!M200</f>
        <v>Pérdida de  credibilidad en el laboratorio
Pérdida de la confianza en el laboratorio</v>
      </c>
      <c r="I199" s="464" t="str">
        <f>'01-Mapa de riesgo-UO'!AT200</f>
        <v>LEVE</v>
      </c>
      <c r="J199" s="461" t="str">
        <f>'01-Mapa de riesgo-UO'!AU200</f>
        <v>N° Eventos cumplidos/N° Eventos programados*100</v>
      </c>
      <c r="K199" s="476">
        <v>1</v>
      </c>
      <c r="L199" s="478" t="s">
        <v>2502</v>
      </c>
      <c r="M199" s="267" t="str">
        <f>'01-Mapa de riesgo-UO'!W200</f>
        <v>Plan de calibración, verificación y mantenimiento anual con fechas de cumplimiento.</v>
      </c>
      <c r="N199" s="266">
        <f>'01-Mapa de riesgo-UO'!AB200</f>
        <v>0</v>
      </c>
      <c r="O199" s="266" t="str">
        <f>'01-Mapa de riesgo-UO'!AF200</f>
        <v>Asignado</v>
      </c>
      <c r="P199" s="268" t="str">
        <f>'01-Mapa de riesgo-UO'!AK200</f>
        <v>Oportuno</v>
      </c>
      <c r="Q199" s="268" t="str">
        <f>'01-Mapa de riesgo-UO'!AP200</f>
        <v>Preventivo</v>
      </c>
      <c r="R199" s="464" t="str">
        <f>'01-Mapa de riesgo-UO'!AR200</f>
        <v>ACEPTABLE</v>
      </c>
      <c r="S199" s="478" t="s">
        <v>2514</v>
      </c>
      <c r="T199" s="478"/>
      <c r="U199" s="269" t="str">
        <f>'01-Mapa de riesgo-UO'!AW200</f>
        <v>ASUMIR</v>
      </c>
      <c r="V199" s="269">
        <f>'01-Mapa de riesgo-UO'!AX200</f>
        <v>0</v>
      </c>
      <c r="W199" s="270" t="str">
        <f>'01-Mapa de riesgo-UO'!K200</f>
        <v>Pérdida de la validez de los resultados del laboratorio (6.4.6)</v>
      </c>
      <c r="X199" s="271"/>
      <c r="Y199" s="272"/>
      <c r="Z199" s="273"/>
      <c r="AA199" s="273"/>
      <c r="AB199" s="479" t="s">
        <v>2213</v>
      </c>
      <c r="AC199" s="264"/>
    </row>
    <row r="200" spans="1:29" ht="92.25" hidden="1" customHeight="1" x14ac:dyDescent="0.2">
      <c r="A200" s="462"/>
      <c r="B200" s="462"/>
      <c r="C200" s="462"/>
      <c r="D200" s="462"/>
      <c r="E200" s="462"/>
      <c r="F200" s="462"/>
      <c r="G200" s="266">
        <f>'01-Mapa de riesgo-UO'!I201</f>
        <v>0</v>
      </c>
      <c r="H200" s="462"/>
      <c r="I200" s="462"/>
      <c r="J200" s="462"/>
      <c r="K200" s="477"/>
      <c r="L200" s="478"/>
      <c r="M200" s="267" t="str">
        <f>'01-Mapa de riesgo-UO'!W201</f>
        <v>Indicaciones de los  instructivos 252-LGM-INT-02 ASEGURAMIENTO DE LA VALIDEZ DE LOS RESULTADOS, 252-LGM-INT-08 INSTRUCTIVO PARA POST-PCR  cuando se presenten situaciones de cierre no programado.</v>
      </c>
      <c r="N200" s="266">
        <f>'01-Mapa de riesgo-UO'!AB201</f>
        <v>0</v>
      </c>
      <c r="O200" s="266" t="str">
        <f>'01-Mapa de riesgo-UO'!AF201</f>
        <v>Asignado</v>
      </c>
      <c r="P200" s="268" t="str">
        <f>'01-Mapa de riesgo-UO'!AK201</f>
        <v>Oportuno</v>
      </c>
      <c r="Q200" s="268" t="str">
        <f>'01-Mapa de riesgo-UO'!AP201</f>
        <v>Preventivo</v>
      </c>
      <c r="R200" s="462"/>
      <c r="S200" s="478" t="s">
        <v>2514</v>
      </c>
      <c r="T200" s="478"/>
      <c r="U200" s="269" t="str">
        <f>'01-Mapa de riesgo-UO'!AW201</f>
        <v>ASUMIR</v>
      </c>
      <c r="V200" s="269">
        <f>'01-Mapa de riesgo-UO'!AX201</f>
        <v>0</v>
      </c>
      <c r="W200" s="270">
        <f>'01-Mapa de riesgo-UO'!K201</f>
        <v>0</v>
      </c>
      <c r="X200" s="271"/>
      <c r="Y200" s="272"/>
      <c r="Z200" s="273"/>
      <c r="AA200" s="273"/>
      <c r="AB200" s="469"/>
      <c r="AC200" s="264"/>
    </row>
    <row r="201" spans="1:29" ht="92.25" hidden="1" customHeight="1" x14ac:dyDescent="0.2">
      <c r="A201" s="463"/>
      <c r="B201" s="463"/>
      <c r="C201" s="463"/>
      <c r="D201" s="463"/>
      <c r="E201" s="463"/>
      <c r="F201" s="463"/>
      <c r="G201" s="266">
        <f>'01-Mapa de riesgo-UO'!I202</f>
        <v>0</v>
      </c>
      <c r="H201" s="463"/>
      <c r="I201" s="463"/>
      <c r="J201" s="463"/>
      <c r="K201" s="477"/>
      <c r="L201" s="478"/>
      <c r="M201" s="267">
        <f>'01-Mapa de riesgo-UO'!W202</f>
        <v>0</v>
      </c>
      <c r="N201" s="266">
        <f>'01-Mapa de riesgo-UO'!AB202</f>
        <v>0</v>
      </c>
      <c r="O201" s="266">
        <f>'01-Mapa de riesgo-UO'!AF202</f>
        <v>0</v>
      </c>
      <c r="P201" s="268">
        <f>'01-Mapa de riesgo-UO'!AK202</f>
        <v>0</v>
      </c>
      <c r="Q201" s="268">
        <f>'01-Mapa de riesgo-UO'!AP202</f>
        <v>0</v>
      </c>
      <c r="R201" s="463"/>
      <c r="S201" s="478"/>
      <c r="T201" s="478"/>
      <c r="U201" s="269">
        <f>'01-Mapa de riesgo-UO'!AW202</f>
        <v>0</v>
      </c>
      <c r="V201" s="269">
        <f>'01-Mapa de riesgo-UO'!AX202</f>
        <v>0</v>
      </c>
      <c r="W201" s="270">
        <f>'01-Mapa de riesgo-UO'!K202</f>
        <v>0</v>
      </c>
      <c r="X201" s="271"/>
      <c r="Y201" s="272"/>
      <c r="Z201" s="273"/>
      <c r="AA201" s="273"/>
      <c r="AB201" s="470"/>
      <c r="AC201" s="264"/>
    </row>
    <row r="202" spans="1:29" ht="92.25" hidden="1" customHeight="1" x14ac:dyDescent="0.2">
      <c r="A202" s="465">
        <v>65</v>
      </c>
      <c r="B202" s="465" t="str">
        <f>'01-Mapa de riesgo-UO'!D203</f>
        <v>EXTENSIÓN_PROYECCIÓN_SOCIAL</v>
      </c>
      <c r="C202" s="461" t="str">
        <f>+'01-Mapa de riesgo-UO'!F203</f>
        <v>NO</v>
      </c>
      <c r="D202" s="461" t="str">
        <f>'01-Mapa de riesgo-UO'!J203</f>
        <v>Operacional</v>
      </c>
      <c r="E202" s="461" t="str">
        <f>'01-Mapa de riesgo-UO'!K203</f>
        <v>Perdida de la validez de los resultados del laboratorio (6.4.9)</v>
      </c>
      <c r="F202" s="461" t="str">
        <f>'01-Mapa de riesgo-UO'!L203</f>
        <v xml:space="preserve">Utlizar equipos de medición que esten defectuosos afectando la validez de los resultados por su exactitud o la incertidumbre  </v>
      </c>
      <c r="G202" s="266" t="str">
        <f>'01-Mapa de riesgo-UO'!I203</f>
        <v xml:space="preserve">Toma de datos con un equipo defectuoso </v>
      </c>
      <c r="H202" s="461" t="str">
        <f>'01-Mapa de riesgo-UO'!M203</f>
        <v>Pérdida de  credibilidad en el laboratorio
Pérdida de la confianza en el laboratorio</v>
      </c>
      <c r="I202" s="464" t="str">
        <f>'01-Mapa de riesgo-UO'!AT203</f>
        <v>LEVE</v>
      </c>
      <c r="J202" s="461" t="str">
        <f>'01-Mapa de riesgo-UO'!AU203</f>
        <v>N° de equipos defectuosos detectados en el laboratorio/ Total de equipos*100</v>
      </c>
      <c r="K202" s="477">
        <v>0</v>
      </c>
      <c r="L202" s="478" t="s">
        <v>2503</v>
      </c>
      <c r="M202" s="267" t="str">
        <f>'01-Mapa de riesgo-UO'!W203</f>
        <v>Revisión de los equipos al ingresar y salir del laboratorio.</v>
      </c>
      <c r="N202" s="266">
        <f>'01-Mapa de riesgo-UO'!AB203</f>
        <v>0</v>
      </c>
      <c r="O202" s="266" t="str">
        <f>'01-Mapa de riesgo-UO'!AF203</f>
        <v>Asignado</v>
      </c>
      <c r="P202" s="268" t="str">
        <f>'01-Mapa de riesgo-UO'!AK203</f>
        <v>Oportuno</v>
      </c>
      <c r="Q202" s="268" t="str">
        <f>'01-Mapa de riesgo-UO'!AP203</f>
        <v>Preventivo</v>
      </c>
      <c r="R202" s="464" t="str">
        <f>'01-Mapa de riesgo-UO'!AR203</f>
        <v>ACEPTABLE</v>
      </c>
      <c r="S202" s="478" t="s">
        <v>2514</v>
      </c>
      <c r="T202" s="478"/>
      <c r="U202" s="269" t="str">
        <f>'01-Mapa de riesgo-UO'!AW203</f>
        <v>ASUMIR</v>
      </c>
      <c r="V202" s="269">
        <f>'01-Mapa de riesgo-UO'!AX203</f>
        <v>0</v>
      </c>
      <c r="W202" s="270" t="str">
        <f>'01-Mapa de riesgo-UO'!K203</f>
        <v>Perdida de la validez de los resultados del laboratorio (6.4.9)</v>
      </c>
      <c r="X202" s="271"/>
      <c r="Y202" s="272"/>
      <c r="Z202" s="273"/>
      <c r="AA202" s="273"/>
      <c r="AB202" s="479" t="s">
        <v>2213</v>
      </c>
      <c r="AC202" s="264"/>
    </row>
    <row r="203" spans="1:29" ht="92.25" hidden="1" customHeight="1" x14ac:dyDescent="0.2">
      <c r="A203" s="462"/>
      <c r="B203" s="462"/>
      <c r="C203" s="462"/>
      <c r="D203" s="462"/>
      <c r="E203" s="462"/>
      <c r="F203" s="462"/>
      <c r="G203" s="266" t="str">
        <f>'01-Mapa de riesgo-UO'!I204</f>
        <v xml:space="preserve">Condiciones ambientales inadecuadas que no aseguran la validez de los resultados </v>
      </c>
      <c r="H203" s="462"/>
      <c r="I203" s="462"/>
      <c r="J203" s="462"/>
      <c r="K203" s="477"/>
      <c r="L203" s="478"/>
      <c r="M203" s="267" t="str">
        <f>'01-Mapa de riesgo-UO'!W204</f>
        <v xml:space="preserve">Zonas de PRE y POST PCR separadas y con acceso restringido y aire acondicionado en POST PCR para asegurar el buen funcioncionamiento de los equipos.
Carta control de condiciones ambientales   </v>
      </c>
      <c r="N203" s="266">
        <f>'01-Mapa de riesgo-UO'!AB204</f>
        <v>0</v>
      </c>
      <c r="O203" s="266" t="str">
        <f>'01-Mapa de riesgo-UO'!AF204</f>
        <v>Asignado</v>
      </c>
      <c r="P203" s="268" t="str">
        <f>'01-Mapa de riesgo-UO'!AK204</f>
        <v>Oportuno</v>
      </c>
      <c r="Q203" s="268" t="str">
        <f>'01-Mapa de riesgo-UO'!AP204</f>
        <v>Preventivo</v>
      </c>
      <c r="R203" s="462"/>
      <c r="S203" s="478" t="s">
        <v>2514</v>
      </c>
      <c r="T203" s="478"/>
      <c r="U203" s="269" t="str">
        <f>'01-Mapa de riesgo-UO'!AW204</f>
        <v>ASUMIR</v>
      </c>
      <c r="V203" s="269">
        <f>'01-Mapa de riesgo-UO'!AX204</f>
        <v>0</v>
      </c>
      <c r="W203" s="270">
        <f>'01-Mapa de riesgo-UO'!K204</f>
        <v>0</v>
      </c>
      <c r="X203" s="271"/>
      <c r="Y203" s="272"/>
      <c r="Z203" s="273"/>
      <c r="AA203" s="273"/>
      <c r="AB203" s="469"/>
      <c r="AC203" s="264"/>
    </row>
    <row r="204" spans="1:29" ht="92.25" hidden="1" customHeight="1" x14ac:dyDescent="0.2">
      <c r="A204" s="463"/>
      <c r="B204" s="463"/>
      <c r="C204" s="463"/>
      <c r="D204" s="463"/>
      <c r="E204" s="463"/>
      <c r="F204" s="463"/>
      <c r="G204" s="266">
        <f>'01-Mapa de riesgo-UO'!I205</f>
        <v>0</v>
      </c>
      <c r="H204" s="463"/>
      <c r="I204" s="463"/>
      <c r="J204" s="463"/>
      <c r="K204" s="477"/>
      <c r="L204" s="478"/>
      <c r="M204" s="267">
        <f>'01-Mapa de riesgo-UO'!W205</f>
        <v>0</v>
      </c>
      <c r="N204" s="266">
        <f>'01-Mapa de riesgo-UO'!AB205</f>
        <v>0</v>
      </c>
      <c r="O204" s="266">
        <f>'01-Mapa de riesgo-UO'!AF205</f>
        <v>0</v>
      </c>
      <c r="P204" s="268">
        <f>'01-Mapa de riesgo-UO'!AK205</f>
        <v>0</v>
      </c>
      <c r="Q204" s="268">
        <f>'01-Mapa de riesgo-UO'!AP205</f>
        <v>0</v>
      </c>
      <c r="R204" s="463"/>
      <c r="S204" s="478"/>
      <c r="T204" s="478"/>
      <c r="U204" s="269">
        <f>'01-Mapa de riesgo-UO'!AW205</f>
        <v>0</v>
      </c>
      <c r="V204" s="269">
        <f>'01-Mapa de riesgo-UO'!AX205</f>
        <v>0</v>
      </c>
      <c r="W204" s="270">
        <f>'01-Mapa de riesgo-UO'!K205</f>
        <v>0</v>
      </c>
      <c r="X204" s="271"/>
      <c r="Y204" s="272"/>
      <c r="Z204" s="273"/>
      <c r="AA204" s="273"/>
      <c r="AB204" s="470"/>
      <c r="AC204" s="264"/>
    </row>
    <row r="205" spans="1:29" ht="92.25" hidden="1" customHeight="1" x14ac:dyDescent="0.2">
      <c r="A205" s="465">
        <v>66</v>
      </c>
      <c r="B205" s="465" t="str">
        <f>'01-Mapa de riesgo-UO'!D206</f>
        <v>EXTENSIÓN_PROYECCIÓN_SOCIAL</v>
      </c>
      <c r="C205" s="461" t="str">
        <f>+'01-Mapa de riesgo-UO'!F206</f>
        <v>NO</v>
      </c>
      <c r="D205" s="461" t="str">
        <f>'01-Mapa de riesgo-UO'!J206</f>
        <v>Imagen</v>
      </c>
      <c r="E205" s="461" t="str">
        <f>'01-Mapa de riesgo-UO'!K206</f>
        <v>Reportar un resultado errado</v>
      </c>
      <c r="F205" s="461" t="str">
        <f>'01-Mapa de riesgo-UO'!L206</f>
        <v xml:space="preserve">El laboratorio al aplicar la regla de decisión reporta en su informe de resultados una prueba negativa como positiva y viceversa. </v>
      </c>
      <c r="G205" s="266" t="str">
        <f>'01-Mapa de riesgo-UO'!I206</f>
        <v xml:space="preserve">Regla de decisión del laboratorio inadecuada y bajo poder de exclusión </v>
      </c>
      <c r="H205" s="461" t="str">
        <f>'01-Mapa de riesgo-UO'!M206</f>
        <v>Proceso legal y disciplinario
Pérdida de  credibilidad en el laboratorio
Pérdida de la confianza en el laboratorio</v>
      </c>
      <c r="I205" s="464" t="str">
        <f>'01-Mapa de riesgo-UO'!AT206</f>
        <v>LEVE</v>
      </c>
      <c r="J205" s="461" t="str">
        <f>'01-Mapa de riesgo-UO'!AU206</f>
        <v>N° de  informes con regla decisión equivocada/ N° de informes totales*100</v>
      </c>
      <c r="K205" s="477">
        <v>0</v>
      </c>
      <c r="L205" s="478" t="s">
        <v>2504</v>
      </c>
      <c r="M205" s="267" t="str">
        <f>'01-Mapa de riesgo-UO'!W206</f>
        <v>La regla de decisión del laboratorio incluye las recomendaciones de la Ley 721 del 2001 y recomendaciones  internacionales. 
Verificación de que el poder de exclusión acumulado supere el 99,99%.</v>
      </c>
      <c r="N205" s="266">
        <f>'01-Mapa de riesgo-UO'!AB206</f>
        <v>0</v>
      </c>
      <c r="O205" s="266" t="str">
        <f>'01-Mapa de riesgo-UO'!AF206</f>
        <v>Asignado</v>
      </c>
      <c r="P205" s="268" t="str">
        <f>'01-Mapa de riesgo-UO'!AK206</f>
        <v>Oportuno</v>
      </c>
      <c r="Q205" s="268" t="str">
        <f>'01-Mapa de riesgo-UO'!AP206</f>
        <v>Preventivo</v>
      </c>
      <c r="R205" s="464" t="str">
        <f>'01-Mapa de riesgo-UO'!AR206</f>
        <v>FUERTE</v>
      </c>
      <c r="S205" s="478" t="s">
        <v>2514</v>
      </c>
      <c r="T205" s="478"/>
      <c r="U205" s="269" t="str">
        <f>'01-Mapa de riesgo-UO'!AW206</f>
        <v>ASUMIR</v>
      </c>
      <c r="V205" s="269">
        <f>'01-Mapa de riesgo-UO'!AX206</f>
        <v>0</v>
      </c>
      <c r="W205" s="270" t="str">
        <f>'01-Mapa de riesgo-UO'!K206</f>
        <v>Reportar un resultado errado</v>
      </c>
      <c r="X205" s="271"/>
      <c r="Y205" s="272"/>
      <c r="Z205" s="273"/>
      <c r="AA205" s="273"/>
      <c r="AB205" s="479" t="s">
        <v>2213</v>
      </c>
      <c r="AC205" s="264"/>
    </row>
    <row r="206" spans="1:29" ht="92.25" hidden="1" customHeight="1" x14ac:dyDescent="0.2">
      <c r="A206" s="462"/>
      <c r="B206" s="462"/>
      <c r="C206" s="462"/>
      <c r="D206" s="462"/>
      <c r="E206" s="462"/>
      <c r="F206" s="462"/>
      <c r="G206" s="266" t="str">
        <f>'01-Mapa de riesgo-UO'!I207</f>
        <v xml:space="preserve">Cadena de custodia inadecuada </v>
      </c>
      <c r="H206" s="462"/>
      <c r="I206" s="462"/>
      <c r="J206" s="462"/>
      <c r="K206" s="477"/>
      <c r="L206" s="478"/>
      <c r="M206" s="267"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6">
        <f>'01-Mapa de riesgo-UO'!AB207</f>
        <v>0</v>
      </c>
      <c r="O206" s="266" t="str">
        <f>'01-Mapa de riesgo-UO'!AF207</f>
        <v>Asignado</v>
      </c>
      <c r="P206" s="268" t="str">
        <f>'01-Mapa de riesgo-UO'!AK207</f>
        <v>Oportuno</v>
      </c>
      <c r="Q206" s="268" t="str">
        <f>'01-Mapa de riesgo-UO'!AP207</f>
        <v>Preventivo</v>
      </c>
      <c r="R206" s="462"/>
      <c r="S206" s="478" t="s">
        <v>2514</v>
      </c>
      <c r="T206" s="478"/>
      <c r="U206" s="269" t="str">
        <f>'01-Mapa de riesgo-UO'!AW207</f>
        <v>ASUMIR</v>
      </c>
      <c r="V206" s="269">
        <f>'01-Mapa de riesgo-UO'!AX207</f>
        <v>0</v>
      </c>
      <c r="W206" s="270">
        <f>'01-Mapa de riesgo-UO'!K207</f>
        <v>0</v>
      </c>
      <c r="X206" s="271"/>
      <c r="Y206" s="272"/>
      <c r="Z206" s="273"/>
      <c r="AA206" s="273"/>
      <c r="AB206" s="469"/>
      <c r="AC206" s="264"/>
    </row>
    <row r="207" spans="1:29" ht="92.25" hidden="1" customHeight="1" x14ac:dyDescent="0.2">
      <c r="A207" s="463"/>
      <c r="B207" s="463"/>
      <c r="C207" s="463"/>
      <c r="D207" s="463"/>
      <c r="E207" s="463"/>
      <c r="F207" s="463"/>
      <c r="G207" s="266">
        <f>'01-Mapa de riesgo-UO'!I208</f>
        <v>0</v>
      </c>
      <c r="H207" s="463"/>
      <c r="I207" s="463"/>
      <c r="J207" s="463"/>
      <c r="K207" s="477"/>
      <c r="L207" s="478"/>
      <c r="M207" s="267">
        <f>'01-Mapa de riesgo-UO'!W208</f>
        <v>0</v>
      </c>
      <c r="N207" s="266">
        <f>'01-Mapa de riesgo-UO'!AB208</f>
        <v>0</v>
      </c>
      <c r="O207" s="266">
        <f>'01-Mapa de riesgo-UO'!AF208</f>
        <v>0</v>
      </c>
      <c r="P207" s="268">
        <f>'01-Mapa de riesgo-UO'!AK208</f>
        <v>0</v>
      </c>
      <c r="Q207" s="268">
        <f>'01-Mapa de riesgo-UO'!AP208</f>
        <v>0</v>
      </c>
      <c r="R207" s="463"/>
      <c r="S207" s="478"/>
      <c r="T207" s="478"/>
      <c r="U207" s="269">
        <f>'01-Mapa de riesgo-UO'!AW208</f>
        <v>0</v>
      </c>
      <c r="V207" s="269">
        <f>'01-Mapa de riesgo-UO'!AX208</f>
        <v>0</v>
      </c>
      <c r="W207" s="270">
        <f>'01-Mapa de riesgo-UO'!K208</f>
        <v>0</v>
      </c>
      <c r="X207" s="271"/>
      <c r="Y207" s="272"/>
      <c r="Z207" s="273"/>
      <c r="AA207" s="273"/>
      <c r="AB207" s="470"/>
      <c r="AC207" s="264"/>
    </row>
    <row r="208" spans="1:29" ht="92.25" hidden="1" customHeight="1" x14ac:dyDescent="0.2">
      <c r="A208" s="465">
        <v>67</v>
      </c>
      <c r="B208" s="465" t="str">
        <f>'01-Mapa de riesgo-UO'!D209</f>
        <v>EXTENSIÓN_PROYECCIÓN_SOCIAL</v>
      </c>
      <c r="C208" s="461" t="str">
        <f>+'01-Mapa de riesgo-UO'!F209</f>
        <v>NO</v>
      </c>
      <c r="D208" s="461" t="str">
        <f>'01-Mapa de riesgo-UO'!J209</f>
        <v>Operacional</v>
      </c>
      <c r="E208" s="461" t="str">
        <f>'01-Mapa de riesgo-UO'!K209</f>
        <v>Utilización de un método de calibración/ensayo inadecuado (7.2)</v>
      </c>
      <c r="F208" s="461" t="str">
        <f>'01-Mapa de riesgo-UO'!L209</f>
        <v>Verificación/validación del método no es adecuado para el laboratorio</v>
      </c>
      <c r="G208" s="266" t="str">
        <f>'01-Mapa de riesgo-UO'!I209</f>
        <v xml:space="preserve">En la verificación/validación del método no se tuvieron en cuenta todos los factores </v>
      </c>
      <c r="H208" s="461" t="str">
        <f>'01-Mapa de riesgo-UO'!M209</f>
        <v>Pérdida de  credibilidad en el laboratorio
Pérdida de la confianza en el laboratorio
Hallazgos de no conformidades en audiorías internas y externas</v>
      </c>
      <c r="I208" s="464" t="str">
        <f>'01-Mapa de riesgo-UO'!AT209</f>
        <v>LEVE</v>
      </c>
      <c r="J208" s="461" t="str">
        <f>'01-Mapa de riesgo-UO'!AU209</f>
        <v>(N° de variables definidas por el laboratorio en la verificación/validación / N° de variables establecidas en el método definido)*100</v>
      </c>
      <c r="K208" s="476">
        <v>1</v>
      </c>
      <c r="L208" s="478" t="s">
        <v>2505</v>
      </c>
      <c r="M208" s="267" t="str">
        <f>'01-Mapa de riesgo-UO'!W209</f>
        <v>Tabla cruzada requisitos de norma de ensayo con cumplimiento en el laboratorio.
Informe de verificación/validación del método.</v>
      </c>
      <c r="N208" s="266">
        <f>'01-Mapa de riesgo-UO'!AB209</f>
        <v>0</v>
      </c>
      <c r="O208" s="266" t="str">
        <f>'01-Mapa de riesgo-UO'!AF209</f>
        <v>Asignado</v>
      </c>
      <c r="P208" s="268" t="str">
        <f>'01-Mapa de riesgo-UO'!AK209</f>
        <v>Oportuno</v>
      </c>
      <c r="Q208" s="268" t="str">
        <f>'01-Mapa de riesgo-UO'!AP209</f>
        <v>Preventivo</v>
      </c>
      <c r="R208" s="464" t="str">
        <f>'01-Mapa de riesgo-UO'!AR209</f>
        <v>ACEPTABLE</v>
      </c>
      <c r="S208" s="478" t="s">
        <v>2514</v>
      </c>
      <c r="T208" s="478"/>
      <c r="U208" s="269" t="str">
        <f>'01-Mapa de riesgo-UO'!AW209</f>
        <v>ASUMIR</v>
      </c>
      <c r="V208" s="269">
        <f>'01-Mapa de riesgo-UO'!AX209</f>
        <v>0</v>
      </c>
      <c r="W208" s="270" t="str">
        <f>'01-Mapa de riesgo-UO'!K209</f>
        <v>Utilización de un método de calibración/ensayo inadecuado (7.2)</v>
      </c>
      <c r="X208" s="271"/>
      <c r="Y208" s="272"/>
      <c r="Z208" s="273"/>
      <c r="AA208" s="273"/>
      <c r="AB208" s="479" t="s">
        <v>2213</v>
      </c>
      <c r="AC208" s="264"/>
    </row>
    <row r="209" spans="1:29" ht="92.25" hidden="1" customHeight="1" x14ac:dyDescent="0.2">
      <c r="A209" s="462"/>
      <c r="B209" s="462"/>
      <c r="C209" s="462"/>
      <c r="D209" s="462"/>
      <c r="E209" s="462"/>
      <c r="F209" s="462"/>
      <c r="G209" s="266">
        <f>'01-Mapa de riesgo-UO'!I210</f>
        <v>0</v>
      </c>
      <c r="H209" s="462"/>
      <c r="I209" s="462"/>
      <c r="J209" s="462"/>
      <c r="K209" s="477"/>
      <c r="L209" s="478"/>
      <c r="M209" s="267">
        <f>'01-Mapa de riesgo-UO'!W210</f>
        <v>0</v>
      </c>
      <c r="N209" s="266">
        <f>'01-Mapa de riesgo-UO'!AB210</f>
        <v>0</v>
      </c>
      <c r="O209" s="266">
        <f>'01-Mapa de riesgo-UO'!AF210</f>
        <v>0</v>
      </c>
      <c r="P209" s="268">
        <f>'01-Mapa de riesgo-UO'!AK210</f>
        <v>0</v>
      </c>
      <c r="Q209" s="268">
        <f>'01-Mapa de riesgo-UO'!AP210</f>
        <v>0</v>
      </c>
      <c r="R209" s="462"/>
      <c r="S209" s="478"/>
      <c r="T209" s="478"/>
      <c r="U209" s="269">
        <f>'01-Mapa de riesgo-UO'!AW210</f>
        <v>0</v>
      </c>
      <c r="V209" s="269">
        <f>'01-Mapa de riesgo-UO'!AX210</f>
        <v>0</v>
      </c>
      <c r="W209" s="270">
        <f>'01-Mapa de riesgo-UO'!K210</f>
        <v>0</v>
      </c>
      <c r="X209" s="271"/>
      <c r="Y209" s="272"/>
      <c r="Z209" s="273"/>
      <c r="AA209" s="273"/>
      <c r="AB209" s="469"/>
      <c r="AC209" s="264"/>
    </row>
    <row r="210" spans="1:29" ht="92.25" hidden="1" customHeight="1" x14ac:dyDescent="0.2">
      <c r="A210" s="463"/>
      <c r="B210" s="463"/>
      <c r="C210" s="463"/>
      <c r="D210" s="463"/>
      <c r="E210" s="463"/>
      <c r="F210" s="463"/>
      <c r="G210" s="266">
        <f>'01-Mapa de riesgo-UO'!I211</f>
        <v>0</v>
      </c>
      <c r="H210" s="463"/>
      <c r="I210" s="463"/>
      <c r="J210" s="463"/>
      <c r="K210" s="477"/>
      <c r="L210" s="478"/>
      <c r="M210" s="267">
        <f>'01-Mapa de riesgo-UO'!W211</f>
        <v>0</v>
      </c>
      <c r="N210" s="266">
        <f>'01-Mapa de riesgo-UO'!AB211</f>
        <v>0</v>
      </c>
      <c r="O210" s="266">
        <f>'01-Mapa de riesgo-UO'!AF211</f>
        <v>0</v>
      </c>
      <c r="P210" s="268">
        <f>'01-Mapa de riesgo-UO'!AK211</f>
        <v>0</v>
      </c>
      <c r="Q210" s="268">
        <f>'01-Mapa de riesgo-UO'!AP211</f>
        <v>0</v>
      </c>
      <c r="R210" s="463"/>
      <c r="S210" s="478"/>
      <c r="T210" s="478"/>
      <c r="U210" s="269">
        <f>'01-Mapa de riesgo-UO'!AW211</f>
        <v>0</v>
      </c>
      <c r="V210" s="269">
        <f>'01-Mapa de riesgo-UO'!AX211</f>
        <v>0</v>
      </c>
      <c r="W210" s="270">
        <f>'01-Mapa de riesgo-UO'!K211</f>
        <v>0</v>
      </c>
      <c r="X210" s="271"/>
      <c r="Y210" s="272"/>
      <c r="Z210" s="273"/>
      <c r="AA210" s="273"/>
      <c r="AB210" s="470"/>
      <c r="AC210" s="264"/>
    </row>
    <row r="211" spans="1:29" ht="92.25" hidden="1" customHeight="1" x14ac:dyDescent="0.2">
      <c r="A211" s="465">
        <v>68</v>
      </c>
      <c r="B211" s="465" t="str">
        <f>'01-Mapa de riesgo-UO'!D212</f>
        <v>EXTENSIÓN_PROYECCIÓN_SOCIAL</v>
      </c>
      <c r="C211" s="461" t="str">
        <f>+'01-Mapa de riesgo-UO'!F212</f>
        <v>NO</v>
      </c>
      <c r="D211" s="461" t="str">
        <f>'01-Mapa de riesgo-UO'!J212</f>
        <v>Operacional</v>
      </c>
      <c r="E211" s="461" t="str">
        <f>'01-Mapa de riesgo-UO'!K212</f>
        <v>Pérdida de la validéz de los resultados (7.6)</v>
      </c>
      <c r="F211" s="461" t="str">
        <f>'01-Mapa de riesgo-UO'!L212</f>
        <v>En la estimación de incertidumbre el laboratorio no tuvo en cuenta todos los componentes que afecten dicha estimación.</v>
      </c>
      <c r="G211" s="266" t="str">
        <f>'01-Mapa de riesgo-UO'!I212</f>
        <v xml:space="preserve">Falta de un análisis detallado de cada uno de los factores que  afectan la incertidumbre del laboratorio </v>
      </c>
      <c r="H211" s="461" t="str">
        <f>'01-Mapa de riesgo-UO'!M212</f>
        <v>Pérdida de  credibilidad en el laboratorio
Pérdida de la confianza en el laboratorio
No conformidades en audiorías internas y externas</v>
      </c>
      <c r="I211" s="464" t="str">
        <f>'01-Mapa de riesgo-UO'!AT212</f>
        <v>LEVE</v>
      </c>
      <c r="J211" s="461" t="str">
        <f>'01-Mapa de riesgo-UO'!AU212</f>
        <v>N° de no conformidades por verificación y/o validación de métodos</v>
      </c>
      <c r="K211" s="477">
        <v>0</v>
      </c>
      <c r="L211" s="478" t="s">
        <v>2506</v>
      </c>
      <c r="M211" s="267" t="str">
        <f>'01-Mapa de riesgo-UO'!W212</f>
        <v>Verificación de la estimación de la  incertidumbre.</v>
      </c>
      <c r="N211" s="266">
        <f>'01-Mapa de riesgo-UO'!AB212</f>
        <v>0</v>
      </c>
      <c r="O211" s="266" t="str">
        <f>'01-Mapa de riesgo-UO'!AF212</f>
        <v>Asignado</v>
      </c>
      <c r="P211" s="268" t="str">
        <f>'01-Mapa de riesgo-UO'!AK212</f>
        <v>Oportuno</v>
      </c>
      <c r="Q211" s="268" t="str">
        <f>'01-Mapa de riesgo-UO'!AP212</f>
        <v>Preventivo</v>
      </c>
      <c r="R211" s="464" t="str">
        <f>'01-Mapa de riesgo-UO'!AR212</f>
        <v>ACEPTABLE</v>
      </c>
      <c r="S211" s="478" t="s">
        <v>2514</v>
      </c>
      <c r="T211" s="478"/>
      <c r="U211" s="269" t="str">
        <f>'01-Mapa de riesgo-UO'!AW212</f>
        <v>ASUMIR</v>
      </c>
      <c r="V211" s="269">
        <f>'01-Mapa de riesgo-UO'!AX212</f>
        <v>0</v>
      </c>
      <c r="W211" s="270" t="str">
        <f>'01-Mapa de riesgo-UO'!K212</f>
        <v>Pérdida de la validéz de los resultados (7.6)</v>
      </c>
      <c r="X211" s="271"/>
      <c r="Y211" s="272"/>
      <c r="Z211" s="273"/>
      <c r="AA211" s="273"/>
      <c r="AB211" s="479" t="s">
        <v>2213</v>
      </c>
      <c r="AC211" s="264"/>
    </row>
    <row r="212" spans="1:29" ht="92.25" hidden="1" customHeight="1" x14ac:dyDescent="0.2">
      <c r="A212" s="462"/>
      <c r="B212" s="462"/>
      <c r="C212" s="462"/>
      <c r="D212" s="462"/>
      <c r="E212" s="462"/>
      <c r="F212" s="462"/>
      <c r="G212" s="266">
        <f>'01-Mapa de riesgo-UO'!I213</f>
        <v>0</v>
      </c>
      <c r="H212" s="462"/>
      <c r="I212" s="462"/>
      <c r="J212" s="462"/>
      <c r="K212" s="477"/>
      <c r="L212" s="478"/>
      <c r="M212" s="267">
        <f>'01-Mapa de riesgo-UO'!W213</f>
        <v>0</v>
      </c>
      <c r="N212" s="266">
        <f>'01-Mapa de riesgo-UO'!AB213</f>
        <v>0</v>
      </c>
      <c r="O212" s="266">
        <f>'01-Mapa de riesgo-UO'!AF213</f>
        <v>0</v>
      </c>
      <c r="P212" s="268">
        <f>'01-Mapa de riesgo-UO'!AK213</f>
        <v>0</v>
      </c>
      <c r="Q212" s="268">
        <f>'01-Mapa de riesgo-UO'!AP213</f>
        <v>0</v>
      </c>
      <c r="R212" s="462"/>
      <c r="S212" s="478"/>
      <c r="T212" s="478"/>
      <c r="U212" s="269">
        <f>'01-Mapa de riesgo-UO'!AW213</f>
        <v>0</v>
      </c>
      <c r="V212" s="269">
        <f>'01-Mapa de riesgo-UO'!AX213</f>
        <v>0</v>
      </c>
      <c r="W212" s="270">
        <f>'01-Mapa de riesgo-UO'!K213</f>
        <v>0</v>
      </c>
      <c r="X212" s="271"/>
      <c r="Y212" s="272"/>
      <c r="Z212" s="273"/>
      <c r="AA212" s="273"/>
      <c r="AB212" s="469"/>
      <c r="AC212" s="264"/>
    </row>
    <row r="213" spans="1:29" ht="92.25" hidden="1" customHeight="1" x14ac:dyDescent="0.2">
      <c r="A213" s="463"/>
      <c r="B213" s="463"/>
      <c r="C213" s="463"/>
      <c r="D213" s="463"/>
      <c r="E213" s="463"/>
      <c r="F213" s="463"/>
      <c r="G213" s="266">
        <f>'01-Mapa de riesgo-UO'!I214</f>
        <v>0</v>
      </c>
      <c r="H213" s="463"/>
      <c r="I213" s="463"/>
      <c r="J213" s="463"/>
      <c r="K213" s="477"/>
      <c r="L213" s="478"/>
      <c r="M213" s="267">
        <f>'01-Mapa de riesgo-UO'!W214</f>
        <v>0</v>
      </c>
      <c r="N213" s="266">
        <f>'01-Mapa de riesgo-UO'!AB214</f>
        <v>0</v>
      </c>
      <c r="O213" s="266">
        <f>'01-Mapa de riesgo-UO'!AF214</f>
        <v>0</v>
      </c>
      <c r="P213" s="268">
        <f>'01-Mapa de riesgo-UO'!AK214</f>
        <v>0</v>
      </c>
      <c r="Q213" s="268">
        <f>'01-Mapa de riesgo-UO'!AP214</f>
        <v>0</v>
      </c>
      <c r="R213" s="463"/>
      <c r="S213" s="478"/>
      <c r="T213" s="478"/>
      <c r="U213" s="269">
        <f>'01-Mapa de riesgo-UO'!AW214</f>
        <v>0</v>
      </c>
      <c r="V213" s="269">
        <f>'01-Mapa de riesgo-UO'!AX214</f>
        <v>0</v>
      </c>
      <c r="W213" s="270">
        <f>'01-Mapa de riesgo-UO'!K214</f>
        <v>0</v>
      </c>
      <c r="X213" s="271"/>
      <c r="Y213" s="272"/>
      <c r="Z213" s="273"/>
      <c r="AA213" s="273"/>
      <c r="AB213" s="470"/>
      <c r="AC213" s="264"/>
    </row>
    <row r="214" spans="1:29" ht="92.25" hidden="1" customHeight="1" x14ac:dyDescent="0.2">
      <c r="A214" s="465">
        <v>69</v>
      </c>
      <c r="B214" s="465" t="str">
        <f>'01-Mapa de riesgo-UO'!D215</f>
        <v>EXTENSIÓN_PROYECCIÓN_SOCIAL</v>
      </c>
      <c r="C214" s="461" t="str">
        <f>+'01-Mapa de riesgo-UO'!F215</f>
        <v>NO</v>
      </c>
      <c r="D214" s="461" t="str">
        <f>'01-Mapa de riesgo-UO'!J215</f>
        <v>Cumplimiento</v>
      </c>
      <c r="E214" s="461" t="str">
        <f>'01-Mapa de riesgo-UO'!K215</f>
        <v>Reducción del alcance de la acreditación, por ensayos de aptitud insatisfactorios (7.7)</v>
      </c>
      <c r="F214" s="461" t="str">
        <f>'01-Mapa de riesgo-UO'!L215</f>
        <v xml:space="preserve">Los resultados de los ensayos de aptitud en los que participa el laboratorio sea insatisfactorio </v>
      </c>
      <c r="G214" s="266" t="str">
        <f>'01-Mapa de riesgo-UO'!I215</f>
        <v xml:space="preserve">Utilización de una norma inadecuada para los ensayos/calibraciones  </v>
      </c>
      <c r="H214" s="461" t="str">
        <f>'01-Mapa de riesgo-UO'!M215</f>
        <v>Pérdida de  credibilidad en el laboratorio
Cierre del laboratorio</v>
      </c>
      <c r="I214" s="464" t="str">
        <f>'01-Mapa de riesgo-UO'!AT215</f>
        <v>LEVE</v>
      </c>
      <c r="J214" s="461" t="str">
        <f>'01-Mapa de riesgo-UO'!AU215</f>
        <v>(Número de marcadores con resultados satisfactorios/Número total de marcadores por ejercicio)*100%</v>
      </c>
      <c r="K214" s="476">
        <v>1</v>
      </c>
      <c r="L214" s="478" t="s">
        <v>2507</v>
      </c>
      <c r="M214" s="267" t="str">
        <f>'01-Mapa de riesgo-UO'!W215</f>
        <v>Participación en ensayos de aptitud.
Indicaciones del  instructivo 252-LGM-INT-02 ASEGURAMIENTO DE LA VALIDEZ DE LOS RESULTADOS</v>
      </c>
      <c r="N214" s="266">
        <f>'01-Mapa de riesgo-UO'!AB215</f>
        <v>0</v>
      </c>
      <c r="O214" s="266" t="str">
        <f>'01-Mapa de riesgo-UO'!AF215</f>
        <v>Asignado</v>
      </c>
      <c r="P214" s="268" t="str">
        <f>'01-Mapa de riesgo-UO'!AK215</f>
        <v>Oportuno</v>
      </c>
      <c r="Q214" s="268" t="str">
        <f>'01-Mapa de riesgo-UO'!AP215</f>
        <v>Preventivo</v>
      </c>
      <c r="R214" s="464" t="str">
        <f>'01-Mapa de riesgo-UO'!AR215</f>
        <v>ACEPTABLE</v>
      </c>
      <c r="S214" s="478" t="s">
        <v>2514</v>
      </c>
      <c r="T214" s="478"/>
      <c r="U214" s="269" t="str">
        <f>'01-Mapa de riesgo-UO'!AW215</f>
        <v>ASUMIR</v>
      </c>
      <c r="V214" s="269">
        <f>'01-Mapa de riesgo-UO'!AX215</f>
        <v>0</v>
      </c>
      <c r="W214" s="270" t="str">
        <f>'01-Mapa de riesgo-UO'!K215</f>
        <v>Reducción del alcance de la acreditación, por ensayos de aptitud insatisfactorios (7.7)</v>
      </c>
      <c r="X214" s="271"/>
      <c r="Y214" s="272"/>
      <c r="Z214" s="273"/>
      <c r="AA214" s="273"/>
      <c r="AB214" s="479" t="s">
        <v>2213</v>
      </c>
      <c r="AC214" s="264"/>
    </row>
    <row r="215" spans="1:29" ht="92.25" hidden="1" customHeight="1" x14ac:dyDescent="0.2">
      <c r="A215" s="462"/>
      <c r="B215" s="462"/>
      <c r="C215" s="462"/>
      <c r="D215" s="462"/>
      <c r="E215" s="462"/>
      <c r="F215" s="462"/>
      <c r="G215" s="266" t="str">
        <f>'01-Mapa de riesgo-UO'!I216</f>
        <v xml:space="preserve">Utilización de equipos con resultados defectuosos  </v>
      </c>
      <c r="H215" s="462"/>
      <c r="I215" s="462"/>
      <c r="J215" s="462"/>
      <c r="K215" s="477"/>
      <c r="L215" s="478"/>
      <c r="M215" s="267">
        <f>'01-Mapa de riesgo-UO'!W216</f>
        <v>0</v>
      </c>
      <c r="N215" s="266">
        <f>'01-Mapa de riesgo-UO'!AB216</f>
        <v>0</v>
      </c>
      <c r="O215" s="266">
        <f>'01-Mapa de riesgo-UO'!AF216</f>
        <v>0</v>
      </c>
      <c r="P215" s="268">
        <f>'01-Mapa de riesgo-UO'!AK216</f>
        <v>0</v>
      </c>
      <c r="Q215" s="268">
        <f>'01-Mapa de riesgo-UO'!AP216</f>
        <v>0</v>
      </c>
      <c r="R215" s="462"/>
      <c r="S215" s="478" t="s">
        <v>2514</v>
      </c>
      <c r="T215" s="478"/>
      <c r="U215" s="269">
        <f>'01-Mapa de riesgo-UO'!AW216</f>
        <v>0</v>
      </c>
      <c r="V215" s="269">
        <f>'01-Mapa de riesgo-UO'!AX216</f>
        <v>0</v>
      </c>
      <c r="W215" s="270">
        <f>'01-Mapa de riesgo-UO'!K216</f>
        <v>0</v>
      </c>
      <c r="X215" s="271"/>
      <c r="Y215" s="272"/>
      <c r="Z215" s="273"/>
      <c r="AA215" s="273"/>
      <c r="AB215" s="469"/>
      <c r="AC215" s="264"/>
    </row>
    <row r="216" spans="1:29" ht="92.25" hidden="1" customHeight="1" x14ac:dyDescent="0.2">
      <c r="A216" s="463"/>
      <c r="B216" s="463"/>
      <c r="C216" s="463"/>
      <c r="D216" s="463"/>
      <c r="E216" s="463"/>
      <c r="F216" s="463"/>
      <c r="G216" s="266">
        <f>'01-Mapa de riesgo-UO'!I217</f>
        <v>0</v>
      </c>
      <c r="H216" s="463"/>
      <c r="I216" s="463"/>
      <c r="J216" s="463"/>
      <c r="K216" s="477"/>
      <c r="L216" s="478"/>
      <c r="M216" s="267">
        <f>'01-Mapa de riesgo-UO'!W217</f>
        <v>0</v>
      </c>
      <c r="N216" s="266">
        <f>'01-Mapa de riesgo-UO'!AB217</f>
        <v>0</v>
      </c>
      <c r="O216" s="266">
        <f>'01-Mapa de riesgo-UO'!AF217</f>
        <v>0</v>
      </c>
      <c r="P216" s="268">
        <f>'01-Mapa de riesgo-UO'!AK217</f>
        <v>0</v>
      </c>
      <c r="Q216" s="268">
        <f>'01-Mapa de riesgo-UO'!AP217</f>
        <v>0</v>
      </c>
      <c r="R216" s="463"/>
      <c r="S216" s="478" t="s">
        <v>2514</v>
      </c>
      <c r="T216" s="478"/>
      <c r="U216" s="269">
        <f>'01-Mapa de riesgo-UO'!AW217</f>
        <v>0</v>
      </c>
      <c r="V216" s="269">
        <f>'01-Mapa de riesgo-UO'!AX217</f>
        <v>0</v>
      </c>
      <c r="W216" s="270">
        <f>'01-Mapa de riesgo-UO'!K217</f>
        <v>0</v>
      </c>
      <c r="X216" s="271"/>
      <c r="Y216" s="272"/>
      <c r="Z216" s="273"/>
      <c r="AA216" s="273"/>
      <c r="AB216" s="470"/>
      <c r="AC216" s="264"/>
    </row>
    <row r="217" spans="1:29" ht="92.25" hidden="1" customHeight="1" x14ac:dyDescent="0.2">
      <c r="A217" s="465">
        <v>70</v>
      </c>
      <c r="B217" s="465" t="str">
        <f>'01-Mapa de riesgo-UO'!D218</f>
        <v>EXTENSIÓN_PROYECCIÓN_SOCIAL</v>
      </c>
      <c r="C217" s="461" t="str">
        <f>+'01-Mapa de riesgo-UO'!F218</f>
        <v>NO</v>
      </c>
      <c r="D217" s="461" t="str">
        <f>'01-Mapa de riesgo-UO'!J218</f>
        <v>Imagen</v>
      </c>
      <c r="E217" s="461" t="str">
        <f>'01-Mapa de riesgo-UO'!K218</f>
        <v xml:space="preserve">Informes de resultados con datos personales e información general incompleta o con datos errados </v>
      </c>
      <c r="F217" s="461" t="str">
        <f>'01-Mapa de riesgo-UO'!L218</f>
        <v>Emitir informes de resultados con datos errados</v>
      </c>
      <c r="G217" s="266" t="str">
        <f>'01-Mapa de riesgo-UO'!I218</f>
        <v xml:space="preserve">Suministro de la información errada por parte del cliente </v>
      </c>
      <c r="H217" s="461" t="str">
        <f>'01-Mapa de riesgo-UO'!M218</f>
        <v xml:space="preserve">Pérdida de  credibilidad en el laboratorio
Pérdida de la confianza en el laboratorio
Pérdida o suspensión de la acreditación </v>
      </c>
      <c r="I217" s="464" t="str">
        <f>'01-Mapa de riesgo-UO'!AT218</f>
        <v>MODERADO</v>
      </c>
      <c r="J217" s="461" t="str">
        <f>'01-Mapa de riesgo-UO'!AU218</f>
        <v xml:space="preserve">N° Certificados emitidos con error/ N° Total de certificados expedidos*100 </v>
      </c>
      <c r="K217" s="477">
        <v>0</v>
      </c>
      <c r="L217" s="478" t="s">
        <v>2508</v>
      </c>
      <c r="M217" s="267"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6">
        <f>'01-Mapa de riesgo-UO'!AB218</f>
        <v>0</v>
      </c>
      <c r="O217" s="266" t="str">
        <f>'01-Mapa de riesgo-UO'!AF218</f>
        <v>Asignado</v>
      </c>
      <c r="P217" s="268" t="str">
        <f>'01-Mapa de riesgo-UO'!AK218</f>
        <v>Oportuno</v>
      </c>
      <c r="Q217" s="268" t="str">
        <f>'01-Mapa de riesgo-UO'!AP218</f>
        <v>Preventivo</v>
      </c>
      <c r="R217" s="464" t="str">
        <f>'01-Mapa de riesgo-UO'!AR218</f>
        <v>ACEPTABLE</v>
      </c>
      <c r="S217" s="478" t="s">
        <v>2514</v>
      </c>
      <c r="T217" s="478"/>
      <c r="U217" s="269" t="str">
        <f>'01-Mapa de riesgo-UO'!AW218</f>
        <v>TRANSFERIR</v>
      </c>
      <c r="V217" s="269"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0" t="str">
        <f>'01-Mapa de riesgo-UO'!K218</f>
        <v xml:space="preserve">Informes de resultados con datos personales e información general incompleta o con datos errados </v>
      </c>
      <c r="X217" s="320" t="s">
        <v>541</v>
      </c>
      <c r="Y217" s="319" t="s">
        <v>2515</v>
      </c>
      <c r="Z217" s="320" t="s">
        <v>544</v>
      </c>
      <c r="AA217" s="320" t="s">
        <v>2516</v>
      </c>
      <c r="AB217" s="479" t="s">
        <v>2209</v>
      </c>
      <c r="AC217" s="264"/>
    </row>
    <row r="218" spans="1:29" ht="92.25" hidden="1" customHeight="1" x14ac:dyDescent="0.2">
      <c r="A218" s="462"/>
      <c r="B218" s="462"/>
      <c r="C218" s="462"/>
      <c r="D218" s="462"/>
      <c r="E218" s="462"/>
      <c r="F218" s="462"/>
      <c r="G218" s="266" t="str">
        <f>'01-Mapa de riesgo-UO'!I219</f>
        <v>Excel con función de autocompletar. 
No se realiza revision de la información de los laboratorios clinicos al momento de ingreso</v>
      </c>
      <c r="H218" s="462"/>
      <c r="I218" s="462"/>
      <c r="J218" s="462"/>
      <c r="K218" s="477"/>
      <c r="L218" s="478"/>
      <c r="M218" s="267"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6">
        <f>'01-Mapa de riesgo-UO'!AB219</f>
        <v>0</v>
      </c>
      <c r="O218" s="266" t="str">
        <f>'01-Mapa de riesgo-UO'!AF219</f>
        <v>Asignado</v>
      </c>
      <c r="P218" s="268" t="str">
        <f>'01-Mapa de riesgo-UO'!AK219</f>
        <v>Oportuno</v>
      </c>
      <c r="Q218" s="268" t="str">
        <f>'01-Mapa de riesgo-UO'!AP219</f>
        <v>Preventivo</v>
      </c>
      <c r="R218" s="462"/>
      <c r="S218" s="478" t="s">
        <v>2514</v>
      </c>
      <c r="T218" s="478"/>
      <c r="U218" s="269" t="str">
        <f>'01-Mapa de riesgo-UO'!AW219</f>
        <v>REDUCIR</v>
      </c>
      <c r="V218" s="269"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0">
        <f>'01-Mapa de riesgo-UO'!K219</f>
        <v>0</v>
      </c>
      <c r="X218" s="320" t="s">
        <v>541</v>
      </c>
      <c r="Y218" s="319" t="s">
        <v>2517</v>
      </c>
      <c r="Z218" s="320" t="s">
        <v>544</v>
      </c>
      <c r="AA218" s="320" t="s">
        <v>2516</v>
      </c>
      <c r="AB218" s="469"/>
      <c r="AC218" s="264"/>
    </row>
    <row r="219" spans="1:29" ht="92.25" hidden="1" customHeight="1" x14ac:dyDescent="0.2">
      <c r="A219" s="463"/>
      <c r="B219" s="463"/>
      <c r="C219" s="463"/>
      <c r="D219" s="463"/>
      <c r="E219" s="463"/>
      <c r="F219" s="463"/>
      <c r="G219" s="266" t="str">
        <f>'01-Mapa de riesgo-UO'!I220</f>
        <v xml:space="preserve">Interpretación inadecuada de la norma </v>
      </c>
      <c r="H219" s="463"/>
      <c r="I219" s="463"/>
      <c r="J219" s="463"/>
      <c r="K219" s="477"/>
      <c r="L219" s="478"/>
      <c r="M219" s="267" t="str">
        <f>'01-Mapa de riesgo-UO'!W220</f>
        <v>Revisar en la  tabla cruzada del LGM los requisitos de la NTC ISO /IEC 17025-2017 y los RACs del ONAC
Socialización con el equipo de la publicación del alcance</v>
      </c>
      <c r="N219" s="266">
        <f>'01-Mapa de riesgo-UO'!AB220</f>
        <v>0</v>
      </c>
      <c r="O219" s="266" t="str">
        <f>'01-Mapa de riesgo-UO'!AF220</f>
        <v>Asignado</v>
      </c>
      <c r="P219" s="268" t="str">
        <f>'01-Mapa de riesgo-UO'!AK220</f>
        <v>Oportuno</v>
      </c>
      <c r="Q219" s="268" t="str">
        <f>'01-Mapa de riesgo-UO'!AP220</f>
        <v>Preventivo</v>
      </c>
      <c r="R219" s="463"/>
      <c r="S219" s="478" t="s">
        <v>2514</v>
      </c>
      <c r="T219" s="478"/>
      <c r="U219" s="269" t="str">
        <f>'01-Mapa de riesgo-UO'!AW220</f>
        <v>REDUCIR</v>
      </c>
      <c r="V219" s="269" t="str">
        <f>'01-Mapa de riesgo-UO'!AX220</f>
        <v xml:space="preserve">Realizar   la revisión de las  normas técnicas del laboratorio. 
Socializar la publicación del alcance de la acreditación </v>
      </c>
      <c r="W219" s="270">
        <f>'01-Mapa de riesgo-UO'!K220</f>
        <v>0</v>
      </c>
      <c r="X219" s="320" t="s">
        <v>541</v>
      </c>
      <c r="Y219" s="319" t="s">
        <v>2518</v>
      </c>
      <c r="Z219" s="320" t="s">
        <v>544</v>
      </c>
      <c r="AA219" s="320" t="s">
        <v>2516</v>
      </c>
      <c r="AB219" s="470"/>
      <c r="AC219" s="264"/>
    </row>
    <row r="220" spans="1:29" ht="92.25" hidden="1" customHeight="1" x14ac:dyDescent="0.2">
      <c r="A220" s="465">
        <v>71</v>
      </c>
      <c r="B220" s="465" t="str">
        <f>'01-Mapa de riesgo-UO'!D221</f>
        <v>EXTENSIÓN_PROYECCIÓN_SOCIAL</v>
      </c>
      <c r="C220" s="461" t="str">
        <f>+'01-Mapa de riesgo-UO'!F221</f>
        <v>NO</v>
      </c>
      <c r="D220" s="461" t="str">
        <f>'01-Mapa de riesgo-UO'!J221</f>
        <v>Corrupción</v>
      </c>
      <c r="E220" s="461" t="str">
        <f>'01-Mapa de riesgo-UO'!K221</f>
        <v>Pérdida de la imparcialidad
(4.1.3)</v>
      </c>
      <c r="F220" s="461" t="str">
        <f>'01-Mapa de riesgo-UO'!L221</f>
        <v>Los funcionarios relacionados con las calibraciones pierden objetividad y los resultados arrojados en las actividades del laboratorio difieren con el certificado entregado</v>
      </c>
      <c r="G220" s="266" t="str">
        <f>'01-Mapa de riesgo-UO'!I221</f>
        <v>Soborno sobre un funcionario</v>
      </c>
      <c r="H220" s="461" t="str">
        <f>'01-Mapa de riesgo-UO'!M221</f>
        <v>Pérdida de  credibilidad en el laboratorio
Pérdida de la confianza en el funcionario
Iniciación de un proceso disciplinario</v>
      </c>
      <c r="I220" s="464" t="str">
        <f>'01-Mapa de riesgo-UO'!AT221</f>
        <v>LEVE</v>
      </c>
      <c r="J220" s="461" t="str">
        <f>'01-Mapa de riesgo-UO'!AU221</f>
        <v>Número certificados con pérdida de la imparcialidad / Número certificados expedidos por el laboratorio</v>
      </c>
      <c r="K220" s="533">
        <v>0</v>
      </c>
      <c r="L220" s="533" t="s">
        <v>2519</v>
      </c>
      <c r="M220" s="267" t="str">
        <f>'01-Mapa de riesgo-UO'!W221</f>
        <v>Firmar por parte de cada funcionario los siguientes formatos:
- Conflicto de interés
- Acta de compromiso ético
- Declaración de impedimento</v>
      </c>
      <c r="N220" s="266">
        <f>'01-Mapa de riesgo-UO'!AB221</f>
        <v>0</v>
      </c>
      <c r="O220" s="266" t="str">
        <f>'01-Mapa de riesgo-UO'!AF221</f>
        <v>Asignado</v>
      </c>
      <c r="P220" s="268" t="str">
        <f>'01-Mapa de riesgo-UO'!AK221</f>
        <v>Oportuno</v>
      </c>
      <c r="Q220" s="268" t="str">
        <f>'01-Mapa de riesgo-UO'!AP221</f>
        <v>Preventivo</v>
      </c>
      <c r="R220" s="464" t="str">
        <f>'01-Mapa de riesgo-UO'!AR221</f>
        <v>ACEPTABLE</v>
      </c>
      <c r="S220" s="571" t="s">
        <v>2532</v>
      </c>
      <c r="T220" s="467"/>
      <c r="U220" s="269" t="str">
        <f>'01-Mapa de riesgo-UO'!AW221</f>
        <v>ASUMIR</v>
      </c>
      <c r="V220" s="269">
        <f>'01-Mapa de riesgo-UO'!AX221</f>
        <v>0</v>
      </c>
      <c r="W220" s="270" t="str">
        <f>'01-Mapa de riesgo-UO'!K221</f>
        <v>Pérdida de la imparcialidad
(4.1.3)</v>
      </c>
      <c r="X220" s="271"/>
      <c r="Y220" s="272"/>
      <c r="Z220" s="273"/>
      <c r="AA220" s="273"/>
      <c r="AB220" s="479" t="s">
        <v>2213</v>
      </c>
      <c r="AC220" s="264"/>
    </row>
    <row r="221" spans="1:29" ht="92.25" hidden="1" customHeight="1" x14ac:dyDescent="0.2">
      <c r="A221" s="462"/>
      <c r="B221" s="462"/>
      <c r="C221" s="462"/>
      <c r="D221" s="462"/>
      <c r="E221" s="462"/>
      <c r="F221" s="462"/>
      <c r="G221" s="266" t="str">
        <f>'01-Mapa de riesgo-UO'!I222</f>
        <v>Conflicto de interés, al prestar servicios de calibración entre las dependencias de la Universidad</v>
      </c>
      <c r="H221" s="462"/>
      <c r="I221" s="462"/>
      <c r="J221" s="462"/>
      <c r="K221" s="472"/>
      <c r="L221" s="472"/>
      <c r="M221" s="267">
        <f>'01-Mapa de riesgo-UO'!W222</f>
        <v>0</v>
      </c>
      <c r="N221" s="266">
        <f>'01-Mapa de riesgo-UO'!AB222</f>
        <v>0</v>
      </c>
      <c r="O221" s="266">
        <f>'01-Mapa de riesgo-UO'!AF222</f>
        <v>0</v>
      </c>
      <c r="P221" s="268">
        <f>'01-Mapa de riesgo-UO'!AK222</f>
        <v>0</v>
      </c>
      <c r="Q221" s="268">
        <f>'01-Mapa de riesgo-UO'!AP222</f>
        <v>0</v>
      </c>
      <c r="R221" s="462"/>
      <c r="S221" s="571"/>
      <c r="T221" s="467"/>
      <c r="U221" s="269">
        <f>'01-Mapa de riesgo-UO'!AW222</f>
        <v>0</v>
      </c>
      <c r="V221" s="269">
        <f>'01-Mapa de riesgo-UO'!AX222</f>
        <v>0</v>
      </c>
      <c r="W221" s="270">
        <f>'01-Mapa de riesgo-UO'!K222</f>
        <v>0</v>
      </c>
      <c r="X221" s="271"/>
      <c r="Y221" s="272"/>
      <c r="Z221" s="273"/>
      <c r="AA221" s="273"/>
      <c r="AB221" s="469"/>
      <c r="AC221" s="264"/>
    </row>
    <row r="222" spans="1:29" ht="92.25" hidden="1" customHeight="1" x14ac:dyDescent="0.2">
      <c r="A222" s="463"/>
      <c r="B222" s="463"/>
      <c r="C222" s="463"/>
      <c r="D222" s="463"/>
      <c r="E222" s="463"/>
      <c r="F222" s="463"/>
      <c r="G222" s="266">
        <f>'01-Mapa de riesgo-UO'!I223</f>
        <v>0</v>
      </c>
      <c r="H222" s="463"/>
      <c r="I222" s="463"/>
      <c r="J222" s="463"/>
      <c r="K222" s="473"/>
      <c r="L222" s="473"/>
      <c r="M222" s="267">
        <f>'01-Mapa de riesgo-UO'!W223</f>
        <v>0</v>
      </c>
      <c r="N222" s="266">
        <f>'01-Mapa de riesgo-UO'!AB223</f>
        <v>0</v>
      </c>
      <c r="O222" s="266">
        <f>'01-Mapa de riesgo-UO'!AF223</f>
        <v>0</v>
      </c>
      <c r="P222" s="268">
        <f>'01-Mapa de riesgo-UO'!AK223</f>
        <v>0</v>
      </c>
      <c r="Q222" s="268">
        <f>'01-Mapa de riesgo-UO'!AP223</f>
        <v>0</v>
      </c>
      <c r="R222" s="463"/>
      <c r="S222" s="571"/>
      <c r="T222" s="467"/>
      <c r="U222" s="269">
        <f>'01-Mapa de riesgo-UO'!AW223</f>
        <v>0</v>
      </c>
      <c r="V222" s="269">
        <f>'01-Mapa de riesgo-UO'!AX223</f>
        <v>0</v>
      </c>
      <c r="W222" s="270">
        <f>'01-Mapa de riesgo-UO'!K223</f>
        <v>0</v>
      </c>
      <c r="X222" s="271"/>
      <c r="Y222" s="272"/>
      <c r="Z222" s="273"/>
      <c r="AA222" s="273"/>
      <c r="AB222" s="470"/>
      <c r="AC222" s="264"/>
    </row>
    <row r="223" spans="1:29" ht="92.25" hidden="1" customHeight="1" x14ac:dyDescent="0.2">
      <c r="A223" s="465">
        <v>72</v>
      </c>
      <c r="B223" s="465" t="str">
        <f>'01-Mapa de riesgo-UO'!D224</f>
        <v>EXTENSIÓN_PROYECCIÓN_SOCIAL</v>
      </c>
      <c r="C223" s="461" t="str">
        <f>+'01-Mapa de riesgo-UO'!F224</f>
        <v>NO</v>
      </c>
      <c r="D223" s="461" t="str">
        <f>'01-Mapa de riesgo-UO'!J224</f>
        <v>Operacional</v>
      </c>
      <c r="E223" s="461" t="str">
        <f>'01-Mapa de riesgo-UO'!K224</f>
        <v>Pérdida de la validez de los resultados del laboratorio
(6.3)</v>
      </c>
      <c r="F223" s="461" t="str">
        <f>'01-Mapa de riesgo-UO'!L224</f>
        <v>Tener condiciones ambientales inadecuadas puede afectar la validez de los resultados</v>
      </c>
      <c r="G223" s="266" t="str">
        <f>'01-Mapa de riesgo-UO'!I224</f>
        <v>Condiciones ambientales inadecuadas para las calibraciones</v>
      </c>
      <c r="H223" s="461" t="str">
        <f>'01-Mapa de riesgo-UO'!M224</f>
        <v>Pérdida de credibilidad en el laboratorio
Pérdida de la confianza en el laboratorio</v>
      </c>
      <c r="I223" s="464" t="str">
        <f>'01-Mapa de riesgo-UO'!AT224</f>
        <v>LEVE</v>
      </c>
      <c r="J223" s="461" t="str">
        <f>'01-Mapa de riesgo-UO'!AU224</f>
        <v>Número de veces en que las condiciones ambientales del laboratorio se salieron de los límites establecidos para la calibración / Número de calibraciones realizadas en la vigencia</v>
      </c>
      <c r="K223" s="533">
        <v>0</v>
      </c>
      <c r="L223" s="533" t="s">
        <v>2520</v>
      </c>
      <c r="M223" s="267" t="str">
        <f>'01-Mapa de riesgo-UO'!W224</f>
        <v>Controlar las condiciones ambientales del laboratorio durante las calibraciones</v>
      </c>
      <c r="N223" s="266">
        <f>'01-Mapa de riesgo-UO'!AB224</f>
        <v>0</v>
      </c>
      <c r="O223" s="266" t="str">
        <f>'01-Mapa de riesgo-UO'!AF224</f>
        <v>Asignado</v>
      </c>
      <c r="P223" s="268" t="str">
        <f>'01-Mapa de riesgo-UO'!AK224</f>
        <v>Oportuno</v>
      </c>
      <c r="Q223" s="268" t="str">
        <f>'01-Mapa de riesgo-UO'!AP224</f>
        <v>Preventivo</v>
      </c>
      <c r="R223" s="464" t="str">
        <f>'01-Mapa de riesgo-UO'!AR224</f>
        <v>ACEPTABLE</v>
      </c>
      <c r="S223" s="571" t="s">
        <v>2532</v>
      </c>
      <c r="T223" s="467"/>
      <c r="U223" s="269" t="str">
        <f>'01-Mapa de riesgo-UO'!AW224</f>
        <v>ASUMIR</v>
      </c>
      <c r="V223" s="269">
        <f>'01-Mapa de riesgo-UO'!AX224</f>
        <v>0</v>
      </c>
      <c r="W223" s="270" t="str">
        <f>'01-Mapa de riesgo-UO'!K224</f>
        <v>Pérdida de la validez de los resultados del laboratorio
(6.3)</v>
      </c>
      <c r="X223" s="271"/>
      <c r="Y223" s="272"/>
      <c r="Z223" s="273"/>
      <c r="AA223" s="273"/>
      <c r="AB223" s="479" t="s">
        <v>2213</v>
      </c>
      <c r="AC223" s="264"/>
    </row>
    <row r="224" spans="1:29" ht="92.25" hidden="1" customHeight="1" x14ac:dyDescent="0.2">
      <c r="A224" s="462"/>
      <c r="B224" s="462"/>
      <c r="C224" s="462"/>
      <c r="D224" s="462"/>
      <c r="E224" s="462"/>
      <c r="F224" s="462"/>
      <c r="G224" s="266">
        <f>'01-Mapa de riesgo-UO'!I225</f>
        <v>0</v>
      </c>
      <c r="H224" s="462"/>
      <c r="I224" s="462"/>
      <c r="J224" s="462"/>
      <c r="K224" s="472"/>
      <c r="L224" s="472"/>
      <c r="M224" s="267">
        <f>'01-Mapa de riesgo-UO'!W225</f>
        <v>0</v>
      </c>
      <c r="N224" s="266">
        <f>'01-Mapa de riesgo-UO'!AB225</f>
        <v>0</v>
      </c>
      <c r="O224" s="266">
        <f>'01-Mapa de riesgo-UO'!AF225</f>
        <v>0</v>
      </c>
      <c r="P224" s="268">
        <f>'01-Mapa de riesgo-UO'!AK225</f>
        <v>0</v>
      </c>
      <c r="Q224" s="268">
        <f>'01-Mapa de riesgo-UO'!AP225</f>
        <v>0</v>
      </c>
      <c r="R224" s="462"/>
      <c r="S224" s="571"/>
      <c r="T224" s="467"/>
      <c r="U224" s="269">
        <f>'01-Mapa de riesgo-UO'!AW225</f>
        <v>0</v>
      </c>
      <c r="V224" s="269">
        <f>'01-Mapa de riesgo-UO'!AX225</f>
        <v>0</v>
      </c>
      <c r="W224" s="270">
        <f>'01-Mapa de riesgo-UO'!K225</f>
        <v>0</v>
      </c>
      <c r="X224" s="271"/>
      <c r="Y224" s="272"/>
      <c r="Z224" s="273"/>
      <c r="AA224" s="273"/>
      <c r="AB224" s="469"/>
      <c r="AC224" s="264"/>
    </row>
    <row r="225" spans="1:29" ht="92.25" hidden="1" customHeight="1" x14ac:dyDescent="0.2">
      <c r="A225" s="463"/>
      <c r="B225" s="463"/>
      <c r="C225" s="463"/>
      <c r="D225" s="463"/>
      <c r="E225" s="463"/>
      <c r="F225" s="463"/>
      <c r="G225" s="266">
        <f>'01-Mapa de riesgo-UO'!I226</f>
        <v>0</v>
      </c>
      <c r="H225" s="463"/>
      <c r="I225" s="463"/>
      <c r="J225" s="463"/>
      <c r="K225" s="473"/>
      <c r="L225" s="473"/>
      <c r="M225" s="267">
        <f>'01-Mapa de riesgo-UO'!W226</f>
        <v>0</v>
      </c>
      <c r="N225" s="266">
        <f>'01-Mapa de riesgo-UO'!AB226</f>
        <v>0</v>
      </c>
      <c r="O225" s="266">
        <f>'01-Mapa de riesgo-UO'!AF226</f>
        <v>0</v>
      </c>
      <c r="P225" s="268">
        <f>'01-Mapa de riesgo-UO'!AK226</f>
        <v>0</v>
      </c>
      <c r="Q225" s="268">
        <f>'01-Mapa de riesgo-UO'!AP226</f>
        <v>0</v>
      </c>
      <c r="R225" s="463"/>
      <c r="S225" s="571"/>
      <c r="T225" s="467"/>
      <c r="U225" s="269">
        <f>'01-Mapa de riesgo-UO'!AW226</f>
        <v>0</v>
      </c>
      <c r="V225" s="269">
        <f>'01-Mapa de riesgo-UO'!AX226</f>
        <v>0</v>
      </c>
      <c r="W225" s="270">
        <f>'01-Mapa de riesgo-UO'!K226</f>
        <v>0</v>
      </c>
      <c r="X225" s="271"/>
      <c r="Y225" s="272"/>
      <c r="Z225" s="273"/>
      <c r="AA225" s="273"/>
      <c r="AB225" s="470"/>
      <c r="AC225" s="264"/>
    </row>
    <row r="226" spans="1:29" ht="92.25" hidden="1" customHeight="1" x14ac:dyDescent="0.2">
      <c r="A226" s="465">
        <v>73</v>
      </c>
      <c r="B226" s="465" t="str">
        <f>'01-Mapa de riesgo-UO'!D227</f>
        <v>EXTENSIÓN_PROYECCIÓN_SOCIAL</v>
      </c>
      <c r="C226" s="461" t="str">
        <f>+'01-Mapa de riesgo-UO'!F227</f>
        <v>NO</v>
      </c>
      <c r="D226" s="461" t="str">
        <f>'01-Mapa de riesgo-UO'!J227</f>
        <v>Operacional</v>
      </c>
      <c r="E226" s="461" t="str">
        <f>'01-Mapa de riesgo-UO'!K227</f>
        <v>Pérdida de la validez de los resultados del laboratorio
(6.4)</v>
      </c>
      <c r="F226" s="461" t="str">
        <f>'01-Mapa de riesgo-UO'!L227</f>
        <v>Utilizar equipos de medición sin calibración y que estos afecten la validez de los resultados  por su exactitud o incertidumbre</v>
      </c>
      <c r="G226" s="266" t="str">
        <f>'01-Mapa de riesgo-UO'!I227</f>
        <v>Incumplimiento en el plan de calibración, verificación y mantenimiento de los patrones del laboratorio</v>
      </c>
      <c r="H226" s="461" t="str">
        <f>'01-Mapa de riesgo-UO'!M227</f>
        <v>Pérdida de credibilidad en el laboratorio
                                                                                                                                                      Pérdida de la confianza en el laboratorio</v>
      </c>
      <c r="I226" s="464" t="str">
        <f>'01-Mapa de riesgo-UO'!AT227</f>
        <v>LEVE</v>
      </c>
      <c r="J226" s="461" t="str">
        <f>'01-Mapa de riesgo-UO'!AU227</f>
        <v>% de cumplimiento del plan de calibración, verificación y mantenimiento</v>
      </c>
      <c r="K226" s="534">
        <v>1</v>
      </c>
      <c r="L226" s="533" t="s">
        <v>2521</v>
      </c>
      <c r="M226" s="267" t="str">
        <f>'01-Mapa de riesgo-UO'!W227</f>
        <v>Cumplir con la programación establecida en el Plan de calibración, verificación y mantenimiento del laboratorio en cada vigencia</v>
      </c>
      <c r="N226" s="266">
        <f>'01-Mapa de riesgo-UO'!AB227</f>
        <v>0</v>
      </c>
      <c r="O226" s="266" t="str">
        <f>'01-Mapa de riesgo-UO'!AF227</f>
        <v>Asignado</v>
      </c>
      <c r="P226" s="268" t="str">
        <f>'01-Mapa de riesgo-UO'!AK227</f>
        <v>Oportuno</v>
      </c>
      <c r="Q226" s="268" t="str">
        <f>'01-Mapa de riesgo-UO'!AP227</f>
        <v>Preventivo</v>
      </c>
      <c r="R226" s="464" t="str">
        <f>'01-Mapa de riesgo-UO'!AR227</f>
        <v>ACEPTABLE</v>
      </c>
      <c r="S226" s="571" t="s">
        <v>2532</v>
      </c>
      <c r="T226" s="467"/>
      <c r="U226" s="269" t="str">
        <f>'01-Mapa de riesgo-UO'!AW227</f>
        <v>ASUMIR</v>
      </c>
      <c r="V226" s="269">
        <f>'01-Mapa de riesgo-UO'!AX227</f>
        <v>0</v>
      </c>
      <c r="W226" s="270" t="str">
        <f>'01-Mapa de riesgo-UO'!K227</f>
        <v>Pérdida de la validez de los resultados del laboratorio
(6.4)</v>
      </c>
      <c r="X226" s="271"/>
      <c r="Y226" s="272"/>
      <c r="Z226" s="273"/>
      <c r="AA226" s="273"/>
      <c r="AB226" s="479" t="s">
        <v>2213</v>
      </c>
      <c r="AC226" s="264"/>
    </row>
    <row r="227" spans="1:29" ht="92.25" hidden="1" customHeight="1" x14ac:dyDescent="0.2">
      <c r="A227" s="462"/>
      <c r="B227" s="462"/>
      <c r="C227" s="462"/>
      <c r="D227" s="462"/>
      <c r="E227" s="462"/>
      <c r="F227" s="462"/>
      <c r="G227" s="266">
        <f>'01-Mapa de riesgo-UO'!I228</f>
        <v>0</v>
      </c>
      <c r="H227" s="462"/>
      <c r="I227" s="462"/>
      <c r="J227" s="462"/>
      <c r="K227" s="472"/>
      <c r="L227" s="472"/>
      <c r="M227" s="267">
        <f>'01-Mapa de riesgo-UO'!W228</f>
        <v>0</v>
      </c>
      <c r="N227" s="266">
        <f>'01-Mapa de riesgo-UO'!AB228</f>
        <v>0</v>
      </c>
      <c r="O227" s="266">
        <f>'01-Mapa de riesgo-UO'!AF228</f>
        <v>0</v>
      </c>
      <c r="P227" s="268">
        <f>'01-Mapa de riesgo-UO'!AK228</f>
        <v>0</v>
      </c>
      <c r="Q227" s="268">
        <f>'01-Mapa de riesgo-UO'!AP228</f>
        <v>0</v>
      </c>
      <c r="R227" s="462"/>
      <c r="S227" s="571"/>
      <c r="T227" s="467"/>
      <c r="U227" s="269">
        <f>'01-Mapa de riesgo-UO'!AW228</f>
        <v>0</v>
      </c>
      <c r="V227" s="269">
        <f>'01-Mapa de riesgo-UO'!AX228</f>
        <v>0</v>
      </c>
      <c r="W227" s="270">
        <f>'01-Mapa de riesgo-UO'!K228</f>
        <v>0</v>
      </c>
      <c r="X227" s="271"/>
      <c r="Y227" s="272"/>
      <c r="Z227" s="273"/>
      <c r="AA227" s="273"/>
      <c r="AB227" s="469"/>
      <c r="AC227" s="264"/>
    </row>
    <row r="228" spans="1:29" ht="92.25" hidden="1" customHeight="1" x14ac:dyDescent="0.2">
      <c r="A228" s="463"/>
      <c r="B228" s="463"/>
      <c r="C228" s="463"/>
      <c r="D228" s="463"/>
      <c r="E228" s="463"/>
      <c r="F228" s="463"/>
      <c r="G228" s="266">
        <f>'01-Mapa de riesgo-UO'!I229</f>
        <v>0</v>
      </c>
      <c r="H228" s="463"/>
      <c r="I228" s="463"/>
      <c r="J228" s="463"/>
      <c r="K228" s="473"/>
      <c r="L228" s="473"/>
      <c r="M228" s="267">
        <f>'01-Mapa de riesgo-UO'!W229</f>
        <v>0</v>
      </c>
      <c r="N228" s="266">
        <f>'01-Mapa de riesgo-UO'!AB229</f>
        <v>0</v>
      </c>
      <c r="O228" s="266">
        <f>'01-Mapa de riesgo-UO'!AF229</f>
        <v>0</v>
      </c>
      <c r="P228" s="268">
        <f>'01-Mapa de riesgo-UO'!AK229</f>
        <v>0</v>
      </c>
      <c r="Q228" s="268">
        <f>'01-Mapa de riesgo-UO'!AP229</f>
        <v>0</v>
      </c>
      <c r="R228" s="463"/>
      <c r="S228" s="571"/>
      <c r="T228" s="467"/>
      <c r="U228" s="269">
        <f>'01-Mapa de riesgo-UO'!AW229</f>
        <v>0</v>
      </c>
      <c r="V228" s="269">
        <f>'01-Mapa de riesgo-UO'!AX229</f>
        <v>0</v>
      </c>
      <c r="W228" s="270">
        <f>'01-Mapa de riesgo-UO'!K229</f>
        <v>0</v>
      </c>
      <c r="X228" s="271"/>
      <c r="Y228" s="272"/>
      <c r="Z228" s="273"/>
      <c r="AA228" s="273"/>
      <c r="AB228" s="470"/>
      <c r="AC228" s="264"/>
    </row>
    <row r="229" spans="1:29" ht="92.25" hidden="1" customHeight="1" x14ac:dyDescent="0.2">
      <c r="A229" s="465">
        <v>74</v>
      </c>
      <c r="B229" s="465" t="str">
        <f>'01-Mapa de riesgo-UO'!D230</f>
        <v>EXTENSIÓN_PROYECCIÓN_SOCIAL</v>
      </c>
      <c r="C229" s="461" t="str">
        <f>+'01-Mapa de riesgo-UO'!F230</f>
        <v>NO</v>
      </c>
      <c r="D229" s="461" t="str">
        <f>'01-Mapa de riesgo-UO'!J230</f>
        <v>Operacional</v>
      </c>
      <c r="E229" s="461" t="str">
        <f>'01-Mapa de riesgo-UO'!K230</f>
        <v>Pérdida de la validez de los resultados del laboratorio
(6.4.9)</v>
      </c>
      <c r="F229" s="461" t="str">
        <f>'01-Mapa de riesgo-UO'!L230</f>
        <v xml:space="preserve">Utilizar patrones de calibración que estén defectuosos y por lo tanto afecta la validez de los resultados por su exactitud o incertidumbre </v>
      </c>
      <c r="G229" s="266" t="str">
        <f>'01-Mapa de riesgo-UO'!I230</f>
        <v>Toma de datos con un equipo defectuoso</v>
      </c>
      <c r="H229" s="461" t="str">
        <f>'01-Mapa de riesgo-UO'!M230</f>
        <v>Pérdida de  credibilidad en el laboratorio
Pérdida de la confianza en el laboratorio</v>
      </c>
      <c r="I229" s="464" t="str">
        <f>'01-Mapa de riesgo-UO'!AT230</f>
        <v>LEVE</v>
      </c>
      <c r="J229" s="461" t="str">
        <f>'01-Mapa de riesgo-UO'!AU230</f>
        <v>Número de equipos defectuosos detectados en el laboratorio / Total de equipos</v>
      </c>
      <c r="K229" s="533">
        <v>0</v>
      </c>
      <c r="L229" s="533" t="s">
        <v>2522</v>
      </c>
      <c r="M229" s="267" t="str">
        <f>'01-Mapa de riesgo-UO'!W230</f>
        <v>Realizar las comprobaciones intermedias de los patrones de calibración según la programación del Plan de calibración, verificación y mantenimiento del laboratorio</v>
      </c>
      <c r="N229" s="266">
        <f>'01-Mapa de riesgo-UO'!AB230</f>
        <v>0</v>
      </c>
      <c r="O229" s="266" t="str">
        <f>'01-Mapa de riesgo-UO'!AF230</f>
        <v>Asignado</v>
      </c>
      <c r="P229" s="268" t="str">
        <f>'01-Mapa de riesgo-UO'!AK230</f>
        <v>Oportuno</v>
      </c>
      <c r="Q229" s="268" t="str">
        <f>'01-Mapa de riesgo-UO'!AP230</f>
        <v>Preventivo</v>
      </c>
      <c r="R229" s="464" t="str">
        <f>'01-Mapa de riesgo-UO'!AR230</f>
        <v>ACEPTABLE</v>
      </c>
      <c r="S229" s="571" t="s">
        <v>2532</v>
      </c>
      <c r="T229" s="467"/>
      <c r="U229" s="269" t="str">
        <f>'01-Mapa de riesgo-UO'!AW230</f>
        <v>ASUMIR</v>
      </c>
      <c r="V229" s="269">
        <f>'01-Mapa de riesgo-UO'!AX230</f>
        <v>0</v>
      </c>
      <c r="W229" s="270" t="str">
        <f>'01-Mapa de riesgo-UO'!K230</f>
        <v>Pérdida de la validez de los resultados del laboratorio
(6.4.9)</v>
      </c>
      <c r="X229" s="271"/>
      <c r="Y229" s="272"/>
      <c r="Z229" s="273"/>
      <c r="AA229" s="273"/>
      <c r="AB229" s="479" t="s">
        <v>2213</v>
      </c>
      <c r="AC229" s="264"/>
    </row>
    <row r="230" spans="1:29" ht="92.25" hidden="1" customHeight="1" x14ac:dyDescent="0.2">
      <c r="A230" s="462"/>
      <c r="B230" s="462"/>
      <c r="C230" s="462"/>
      <c r="D230" s="462"/>
      <c r="E230" s="462"/>
      <c r="F230" s="462"/>
      <c r="G230" s="266">
        <f>'01-Mapa de riesgo-UO'!I231</f>
        <v>0</v>
      </c>
      <c r="H230" s="462"/>
      <c r="I230" s="462"/>
      <c r="J230" s="462"/>
      <c r="K230" s="472"/>
      <c r="L230" s="472"/>
      <c r="M230" s="267" t="str">
        <f>'01-Mapa de riesgo-UO'!W231</f>
        <v>Revisión de los certificados de calibración de los patrones  utilizando la Regla de Decisión establecida por el laboratorio</v>
      </c>
      <c r="N230" s="266">
        <f>'01-Mapa de riesgo-UO'!AB231</f>
        <v>0</v>
      </c>
      <c r="O230" s="266" t="str">
        <f>'01-Mapa de riesgo-UO'!AF231</f>
        <v>Asignado</v>
      </c>
      <c r="P230" s="268" t="str">
        <f>'01-Mapa de riesgo-UO'!AK231</f>
        <v>Oportuno</v>
      </c>
      <c r="Q230" s="268" t="str">
        <f>'01-Mapa de riesgo-UO'!AP231</f>
        <v>Preventivo</v>
      </c>
      <c r="R230" s="462"/>
      <c r="S230" s="571" t="s">
        <v>2532</v>
      </c>
      <c r="T230" s="467"/>
      <c r="U230" s="269">
        <f>'01-Mapa de riesgo-UO'!AW231</f>
        <v>0</v>
      </c>
      <c r="V230" s="269">
        <f>'01-Mapa de riesgo-UO'!AX231</f>
        <v>0</v>
      </c>
      <c r="W230" s="270">
        <f>'01-Mapa de riesgo-UO'!K231</f>
        <v>0</v>
      </c>
      <c r="X230" s="271"/>
      <c r="Y230" s="272"/>
      <c r="Z230" s="273"/>
      <c r="AA230" s="273"/>
      <c r="AB230" s="469"/>
      <c r="AC230" s="264"/>
    </row>
    <row r="231" spans="1:29" ht="92.25" hidden="1" customHeight="1" x14ac:dyDescent="0.2">
      <c r="A231" s="463"/>
      <c r="B231" s="463"/>
      <c r="C231" s="463"/>
      <c r="D231" s="463"/>
      <c r="E231" s="463"/>
      <c r="F231" s="463"/>
      <c r="G231" s="266">
        <f>'01-Mapa de riesgo-UO'!I232</f>
        <v>0</v>
      </c>
      <c r="H231" s="463"/>
      <c r="I231" s="463"/>
      <c r="J231" s="463"/>
      <c r="K231" s="473"/>
      <c r="L231" s="473"/>
      <c r="M231" s="267">
        <f>'01-Mapa de riesgo-UO'!W232</f>
        <v>0</v>
      </c>
      <c r="N231" s="266">
        <f>'01-Mapa de riesgo-UO'!AB232</f>
        <v>0</v>
      </c>
      <c r="O231" s="266">
        <f>'01-Mapa de riesgo-UO'!AF232</f>
        <v>0</v>
      </c>
      <c r="P231" s="268">
        <f>'01-Mapa de riesgo-UO'!AK232</f>
        <v>0</v>
      </c>
      <c r="Q231" s="268">
        <f>'01-Mapa de riesgo-UO'!AP232</f>
        <v>0</v>
      </c>
      <c r="R231" s="463"/>
      <c r="S231" s="571"/>
      <c r="T231" s="467"/>
      <c r="U231" s="269">
        <f>'01-Mapa de riesgo-UO'!AW232</f>
        <v>0</v>
      </c>
      <c r="V231" s="269">
        <f>'01-Mapa de riesgo-UO'!AX232</f>
        <v>0</v>
      </c>
      <c r="W231" s="270">
        <f>'01-Mapa de riesgo-UO'!K232</f>
        <v>0</v>
      </c>
      <c r="X231" s="271"/>
      <c r="Y231" s="272"/>
      <c r="Z231" s="273"/>
      <c r="AA231" s="273"/>
      <c r="AB231" s="470"/>
      <c r="AC231" s="264"/>
    </row>
    <row r="232" spans="1:29" ht="92.25" hidden="1" customHeight="1" x14ac:dyDescent="0.2">
      <c r="A232" s="465">
        <v>75</v>
      </c>
      <c r="B232" s="465" t="str">
        <f>'01-Mapa de riesgo-UO'!D233</f>
        <v>EXTENSIÓN_PROYECCIÓN_SOCIAL</v>
      </c>
      <c r="C232" s="461" t="str">
        <f>+'01-Mapa de riesgo-UO'!F233</f>
        <v>NO</v>
      </c>
      <c r="D232" s="461" t="str">
        <f>'01-Mapa de riesgo-UO'!J233</f>
        <v>Operacional</v>
      </c>
      <c r="E232" s="461" t="str">
        <f>'01-Mapa de riesgo-UO'!K233</f>
        <v>Emisión de una Declaración de Conformidad Errada
(7.8.6)</v>
      </c>
      <c r="F232" s="461" t="str">
        <f>'01-Mapa de riesgo-UO'!L233</f>
        <v>Cuando el cliente solicita una declaración de conformidad, el laboratorio emite una declaración de conformidad errada</v>
      </c>
      <c r="G232" s="266" t="str">
        <f>'01-Mapa de riesgo-UO'!I233</f>
        <v>Aplicación inadecuada de la Regla de Decisión seleccionada por el cliente</v>
      </c>
      <c r="H232" s="461" t="str">
        <f>'01-Mapa de riesgo-UO'!M233</f>
        <v>Pérdida de  credibilidad en el laboratorio
Pérdida de la confianza en el laboratorio</v>
      </c>
      <c r="I232" s="464" t="str">
        <f>'01-Mapa de riesgo-UO'!AT233</f>
        <v>MODERADO</v>
      </c>
      <c r="J232" s="461" t="str">
        <f>'01-Mapa de riesgo-UO'!AU233</f>
        <v>Número de certificados con declaración de conformidad equivocada / Número de certificados con declaración de conformidad</v>
      </c>
      <c r="K232" s="533">
        <v>0</v>
      </c>
      <c r="L232" s="533" t="s">
        <v>2523</v>
      </c>
      <c r="M232" s="267" t="str">
        <f>'01-Mapa de riesgo-UO'!W233</f>
        <v>Documentar las diferentes Reglas de Decisión existentes para realizar la Declaración de Conformidad</v>
      </c>
      <c r="N232" s="266">
        <f>'01-Mapa de riesgo-UO'!AB233</f>
        <v>0</v>
      </c>
      <c r="O232" s="266" t="str">
        <f>'01-Mapa de riesgo-UO'!AF233</f>
        <v>Asignado</v>
      </c>
      <c r="P232" s="268" t="str">
        <f>'01-Mapa de riesgo-UO'!AK233</f>
        <v>Oportuno</v>
      </c>
      <c r="Q232" s="268" t="str">
        <f>'01-Mapa de riesgo-UO'!AP233</f>
        <v>Preventivo</v>
      </c>
      <c r="R232" s="464" t="str">
        <f>'01-Mapa de riesgo-UO'!AR233</f>
        <v>ACEPTABLE</v>
      </c>
      <c r="S232" s="571" t="s">
        <v>2532</v>
      </c>
      <c r="T232" s="467"/>
      <c r="U232" s="269" t="str">
        <f>'01-Mapa de riesgo-UO'!AW233</f>
        <v>REDUCIR</v>
      </c>
      <c r="V232" s="269" t="str">
        <f>'01-Mapa de riesgo-UO'!AX233</f>
        <v>Hacer las gráficas de los resultados de calibración con la Regla de Decisión aplicada para revisar la declaración de conformidad emitida en los certificados de calibración</v>
      </c>
      <c r="W232" s="270" t="str">
        <f>'01-Mapa de riesgo-UO'!K233</f>
        <v>Emisión de una Declaración de Conformidad Errada
(7.8.6)</v>
      </c>
      <c r="X232" s="271" t="s">
        <v>541</v>
      </c>
      <c r="Y232" s="272" t="s">
        <v>2533</v>
      </c>
      <c r="Z232" s="273" t="s">
        <v>544</v>
      </c>
      <c r="AA232" s="273" t="s">
        <v>2534</v>
      </c>
      <c r="AB232" s="479" t="s">
        <v>2213</v>
      </c>
      <c r="AC232" s="264"/>
    </row>
    <row r="233" spans="1:29" ht="92.25" hidden="1" customHeight="1" x14ac:dyDescent="0.2">
      <c r="A233" s="462"/>
      <c r="B233" s="462"/>
      <c r="C233" s="462"/>
      <c r="D233" s="462"/>
      <c r="E233" s="462"/>
      <c r="F233" s="462"/>
      <c r="G233" s="266">
        <f>'01-Mapa de riesgo-UO'!I234</f>
        <v>0</v>
      </c>
      <c r="H233" s="462"/>
      <c r="I233" s="462"/>
      <c r="J233" s="462"/>
      <c r="K233" s="472"/>
      <c r="L233" s="472"/>
      <c r="M233" s="267" t="str">
        <f>'01-Mapa de riesgo-UO'!W234</f>
        <v>Programar las diferentes reglas de decisión en los Formatos de Registro y Estimación de Incertidumbre 22-LME-F25 y 22-LME-F77</v>
      </c>
      <c r="N233" s="266">
        <f>'01-Mapa de riesgo-UO'!AB234</f>
        <v>0</v>
      </c>
      <c r="O233" s="266" t="str">
        <f>'01-Mapa de riesgo-UO'!AF234</f>
        <v>Asignado</v>
      </c>
      <c r="P233" s="268" t="str">
        <f>'01-Mapa de riesgo-UO'!AK234</f>
        <v>Oportuno</v>
      </c>
      <c r="Q233" s="268" t="str">
        <f>'01-Mapa de riesgo-UO'!AP234</f>
        <v>Preventivo</v>
      </c>
      <c r="R233" s="462"/>
      <c r="S233" s="571" t="s">
        <v>2532</v>
      </c>
      <c r="T233" s="467"/>
      <c r="U233" s="269">
        <f>'01-Mapa de riesgo-UO'!AW234</f>
        <v>0</v>
      </c>
      <c r="V233" s="269">
        <f>'01-Mapa de riesgo-UO'!AX234</f>
        <v>0</v>
      </c>
      <c r="W233" s="270">
        <f>'01-Mapa de riesgo-UO'!K234</f>
        <v>0</v>
      </c>
      <c r="X233" s="271"/>
      <c r="Y233" s="272"/>
      <c r="Z233" s="273"/>
      <c r="AA233" s="273"/>
      <c r="AB233" s="469"/>
      <c r="AC233" s="264"/>
    </row>
    <row r="234" spans="1:29" ht="92.25" hidden="1" customHeight="1" x14ac:dyDescent="0.2">
      <c r="A234" s="463"/>
      <c r="B234" s="463"/>
      <c r="C234" s="463"/>
      <c r="D234" s="463"/>
      <c r="E234" s="463"/>
      <c r="F234" s="463"/>
      <c r="G234" s="266">
        <f>'01-Mapa de riesgo-UO'!I235</f>
        <v>0</v>
      </c>
      <c r="H234" s="463"/>
      <c r="I234" s="463"/>
      <c r="J234" s="463"/>
      <c r="K234" s="473"/>
      <c r="L234" s="473"/>
      <c r="M234" s="267" t="str">
        <f>'01-Mapa de riesgo-UO'!W235</f>
        <v>Revisión de los certificados de calibración antes de ser emitidos</v>
      </c>
      <c r="N234" s="266">
        <f>'01-Mapa de riesgo-UO'!AB235</f>
        <v>0</v>
      </c>
      <c r="O234" s="266" t="str">
        <f>'01-Mapa de riesgo-UO'!AF235</f>
        <v>Asignado</v>
      </c>
      <c r="P234" s="268" t="str">
        <f>'01-Mapa de riesgo-UO'!AK235</f>
        <v>Oportuno</v>
      </c>
      <c r="Q234" s="268" t="str">
        <f>'01-Mapa de riesgo-UO'!AP235</f>
        <v>Preventivo</v>
      </c>
      <c r="R234" s="463"/>
      <c r="S234" s="571" t="s">
        <v>2532</v>
      </c>
      <c r="T234" s="467"/>
      <c r="U234" s="269">
        <f>'01-Mapa de riesgo-UO'!AW235</f>
        <v>0</v>
      </c>
      <c r="V234" s="269">
        <f>'01-Mapa de riesgo-UO'!AX235</f>
        <v>0</v>
      </c>
      <c r="W234" s="270">
        <f>'01-Mapa de riesgo-UO'!K235</f>
        <v>0</v>
      </c>
      <c r="X234" s="271"/>
      <c r="Y234" s="272"/>
      <c r="Z234" s="273"/>
      <c r="AA234" s="273"/>
      <c r="AB234" s="470"/>
      <c r="AC234" s="264"/>
    </row>
    <row r="235" spans="1:29" ht="92.25" hidden="1" customHeight="1" x14ac:dyDescent="0.2">
      <c r="A235" s="465">
        <v>76</v>
      </c>
      <c r="B235" s="465" t="str">
        <f>'01-Mapa de riesgo-UO'!D236</f>
        <v>EXTENSIÓN_PROYECCIÓN_SOCIAL</v>
      </c>
      <c r="C235" s="461" t="str">
        <f>+'01-Mapa de riesgo-UO'!F236</f>
        <v>NO</v>
      </c>
      <c r="D235" s="461" t="str">
        <f>'01-Mapa de riesgo-UO'!J236</f>
        <v>Operacional</v>
      </c>
      <c r="E235" s="461" t="str">
        <f>'01-Mapa de riesgo-UO'!K236</f>
        <v>Aplicación de un método de calibración inadecuado
(7.2)</v>
      </c>
      <c r="F235" s="461" t="str">
        <f>'01-Mapa de riesgo-UO'!L236</f>
        <v>Verificación del método es inapropiada para el laboratorio</v>
      </c>
      <c r="G235" s="266" t="str">
        <f>'01-Mapa de riesgo-UO'!I236</f>
        <v>En la verificación / validación del método no se tuvieron en cuenta todos los factores</v>
      </c>
      <c r="H235" s="461" t="str">
        <f>'01-Mapa de riesgo-UO'!M236</f>
        <v>Pérdida de  credibilidad en el laboratorio
Pérdida de la confianza en el laboratorio
No conformidades en auditorías internas y externas</v>
      </c>
      <c r="I235" s="464" t="str">
        <f>'01-Mapa de riesgo-UO'!AT236</f>
        <v>MODERADO</v>
      </c>
      <c r="J235" s="461" t="str">
        <f>'01-Mapa de riesgo-UO'!AU236</f>
        <v>Número de magnitudes definidas por el laboratorio en la verificación / Número de magnitudes establecidas en el documento normativo</v>
      </c>
      <c r="K235" s="533">
        <v>100</v>
      </c>
      <c r="L235" s="533" t="s">
        <v>2524</v>
      </c>
      <c r="M235" s="267" t="str">
        <f>'01-Mapa de riesgo-UO'!W236</f>
        <v>Verificar por medio de una Tabla cruzada el cumplimiento de los requisitos del documento normativo de calibración en el laboratorio</v>
      </c>
      <c r="N235" s="266">
        <f>'01-Mapa de riesgo-UO'!AB236</f>
        <v>0</v>
      </c>
      <c r="O235" s="266" t="str">
        <f>'01-Mapa de riesgo-UO'!AF236</f>
        <v>Asignado</v>
      </c>
      <c r="P235" s="268" t="str">
        <f>'01-Mapa de riesgo-UO'!AK236</f>
        <v>Oportuno</v>
      </c>
      <c r="Q235" s="268" t="str">
        <f>'01-Mapa de riesgo-UO'!AP236</f>
        <v>Preventivo</v>
      </c>
      <c r="R235" s="464" t="str">
        <f>'01-Mapa de riesgo-UO'!AR236</f>
        <v>ACEPTABLE</v>
      </c>
      <c r="S235" s="571" t="s">
        <v>2532</v>
      </c>
      <c r="T235" s="467"/>
      <c r="U235" s="269" t="str">
        <f>'01-Mapa de riesgo-UO'!AW236</f>
        <v>REDUCIR</v>
      </c>
      <c r="V235" s="269" t="str">
        <f>'01-Mapa de riesgo-UO'!AX236</f>
        <v>Realizar el seguimiento de las normas técnicas utilizadas por el laboratorio para los métodos de calibración</v>
      </c>
      <c r="W235" s="270" t="str">
        <f>'01-Mapa de riesgo-UO'!K236</f>
        <v>Aplicación de un método de calibración inadecuado
(7.2)</v>
      </c>
      <c r="X235" s="271" t="s">
        <v>541</v>
      </c>
      <c r="Y235" s="272" t="s">
        <v>2535</v>
      </c>
      <c r="Z235" s="273" t="s">
        <v>544</v>
      </c>
      <c r="AA235" s="273" t="s">
        <v>2536</v>
      </c>
      <c r="AB235" s="479" t="s">
        <v>2213</v>
      </c>
      <c r="AC235" s="264"/>
    </row>
    <row r="236" spans="1:29" ht="92.25" hidden="1" customHeight="1" x14ac:dyDescent="0.2">
      <c r="A236" s="462"/>
      <c r="B236" s="462"/>
      <c r="C236" s="462"/>
      <c r="D236" s="462"/>
      <c r="E236" s="462"/>
      <c r="F236" s="462"/>
      <c r="G236" s="266">
        <f>'01-Mapa de riesgo-UO'!I237</f>
        <v>0</v>
      </c>
      <c r="H236" s="462"/>
      <c r="I236" s="462"/>
      <c r="J236" s="462"/>
      <c r="K236" s="472"/>
      <c r="L236" s="472"/>
      <c r="M236" s="267" t="str">
        <f>'01-Mapa de riesgo-UO'!W237</f>
        <v>Realizar la verificación de cada uno de los métodos del laboratorio</v>
      </c>
      <c r="N236" s="266">
        <f>'01-Mapa de riesgo-UO'!AB237</f>
        <v>0</v>
      </c>
      <c r="O236" s="266" t="str">
        <f>'01-Mapa de riesgo-UO'!AF237</f>
        <v>Asignado</v>
      </c>
      <c r="P236" s="268" t="str">
        <f>'01-Mapa de riesgo-UO'!AK237</f>
        <v>Oportuno</v>
      </c>
      <c r="Q236" s="268" t="str">
        <f>'01-Mapa de riesgo-UO'!AP237</f>
        <v>Preventivo</v>
      </c>
      <c r="R236" s="462"/>
      <c r="S236" s="571" t="s">
        <v>2532</v>
      </c>
      <c r="T236" s="467"/>
      <c r="U236" s="269">
        <f>'01-Mapa de riesgo-UO'!AW237</f>
        <v>0</v>
      </c>
      <c r="V236" s="269">
        <f>'01-Mapa de riesgo-UO'!AX237</f>
        <v>0</v>
      </c>
      <c r="W236" s="270">
        <f>'01-Mapa de riesgo-UO'!K237</f>
        <v>0</v>
      </c>
      <c r="X236" s="271"/>
      <c r="Y236" s="272"/>
      <c r="Z236" s="273"/>
      <c r="AA236" s="273"/>
      <c r="AB236" s="469"/>
      <c r="AC236" s="264"/>
    </row>
    <row r="237" spans="1:29" ht="92.25" hidden="1" customHeight="1" x14ac:dyDescent="0.2">
      <c r="A237" s="463"/>
      <c r="B237" s="463"/>
      <c r="C237" s="463"/>
      <c r="D237" s="463"/>
      <c r="E237" s="463"/>
      <c r="F237" s="463"/>
      <c r="G237" s="266">
        <f>'01-Mapa de riesgo-UO'!I238</f>
        <v>0</v>
      </c>
      <c r="H237" s="463"/>
      <c r="I237" s="463"/>
      <c r="J237" s="463"/>
      <c r="K237" s="473"/>
      <c r="L237" s="473"/>
      <c r="M237" s="267">
        <f>'01-Mapa de riesgo-UO'!W238</f>
        <v>0</v>
      </c>
      <c r="N237" s="266">
        <f>'01-Mapa de riesgo-UO'!AB238</f>
        <v>0</v>
      </c>
      <c r="O237" s="266">
        <f>'01-Mapa de riesgo-UO'!AF238</f>
        <v>0</v>
      </c>
      <c r="P237" s="268">
        <f>'01-Mapa de riesgo-UO'!AK238</f>
        <v>0</v>
      </c>
      <c r="Q237" s="268">
        <f>'01-Mapa de riesgo-UO'!AP238</f>
        <v>0</v>
      </c>
      <c r="R237" s="463"/>
      <c r="S237" s="571"/>
      <c r="T237" s="467"/>
      <c r="U237" s="269">
        <f>'01-Mapa de riesgo-UO'!AW238</f>
        <v>0</v>
      </c>
      <c r="V237" s="269">
        <f>'01-Mapa de riesgo-UO'!AX238</f>
        <v>0</v>
      </c>
      <c r="W237" s="270">
        <f>'01-Mapa de riesgo-UO'!K238</f>
        <v>0</v>
      </c>
      <c r="X237" s="271"/>
      <c r="Y237" s="272"/>
      <c r="Z237" s="273"/>
      <c r="AA237" s="273"/>
      <c r="AB237" s="470"/>
      <c r="AC237" s="264"/>
    </row>
    <row r="238" spans="1:29" ht="92.25" hidden="1" customHeight="1" x14ac:dyDescent="0.2">
      <c r="A238" s="465">
        <v>77</v>
      </c>
      <c r="B238" s="465" t="str">
        <f>'01-Mapa de riesgo-UO'!D239</f>
        <v>EXTENSIÓN_PROYECCIÓN_SOCIAL</v>
      </c>
      <c r="C238" s="461" t="str">
        <f>+'01-Mapa de riesgo-UO'!F239</f>
        <v>NO</v>
      </c>
      <c r="D238" s="461" t="str">
        <f>'01-Mapa de riesgo-UO'!J239</f>
        <v>Operacional</v>
      </c>
      <c r="E238" s="461" t="str">
        <f>'01-Mapa de riesgo-UO'!K239</f>
        <v>Pérdida de la validez de los resultados
(7.7)</v>
      </c>
      <c r="F238" s="461" t="str">
        <f>'01-Mapa de riesgo-UO'!L239</f>
        <v>No se tienen en cuenta todos los componentes para estimar  incertidumbre de medición</v>
      </c>
      <c r="G238" s="266" t="str">
        <f>'01-Mapa de riesgo-UO'!I239</f>
        <v>Análisis insuficiente sobre cada una de las componentes que insiden sobre la incertidumbre de medición</v>
      </c>
      <c r="H238" s="461" t="str">
        <f>'01-Mapa de riesgo-UO'!M239</f>
        <v>Pérdida de  credibilidad en el laboratorio
Pérdida de la confianza en el laboratorio
No conformidades en auditorías internas y externas</v>
      </c>
      <c r="I238" s="464" t="str">
        <f>'01-Mapa de riesgo-UO'!AT239</f>
        <v>MODERADO</v>
      </c>
      <c r="J238" s="461" t="str">
        <f>'01-Mapa de riesgo-UO'!AU239</f>
        <v>Número de No Conformidades por estimación de incertidumbre / Total de No Conformidades</v>
      </c>
      <c r="K238" s="533">
        <v>0</v>
      </c>
      <c r="L238" s="533" t="s">
        <v>2525</v>
      </c>
      <c r="M238" s="267"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6">
        <f>'01-Mapa de riesgo-UO'!AB239</f>
        <v>0</v>
      </c>
      <c r="O238" s="266" t="str">
        <f>'01-Mapa de riesgo-UO'!AF239</f>
        <v>Asignado</v>
      </c>
      <c r="P238" s="268" t="str">
        <f>'01-Mapa de riesgo-UO'!AK239</f>
        <v>Oportuno</v>
      </c>
      <c r="Q238" s="268" t="str">
        <f>'01-Mapa de riesgo-UO'!AP239</f>
        <v>Preventivo</v>
      </c>
      <c r="R238" s="464" t="str">
        <f>'01-Mapa de riesgo-UO'!AR239</f>
        <v>ACEPTABLE</v>
      </c>
      <c r="S238" s="571" t="s">
        <v>2532</v>
      </c>
      <c r="T238" s="467"/>
      <c r="U238" s="269" t="str">
        <f>'01-Mapa de riesgo-UO'!AW239</f>
        <v>REDUCIR</v>
      </c>
      <c r="V238" s="269" t="str">
        <f>'01-Mapa de riesgo-UO'!AX239</f>
        <v>Realizar el seguimiento de las normas técnicas utilizadas por el laboratorio para los métodos de calibración</v>
      </c>
      <c r="W238" s="270" t="str">
        <f>'01-Mapa de riesgo-UO'!K239</f>
        <v>Pérdida de la validez de los resultados
(7.7)</v>
      </c>
      <c r="X238" s="271" t="s">
        <v>541</v>
      </c>
      <c r="Y238" s="272" t="s">
        <v>2535</v>
      </c>
      <c r="Z238" s="273" t="s">
        <v>544</v>
      </c>
      <c r="AA238" s="273" t="s">
        <v>2536</v>
      </c>
      <c r="AB238" s="479" t="s">
        <v>2213</v>
      </c>
      <c r="AC238" s="264"/>
    </row>
    <row r="239" spans="1:29" ht="92.25" hidden="1" customHeight="1" x14ac:dyDescent="0.2">
      <c r="A239" s="462"/>
      <c r="B239" s="462"/>
      <c r="C239" s="462"/>
      <c r="D239" s="462"/>
      <c r="E239" s="462"/>
      <c r="F239" s="462"/>
      <c r="G239" s="266">
        <f>'01-Mapa de riesgo-UO'!I240</f>
        <v>0</v>
      </c>
      <c r="H239" s="462"/>
      <c r="I239" s="462"/>
      <c r="J239" s="462"/>
      <c r="K239" s="472"/>
      <c r="L239" s="472"/>
      <c r="M239" s="267" t="str">
        <f>'01-Mapa de riesgo-UO'!W240</f>
        <v>Estudiar las posibles magnitudes de influencia que pueden influir sobre la incertidumbre de medición para los métodos No Normalizados del laboratorio</v>
      </c>
      <c r="N239" s="266">
        <f>'01-Mapa de riesgo-UO'!AB240</f>
        <v>0</v>
      </c>
      <c r="O239" s="266" t="str">
        <f>'01-Mapa de riesgo-UO'!AF240</f>
        <v>Asignado</v>
      </c>
      <c r="P239" s="268" t="str">
        <f>'01-Mapa de riesgo-UO'!AK240</f>
        <v>oportuno</v>
      </c>
      <c r="Q239" s="268" t="str">
        <f>'01-Mapa de riesgo-UO'!AP240</f>
        <v>Preventivo</v>
      </c>
      <c r="R239" s="462"/>
      <c r="S239" s="571" t="s">
        <v>2532</v>
      </c>
      <c r="T239" s="467"/>
      <c r="U239" s="269">
        <f>'01-Mapa de riesgo-UO'!AW240</f>
        <v>0</v>
      </c>
      <c r="V239" s="269">
        <f>'01-Mapa de riesgo-UO'!AX240</f>
        <v>0</v>
      </c>
      <c r="W239" s="270">
        <f>'01-Mapa de riesgo-UO'!K240</f>
        <v>0</v>
      </c>
      <c r="X239" s="271"/>
      <c r="Y239" s="272"/>
      <c r="Z239" s="273"/>
      <c r="AA239" s="273"/>
      <c r="AB239" s="469"/>
      <c r="AC239" s="264"/>
    </row>
    <row r="240" spans="1:29" ht="92.25" hidden="1" customHeight="1" x14ac:dyDescent="0.2">
      <c r="A240" s="463"/>
      <c r="B240" s="463"/>
      <c r="C240" s="463"/>
      <c r="D240" s="463"/>
      <c r="E240" s="463"/>
      <c r="F240" s="463"/>
      <c r="G240" s="266">
        <f>'01-Mapa de riesgo-UO'!I241</f>
        <v>0</v>
      </c>
      <c r="H240" s="463"/>
      <c r="I240" s="463"/>
      <c r="J240" s="463"/>
      <c r="K240" s="473"/>
      <c r="L240" s="473"/>
      <c r="M240" s="267">
        <f>'01-Mapa de riesgo-UO'!W241</f>
        <v>0</v>
      </c>
      <c r="N240" s="266">
        <f>'01-Mapa de riesgo-UO'!AB241</f>
        <v>0</v>
      </c>
      <c r="O240" s="266">
        <f>'01-Mapa de riesgo-UO'!AF241</f>
        <v>0</v>
      </c>
      <c r="P240" s="268">
        <f>'01-Mapa de riesgo-UO'!AK241</f>
        <v>0</v>
      </c>
      <c r="Q240" s="268">
        <f>'01-Mapa de riesgo-UO'!AP241</f>
        <v>0</v>
      </c>
      <c r="R240" s="463"/>
      <c r="S240" s="571"/>
      <c r="T240" s="467"/>
      <c r="U240" s="269">
        <f>'01-Mapa de riesgo-UO'!AW241</f>
        <v>0</v>
      </c>
      <c r="V240" s="269">
        <f>'01-Mapa de riesgo-UO'!AX241</f>
        <v>0</v>
      </c>
      <c r="W240" s="270">
        <f>'01-Mapa de riesgo-UO'!K241</f>
        <v>0</v>
      </c>
      <c r="X240" s="271"/>
      <c r="Y240" s="272"/>
      <c r="Z240" s="273"/>
      <c r="AA240" s="273"/>
      <c r="AB240" s="470"/>
      <c r="AC240" s="264"/>
    </row>
    <row r="241" spans="1:29" ht="92.25" hidden="1" customHeight="1" x14ac:dyDescent="0.2">
      <c r="A241" s="465">
        <v>78</v>
      </c>
      <c r="B241" s="465" t="str">
        <f>'01-Mapa de riesgo-UO'!D242</f>
        <v>EXTENSIÓN_PROYECCIÓN_SOCIAL</v>
      </c>
      <c r="C241" s="461" t="str">
        <f>+'01-Mapa de riesgo-UO'!F242</f>
        <v>NO</v>
      </c>
      <c r="D241" s="461" t="str">
        <f>'01-Mapa de riesgo-UO'!J242</f>
        <v>Operacional</v>
      </c>
      <c r="E241" s="461" t="str">
        <f>'01-Mapa de riesgo-UO'!K242</f>
        <v xml:space="preserve">Resultados Insatisfactorios en la Participación en Ensayos de Aptitud </v>
      </c>
      <c r="F241" s="461" t="str">
        <f>'01-Mapa de riesgo-UO'!L242</f>
        <v>Los resultados de los ensayos de aptitud en los que participa el laboratorio son insatisfactorios</v>
      </c>
      <c r="G241" s="266" t="str">
        <f>'01-Mapa de riesgo-UO'!I242</f>
        <v>Utilización de una norma inadecuada para las calibraciones</v>
      </c>
      <c r="H241" s="461" t="str">
        <f>'01-Mapa de riesgo-UO'!M242</f>
        <v>Pérdida de  credibilidad en el laboratorio
Cierre del laboratorio</v>
      </c>
      <c r="I241" s="464" t="str">
        <f>'01-Mapa de riesgo-UO'!AT242</f>
        <v>LEVE</v>
      </c>
      <c r="J241" s="461" t="str">
        <f>'01-Mapa de riesgo-UO'!AU242</f>
        <v>Número ensayos no satisfactorios / Número ensayos total</v>
      </c>
      <c r="K241" s="533">
        <v>0</v>
      </c>
      <c r="L241" s="533" t="s">
        <v>2526</v>
      </c>
      <c r="M241" s="267" t="str">
        <f>'01-Mapa de riesgo-UO'!W242</f>
        <v>Cumplir con la programación establecida en el Plan de calibración, verificación y mantenimiento del laboratorio en cada vigencia</v>
      </c>
      <c r="N241" s="266">
        <f>'01-Mapa de riesgo-UO'!AB242</f>
        <v>0</v>
      </c>
      <c r="O241" s="266" t="str">
        <f>'01-Mapa de riesgo-UO'!AF242</f>
        <v>Asignado</v>
      </c>
      <c r="P241" s="268" t="str">
        <f>'01-Mapa de riesgo-UO'!AK242</f>
        <v>Oportuno</v>
      </c>
      <c r="Q241" s="268" t="str">
        <f>'01-Mapa de riesgo-UO'!AP242</f>
        <v>Preventivo</v>
      </c>
      <c r="R241" s="464" t="str">
        <f>'01-Mapa de riesgo-UO'!AR242</f>
        <v>ACEPTABLE</v>
      </c>
      <c r="S241" s="571" t="s">
        <v>2532</v>
      </c>
      <c r="T241" s="467"/>
      <c r="U241" s="269" t="str">
        <f>'01-Mapa de riesgo-UO'!AW242</f>
        <v>ASUMIR</v>
      </c>
      <c r="V241" s="269">
        <f>'01-Mapa de riesgo-UO'!AX242</f>
        <v>0</v>
      </c>
      <c r="W241" s="270" t="str">
        <f>'01-Mapa de riesgo-UO'!K242</f>
        <v xml:space="preserve">Resultados Insatisfactorios en la Participación en Ensayos de Aptitud </v>
      </c>
      <c r="X241" s="271"/>
      <c r="Y241" s="272"/>
      <c r="Z241" s="273"/>
      <c r="AA241" s="273"/>
      <c r="AB241" s="479" t="s">
        <v>2213</v>
      </c>
      <c r="AC241" s="264"/>
    </row>
    <row r="242" spans="1:29" ht="92.25" hidden="1" customHeight="1" x14ac:dyDescent="0.2">
      <c r="A242" s="462"/>
      <c r="B242" s="462"/>
      <c r="C242" s="462"/>
      <c r="D242" s="462"/>
      <c r="E242" s="462"/>
      <c r="F242" s="462"/>
      <c r="G242" s="266">
        <f>'01-Mapa de riesgo-UO'!I243</f>
        <v>0</v>
      </c>
      <c r="H242" s="462"/>
      <c r="I242" s="462"/>
      <c r="J242" s="462"/>
      <c r="K242" s="472"/>
      <c r="L242" s="472"/>
      <c r="M242" s="267" t="str">
        <f>'01-Mapa de riesgo-UO'!W243</f>
        <v>Cumplir con el Programa Anual de Capacitación y la Supervisión del Personal del laboratorio</v>
      </c>
      <c r="N242" s="266">
        <f>'01-Mapa de riesgo-UO'!AB243</f>
        <v>0</v>
      </c>
      <c r="O242" s="266" t="str">
        <f>'01-Mapa de riesgo-UO'!AF243</f>
        <v>Asignado</v>
      </c>
      <c r="P242" s="268" t="str">
        <f>'01-Mapa de riesgo-UO'!AK243</f>
        <v>Oportuno</v>
      </c>
      <c r="Q242" s="268" t="str">
        <f>'01-Mapa de riesgo-UO'!AP243</f>
        <v>Preventivo</v>
      </c>
      <c r="R242" s="462"/>
      <c r="S242" s="571" t="s">
        <v>2532</v>
      </c>
      <c r="T242" s="467"/>
      <c r="U242" s="269">
        <f>'01-Mapa de riesgo-UO'!AW243</f>
        <v>0</v>
      </c>
      <c r="V242" s="269">
        <f>'01-Mapa de riesgo-UO'!AX243</f>
        <v>0</v>
      </c>
      <c r="W242" s="270">
        <f>'01-Mapa de riesgo-UO'!K243</f>
        <v>0</v>
      </c>
      <c r="X242" s="271"/>
      <c r="Y242" s="272"/>
      <c r="Z242" s="273"/>
      <c r="AA242" s="273"/>
      <c r="AB242" s="469"/>
      <c r="AC242" s="264"/>
    </row>
    <row r="243" spans="1:29" ht="92.25" hidden="1" customHeight="1" x14ac:dyDescent="0.2">
      <c r="A243" s="463"/>
      <c r="B243" s="463"/>
      <c r="C243" s="463"/>
      <c r="D243" s="463"/>
      <c r="E243" s="463"/>
      <c r="F243" s="463"/>
      <c r="G243" s="266">
        <f>'01-Mapa de riesgo-UO'!I244</f>
        <v>0</v>
      </c>
      <c r="H243" s="463"/>
      <c r="I243" s="463"/>
      <c r="J243" s="463"/>
      <c r="K243" s="473"/>
      <c r="L243" s="473"/>
      <c r="M243" s="267" t="str">
        <f>'01-Mapa de riesgo-UO'!W244</f>
        <v>Aplicar métodos de calibración apropiados para el uso previsto</v>
      </c>
      <c r="N243" s="266">
        <f>'01-Mapa de riesgo-UO'!AB244</f>
        <v>0</v>
      </c>
      <c r="O243" s="266" t="str">
        <f>'01-Mapa de riesgo-UO'!AF244</f>
        <v>Asignado</v>
      </c>
      <c r="P243" s="268" t="str">
        <f>'01-Mapa de riesgo-UO'!AK244</f>
        <v>Oportuno</v>
      </c>
      <c r="Q243" s="268" t="str">
        <f>'01-Mapa de riesgo-UO'!AP244</f>
        <v>Preventivo</v>
      </c>
      <c r="R243" s="463"/>
      <c r="S243" s="571" t="s">
        <v>2532</v>
      </c>
      <c r="T243" s="467"/>
      <c r="U243" s="269">
        <f>'01-Mapa de riesgo-UO'!AW244</f>
        <v>0</v>
      </c>
      <c r="V243" s="269">
        <f>'01-Mapa de riesgo-UO'!AX244</f>
        <v>0</v>
      </c>
      <c r="W243" s="270">
        <f>'01-Mapa de riesgo-UO'!K244</f>
        <v>0</v>
      </c>
      <c r="X243" s="271"/>
      <c r="Y243" s="272"/>
      <c r="Z243" s="273"/>
      <c r="AA243" s="273"/>
      <c r="AB243" s="470"/>
      <c r="AC243" s="264"/>
    </row>
    <row r="244" spans="1:29" ht="92.25" hidden="1" customHeight="1" x14ac:dyDescent="0.2">
      <c r="A244" s="465">
        <v>79</v>
      </c>
      <c r="B244" s="465" t="str">
        <f>'01-Mapa de riesgo-UO'!D245</f>
        <v>EXTENSIÓN_PROYECCIÓN_SOCIAL</v>
      </c>
      <c r="C244" s="461" t="str">
        <f>+'01-Mapa de riesgo-UO'!F245</f>
        <v>NO</v>
      </c>
      <c r="D244" s="461" t="str">
        <f>'01-Mapa de riesgo-UO'!J245</f>
        <v>Operacional</v>
      </c>
      <c r="E244" s="461" t="str">
        <f>'01-Mapa de riesgo-UO'!K245</f>
        <v>Interrupción del servicio de calibración</v>
      </c>
      <c r="F244" s="461" t="str">
        <f>'01-Mapa de riesgo-UO'!L245</f>
        <v>El laboratorio no puede prestar sus servicios porque no cuenta con las condiciones ambientales requeridas para las calibraciones</v>
      </c>
      <c r="G244" s="266" t="str">
        <f>'01-Mapa de riesgo-UO'!I245</f>
        <v>Condiciones ambientales inadecuadas por daño del equipo de aire acondicionado o del deshumidificador</v>
      </c>
      <c r="H244" s="461" t="str">
        <f>'01-Mapa de riesgo-UO'!M245</f>
        <v>Cierre del laboratorio                Incumplimiento con los clientes</v>
      </c>
      <c r="I244" s="464" t="str">
        <f>'01-Mapa de riesgo-UO'!AT245</f>
        <v>MODERADO</v>
      </c>
      <c r="J244" s="461" t="str">
        <f>'01-Mapa de riesgo-UO'!AU245</f>
        <v>Número de reparaciones en el equipo de aire acondicionado o en el deshumidificador por vigencia</v>
      </c>
      <c r="K244" s="533">
        <v>0</v>
      </c>
      <c r="L244" s="533" t="s">
        <v>2527</v>
      </c>
      <c r="M244" s="267" t="str">
        <f>'01-Mapa de riesgo-UO'!W245</f>
        <v>Solicitar al área de Servicios Institucionales el mantenimiento preventivo del aire acondicionado y del deshumidificador</v>
      </c>
      <c r="N244" s="266">
        <f>'01-Mapa de riesgo-UO'!AB245</f>
        <v>0</v>
      </c>
      <c r="O244" s="266" t="str">
        <f>'01-Mapa de riesgo-UO'!AF245</f>
        <v>Asignado</v>
      </c>
      <c r="P244" s="268" t="str">
        <f>'01-Mapa de riesgo-UO'!AK245</f>
        <v>Oportuno</v>
      </c>
      <c r="Q244" s="268" t="str">
        <f>'01-Mapa de riesgo-UO'!AP245</f>
        <v>Preventivo</v>
      </c>
      <c r="R244" s="464" t="str">
        <f>'01-Mapa de riesgo-UO'!AR245</f>
        <v>ACEPTABLE</v>
      </c>
      <c r="S244" s="571" t="s">
        <v>2532</v>
      </c>
      <c r="T244" s="467"/>
      <c r="U244" s="269" t="str">
        <f>'01-Mapa de riesgo-UO'!AW245</f>
        <v>COMPARTIR</v>
      </c>
      <c r="V244" s="269" t="str">
        <f>'01-Mapa de riesgo-UO'!AX245</f>
        <v>Solicitar al área de Servicios Institucionales el mantenimiento de los equipos: aire acondicionado y deshumidificador cada 6 meses</v>
      </c>
      <c r="W244" s="270" t="str">
        <f>'01-Mapa de riesgo-UO'!K245</f>
        <v>Interrupción del servicio de calibración</v>
      </c>
      <c r="X244" s="271" t="s">
        <v>541</v>
      </c>
      <c r="Y244" s="272" t="s">
        <v>2537</v>
      </c>
      <c r="Z244" s="273" t="s">
        <v>544</v>
      </c>
      <c r="AA244" s="273" t="s">
        <v>2538</v>
      </c>
      <c r="AB244" s="479" t="s">
        <v>2213</v>
      </c>
      <c r="AC244" s="264"/>
    </row>
    <row r="245" spans="1:29" ht="92.25" hidden="1" customHeight="1" x14ac:dyDescent="0.2">
      <c r="A245" s="462"/>
      <c r="B245" s="462"/>
      <c r="C245" s="462"/>
      <c r="D245" s="462"/>
      <c r="E245" s="462"/>
      <c r="F245" s="462"/>
      <c r="G245" s="266">
        <f>'01-Mapa de riesgo-UO'!I246</f>
        <v>0</v>
      </c>
      <c r="H245" s="462"/>
      <c r="I245" s="462"/>
      <c r="J245" s="462"/>
      <c r="K245" s="472"/>
      <c r="L245" s="472"/>
      <c r="M245" s="267">
        <f>'01-Mapa de riesgo-UO'!W246</f>
        <v>0</v>
      </c>
      <c r="N245" s="266">
        <f>'01-Mapa de riesgo-UO'!AB246</f>
        <v>0</v>
      </c>
      <c r="O245" s="266">
        <f>'01-Mapa de riesgo-UO'!AF246</f>
        <v>0</v>
      </c>
      <c r="P245" s="268">
        <f>'01-Mapa de riesgo-UO'!AK246</f>
        <v>0</v>
      </c>
      <c r="Q245" s="268">
        <f>'01-Mapa de riesgo-UO'!AP246</f>
        <v>0</v>
      </c>
      <c r="R245" s="462"/>
      <c r="S245" s="571"/>
      <c r="T245" s="467"/>
      <c r="U245" s="269">
        <f>'01-Mapa de riesgo-UO'!AW246</f>
        <v>0</v>
      </c>
      <c r="V245" s="269">
        <f>'01-Mapa de riesgo-UO'!AX246</f>
        <v>0</v>
      </c>
      <c r="W245" s="270">
        <f>'01-Mapa de riesgo-UO'!K246</f>
        <v>0</v>
      </c>
      <c r="X245" s="271"/>
      <c r="Y245" s="272"/>
      <c r="Z245" s="273"/>
      <c r="AA245" s="273"/>
      <c r="AB245" s="469"/>
      <c r="AC245" s="264"/>
    </row>
    <row r="246" spans="1:29" ht="92.25" hidden="1" customHeight="1" x14ac:dyDescent="0.2">
      <c r="A246" s="463"/>
      <c r="B246" s="463"/>
      <c r="C246" s="463"/>
      <c r="D246" s="463"/>
      <c r="E246" s="463"/>
      <c r="F246" s="463"/>
      <c r="G246" s="266">
        <f>'01-Mapa de riesgo-UO'!I247</f>
        <v>0</v>
      </c>
      <c r="H246" s="463"/>
      <c r="I246" s="463"/>
      <c r="J246" s="463"/>
      <c r="K246" s="473"/>
      <c r="L246" s="473"/>
      <c r="M246" s="267">
        <f>'01-Mapa de riesgo-UO'!W247</f>
        <v>0</v>
      </c>
      <c r="N246" s="266">
        <f>'01-Mapa de riesgo-UO'!AB247</f>
        <v>0</v>
      </c>
      <c r="O246" s="266">
        <f>'01-Mapa de riesgo-UO'!AF247</f>
        <v>0</v>
      </c>
      <c r="P246" s="268">
        <f>'01-Mapa de riesgo-UO'!AK247</f>
        <v>0</v>
      </c>
      <c r="Q246" s="268">
        <f>'01-Mapa de riesgo-UO'!AP247</f>
        <v>0</v>
      </c>
      <c r="R246" s="463"/>
      <c r="S246" s="571"/>
      <c r="T246" s="467"/>
      <c r="U246" s="269">
        <f>'01-Mapa de riesgo-UO'!AW247</f>
        <v>0</v>
      </c>
      <c r="V246" s="269">
        <f>'01-Mapa de riesgo-UO'!AX247</f>
        <v>0</v>
      </c>
      <c r="W246" s="270">
        <f>'01-Mapa de riesgo-UO'!K247</f>
        <v>0</v>
      </c>
      <c r="X246" s="271"/>
      <c r="Y246" s="272"/>
      <c r="Z246" s="273"/>
      <c r="AA246" s="273"/>
      <c r="AB246" s="470"/>
      <c r="AC246" s="264"/>
    </row>
    <row r="247" spans="1:29" ht="92.25" hidden="1" customHeight="1" x14ac:dyDescent="0.2">
      <c r="A247" s="465">
        <v>80</v>
      </c>
      <c r="B247" s="465" t="str">
        <f>'01-Mapa de riesgo-UO'!D248</f>
        <v>EXTENSIÓN_PROYECCIÓN_SOCIAL</v>
      </c>
      <c r="C247" s="461" t="str">
        <f>+'01-Mapa de riesgo-UO'!F248</f>
        <v>NO</v>
      </c>
      <c r="D247" s="461" t="str">
        <f>'01-Mapa de riesgo-UO'!J248</f>
        <v>Operacional</v>
      </c>
      <c r="E247" s="461" t="str">
        <f>'01-Mapa de riesgo-UO'!K248</f>
        <v>Interrupción del servicio de calibración</v>
      </c>
      <c r="F247" s="461" t="str">
        <f>'01-Mapa de riesgo-UO'!L248</f>
        <v>El laboratorio no puede prestar sus servicios porque no cuenta con los patrones de calibración o con los equipos para medir las condiciones ambientales</v>
      </c>
      <c r="G247" s="266" t="str">
        <f>'01-Mapa de riesgo-UO'!I248</f>
        <v>Avería de los patrones de calibración o de los instrumentos de monitoreo</v>
      </c>
      <c r="H247" s="461" t="str">
        <f>'01-Mapa de riesgo-UO'!M248</f>
        <v>Cierre del laboratorio                Incumplimiento con los clientes</v>
      </c>
      <c r="I247" s="464" t="str">
        <f>'01-Mapa de riesgo-UO'!AT248</f>
        <v>MODERADO</v>
      </c>
      <c r="J247" s="461" t="str">
        <f>'01-Mapa de riesgo-UO'!AU248</f>
        <v>Número de equipos que participan en las calibraciones averiados por año / Número total de equipos que participan en las calibraciones</v>
      </c>
      <c r="K247" s="534">
        <v>0</v>
      </c>
      <c r="L247" s="533" t="s">
        <v>2528</v>
      </c>
      <c r="M247" s="267" t="str">
        <f>'01-Mapa de riesgo-UO'!W248</f>
        <v>Aplicar oportuna y correctamente el Instructivo de Instalaciones y Condiciones Ambientales</v>
      </c>
      <c r="N247" s="266">
        <f>'01-Mapa de riesgo-UO'!AB248</f>
        <v>0</v>
      </c>
      <c r="O247" s="266" t="str">
        <f>'01-Mapa de riesgo-UO'!AF248</f>
        <v>Asignado</v>
      </c>
      <c r="P247" s="268" t="str">
        <f>'01-Mapa de riesgo-UO'!AK248</f>
        <v>Oportuno</v>
      </c>
      <c r="Q247" s="268" t="str">
        <f>'01-Mapa de riesgo-UO'!AP248</f>
        <v>Preventivo</v>
      </c>
      <c r="R247" s="464" t="str">
        <f>'01-Mapa de riesgo-UO'!AR248</f>
        <v>ACEPTABLE</v>
      </c>
      <c r="S247" s="571" t="s">
        <v>2532</v>
      </c>
      <c r="T247" s="467"/>
      <c r="U247" s="269" t="str">
        <f>'01-Mapa de riesgo-UO'!AW248</f>
        <v>REDUCIR</v>
      </c>
      <c r="V247" s="269" t="str">
        <f>'01-Mapa de riesgo-UO'!AX248</f>
        <v>Cumplir con las calibraciones y comprobaciones intermedias programadas por el laboratorio</v>
      </c>
      <c r="W247" s="270" t="str">
        <f>'01-Mapa de riesgo-UO'!K248</f>
        <v>Interrupción del servicio de calibración</v>
      </c>
      <c r="X247" s="271" t="s">
        <v>541</v>
      </c>
      <c r="Y247" s="272" t="s">
        <v>2539</v>
      </c>
      <c r="Z247" s="273" t="s">
        <v>544</v>
      </c>
      <c r="AA247" s="273" t="s">
        <v>2540</v>
      </c>
      <c r="AB247" s="479" t="s">
        <v>2213</v>
      </c>
      <c r="AC247" s="264"/>
    </row>
    <row r="248" spans="1:29" ht="92.25" hidden="1" customHeight="1" x14ac:dyDescent="0.2">
      <c r="A248" s="462"/>
      <c r="B248" s="462"/>
      <c r="C248" s="462"/>
      <c r="D248" s="462"/>
      <c r="E248" s="462"/>
      <c r="F248" s="462"/>
      <c r="G248" s="266">
        <f>'01-Mapa de riesgo-UO'!I249</f>
        <v>0</v>
      </c>
      <c r="H248" s="462"/>
      <c r="I248" s="462"/>
      <c r="J248" s="462"/>
      <c r="K248" s="472"/>
      <c r="L248" s="472"/>
      <c r="M248" s="267" t="str">
        <f>'01-Mapa de riesgo-UO'!W249</f>
        <v>Cumplir con la programación establecida en el Plan de calibración, verificación y mantenimiento del laboratorio en cada vigencia</v>
      </c>
      <c r="N248" s="266">
        <f>'01-Mapa de riesgo-UO'!AB249</f>
        <v>0</v>
      </c>
      <c r="O248" s="266" t="str">
        <f>'01-Mapa de riesgo-UO'!AF249</f>
        <v>Asignado</v>
      </c>
      <c r="P248" s="268" t="str">
        <f>'01-Mapa de riesgo-UO'!AK249</f>
        <v>Oportuno</v>
      </c>
      <c r="Q248" s="268" t="str">
        <f>'01-Mapa de riesgo-UO'!AP249</f>
        <v>Preventivo</v>
      </c>
      <c r="R248" s="462"/>
      <c r="S248" s="571" t="s">
        <v>2532</v>
      </c>
      <c r="T248" s="467"/>
      <c r="U248" s="269">
        <f>'01-Mapa de riesgo-UO'!AW249</f>
        <v>0</v>
      </c>
      <c r="V248" s="269">
        <f>'01-Mapa de riesgo-UO'!AX249</f>
        <v>0</v>
      </c>
      <c r="W248" s="270">
        <f>'01-Mapa de riesgo-UO'!K249</f>
        <v>0</v>
      </c>
      <c r="X248" s="271"/>
      <c r="Y248" s="272"/>
      <c r="Z248" s="273"/>
      <c r="AA248" s="273"/>
      <c r="AB248" s="469"/>
      <c r="AC248" s="264"/>
    </row>
    <row r="249" spans="1:29" ht="92.25" hidden="1" customHeight="1" x14ac:dyDescent="0.2">
      <c r="A249" s="463"/>
      <c r="B249" s="463"/>
      <c r="C249" s="463"/>
      <c r="D249" s="463"/>
      <c r="E249" s="463"/>
      <c r="F249" s="463"/>
      <c r="G249" s="266">
        <f>'01-Mapa de riesgo-UO'!I250</f>
        <v>0</v>
      </c>
      <c r="H249" s="463"/>
      <c r="I249" s="463"/>
      <c r="J249" s="463"/>
      <c r="K249" s="473"/>
      <c r="L249" s="473"/>
      <c r="M249" s="267">
        <f>'01-Mapa de riesgo-UO'!W250</f>
        <v>0</v>
      </c>
      <c r="N249" s="266">
        <f>'01-Mapa de riesgo-UO'!AB250</f>
        <v>0</v>
      </c>
      <c r="O249" s="266">
        <f>'01-Mapa de riesgo-UO'!AF250</f>
        <v>0</v>
      </c>
      <c r="P249" s="268">
        <f>'01-Mapa de riesgo-UO'!AK250</f>
        <v>0</v>
      </c>
      <c r="Q249" s="268">
        <f>'01-Mapa de riesgo-UO'!AP250</f>
        <v>0</v>
      </c>
      <c r="R249" s="463"/>
      <c r="S249" s="571"/>
      <c r="T249" s="467"/>
      <c r="U249" s="269">
        <f>'01-Mapa de riesgo-UO'!AW250</f>
        <v>0</v>
      </c>
      <c r="V249" s="269">
        <f>'01-Mapa de riesgo-UO'!AX250</f>
        <v>0</v>
      </c>
      <c r="W249" s="270">
        <f>'01-Mapa de riesgo-UO'!K250</f>
        <v>0</v>
      </c>
      <c r="X249" s="271"/>
      <c r="Y249" s="272"/>
      <c r="Z249" s="273"/>
      <c r="AA249" s="273"/>
      <c r="AB249" s="470"/>
      <c r="AC249" s="264"/>
    </row>
    <row r="250" spans="1:29" ht="92.25" hidden="1" customHeight="1" x14ac:dyDescent="0.2">
      <c r="A250" s="465">
        <v>81</v>
      </c>
      <c r="B250" s="465" t="str">
        <f>'01-Mapa de riesgo-UO'!D251</f>
        <v>EXTENSIÓN_PROYECCIÓN_SOCIAL</v>
      </c>
      <c r="C250" s="461" t="str">
        <f>+'01-Mapa de riesgo-UO'!F251</f>
        <v>NO</v>
      </c>
      <c r="D250" s="461" t="str">
        <f>'01-Mapa de riesgo-UO'!J251</f>
        <v>Operacional</v>
      </c>
      <c r="E250" s="461" t="str">
        <f>'01-Mapa de riesgo-UO'!K251</f>
        <v>Interrupción del servicio de calibración</v>
      </c>
      <c r="F250" s="461" t="str">
        <f>'01-Mapa de riesgo-UO'!L251</f>
        <v>El laboratorio no puede prestar sus servicios porque no cuenta con el personal clave para realizar las calibraciones</v>
      </c>
      <c r="G250" s="266" t="str">
        <f>'01-Mapa de riesgo-UO'!I251</f>
        <v>Ausencia de Personal clave para realizar las calibraciones</v>
      </c>
      <c r="H250" s="461" t="str">
        <f>'01-Mapa de riesgo-UO'!M251</f>
        <v>Cierre del laboratorio                Incumplimiento con los clientes</v>
      </c>
      <c r="I250" s="464" t="str">
        <f>'01-Mapa de riesgo-UO'!AT251</f>
        <v>MODERADO</v>
      </c>
      <c r="J250" s="461" t="str">
        <f>'01-Mapa de riesgo-UO'!AU251</f>
        <v>Número de días de ausencia del personal clave por vigencia/Número de días por vigencia</v>
      </c>
      <c r="K250" s="534">
        <v>0</v>
      </c>
      <c r="L250" s="533" t="s">
        <v>2529</v>
      </c>
      <c r="M250" s="267" t="str">
        <f>'01-Mapa de riesgo-UO'!W251</f>
        <v xml:space="preserve">Tener sustitutos para cada uno de los cargos del laboratorio </v>
      </c>
      <c r="N250" s="266">
        <f>'01-Mapa de riesgo-UO'!AB251</f>
        <v>0</v>
      </c>
      <c r="O250" s="266" t="str">
        <f>'01-Mapa de riesgo-UO'!AF251</f>
        <v>Asignado</v>
      </c>
      <c r="P250" s="268" t="str">
        <f>'01-Mapa de riesgo-UO'!AK251</f>
        <v>Oportuno</v>
      </c>
      <c r="Q250" s="268" t="str">
        <f>'01-Mapa de riesgo-UO'!AP251</f>
        <v>Preventivo</v>
      </c>
      <c r="R250" s="464" t="str">
        <f>'01-Mapa de riesgo-UO'!AR251</f>
        <v>ACEPTABLE</v>
      </c>
      <c r="S250" s="571" t="s">
        <v>2532</v>
      </c>
      <c r="T250" s="467"/>
      <c r="U250" s="269" t="str">
        <f>'01-Mapa de riesgo-UO'!AW251</f>
        <v>REDUCIR</v>
      </c>
      <c r="V250" s="269" t="str">
        <f>'01-Mapa de riesgo-UO'!AX251</f>
        <v>Entrenar y Capacitar estudiantes de diferentes programas de la universidad en todo lo referente a las calibraciones</v>
      </c>
      <c r="W250" s="270" t="str">
        <f>'01-Mapa de riesgo-UO'!K251</f>
        <v>Interrupción del servicio de calibración</v>
      </c>
      <c r="X250" s="271" t="s">
        <v>266</v>
      </c>
      <c r="Y250" s="272" t="s">
        <v>2541</v>
      </c>
      <c r="Z250" s="273" t="s">
        <v>542</v>
      </c>
      <c r="AA250" s="273"/>
      <c r="AB250" s="479" t="s">
        <v>2213</v>
      </c>
      <c r="AC250" s="264"/>
    </row>
    <row r="251" spans="1:29" ht="92.25" hidden="1" customHeight="1" x14ac:dyDescent="0.2">
      <c r="A251" s="462"/>
      <c r="B251" s="462"/>
      <c r="C251" s="462"/>
      <c r="D251" s="462"/>
      <c r="E251" s="462"/>
      <c r="F251" s="462"/>
      <c r="G251" s="266">
        <f>'01-Mapa de riesgo-UO'!I252</f>
        <v>0</v>
      </c>
      <c r="H251" s="462"/>
      <c r="I251" s="462"/>
      <c r="J251" s="462"/>
      <c r="K251" s="472"/>
      <c r="L251" s="472"/>
      <c r="M251" s="267">
        <f>'01-Mapa de riesgo-UO'!W252</f>
        <v>0</v>
      </c>
      <c r="N251" s="266">
        <f>'01-Mapa de riesgo-UO'!AB252</f>
        <v>0</v>
      </c>
      <c r="O251" s="266">
        <f>'01-Mapa de riesgo-UO'!AF252</f>
        <v>0</v>
      </c>
      <c r="P251" s="268">
        <f>'01-Mapa de riesgo-UO'!AK252</f>
        <v>0</v>
      </c>
      <c r="Q251" s="268">
        <f>'01-Mapa de riesgo-UO'!AP252</f>
        <v>0</v>
      </c>
      <c r="R251" s="462"/>
      <c r="S251" s="571"/>
      <c r="T251" s="467"/>
      <c r="U251" s="269">
        <f>'01-Mapa de riesgo-UO'!AW252</f>
        <v>0</v>
      </c>
      <c r="V251" s="269">
        <f>'01-Mapa de riesgo-UO'!AX252</f>
        <v>0</v>
      </c>
      <c r="W251" s="270">
        <f>'01-Mapa de riesgo-UO'!K252</f>
        <v>0</v>
      </c>
      <c r="X251" s="271"/>
      <c r="Y251" s="272"/>
      <c r="Z251" s="273"/>
      <c r="AA251" s="273"/>
      <c r="AB251" s="469"/>
      <c r="AC251" s="264"/>
    </row>
    <row r="252" spans="1:29" ht="92.25" hidden="1" customHeight="1" x14ac:dyDescent="0.2">
      <c r="A252" s="463"/>
      <c r="B252" s="463"/>
      <c r="C252" s="463"/>
      <c r="D252" s="463"/>
      <c r="E252" s="463"/>
      <c r="F252" s="463"/>
      <c r="G252" s="266">
        <f>'01-Mapa de riesgo-UO'!I253</f>
        <v>0</v>
      </c>
      <c r="H252" s="463"/>
      <c r="I252" s="463"/>
      <c r="J252" s="463"/>
      <c r="K252" s="473"/>
      <c r="L252" s="473"/>
      <c r="M252" s="267">
        <f>'01-Mapa de riesgo-UO'!W253</f>
        <v>0</v>
      </c>
      <c r="N252" s="266">
        <f>'01-Mapa de riesgo-UO'!AB253</f>
        <v>0</v>
      </c>
      <c r="O252" s="266">
        <f>'01-Mapa de riesgo-UO'!AF253</f>
        <v>0</v>
      </c>
      <c r="P252" s="268">
        <f>'01-Mapa de riesgo-UO'!AK253</f>
        <v>0</v>
      </c>
      <c r="Q252" s="268">
        <f>'01-Mapa de riesgo-UO'!AP253</f>
        <v>0</v>
      </c>
      <c r="R252" s="463"/>
      <c r="S252" s="571"/>
      <c r="T252" s="467"/>
      <c r="U252" s="269">
        <f>'01-Mapa de riesgo-UO'!AW253</f>
        <v>0</v>
      </c>
      <c r="V252" s="269">
        <f>'01-Mapa de riesgo-UO'!AX253</f>
        <v>0</v>
      </c>
      <c r="W252" s="270">
        <f>'01-Mapa de riesgo-UO'!K253</f>
        <v>0</v>
      </c>
      <c r="X252" s="271"/>
      <c r="Y252" s="272"/>
      <c r="Z252" s="273"/>
      <c r="AA252" s="273"/>
      <c r="AB252" s="470"/>
      <c r="AC252" s="264"/>
    </row>
    <row r="253" spans="1:29" ht="92.25" hidden="1" customHeight="1" x14ac:dyDescent="0.2">
      <c r="A253" s="465">
        <v>82</v>
      </c>
      <c r="B253" s="465" t="str">
        <f>'01-Mapa de riesgo-UO'!D254</f>
        <v>EXTENSIÓN_PROYECCIÓN_SOCIAL</v>
      </c>
      <c r="C253" s="461" t="str">
        <f>+'01-Mapa de riesgo-UO'!F254</f>
        <v>NO</v>
      </c>
      <c r="D253" s="461" t="str">
        <f>'01-Mapa de riesgo-UO'!J254</f>
        <v>Corrupción</v>
      </c>
      <c r="E253" s="461" t="str">
        <f>'01-Mapa de riesgo-UO'!K254</f>
        <v>Pérdida de la imparcialidad (4.1.3)</v>
      </c>
      <c r="F253" s="461" t="str">
        <f>'01-Mapa de riesgo-UO'!L254</f>
        <v>Los funcionarios podrían perder objetividad en los resultados al tener comunicación con el cliente y participar en la ejecución de la calibración solicitado por este</v>
      </c>
      <c r="G253" s="266" t="str">
        <f>'01-Mapa de riesgo-UO'!I254</f>
        <v xml:space="preserve">Conflicto de interés de los funcionarios del laboratorio al realizar actividades relacionadas con el servicio al cliente y actividades de calibración </v>
      </c>
      <c r="H253" s="461" t="str">
        <f>'01-Mapa de riesgo-UO'!M254</f>
        <v>Pérdida de  credibilidad en el laboratorio
Pérdida de la confianza en el funcionario.
Iniciación de un proceso disciplinario</v>
      </c>
      <c r="I253" s="464" t="str">
        <f>'01-Mapa de riesgo-UO'!AT254</f>
        <v>LEVE</v>
      </c>
      <c r="J253" s="461" t="str">
        <f>'01-Mapa de riesgo-UO'!AU254</f>
        <v>Número de informes con pérdida de la imparcialidad / Número de informes expedidos por el laboratorio</v>
      </c>
      <c r="K253" s="533">
        <v>0</v>
      </c>
      <c r="L253" s="533" t="s">
        <v>2530</v>
      </c>
      <c r="M253" s="267" t="str">
        <f>'01-Mapa de riesgo-UO'!W254</f>
        <v>Impedir que el personal autorizado para las calibraciones tenga contacto con los clientes del laboratorio</v>
      </c>
      <c r="N253" s="266">
        <f>'01-Mapa de riesgo-UO'!AB254</f>
        <v>0</v>
      </c>
      <c r="O253" s="266" t="str">
        <f>'01-Mapa de riesgo-UO'!AF254</f>
        <v>Asignado</v>
      </c>
      <c r="P253" s="268" t="str">
        <f>'01-Mapa de riesgo-UO'!AK254</f>
        <v>Oportuno</v>
      </c>
      <c r="Q253" s="268" t="str">
        <f>'01-Mapa de riesgo-UO'!AP254</f>
        <v>Preventivo</v>
      </c>
      <c r="R253" s="464" t="str">
        <f>'01-Mapa de riesgo-UO'!AR254</f>
        <v>ACEPTABLE</v>
      </c>
      <c r="S253" s="571" t="s">
        <v>2532</v>
      </c>
      <c r="T253" s="467"/>
      <c r="U253" s="269" t="str">
        <f>'01-Mapa de riesgo-UO'!AW254</f>
        <v>ASUMIR</v>
      </c>
      <c r="V253" s="269">
        <f>'01-Mapa de riesgo-UO'!AX254</f>
        <v>0</v>
      </c>
      <c r="W253" s="270" t="str">
        <f>'01-Mapa de riesgo-UO'!K254</f>
        <v>Pérdida de la imparcialidad (4.1.3)</v>
      </c>
      <c r="X253" s="271"/>
      <c r="Y253" s="272"/>
      <c r="Z253" s="273"/>
      <c r="AA253" s="273"/>
      <c r="AB253" s="479" t="s">
        <v>2213</v>
      </c>
      <c r="AC253" s="264"/>
    </row>
    <row r="254" spans="1:29" ht="92.25" hidden="1" customHeight="1" x14ac:dyDescent="0.2">
      <c r="A254" s="462"/>
      <c r="B254" s="462"/>
      <c r="C254" s="462"/>
      <c r="D254" s="462"/>
      <c r="E254" s="462"/>
      <c r="F254" s="462"/>
      <c r="G254" s="266">
        <f>'01-Mapa de riesgo-UO'!I255</f>
        <v>0</v>
      </c>
      <c r="H254" s="462"/>
      <c r="I254" s="462"/>
      <c r="J254" s="462"/>
      <c r="K254" s="472"/>
      <c r="L254" s="472"/>
      <c r="M254" s="267" t="str">
        <f>'01-Mapa de riesgo-UO'!W255</f>
        <v xml:space="preserve">Firmar por parte de cada funcionario el Acta de compromiso ético   </v>
      </c>
      <c r="N254" s="266">
        <f>'01-Mapa de riesgo-UO'!AB255</f>
        <v>0</v>
      </c>
      <c r="O254" s="266" t="str">
        <f>'01-Mapa de riesgo-UO'!AF255</f>
        <v>Asignado</v>
      </c>
      <c r="P254" s="268" t="str">
        <f>'01-Mapa de riesgo-UO'!AK255</f>
        <v>Oportuno</v>
      </c>
      <c r="Q254" s="268" t="str">
        <f>'01-Mapa de riesgo-UO'!AP255</f>
        <v>Preventivo</v>
      </c>
      <c r="R254" s="462"/>
      <c r="S254" s="571" t="s">
        <v>2532</v>
      </c>
      <c r="T254" s="467"/>
      <c r="U254" s="269">
        <f>'01-Mapa de riesgo-UO'!AW255</f>
        <v>0</v>
      </c>
      <c r="V254" s="269">
        <f>'01-Mapa de riesgo-UO'!AX255</f>
        <v>0</v>
      </c>
      <c r="W254" s="270">
        <f>'01-Mapa de riesgo-UO'!K255</f>
        <v>0</v>
      </c>
      <c r="X254" s="271"/>
      <c r="Y254" s="272"/>
      <c r="Z254" s="273"/>
      <c r="AA254" s="273"/>
      <c r="AB254" s="469"/>
      <c r="AC254" s="264"/>
    </row>
    <row r="255" spans="1:29" ht="92.25" hidden="1" customHeight="1" x14ac:dyDescent="0.2">
      <c r="A255" s="463"/>
      <c r="B255" s="463"/>
      <c r="C255" s="463"/>
      <c r="D255" s="463"/>
      <c r="E255" s="463"/>
      <c r="F255" s="463"/>
      <c r="G255" s="266">
        <f>'01-Mapa de riesgo-UO'!I256</f>
        <v>0</v>
      </c>
      <c r="H255" s="463"/>
      <c r="I255" s="463"/>
      <c r="J255" s="463"/>
      <c r="K255" s="473"/>
      <c r="L255" s="473"/>
      <c r="M255" s="267">
        <f>'01-Mapa de riesgo-UO'!W256</f>
        <v>0</v>
      </c>
      <c r="N255" s="266">
        <f>'01-Mapa de riesgo-UO'!AB256</f>
        <v>0</v>
      </c>
      <c r="O255" s="266">
        <f>'01-Mapa de riesgo-UO'!AF256</f>
        <v>0</v>
      </c>
      <c r="P255" s="268">
        <f>'01-Mapa de riesgo-UO'!AK256</f>
        <v>0</v>
      </c>
      <c r="Q255" s="268">
        <f>'01-Mapa de riesgo-UO'!AP256</f>
        <v>0</v>
      </c>
      <c r="R255" s="463"/>
      <c r="S255" s="571"/>
      <c r="T255" s="467"/>
      <c r="U255" s="269">
        <f>'01-Mapa de riesgo-UO'!AW256</f>
        <v>0</v>
      </c>
      <c r="V255" s="269">
        <f>'01-Mapa de riesgo-UO'!AX256</f>
        <v>0</v>
      </c>
      <c r="W255" s="270">
        <f>'01-Mapa de riesgo-UO'!K256</f>
        <v>0</v>
      </c>
      <c r="X255" s="271"/>
      <c r="Y255" s="272"/>
      <c r="Z255" s="273"/>
      <c r="AA255" s="273"/>
      <c r="AB255" s="470"/>
      <c r="AC255" s="264"/>
    </row>
    <row r="256" spans="1:29" ht="92.25" hidden="1" customHeight="1" x14ac:dyDescent="0.2">
      <c r="A256" s="465">
        <v>83</v>
      </c>
      <c r="B256" s="465" t="str">
        <f>'01-Mapa de riesgo-UO'!D257</f>
        <v>EXTENSIÓN_PROYECCIÓN_SOCIAL</v>
      </c>
      <c r="C256" s="461" t="str">
        <f>+'01-Mapa de riesgo-UO'!F257</f>
        <v>NO</v>
      </c>
      <c r="D256" s="461" t="str">
        <f>'01-Mapa de riesgo-UO'!J257</f>
        <v>Imagen</v>
      </c>
      <c r="E256" s="461" t="str">
        <f>'01-Mapa de riesgo-UO'!K257</f>
        <v>Pérdida de la imparcialidad (4.1.3)</v>
      </c>
      <c r="F256" s="461" t="str">
        <f>'01-Mapa de riesgo-UO'!L257</f>
        <v xml:space="preserve">Los funcionarios podrían perder objetividad en los resultados al realizar actividades de comunicación con el cliente y participar en la ejecución y aprobación de la calibración </v>
      </c>
      <c r="G256" s="266" t="str">
        <f>'01-Mapa de riesgo-UO'!I257</f>
        <v xml:space="preserve">Conflicto de interés del  funcionario del laboratorio al realizar actividades administrativas y participar en la ejecución y aprobación de los servicios de calibración. </v>
      </c>
      <c r="H256" s="461" t="str">
        <f>'01-Mapa de riesgo-UO'!M257</f>
        <v>Pérdida de  credibilidad en el laboratorio</v>
      </c>
      <c r="I256" s="464" t="str">
        <f>'01-Mapa de riesgo-UO'!AT257</f>
        <v>LEVE</v>
      </c>
      <c r="J256" s="461" t="str">
        <f>'01-Mapa de riesgo-UO'!AU257</f>
        <v>Número de informes con pérdida de la imparcialidad / Número de informes expedidos por el laboratorio</v>
      </c>
      <c r="K256" s="533">
        <v>0</v>
      </c>
      <c r="L256" s="533" t="s">
        <v>2531</v>
      </c>
      <c r="M256" s="267" t="str">
        <f>'01-Mapa de riesgo-UO'!W257</f>
        <v xml:space="preserve">El personal encargado de la parte administrativa debe ser diferente al personal autorizado para realizar actividades de  calibración y aprobación. </v>
      </c>
      <c r="N256" s="266">
        <f>'01-Mapa de riesgo-UO'!AB257</f>
        <v>0</v>
      </c>
      <c r="O256" s="266" t="str">
        <f>'01-Mapa de riesgo-UO'!AF257</f>
        <v>Asignado</v>
      </c>
      <c r="P256" s="268" t="str">
        <f>'01-Mapa de riesgo-UO'!AK257</f>
        <v>Oportuno</v>
      </c>
      <c r="Q256" s="268" t="str">
        <f>'01-Mapa de riesgo-UO'!AP257</f>
        <v>Preventivo</v>
      </c>
      <c r="R256" s="464" t="str">
        <f>'01-Mapa de riesgo-UO'!AR257</f>
        <v>ACEPTABLE</v>
      </c>
      <c r="S256" s="571" t="s">
        <v>2532</v>
      </c>
      <c r="T256" s="467"/>
      <c r="U256" s="269" t="str">
        <f>'01-Mapa de riesgo-UO'!AW257</f>
        <v>ASUMIR</v>
      </c>
      <c r="V256" s="269">
        <f>'01-Mapa de riesgo-UO'!AX257</f>
        <v>0</v>
      </c>
      <c r="W256" s="270" t="str">
        <f>'01-Mapa de riesgo-UO'!K257</f>
        <v>Pérdida de la imparcialidad (4.1.3)</v>
      </c>
      <c r="X256" s="271"/>
      <c r="Y256" s="272"/>
      <c r="Z256" s="273"/>
      <c r="AA256" s="273"/>
      <c r="AB256" s="479" t="s">
        <v>2213</v>
      </c>
      <c r="AC256" s="264"/>
    </row>
    <row r="257" spans="1:29" ht="92.25" hidden="1" customHeight="1" x14ac:dyDescent="0.2">
      <c r="A257" s="462"/>
      <c r="B257" s="462"/>
      <c r="C257" s="462"/>
      <c r="D257" s="462"/>
      <c r="E257" s="462"/>
      <c r="F257" s="462"/>
      <c r="G257" s="266">
        <f>'01-Mapa de riesgo-UO'!I258</f>
        <v>0</v>
      </c>
      <c r="H257" s="462"/>
      <c r="I257" s="462"/>
      <c r="J257" s="462"/>
      <c r="K257" s="472"/>
      <c r="L257" s="472"/>
      <c r="M257" s="267" t="str">
        <f>'01-Mapa de riesgo-UO'!W258</f>
        <v>Firma del Acta de Compromiso Etico por parte del todo el personal</v>
      </c>
      <c r="N257" s="266">
        <f>'01-Mapa de riesgo-UO'!AB258</f>
        <v>0</v>
      </c>
      <c r="O257" s="266" t="str">
        <f>'01-Mapa de riesgo-UO'!AF258</f>
        <v>Asignado</v>
      </c>
      <c r="P257" s="268" t="str">
        <f>'01-Mapa de riesgo-UO'!AK258</f>
        <v>Oportuno</v>
      </c>
      <c r="Q257" s="268" t="str">
        <f>'01-Mapa de riesgo-UO'!AP258</f>
        <v>Preventivo</v>
      </c>
      <c r="R257" s="462"/>
      <c r="S257" s="571" t="s">
        <v>2532</v>
      </c>
      <c r="T257" s="467"/>
      <c r="U257" s="269">
        <f>'01-Mapa de riesgo-UO'!AW258</f>
        <v>0</v>
      </c>
      <c r="V257" s="269">
        <f>'01-Mapa de riesgo-UO'!AX258</f>
        <v>0</v>
      </c>
      <c r="W257" s="270">
        <f>'01-Mapa de riesgo-UO'!K258</f>
        <v>0</v>
      </c>
      <c r="X257" s="271"/>
      <c r="Y257" s="272"/>
      <c r="Z257" s="273"/>
      <c r="AA257" s="273"/>
      <c r="AB257" s="469"/>
      <c r="AC257" s="264"/>
    </row>
    <row r="258" spans="1:29" ht="92.25" hidden="1" customHeight="1" x14ac:dyDescent="0.2">
      <c r="A258" s="463"/>
      <c r="B258" s="463"/>
      <c r="C258" s="463"/>
      <c r="D258" s="463"/>
      <c r="E258" s="463"/>
      <c r="F258" s="463"/>
      <c r="G258" s="266">
        <f>'01-Mapa de riesgo-UO'!I259</f>
        <v>0</v>
      </c>
      <c r="H258" s="463"/>
      <c r="I258" s="463"/>
      <c r="J258" s="463"/>
      <c r="K258" s="473"/>
      <c r="L258" s="473"/>
      <c r="M258" s="267">
        <f>'01-Mapa de riesgo-UO'!W259</f>
        <v>0</v>
      </c>
      <c r="N258" s="266">
        <f>'01-Mapa de riesgo-UO'!AB259</f>
        <v>0</v>
      </c>
      <c r="O258" s="266">
        <f>'01-Mapa de riesgo-UO'!AF259</f>
        <v>0</v>
      </c>
      <c r="P258" s="268">
        <f>'01-Mapa de riesgo-UO'!AK259</f>
        <v>0</v>
      </c>
      <c r="Q258" s="268">
        <f>'01-Mapa de riesgo-UO'!AP259</f>
        <v>0</v>
      </c>
      <c r="R258" s="463"/>
      <c r="S258" s="571"/>
      <c r="T258" s="467"/>
      <c r="U258" s="269">
        <f>'01-Mapa de riesgo-UO'!AW259</f>
        <v>0</v>
      </c>
      <c r="V258" s="269">
        <f>'01-Mapa de riesgo-UO'!AX259</f>
        <v>0</v>
      </c>
      <c r="W258" s="270">
        <f>'01-Mapa de riesgo-UO'!K259</f>
        <v>0</v>
      </c>
      <c r="X258" s="271"/>
      <c r="Y258" s="272"/>
      <c r="Z258" s="273"/>
      <c r="AA258" s="273"/>
      <c r="AB258" s="470"/>
      <c r="AC258" s="264"/>
    </row>
    <row r="259" spans="1:29" ht="92.25" hidden="1" customHeight="1" x14ac:dyDescent="0.2">
      <c r="A259" s="465">
        <v>84</v>
      </c>
      <c r="B259" s="465" t="str">
        <f>'01-Mapa de riesgo-UO'!D260</f>
        <v>EXTENSIÓN_PROYECCIÓN_SOCIAL</v>
      </c>
      <c r="C259" s="461" t="str">
        <f>+'01-Mapa de riesgo-UO'!F260</f>
        <v>NO</v>
      </c>
      <c r="D259" s="461" t="str">
        <f>'01-Mapa de riesgo-UO'!J260</f>
        <v>Corrupción</v>
      </c>
      <c r="E259" s="461" t="str">
        <f>'01-Mapa de riesgo-UO'!K260</f>
        <v>Pérdida de la imparcialidad
(4.1.3)</v>
      </c>
      <c r="F259" s="461" t="str">
        <f>'01-Mapa de riesgo-UO'!L260</f>
        <v>Los funcionarios relacionados con los ensayos pierden  objetividad y los reultados arrojados en las actividades del laboratorio difieren con el  certificado entregado.</v>
      </c>
      <c r="G259" s="266" t="str">
        <f>'01-Mapa de riesgo-UO'!I260</f>
        <v>Soborno sobre un funcionario.</v>
      </c>
      <c r="H259" s="461" t="str">
        <f>'01-Mapa de riesgo-UO'!M260</f>
        <v>Pérdida de  credibilidad en el laboratorio.
Pérdida de la confianza en el funcionario.
Iniciación de un proceso disciplinario</v>
      </c>
      <c r="I259" s="464" t="str">
        <f>'01-Mapa de riesgo-UO'!AT260</f>
        <v>LEVE</v>
      </c>
      <c r="J259" s="461" t="str">
        <f>'01-Mapa de riesgo-UO'!AU260</f>
        <v># de informes con pérdida de la imparcialidad/ # de informes expedidos por el laboratorio</v>
      </c>
      <c r="K259" s="477">
        <v>0</v>
      </c>
      <c r="L259" s="478" t="s">
        <v>2547</v>
      </c>
      <c r="M259" s="267" t="str">
        <f>'01-Mapa de riesgo-UO'!W260</f>
        <v>Firma de cada funcionario del:
- Acta de compromiso ético
- Declaración de impedimento
- Compromiso de confidencialidad</v>
      </c>
      <c r="N259" s="266">
        <f>'01-Mapa de riesgo-UO'!AB260</f>
        <v>0</v>
      </c>
      <c r="O259" s="266" t="str">
        <f>'01-Mapa de riesgo-UO'!AF260</f>
        <v>Asignado</v>
      </c>
      <c r="P259" s="268" t="str">
        <f>'01-Mapa de riesgo-UO'!AK260</f>
        <v>Oportuno</v>
      </c>
      <c r="Q259" s="268" t="str">
        <f>'01-Mapa de riesgo-UO'!AP260</f>
        <v>Preventivo</v>
      </c>
      <c r="R259" s="464" t="str">
        <f>'01-Mapa de riesgo-UO'!AR260</f>
        <v>ACEPTABLE</v>
      </c>
      <c r="S259" s="478" t="s">
        <v>2553</v>
      </c>
      <c r="T259" s="478"/>
      <c r="U259" s="269" t="str">
        <f>'01-Mapa de riesgo-UO'!AW260</f>
        <v>ASUMIR</v>
      </c>
      <c r="V259" s="269">
        <f>'01-Mapa de riesgo-UO'!AX260</f>
        <v>0</v>
      </c>
      <c r="W259" s="270" t="str">
        <f>'01-Mapa de riesgo-UO'!K260</f>
        <v>Pérdida de la imparcialidad
(4.1.3)</v>
      </c>
      <c r="X259" s="271"/>
      <c r="Y259" s="272"/>
      <c r="Z259" s="273"/>
      <c r="AA259" s="273"/>
      <c r="AB259" s="479" t="s">
        <v>2209</v>
      </c>
      <c r="AC259" s="264"/>
    </row>
    <row r="260" spans="1:29" ht="92.25" hidden="1" customHeight="1" x14ac:dyDescent="0.2">
      <c r="A260" s="462"/>
      <c r="B260" s="462"/>
      <c r="C260" s="462"/>
      <c r="D260" s="462"/>
      <c r="E260" s="462"/>
      <c r="F260" s="462"/>
      <c r="G260" s="266" t="str">
        <f>'01-Mapa de riesgo-UO'!I261</f>
        <v xml:space="preserve">Orden de un superior sobre el resultado del ensayo </v>
      </c>
      <c r="H260" s="462"/>
      <c r="I260" s="462"/>
      <c r="J260" s="462"/>
      <c r="K260" s="477"/>
      <c r="L260" s="478"/>
      <c r="M260" s="267" t="str">
        <f>'01-Mapa de riesgo-UO'!W261</f>
        <v>Personal autorizado para  comunicaciones con el cliente es diferente al personal autorizado para realizar la ejecución de lo ensayos</v>
      </c>
      <c r="N260" s="266">
        <f>'01-Mapa de riesgo-UO'!AB261</f>
        <v>0</v>
      </c>
      <c r="O260" s="266" t="str">
        <f>'01-Mapa de riesgo-UO'!AF261</f>
        <v>Asignado</v>
      </c>
      <c r="P260" s="268" t="str">
        <f>'01-Mapa de riesgo-UO'!AK261</f>
        <v>Oportuno</v>
      </c>
      <c r="Q260" s="268" t="str">
        <f>'01-Mapa de riesgo-UO'!AP261</f>
        <v>Preventivo</v>
      </c>
      <c r="R260" s="462"/>
      <c r="S260" s="478" t="s">
        <v>2553</v>
      </c>
      <c r="T260" s="478"/>
      <c r="U260" s="269" t="str">
        <f>'01-Mapa de riesgo-UO'!AW261</f>
        <v>ASUMIR</v>
      </c>
      <c r="V260" s="269">
        <f>'01-Mapa de riesgo-UO'!AX261</f>
        <v>0</v>
      </c>
      <c r="W260" s="270">
        <f>'01-Mapa de riesgo-UO'!K261</f>
        <v>0</v>
      </c>
      <c r="X260" s="271"/>
      <c r="Y260" s="272"/>
      <c r="Z260" s="273"/>
      <c r="AA260" s="273"/>
      <c r="AB260" s="469"/>
      <c r="AC260" s="264"/>
    </row>
    <row r="261" spans="1:29" ht="92.25" hidden="1" customHeight="1" x14ac:dyDescent="0.2">
      <c r="A261" s="463"/>
      <c r="B261" s="463"/>
      <c r="C261" s="463"/>
      <c r="D261" s="463"/>
      <c r="E261" s="463"/>
      <c r="F261" s="463"/>
      <c r="G261" s="266" t="str">
        <f>'01-Mapa de riesgo-UO'!I262</f>
        <v>Conflicto de intereses, al prestar servicios de ensayo y calibración entre los que hacen parte  del  centro de laboratorios</v>
      </c>
      <c r="H261" s="463"/>
      <c r="I261" s="463"/>
      <c r="J261" s="463"/>
      <c r="K261" s="477"/>
      <c r="L261" s="478"/>
      <c r="M261" s="267" t="str">
        <f>'01-Mapa de riesgo-UO'!W262</f>
        <v>Cada laboratorio es un proyecto de extensión independiente en cuanto a recursos de personal, financieros y administrativos.</v>
      </c>
      <c r="N261" s="266">
        <f>'01-Mapa de riesgo-UO'!AB262</f>
        <v>0</v>
      </c>
      <c r="O261" s="266" t="str">
        <f>'01-Mapa de riesgo-UO'!AF262</f>
        <v>No asignado</v>
      </c>
      <c r="P261" s="268" t="str">
        <f>'01-Mapa de riesgo-UO'!AK262</f>
        <v>Oportuno</v>
      </c>
      <c r="Q261" s="268" t="str">
        <f>'01-Mapa de riesgo-UO'!AP262</f>
        <v>Preventivo</v>
      </c>
      <c r="R261" s="463"/>
      <c r="S261" s="478" t="s">
        <v>2553</v>
      </c>
      <c r="T261" s="478"/>
      <c r="U261" s="269" t="str">
        <f>'01-Mapa de riesgo-UO'!AW262</f>
        <v>ASUMIR</v>
      </c>
      <c r="V261" s="269">
        <f>'01-Mapa de riesgo-UO'!AX262</f>
        <v>0</v>
      </c>
      <c r="W261" s="270">
        <f>'01-Mapa de riesgo-UO'!K262</f>
        <v>0</v>
      </c>
      <c r="X261" s="271"/>
      <c r="Y261" s="272"/>
      <c r="Z261" s="273"/>
      <c r="AA261" s="273"/>
      <c r="AB261" s="470"/>
      <c r="AC261" s="264"/>
    </row>
    <row r="262" spans="1:29" ht="92.25" hidden="1" customHeight="1" x14ac:dyDescent="0.2">
      <c r="A262" s="465">
        <v>85</v>
      </c>
      <c r="B262" s="465" t="str">
        <f>'01-Mapa de riesgo-UO'!D263</f>
        <v>EXTENSIÓN_PROYECCIÓN_SOCIAL</v>
      </c>
      <c r="C262" s="461" t="str">
        <f>+'01-Mapa de riesgo-UO'!F263</f>
        <v>NO</v>
      </c>
      <c r="D262" s="461" t="str">
        <f>'01-Mapa de riesgo-UO'!J263</f>
        <v>Operacional</v>
      </c>
      <c r="E262" s="461" t="str">
        <f>'01-Mapa de riesgo-UO'!K263</f>
        <v>Pérdida de la validez de los resultados del laboratorio
(6,3)</v>
      </c>
      <c r="F262" s="461"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6" t="str">
        <f>'01-Mapa de riesgo-UO'!I263</f>
        <v>Condición de operación del equipo en estado transitorio</v>
      </c>
      <c r="H262" s="461" t="str">
        <f>'01-Mapa de riesgo-UO'!M263</f>
        <v>Pérdida de  credibilidad en el laboratorio.
Pérdida de la confianza en el laboratorio.
Desviaciones significativas según la información declarada por el cliente.</v>
      </c>
      <c r="I262" s="464" t="str">
        <f>'01-Mapa de riesgo-UO'!AT263</f>
        <v>LEVE</v>
      </c>
      <c r="J262" s="461" t="str">
        <f>'01-Mapa de riesgo-UO'!AU263</f>
        <v>Número de veces en que las condiciones ambientales o modo de operación se salieron de los límites</v>
      </c>
      <c r="K262" s="477">
        <v>0</v>
      </c>
      <c r="L262" s="478" t="s">
        <v>2548</v>
      </c>
      <c r="M262" s="267" t="str">
        <f>'01-Mapa de riesgo-UO'!W263</f>
        <v>Control de condiciones ambientales</v>
      </c>
      <c r="N262" s="266">
        <f>'01-Mapa de riesgo-UO'!AB263</f>
        <v>0</v>
      </c>
      <c r="O262" s="266" t="str">
        <f>'01-Mapa de riesgo-UO'!AF263</f>
        <v>Asignado</v>
      </c>
      <c r="P262" s="268" t="str">
        <f>'01-Mapa de riesgo-UO'!AK263</f>
        <v>Oportuno</v>
      </c>
      <c r="Q262" s="268" t="str">
        <f>'01-Mapa de riesgo-UO'!AP263</f>
        <v>Preventivo</v>
      </c>
      <c r="R262" s="464" t="str">
        <f>'01-Mapa de riesgo-UO'!AR263</f>
        <v>ACEPTABLE</v>
      </c>
      <c r="S262" s="478" t="s">
        <v>2553</v>
      </c>
      <c r="T262" s="478"/>
      <c r="U262" s="269" t="str">
        <f>'01-Mapa de riesgo-UO'!AW263</f>
        <v>ASUMIR</v>
      </c>
      <c r="V262" s="269">
        <f>'01-Mapa de riesgo-UO'!AX263</f>
        <v>0</v>
      </c>
      <c r="W262" s="270" t="str">
        <f>'01-Mapa de riesgo-UO'!K263</f>
        <v>Pérdida de la validez de los resultados del laboratorio
(6,3)</v>
      </c>
      <c r="X262" s="271"/>
      <c r="Y262" s="272"/>
      <c r="Z262" s="273"/>
      <c r="AA262" s="273"/>
      <c r="AB262" s="479" t="s">
        <v>2209</v>
      </c>
      <c r="AC262" s="264"/>
    </row>
    <row r="263" spans="1:29" ht="92.25" hidden="1" customHeight="1" x14ac:dyDescent="0.2">
      <c r="A263" s="462"/>
      <c r="B263" s="462"/>
      <c r="C263" s="462"/>
      <c r="D263" s="462"/>
      <c r="E263" s="462"/>
      <c r="F263" s="462"/>
      <c r="G263" s="266">
        <f>'01-Mapa de riesgo-UO'!I264</f>
        <v>0</v>
      </c>
      <c r="H263" s="462"/>
      <c r="I263" s="462"/>
      <c r="J263" s="462"/>
      <c r="K263" s="477"/>
      <c r="L263" s="478"/>
      <c r="M263" s="267" t="str">
        <f>'01-Mapa de riesgo-UO'!W264</f>
        <v>Se solicita al cliente cuando aplica, la condicion 3.25 de la norma ISO 5151 y  la condicioón 3.15 de la norma ISO 16358-1 half load operation</v>
      </c>
      <c r="N263" s="266">
        <f>'01-Mapa de riesgo-UO'!AB264</f>
        <v>0</v>
      </c>
      <c r="O263" s="266" t="str">
        <f>'01-Mapa de riesgo-UO'!AF264</f>
        <v>Asignado</v>
      </c>
      <c r="P263" s="268" t="str">
        <f>'01-Mapa de riesgo-UO'!AK264</f>
        <v>Oportuno</v>
      </c>
      <c r="Q263" s="268" t="str">
        <f>'01-Mapa de riesgo-UO'!AP264</f>
        <v>Preventivo</v>
      </c>
      <c r="R263" s="462"/>
      <c r="S263" s="478" t="s">
        <v>2553</v>
      </c>
      <c r="T263" s="478"/>
      <c r="U263" s="269" t="str">
        <f>'01-Mapa de riesgo-UO'!AW264</f>
        <v>ASUMIR</v>
      </c>
      <c r="V263" s="269">
        <f>'01-Mapa de riesgo-UO'!AX264</f>
        <v>0</v>
      </c>
      <c r="W263" s="270">
        <f>'01-Mapa de riesgo-UO'!K264</f>
        <v>0</v>
      </c>
      <c r="X263" s="271"/>
      <c r="Y263" s="272"/>
      <c r="Z263" s="273"/>
      <c r="AA263" s="273"/>
      <c r="AB263" s="469"/>
      <c r="AC263" s="264"/>
    </row>
    <row r="264" spans="1:29" ht="92.25" hidden="1" customHeight="1" x14ac:dyDescent="0.2">
      <c r="A264" s="463"/>
      <c r="B264" s="463"/>
      <c r="C264" s="463"/>
      <c r="D264" s="463"/>
      <c r="E264" s="463"/>
      <c r="F264" s="463"/>
      <c r="G264" s="266">
        <f>'01-Mapa de riesgo-UO'!I265</f>
        <v>0</v>
      </c>
      <c r="H264" s="463"/>
      <c r="I264" s="463"/>
      <c r="J264" s="463"/>
      <c r="K264" s="477"/>
      <c r="L264" s="478"/>
      <c r="M264" s="267">
        <f>'01-Mapa de riesgo-UO'!W265</f>
        <v>0</v>
      </c>
      <c r="N264" s="266">
        <f>'01-Mapa de riesgo-UO'!AB265</f>
        <v>0</v>
      </c>
      <c r="O264" s="266">
        <f>'01-Mapa de riesgo-UO'!AF265</f>
        <v>0</v>
      </c>
      <c r="P264" s="268">
        <f>'01-Mapa de riesgo-UO'!AK265</f>
        <v>0</v>
      </c>
      <c r="Q264" s="268">
        <f>'01-Mapa de riesgo-UO'!AP265</f>
        <v>0</v>
      </c>
      <c r="R264" s="463"/>
      <c r="S264" s="478"/>
      <c r="T264" s="478"/>
      <c r="U264" s="269">
        <f>'01-Mapa de riesgo-UO'!AW265</f>
        <v>0</v>
      </c>
      <c r="V264" s="269">
        <f>'01-Mapa de riesgo-UO'!AX265</f>
        <v>0</v>
      </c>
      <c r="W264" s="270">
        <f>'01-Mapa de riesgo-UO'!K265</f>
        <v>0</v>
      </c>
      <c r="X264" s="271"/>
      <c r="Y264" s="272"/>
      <c r="Z264" s="273"/>
      <c r="AA264" s="273"/>
      <c r="AB264" s="470"/>
      <c r="AC264" s="264"/>
    </row>
    <row r="265" spans="1:29" ht="92.25" hidden="1" customHeight="1" x14ac:dyDescent="0.2">
      <c r="A265" s="465">
        <v>86</v>
      </c>
      <c r="B265" s="465" t="str">
        <f>'01-Mapa de riesgo-UO'!D266</f>
        <v>EXTENSIÓN_PROYECCIÓN_SOCIAL</v>
      </c>
      <c r="C265" s="461" t="str">
        <f>+'01-Mapa de riesgo-UO'!F266</f>
        <v>NO</v>
      </c>
      <c r="D265" s="461" t="str">
        <f>'01-Mapa de riesgo-UO'!J266</f>
        <v>Operacional</v>
      </c>
      <c r="E265" s="461" t="str">
        <f>'01-Mapa de riesgo-UO'!K266</f>
        <v>Pérdida de la validez de los resultados del laboratorio
(6,4.6)</v>
      </c>
      <c r="F265" s="461" t="str">
        <f>'01-Mapa de riesgo-UO'!L266</f>
        <v xml:space="preserve">Utlizar  equipos de medición sin calibración y que estos afecten la validez de los resultados  por su  exactitud o la incertidumbre </v>
      </c>
      <c r="G265" s="266" t="str">
        <f>'01-Mapa de riesgo-UO'!I266</f>
        <v>Incumplimiento en el plan de calibración, verificación y mantenimiento</v>
      </c>
      <c r="H265" s="461" t="str">
        <f>'01-Mapa de riesgo-UO'!M266</f>
        <v xml:space="preserve">Pérdida de  credibilidad en el laboratorio
Pérdida de la confianza en el laboratorio
</v>
      </c>
      <c r="I265" s="464" t="str">
        <f>'01-Mapa de riesgo-UO'!AT266</f>
        <v>LEVE</v>
      </c>
      <c r="J265" s="461" t="str">
        <f>'01-Mapa de riesgo-UO'!AU266</f>
        <v>% de cumplimiento del plan de calibración, verificación y mantenimiento</v>
      </c>
      <c r="K265" s="476">
        <v>1</v>
      </c>
      <c r="L265" s="478" t="s">
        <v>2549</v>
      </c>
      <c r="M265" s="267" t="str">
        <f>'01-Mapa de riesgo-UO'!W266</f>
        <v xml:space="preserve">Plan de calibración, verificación y mantenimiento anual con fechas de cumplimiento.
</v>
      </c>
      <c r="N265" s="266">
        <f>'01-Mapa de riesgo-UO'!AB266</f>
        <v>0</v>
      </c>
      <c r="O265" s="266" t="str">
        <f>'01-Mapa de riesgo-UO'!AF266</f>
        <v>Asignado</v>
      </c>
      <c r="P265" s="268" t="str">
        <f>'01-Mapa de riesgo-UO'!AK266</f>
        <v>Oportuno</v>
      </c>
      <c r="Q265" s="268" t="str">
        <f>'01-Mapa de riesgo-UO'!AP266</f>
        <v>Preventivo</v>
      </c>
      <c r="R265" s="464" t="str">
        <f>'01-Mapa de riesgo-UO'!AR266</f>
        <v>ACEPTABLE</v>
      </c>
      <c r="S265" s="478" t="s">
        <v>2553</v>
      </c>
      <c r="T265" s="478"/>
      <c r="U265" s="269" t="str">
        <f>'01-Mapa de riesgo-UO'!AW266</f>
        <v>ASUMIR</v>
      </c>
      <c r="V265" s="269">
        <f>'01-Mapa de riesgo-UO'!AX266</f>
        <v>0</v>
      </c>
      <c r="W265" s="270" t="str">
        <f>'01-Mapa de riesgo-UO'!K266</f>
        <v>Pérdida de la validez de los resultados del laboratorio
(6,4.6)</v>
      </c>
      <c r="X265" s="271"/>
      <c r="Y265" s="272"/>
      <c r="Z265" s="273"/>
      <c r="AA265" s="273"/>
      <c r="AB265" s="479" t="s">
        <v>2209</v>
      </c>
      <c r="AC265" s="264"/>
    </row>
    <row r="266" spans="1:29" ht="92.25" hidden="1" customHeight="1" x14ac:dyDescent="0.2">
      <c r="A266" s="462"/>
      <c r="B266" s="462"/>
      <c r="C266" s="462"/>
      <c r="D266" s="462"/>
      <c r="E266" s="462"/>
      <c r="F266" s="462"/>
      <c r="G266" s="266">
        <f>'01-Mapa de riesgo-UO'!I267</f>
        <v>0</v>
      </c>
      <c r="H266" s="462"/>
      <c r="I266" s="462"/>
      <c r="J266" s="462"/>
      <c r="K266" s="477"/>
      <c r="L266" s="478"/>
      <c r="M266" s="267" t="str">
        <f>'01-Mapa de riesgo-UO'!W267</f>
        <v>Cálculo del intervalo de calibración</v>
      </c>
      <c r="N266" s="266">
        <f>'01-Mapa de riesgo-UO'!AB267</f>
        <v>0</v>
      </c>
      <c r="O266" s="266" t="str">
        <f>'01-Mapa de riesgo-UO'!AF267</f>
        <v>Asignado</v>
      </c>
      <c r="P266" s="268" t="str">
        <f>'01-Mapa de riesgo-UO'!AK267</f>
        <v>Oportuno</v>
      </c>
      <c r="Q266" s="268" t="str">
        <f>'01-Mapa de riesgo-UO'!AP267</f>
        <v>Preventivo</v>
      </c>
      <c r="R266" s="462"/>
      <c r="S266" s="478" t="s">
        <v>2553</v>
      </c>
      <c r="T266" s="478"/>
      <c r="U266" s="269" t="str">
        <f>'01-Mapa de riesgo-UO'!AW267</f>
        <v>ASUMIR</v>
      </c>
      <c r="V266" s="269">
        <f>'01-Mapa de riesgo-UO'!AX267</f>
        <v>0</v>
      </c>
      <c r="W266" s="270">
        <f>'01-Mapa de riesgo-UO'!K267</f>
        <v>0</v>
      </c>
      <c r="X266" s="271"/>
      <c r="Y266" s="272"/>
      <c r="Z266" s="273"/>
      <c r="AA266" s="273"/>
      <c r="AB266" s="469"/>
      <c r="AC266" s="264"/>
    </row>
    <row r="267" spans="1:29" ht="92.25" hidden="1" customHeight="1" x14ac:dyDescent="0.2">
      <c r="A267" s="463"/>
      <c r="B267" s="463"/>
      <c r="C267" s="463"/>
      <c r="D267" s="463"/>
      <c r="E267" s="463"/>
      <c r="F267" s="463"/>
      <c r="G267" s="266">
        <f>'01-Mapa de riesgo-UO'!I268</f>
        <v>0</v>
      </c>
      <c r="H267" s="463"/>
      <c r="I267" s="463"/>
      <c r="J267" s="463"/>
      <c r="K267" s="477"/>
      <c r="L267" s="478"/>
      <c r="M267" s="267">
        <f>'01-Mapa de riesgo-UO'!W268</f>
        <v>0</v>
      </c>
      <c r="N267" s="266">
        <f>'01-Mapa de riesgo-UO'!AB268</f>
        <v>0</v>
      </c>
      <c r="O267" s="266">
        <f>'01-Mapa de riesgo-UO'!AF268</f>
        <v>0</v>
      </c>
      <c r="P267" s="268">
        <f>'01-Mapa de riesgo-UO'!AK268</f>
        <v>0</v>
      </c>
      <c r="Q267" s="268">
        <f>'01-Mapa de riesgo-UO'!AP268</f>
        <v>0</v>
      </c>
      <c r="R267" s="463"/>
      <c r="S267" s="478"/>
      <c r="T267" s="478"/>
      <c r="U267" s="269">
        <f>'01-Mapa de riesgo-UO'!AW268</f>
        <v>0</v>
      </c>
      <c r="V267" s="269">
        <f>'01-Mapa de riesgo-UO'!AX268</f>
        <v>0</v>
      </c>
      <c r="W267" s="270">
        <f>'01-Mapa de riesgo-UO'!K268</f>
        <v>0</v>
      </c>
      <c r="X267" s="271"/>
      <c r="Y267" s="272"/>
      <c r="Z267" s="273"/>
      <c r="AA267" s="273"/>
      <c r="AB267" s="470"/>
      <c r="AC267" s="264"/>
    </row>
    <row r="268" spans="1:29" ht="92.25" hidden="1" customHeight="1" x14ac:dyDescent="0.2">
      <c r="A268" s="465">
        <v>87</v>
      </c>
      <c r="B268" s="465" t="str">
        <f>'01-Mapa de riesgo-UO'!D269</f>
        <v>EXTENSIÓN_PROYECCIÓN_SOCIAL</v>
      </c>
      <c r="C268" s="461" t="str">
        <f>+'01-Mapa de riesgo-UO'!F269</f>
        <v>NO</v>
      </c>
      <c r="D268" s="461" t="str">
        <f>'01-Mapa de riesgo-UO'!J269</f>
        <v>Operacional</v>
      </c>
      <c r="E268" s="461" t="str">
        <f>'01-Mapa de riesgo-UO'!K269</f>
        <v>Pérdida de la validez de los resultados del laboratorio
(6,4.9)</v>
      </c>
      <c r="F268" s="461"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6" t="str">
        <f>'01-Mapa de riesgo-UO'!I269</f>
        <v>Toma de datos con un equipo defectusoso</v>
      </c>
      <c r="H268" s="461" t="str">
        <f>'01-Mapa de riesgo-UO'!M269</f>
        <v>Pérdida de  credibilidad en el laboratorio.
Pérdida de la confianza en el laboratorio.
Desviaciiones significativas en los resultados de ensayos.</v>
      </c>
      <c r="I268" s="464" t="str">
        <f>'01-Mapa de riesgo-UO'!AT269</f>
        <v>LEVE</v>
      </c>
      <c r="J268" s="461" t="str">
        <f>'01-Mapa de riesgo-UO'!AU269</f>
        <v>#  de equipos defectuoss detectados en el laboratorio / Total de equipos.
# De desviaciones superiores al 5% del software validado / total de datos maestros</v>
      </c>
      <c r="K268" s="477">
        <v>0</v>
      </c>
      <c r="L268" s="478" t="s">
        <v>2550</v>
      </c>
      <c r="M268" s="267" t="str">
        <f>'01-Mapa de riesgo-UO'!W269</f>
        <v xml:space="preserve">Verificaciones intermedias de acuerdo al instructivo de manejo de equipos mantenimientos y verificaciones del LPEA
 </v>
      </c>
      <c r="N268" s="266">
        <f>'01-Mapa de riesgo-UO'!AB269</f>
        <v>0</v>
      </c>
      <c r="O268" s="266" t="str">
        <f>'01-Mapa de riesgo-UO'!AF269</f>
        <v>Asignado</v>
      </c>
      <c r="P268" s="268" t="str">
        <f>'01-Mapa de riesgo-UO'!AK269</f>
        <v>Oportuno</v>
      </c>
      <c r="Q268" s="268" t="str">
        <f>'01-Mapa de riesgo-UO'!AP269</f>
        <v>Preventivo</v>
      </c>
      <c r="R268" s="464" t="str">
        <f>'01-Mapa de riesgo-UO'!AR269</f>
        <v>FUERTE</v>
      </c>
      <c r="S268" s="478" t="s">
        <v>2553</v>
      </c>
      <c r="T268" s="478"/>
      <c r="U268" s="269" t="str">
        <f>'01-Mapa de riesgo-UO'!AW269</f>
        <v>ASUMIR</v>
      </c>
      <c r="V268" s="269">
        <f>'01-Mapa de riesgo-UO'!AX269</f>
        <v>0</v>
      </c>
      <c r="W268" s="270" t="str">
        <f>'01-Mapa de riesgo-UO'!K269</f>
        <v>Pérdida de la validez de los resultados del laboratorio
(6,4.9)</v>
      </c>
      <c r="X268" s="271"/>
      <c r="Y268" s="272"/>
      <c r="Z268" s="273"/>
      <c r="AA268" s="273"/>
      <c r="AB268" s="479" t="s">
        <v>2209</v>
      </c>
      <c r="AC268" s="264"/>
    </row>
    <row r="269" spans="1:29" ht="92.25" hidden="1" customHeight="1" x14ac:dyDescent="0.2">
      <c r="A269" s="462"/>
      <c r="B269" s="462"/>
      <c r="C269" s="462"/>
      <c r="D269" s="462"/>
      <c r="E269" s="462"/>
      <c r="F269" s="462"/>
      <c r="G269" s="266" t="str">
        <f>'01-Mapa de riesgo-UO'!I270</f>
        <v>Procesamiento de datos con un software  no validado</v>
      </c>
      <c r="H269" s="462"/>
      <c r="I269" s="462"/>
      <c r="J269" s="462"/>
      <c r="K269" s="477"/>
      <c r="L269" s="478"/>
      <c r="M269" s="267" t="str">
        <f>'01-Mapa de riesgo-UO'!W270</f>
        <v xml:space="preserve">Evaluación de las ecuaciones y condicionales en un software de ingeniería.
Los resultados se presentan el formato validación de software
</v>
      </c>
      <c r="N269" s="266" t="str">
        <f>'01-Mapa de riesgo-UO'!AB270</f>
        <v>Software</v>
      </c>
      <c r="O269" s="266" t="str">
        <f>'01-Mapa de riesgo-UO'!AF270</f>
        <v>Asignado</v>
      </c>
      <c r="P269" s="268" t="str">
        <f>'01-Mapa de riesgo-UO'!AK270</f>
        <v>Oportuno</v>
      </c>
      <c r="Q269" s="268" t="str">
        <f>'01-Mapa de riesgo-UO'!AP270</f>
        <v>Preventivo</v>
      </c>
      <c r="R269" s="462"/>
      <c r="S269" s="478" t="s">
        <v>2553</v>
      </c>
      <c r="T269" s="478"/>
      <c r="U269" s="269" t="str">
        <f>'01-Mapa de riesgo-UO'!AW270</f>
        <v>ASUMIR</v>
      </c>
      <c r="V269" s="269">
        <f>'01-Mapa de riesgo-UO'!AX270</f>
        <v>0</v>
      </c>
      <c r="W269" s="270">
        <f>'01-Mapa de riesgo-UO'!K270</f>
        <v>0</v>
      </c>
      <c r="X269" s="271"/>
      <c r="Y269" s="272"/>
      <c r="Z269" s="273"/>
      <c r="AA269" s="273"/>
      <c r="AB269" s="469"/>
      <c r="AC269" s="264"/>
    </row>
    <row r="270" spans="1:29" ht="92.25" hidden="1" customHeight="1" x14ac:dyDescent="0.2">
      <c r="A270" s="463"/>
      <c r="B270" s="463"/>
      <c r="C270" s="463"/>
      <c r="D270" s="463"/>
      <c r="E270" s="463"/>
      <c r="F270" s="463"/>
      <c r="G270" s="266">
        <f>'01-Mapa de riesgo-UO'!I271</f>
        <v>0</v>
      </c>
      <c r="H270" s="463"/>
      <c r="I270" s="463"/>
      <c r="J270" s="463"/>
      <c r="K270" s="477"/>
      <c r="L270" s="478"/>
      <c r="M270" s="267">
        <f>'01-Mapa de riesgo-UO'!W271</f>
        <v>0</v>
      </c>
      <c r="N270" s="266">
        <f>'01-Mapa de riesgo-UO'!AB271</f>
        <v>0</v>
      </c>
      <c r="O270" s="266">
        <f>'01-Mapa de riesgo-UO'!AF271</f>
        <v>0</v>
      </c>
      <c r="P270" s="268">
        <f>'01-Mapa de riesgo-UO'!AK271</f>
        <v>0</v>
      </c>
      <c r="Q270" s="268">
        <f>'01-Mapa de riesgo-UO'!AP271</f>
        <v>0</v>
      </c>
      <c r="R270" s="463"/>
      <c r="S270" s="478"/>
      <c r="T270" s="478"/>
      <c r="U270" s="269">
        <f>'01-Mapa de riesgo-UO'!AW271</f>
        <v>0</v>
      </c>
      <c r="V270" s="269">
        <f>'01-Mapa de riesgo-UO'!AX271</f>
        <v>0</v>
      </c>
      <c r="W270" s="270">
        <f>'01-Mapa de riesgo-UO'!K271</f>
        <v>0</v>
      </c>
      <c r="X270" s="271"/>
      <c r="Y270" s="272"/>
      <c r="Z270" s="273"/>
      <c r="AA270" s="273"/>
      <c r="AB270" s="470"/>
      <c r="AC270" s="264"/>
    </row>
    <row r="271" spans="1:29" ht="92.25" hidden="1" customHeight="1" x14ac:dyDescent="0.2">
      <c r="A271" s="465">
        <v>88</v>
      </c>
      <c r="B271" s="465" t="str">
        <f>'01-Mapa de riesgo-UO'!D272</f>
        <v>EXTENSIÓN_PROYECCIÓN_SOCIAL</v>
      </c>
      <c r="C271" s="461" t="str">
        <f>+'01-Mapa de riesgo-UO'!F272</f>
        <v>NO</v>
      </c>
      <c r="D271" s="461" t="str">
        <f>'01-Mapa de riesgo-UO'!J272</f>
        <v>Operacional</v>
      </c>
      <c r="E271" s="461" t="str">
        <f>'01-Mapa de riesgo-UO'!K272</f>
        <v>Emisión de una Declaración de Conformidad errada
(7,8,6)</v>
      </c>
      <c r="F271" s="461" t="str">
        <f>'01-Mapa de riesgo-UO'!L272</f>
        <v xml:space="preserve">Al solicitar el cliente una declaración del laboratorio frente a la conformidad de un ensayo; el laboratorio emite en el certifcado una declaración de conformidad errada. </v>
      </c>
      <c r="G271" s="266" t="str">
        <f>'01-Mapa de riesgo-UO'!I272</f>
        <v>Regla de decisión del laboratorio inadecuada</v>
      </c>
      <c r="H271" s="461" t="str">
        <f>'01-Mapa de riesgo-UO'!M272</f>
        <v>Pérdida de  credibilidad en el laboratorio.
Pérdida de la confianza en el laboratorio</v>
      </c>
      <c r="I271" s="464" t="str">
        <f>'01-Mapa de riesgo-UO'!AT272</f>
        <v>LEVE</v>
      </c>
      <c r="J271" s="461" t="str">
        <f>'01-Mapa de riesgo-UO'!AU272</f>
        <v>No de informes con declaración de conformidad equivocada / No de informes con declaración de conformidad</v>
      </c>
      <c r="K271" s="477">
        <v>0</v>
      </c>
      <c r="L271" s="478" t="s">
        <v>2551</v>
      </c>
      <c r="M271" s="267" t="str">
        <f>'01-Mapa de riesgo-UO'!W272</f>
        <v>El cliente mediante la cotización acepta la regla de decisión del laboratorio.
Regla de decisión documentada para el laboratorio</v>
      </c>
      <c r="N271" s="266">
        <f>'01-Mapa de riesgo-UO'!AB272</f>
        <v>0</v>
      </c>
      <c r="O271" s="266" t="str">
        <f>'01-Mapa de riesgo-UO'!AF272</f>
        <v>Asignado</v>
      </c>
      <c r="P271" s="268" t="str">
        <f>'01-Mapa de riesgo-UO'!AK272</f>
        <v>Oportuno</v>
      </c>
      <c r="Q271" s="268" t="str">
        <f>'01-Mapa de riesgo-UO'!AP272</f>
        <v>Preventivo</v>
      </c>
      <c r="R271" s="464" t="str">
        <f>'01-Mapa de riesgo-UO'!AR272</f>
        <v>ACEPTABLE</v>
      </c>
      <c r="S271" s="478" t="s">
        <v>2553</v>
      </c>
      <c r="T271" s="478"/>
      <c r="U271" s="269" t="str">
        <f>'01-Mapa de riesgo-UO'!AW272</f>
        <v>ASUMIR</v>
      </c>
      <c r="V271" s="269">
        <f>'01-Mapa de riesgo-UO'!AX272</f>
        <v>0</v>
      </c>
      <c r="W271" s="270" t="str">
        <f>'01-Mapa de riesgo-UO'!K272</f>
        <v>Emisión de una Declaración de Conformidad errada
(7,8,6)</v>
      </c>
      <c r="X271" s="271"/>
      <c r="Y271" s="272"/>
      <c r="Z271" s="273"/>
      <c r="AA271" s="273"/>
      <c r="AB271" s="479" t="s">
        <v>2209</v>
      </c>
      <c r="AC271" s="264"/>
    </row>
    <row r="272" spans="1:29" ht="92.25" hidden="1" customHeight="1" x14ac:dyDescent="0.2">
      <c r="A272" s="462"/>
      <c r="B272" s="462"/>
      <c r="C272" s="462"/>
      <c r="D272" s="462"/>
      <c r="E272" s="462"/>
      <c r="F272" s="462"/>
      <c r="G272" s="266">
        <f>'01-Mapa de riesgo-UO'!I273</f>
        <v>0</v>
      </c>
      <c r="H272" s="462"/>
      <c r="I272" s="462"/>
      <c r="J272" s="462"/>
      <c r="K272" s="477"/>
      <c r="L272" s="478"/>
      <c r="M272" s="267">
        <f>'01-Mapa de riesgo-UO'!W273</f>
        <v>0</v>
      </c>
      <c r="N272" s="266">
        <f>'01-Mapa de riesgo-UO'!AB273</f>
        <v>0</v>
      </c>
      <c r="O272" s="266">
        <f>'01-Mapa de riesgo-UO'!AF273</f>
        <v>0</v>
      </c>
      <c r="P272" s="268">
        <f>'01-Mapa de riesgo-UO'!AK273</f>
        <v>0</v>
      </c>
      <c r="Q272" s="268">
        <f>'01-Mapa de riesgo-UO'!AP273</f>
        <v>0</v>
      </c>
      <c r="R272" s="462"/>
      <c r="S272" s="478"/>
      <c r="T272" s="478"/>
      <c r="U272" s="269">
        <f>'01-Mapa de riesgo-UO'!AW273</f>
        <v>0</v>
      </c>
      <c r="V272" s="269">
        <f>'01-Mapa de riesgo-UO'!AX273</f>
        <v>0</v>
      </c>
      <c r="W272" s="270">
        <f>'01-Mapa de riesgo-UO'!K273</f>
        <v>0</v>
      </c>
      <c r="X272" s="271"/>
      <c r="Y272" s="272"/>
      <c r="Z272" s="273"/>
      <c r="AA272" s="273"/>
      <c r="AB272" s="469"/>
      <c r="AC272" s="264"/>
    </row>
    <row r="273" spans="1:29" ht="92.25" hidden="1" customHeight="1" x14ac:dyDescent="0.2">
      <c r="A273" s="463"/>
      <c r="B273" s="463"/>
      <c r="C273" s="463"/>
      <c r="D273" s="463"/>
      <c r="E273" s="463"/>
      <c r="F273" s="463"/>
      <c r="G273" s="266">
        <f>'01-Mapa de riesgo-UO'!I274</f>
        <v>0</v>
      </c>
      <c r="H273" s="463"/>
      <c r="I273" s="463"/>
      <c r="J273" s="463"/>
      <c r="K273" s="477"/>
      <c r="L273" s="478"/>
      <c r="M273" s="267">
        <f>'01-Mapa de riesgo-UO'!W274</f>
        <v>0</v>
      </c>
      <c r="N273" s="266">
        <f>'01-Mapa de riesgo-UO'!AB274</f>
        <v>0</v>
      </c>
      <c r="O273" s="266">
        <f>'01-Mapa de riesgo-UO'!AF274</f>
        <v>0</v>
      </c>
      <c r="P273" s="268">
        <f>'01-Mapa de riesgo-UO'!AK274</f>
        <v>0</v>
      </c>
      <c r="Q273" s="268">
        <f>'01-Mapa de riesgo-UO'!AP274</f>
        <v>0</v>
      </c>
      <c r="R273" s="463"/>
      <c r="S273" s="478"/>
      <c r="T273" s="478"/>
      <c r="U273" s="269">
        <f>'01-Mapa de riesgo-UO'!AW274</f>
        <v>0</v>
      </c>
      <c r="V273" s="269">
        <f>'01-Mapa de riesgo-UO'!AX274</f>
        <v>0</v>
      </c>
      <c r="W273" s="270">
        <f>'01-Mapa de riesgo-UO'!K274</f>
        <v>0</v>
      </c>
      <c r="X273" s="271"/>
      <c r="Y273" s="272"/>
      <c r="Z273" s="273"/>
      <c r="AA273" s="273"/>
      <c r="AB273" s="470"/>
      <c r="AC273" s="264"/>
    </row>
    <row r="274" spans="1:29" ht="92.25" hidden="1" customHeight="1" x14ac:dyDescent="0.2">
      <c r="A274" s="465">
        <v>89</v>
      </c>
      <c r="B274" s="465" t="str">
        <f>'01-Mapa de riesgo-UO'!D275</f>
        <v>EXTENSIÓN_PROYECCIÓN_SOCIAL</v>
      </c>
      <c r="C274" s="461" t="str">
        <f>+'01-Mapa de riesgo-UO'!F275</f>
        <v>NO</v>
      </c>
      <c r="D274" s="461" t="str">
        <f>'01-Mapa de riesgo-UO'!J275</f>
        <v>Operacional</v>
      </c>
      <c r="E274" s="461" t="str">
        <f>'01-Mapa de riesgo-UO'!K275</f>
        <v>Pérdida de la validez de los resultados
(7.6)</v>
      </c>
      <c r="F274" s="461" t="str">
        <f>'01-Mapa de riesgo-UO'!L275</f>
        <v xml:space="preserve"> El laboratorio no  tiene en cuenta todos los componentes para realizar el cálculo de incertidumbre.</v>
      </c>
      <c r="G274" s="266" t="str">
        <f>'01-Mapa de riesgo-UO'!I275</f>
        <v>No cumplir la guía de incertidumbre ISO TS 16491 para el método del calorimetro balanceado</v>
      </c>
      <c r="H274" s="461" t="str">
        <f>'01-Mapa de riesgo-UO'!M275</f>
        <v xml:space="preserve">Pérdida de  credibilidad en el laboratorio
Pérdida de la confianza en el laboratorio
No conformidades en audiorías internas y externas
</v>
      </c>
      <c r="I274" s="464" t="str">
        <f>'01-Mapa de riesgo-UO'!AT275</f>
        <v>LEVE</v>
      </c>
      <c r="J274" s="461" t="str">
        <f>'01-Mapa de riesgo-UO'!AU275</f>
        <v>Incertidumbre expandida mayor al 5% de la capacidad total del enfriamiento</v>
      </c>
      <c r="K274" s="477">
        <v>0</v>
      </c>
      <c r="L274" s="478" t="s">
        <v>2552</v>
      </c>
      <c r="M274" s="267" t="str">
        <f>'01-Mapa de riesgo-UO'!W275</f>
        <v>Determinación de la incertidumbre</v>
      </c>
      <c r="N274" s="266">
        <f>'01-Mapa de riesgo-UO'!AB275</f>
        <v>0</v>
      </c>
      <c r="O274" s="266" t="str">
        <f>'01-Mapa de riesgo-UO'!AF275</f>
        <v>Asignado</v>
      </c>
      <c r="P274" s="268" t="str">
        <f>'01-Mapa de riesgo-UO'!AK275</f>
        <v>Oportuno</v>
      </c>
      <c r="Q274" s="268" t="str">
        <f>'01-Mapa de riesgo-UO'!AP275</f>
        <v>Preventivo</v>
      </c>
      <c r="R274" s="464" t="str">
        <f>'01-Mapa de riesgo-UO'!AR275</f>
        <v>ACEPTABLE</v>
      </c>
      <c r="S274" s="478" t="s">
        <v>2553</v>
      </c>
      <c r="T274" s="478"/>
      <c r="U274" s="269" t="str">
        <f>'01-Mapa de riesgo-UO'!AW275</f>
        <v>ASUMIR</v>
      </c>
      <c r="V274" s="269">
        <f>'01-Mapa de riesgo-UO'!AX275</f>
        <v>0</v>
      </c>
      <c r="W274" s="270" t="str">
        <f>'01-Mapa de riesgo-UO'!K275</f>
        <v>Pérdida de la validez de los resultados
(7.6)</v>
      </c>
      <c r="X274" s="271"/>
      <c r="Y274" s="272"/>
      <c r="Z274" s="273"/>
      <c r="AA274" s="273"/>
      <c r="AB274" s="479" t="s">
        <v>2209</v>
      </c>
      <c r="AC274" s="264"/>
    </row>
    <row r="275" spans="1:29" ht="92.25" hidden="1" customHeight="1" x14ac:dyDescent="0.2">
      <c r="A275" s="462"/>
      <c r="B275" s="462"/>
      <c r="C275" s="462"/>
      <c r="D275" s="462"/>
      <c r="E275" s="462"/>
      <c r="F275" s="462"/>
      <c r="G275" s="266">
        <f>'01-Mapa de riesgo-UO'!I276</f>
        <v>0</v>
      </c>
      <c r="H275" s="462"/>
      <c r="I275" s="462"/>
      <c r="J275" s="462"/>
      <c r="K275" s="477"/>
      <c r="L275" s="478"/>
      <c r="M275" s="267">
        <f>'01-Mapa de riesgo-UO'!W276</f>
        <v>0</v>
      </c>
      <c r="N275" s="266">
        <f>'01-Mapa de riesgo-UO'!AB276</f>
        <v>0</v>
      </c>
      <c r="O275" s="266">
        <f>'01-Mapa de riesgo-UO'!AF276</f>
        <v>0</v>
      </c>
      <c r="P275" s="268">
        <f>'01-Mapa de riesgo-UO'!AK276</f>
        <v>0</v>
      </c>
      <c r="Q275" s="268">
        <f>'01-Mapa de riesgo-UO'!AP276</f>
        <v>0</v>
      </c>
      <c r="R275" s="462"/>
      <c r="S275" s="478"/>
      <c r="T275" s="478"/>
      <c r="U275" s="269">
        <f>'01-Mapa de riesgo-UO'!AW276</f>
        <v>0</v>
      </c>
      <c r="V275" s="269">
        <f>'01-Mapa de riesgo-UO'!AX276</f>
        <v>0</v>
      </c>
      <c r="W275" s="270">
        <f>'01-Mapa de riesgo-UO'!K276</f>
        <v>0</v>
      </c>
      <c r="X275" s="271"/>
      <c r="Y275" s="272"/>
      <c r="Z275" s="273"/>
      <c r="AA275" s="273"/>
      <c r="AB275" s="469"/>
      <c r="AC275" s="264"/>
    </row>
    <row r="276" spans="1:29" ht="92.25" hidden="1" customHeight="1" x14ac:dyDescent="0.2">
      <c r="A276" s="463"/>
      <c r="B276" s="463"/>
      <c r="C276" s="463"/>
      <c r="D276" s="463"/>
      <c r="E276" s="463"/>
      <c r="F276" s="463"/>
      <c r="G276" s="266">
        <f>'01-Mapa de riesgo-UO'!I277</f>
        <v>0</v>
      </c>
      <c r="H276" s="463"/>
      <c r="I276" s="463"/>
      <c r="J276" s="463"/>
      <c r="K276" s="477"/>
      <c r="L276" s="478"/>
      <c r="M276" s="267">
        <f>'01-Mapa de riesgo-UO'!W277</f>
        <v>0</v>
      </c>
      <c r="N276" s="266">
        <f>'01-Mapa de riesgo-UO'!AB277</f>
        <v>0</v>
      </c>
      <c r="O276" s="266">
        <f>'01-Mapa de riesgo-UO'!AF277</f>
        <v>0</v>
      </c>
      <c r="P276" s="268">
        <f>'01-Mapa de riesgo-UO'!AK277</f>
        <v>0</v>
      </c>
      <c r="Q276" s="268">
        <f>'01-Mapa de riesgo-UO'!AP277</f>
        <v>0</v>
      </c>
      <c r="R276" s="463"/>
      <c r="S276" s="478"/>
      <c r="T276" s="478"/>
      <c r="U276" s="269">
        <f>'01-Mapa de riesgo-UO'!AW277</f>
        <v>0</v>
      </c>
      <c r="V276" s="269">
        <f>'01-Mapa de riesgo-UO'!AX277</f>
        <v>0</v>
      </c>
      <c r="W276" s="270">
        <f>'01-Mapa de riesgo-UO'!K277</f>
        <v>0</v>
      </c>
      <c r="X276" s="271"/>
      <c r="Y276" s="272"/>
      <c r="Z276" s="273"/>
      <c r="AA276" s="273"/>
      <c r="AB276" s="470"/>
      <c r="AC276" s="264"/>
    </row>
    <row r="277" spans="1:29" ht="92.25" hidden="1" customHeight="1" x14ac:dyDescent="0.2">
      <c r="A277" s="465">
        <v>90</v>
      </c>
      <c r="B277" s="465" t="str">
        <f>'01-Mapa de riesgo-UO'!D278</f>
        <v>DOCENCIA</v>
      </c>
      <c r="C277" s="461" t="str">
        <f>+'01-Mapa de riesgo-UO'!F278</f>
        <v>NO</v>
      </c>
      <c r="D277" s="461" t="str">
        <f>'01-Mapa de riesgo-UO'!J278</f>
        <v>Información</v>
      </c>
      <c r="E277" s="461" t="str">
        <f>'01-Mapa de riesgo-UO'!K278</f>
        <v>Historias Académicas físicas y digitalizadas perdidas o incompletas</v>
      </c>
      <c r="F277" s="461" t="str">
        <f>'01-Mapa de riesgo-UO'!L278</f>
        <v>Pérdida o documentos incompletos de estudiantes en la información del archivo histórico de las historias académicas físicas y digitalizadas</v>
      </c>
      <c r="G277" s="266" t="str">
        <f>'01-Mapa de riesgo-UO'!I278</f>
        <v>Falta de cuidado y manejo de la información</v>
      </c>
      <c r="H277" s="461" t="str">
        <f>'01-Mapa de riesgo-UO'!M278</f>
        <v>Insatisfacción del estudiante y padres de familia, reflejado en el aumento de PQRS
Pérdida de la memoria histórica de los estudiantes
Implicaciones de carácter legal</v>
      </c>
      <c r="I277" s="464" t="str">
        <f>'01-Mapa de riesgo-UO'!AT278</f>
        <v>LEVE</v>
      </c>
      <c r="J277" s="461"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480">
        <v>0.38450000000000001</v>
      </c>
      <c r="L277" s="478" t="s">
        <v>2554</v>
      </c>
      <c r="M277" s="267"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6">
        <f>'01-Mapa de riesgo-UO'!AB278</f>
        <v>0</v>
      </c>
      <c r="O277" s="266" t="str">
        <f>'01-Mapa de riesgo-UO'!AF278</f>
        <v>Asignado</v>
      </c>
      <c r="P277" s="268" t="str">
        <f>'01-Mapa de riesgo-UO'!AK278</f>
        <v>Oportuno</v>
      </c>
      <c r="Q277" s="268" t="str">
        <f>'01-Mapa de riesgo-UO'!AP278</f>
        <v>Preventivo</v>
      </c>
      <c r="R277" s="464" t="str">
        <f>'01-Mapa de riesgo-UO'!AR278</f>
        <v>ACEPTABLE</v>
      </c>
      <c r="S277" s="478" t="s">
        <v>2557</v>
      </c>
      <c r="T277" s="478"/>
      <c r="U277" s="269" t="str">
        <f>'01-Mapa de riesgo-UO'!AW278</f>
        <v>ASUMIR</v>
      </c>
      <c r="V277" s="269">
        <f>'01-Mapa de riesgo-UO'!AX278</f>
        <v>0</v>
      </c>
      <c r="W277" s="270" t="str">
        <f>'01-Mapa de riesgo-UO'!K278</f>
        <v>Historias Académicas físicas y digitalizadas perdidas o incompletas</v>
      </c>
      <c r="X277" s="320"/>
      <c r="Y277" s="320"/>
      <c r="Z277" s="320"/>
      <c r="AA277" s="320"/>
      <c r="AB277" s="479" t="s">
        <v>2213</v>
      </c>
      <c r="AC277" s="264"/>
    </row>
    <row r="278" spans="1:29" ht="92.25" hidden="1" customHeight="1" x14ac:dyDescent="0.2">
      <c r="A278" s="462"/>
      <c r="B278" s="462"/>
      <c r="C278" s="462"/>
      <c r="D278" s="462"/>
      <c r="E278" s="462"/>
      <c r="F278" s="462"/>
      <c r="G278" s="266" t="str">
        <f>'01-Mapa de riesgo-UO'!I279</f>
        <v>Falta de verificación de la información física y digitalizada</v>
      </c>
      <c r="H278" s="462"/>
      <c r="I278" s="462"/>
      <c r="J278" s="462"/>
      <c r="K278" s="477"/>
      <c r="L278" s="478"/>
      <c r="M278" s="267" t="str">
        <f>'01-Mapa de riesgo-UO'!W279</f>
        <v>Revisión de los documentos de las historias academicas de los retirados y los graduados</v>
      </c>
      <c r="N278" s="266">
        <f>'01-Mapa de riesgo-UO'!AB279</f>
        <v>0</v>
      </c>
      <c r="O278" s="266" t="str">
        <f>'01-Mapa de riesgo-UO'!AF279</f>
        <v>Asignado</v>
      </c>
      <c r="P278" s="268" t="str">
        <f>'01-Mapa de riesgo-UO'!AK279</f>
        <v>Oportuno</v>
      </c>
      <c r="Q278" s="268" t="str">
        <f>'01-Mapa de riesgo-UO'!AP279</f>
        <v>Preventivo</v>
      </c>
      <c r="R278" s="462"/>
      <c r="S278" s="478" t="s">
        <v>2558</v>
      </c>
      <c r="T278" s="478"/>
      <c r="U278" s="269" t="str">
        <f>'01-Mapa de riesgo-UO'!AW279</f>
        <v>ASUMIR</v>
      </c>
      <c r="V278" s="269">
        <f>'01-Mapa de riesgo-UO'!AX279</f>
        <v>0</v>
      </c>
      <c r="W278" s="270">
        <f>'01-Mapa de riesgo-UO'!K279</f>
        <v>0</v>
      </c>
      <c r="X278" s="320"/>
      <c r="Y278" s="320"/>
      <c r="Z278" s="320"/>
      <c r="AA278" s="320"/>
      <c r="AB278" s="469"/>
      <c r="AC278" s="264"/>
    </row>
    <row r="279" spans="1:29" ht="92.25" hidden="1" customHeight="1" x14ac:dyDescent="0.2">
      <c r="A279" s="463"/>
      <c r="B279" s="463"/>
      <c r="C279" s="463"/>
      <c r="D279" s="463"/>
      <c r="E279" s="463"/>
      <c r="F279" s="463"/>
      <c r="G279" s="266" t="str">
        <f>'01-Mapa de riesgo-UO'!I280</f>
        <v>Fallas en el sistema de información</v>
      </c>
      <c r="H279" s="463"/>
      <c r="I279" s="463"/>
      <c r="J279" s="463"/>
      <c r="K279" s="477"/>
      <c r="L279" s="478"/>
      <c r="M279" s="267" t="str">
        <f>'01-Mapa de riesgo-UO'!W280</f>
        <v>Revisión de los documentos de los estudiantes de primer curso en el aplicativo inscripciones</v>
      </c>
      <c r="N279" s="266">
        <f>'01-Mapa de riesgo-UO'!AB280</f>
        <v>0</v>
      </c>
      <c r="O279" s="266" t="str">
        <f>'01-Mapa de riesgo-UO'!AF280</f>
        <v>Asignado</v>
      </c>
      <c r="P279" s="268" t="str">
        <f>'01-Mapa de riesgo-UO'!AK280</f>
        <v>Oportuno</v>
      </c>
      <c r="Q279" s="268" t="str">
        <f>'01-Mapa de riesgo-UO'!AP280</f>
        <v>Preventivo</v>
      </c>
      <c r="R279" s="463"/>
      <c r="S279" s="478" t="s">
        <v>2559</v>
      </c>
      <c r="T279" s="478"/>
      <c r="U279" s="269" t="str">
        <f>'01-Mapa de riesgo-UO'!AW280</f>
        <v>ASUMIR</v>
      </c>
      <c r="V279" s="269">
        <f>'01-Mapa de riesgo-UO'!AX280</f>
        <v>0</v>
      </c>
      <c r="W279" s="270">
        <f>'01-Mapa de riesgo-UO'!K280</f>
        <v>0</v>
      </c>
      <c r="X279" s="320"/>
      <c r="Y279" s="320"/>
      <c r="Z279" s="320"/>
      <c r="AA279" s="320"/>
      <c r="AB279" s="470"/>
      <c r="AC279" s="264"/>
    </row>
    <row r="280" spans="1:29" ht="92.25" hidden="1" customHeight="1" x14ac:dyDescent="0.2">
      <c r="A280" s="465">
        <v>91</v>
      </c>
      <c r="B280" s="465" t="str">
        <f>'01-Mapa de riesgo-UO'!D281</f>
        <v>DOCENCIA</v>
      </c>
      <c r="C280" s="461" t="str">
        <f>+'01-Mapa de riesgo-UO'!F281</f>
        <v>NO</v>
      </c>
      <c r="D280" s="461" t="str">
        <f>'01-Mapa de riesgo-UO'!J281</f>
        <v>Cumplimiento</v>
      </c>
      <c r="E280" s="461" t="str">
        <f>'01-Mapa de riesgo-UO'!K281</f>
        <v>Alteración del Calendario Académico</v>
      </c>
      <c r="F280" s="461" t="str">
        <f>'01-Mapa de riesgo-UO'!L281</f>
        <v>Modificación de la programación de las actividades definidas en el calendario académico</v>
      </c>
      <c r="G280" s="266" t="str">
        <f>'01-Mapa de riesgo-UO'!I281</f>
        <v>Decisiones del consejo académico</v>
      </c>
      <c r="H280" s="461" t="str">
        <f>'01-Mapa de riesgo-UO'!M281</f>
        <v>Cruce de procedimientos académicos y administrativos
Extensión de contratos de trabajo
Insatisfacción de estudiantes y padres de familia, reflejado en el aumento de PQRS</v>
      </c>
      <c r="I280" s="464" t="str">
        <f>'01-Mapa de riesgo-UO'!AT281</f>
        <v>MODERADO</v>
      </c>
      <c r="J280" s="461" t="str">
        <f>'01-Mapa de riesgo-UO'!AU281</f>
        <v>No. De veces que se modifica la fecha de una actividad en el calendario académico en el semestre/Total actividades aprobadas en los calendarios académicos
(que las actividades aprobadas en el calendairo académico se cumplan en un 80%)</v>
      </c>
      <c r="K280" s="480">
        <v>0.99880000000000002</v>
      </c>
      <c r="L280" s="478" t="s">
        <v>2555</v>
      </c>
      <c r="M280" s="267" t="str">
        <f>'01-Mapa de riesgo-UO'!W281</f>
        <v>Procedimiento Calendario Académico</v>
      </c>
      <c r="N280" s="266">
        <f>'01-Mapa de riesgo-UO'!AB281</f>
        <v>0</v>
      </c>
      <c r="O280" s="266" t="str">
        <f>'01-Mapa de riesgo-UO'!AF281</f>
        <v>Asignado</v>
      </c>
      <c r="P280" s="268" t="str">
        <f>'01-Mapa de riesgo-UO'!AK281</f>
        <v>Oportuno</v>
      </c>
      <c r="Q280" s="268" t="str">
        <f>'01-Mapa de riesgo-UO'!AP281</f>
        <v>Preventivo</v>
      </c>
      <c r="R280" s="464" t="str">
        <f>'01-Mapa de riesgo-UO'!AR281</f>
        <v>FUERTE</v>
      </c>
      <c r="S280" s="478" t="s">
        <v>2560</v>
      </c>
      <c r="T280" s="478"/>
      <c r="U280" s="269" t="str">
        <f>'01-Mapa de riesgo-UO'!AW281</f>
        <v>COMPARTIR</v>
      </c>
      <c r="V280" s="269" t="str">
        <f>'01-Mapa de riesgo-UO'!AX281</f>
        <v>Reportar al Vicerrector Académico los calendarios académicos general, inscripción y graduaciones, así como sus modificaciones.</v>
      </c>
      <c r="W280" s="270" t="str">
        <f>'01-Mapa de riesgo-UO'!K281</f>
        <v>Alteración del Calendario Académico</v>
      </c>
      <c r="X280" s="320" t="s">
        <v>266</v>
      </c>
      <c r="Y280" s="320" t="s">
        <v>2566</v>
      </c>
      <c r="Z280" s="320" t="s">
        <v>542</v>
      </c>
      <c r="AA280" s="320"/>
      <c r="AB280" s="479" t="s">
        <v>2213</v>
      </c>
      <c r="AC280" s="264"/>
    </row>
    <row r="281" spans="1:29" ht="92.25" hidden="1" customHeight="1" x14ac:dyDescent="0.2">
      <c r="A281" s="462"/>
      <c r="B281" s="462"/>
      <c r="C281" s="462"/>
      <c r="D281" s="462"/>
      <c r="E281" s="462"/>
      <c r="F281" s="462"/>
      <c r="G281" s="266" t="str">
        <f>'01-Mapa de riesgo-UO'!I282</f>
        <v>Solicitudes de entidades gubernamentales</v>
      </c>
      <c r="H281" s="462"/>
      <c r="I281" s="462"/>
      <c r="J281" s="462"/>
      <c r="K281" s="477"/>
      <c r="L281" s="478"/>
      <c r="M281" s="267" t="str">
        <f>'01-Mapa de riesgo-UO'!W282</f>
        <v>Coordinación de la comisión de calendario académico del consejo academico (conformada por delegados del academico) y otras dependencias</v>
      </c>
      <c r="N281" s="266">
        <f>'01-Mapa de riesgo-UO'!AB282</f>
        <v>0</v>
      </c>
      <c r="O281" s="266" t="str">
        <f>'01-Mapa de riesgo-UO'!AF282</f>
        <v>Asignado</v>
      </c>
      <c r="P281" s="268" t="str">
        <f>'01-Mapa de riesgo-UO'!AK282</f>
        <v>Oportuno</v>
      </c>
      <c r="Q281" s="268" t="str">
        <f>'01-Mapa de riesgo-UO'!AP282</f>
        <v>Preventivo</v>
      </c>
      <c r="R281" s="462"/>
      <c r="S281" s="478" t="s">
        <v>2561</v>
      </c>
      <c r="T281" s="478"/>
      <c r="U281" s="269" t="str">
        <f>'01-Mapa de riesgo-UO'!AW282</f>
        <v>COMPARTIR</v>
      </c>
      <c r="V281" s="269" t="str">
        <f>'01-Mapa de riesgo-UO'!AX282</f>
        <v>Reportar al Vicerrector Académico los calendarios académicos general, inscripción y graduaciones, así como sus modificaciones.</v>
      </c>
      <c r="W281" s="270">
        <f>'01-Mapa de riesgo-UO'!K282</f>
        <v>0</v>
      </c>
      <c r="X281" s="320" t="s">
        <v>266</v>
      </c>
      <c r="Y281" s="320" t="s">
        <v>2567</v>
      </c>
      <c r="Z281" s="320" t="s">
        <v>542</v>
      </c>
      <c r="AA281" s="320"/>
      <c r="AB281" s="469"/>
      <c r="AC281" s="264"/>
    </row>
    <row r="282" spans="1:29" ht="92.25" hidden="1" customHeight="1" x14ac:dyDescent="0.2">
      <c r="A282" s="463"/>
      <c r="B282" s="463"/>
      <c r="C282" s="463"/>
      <c r="D282" s="463"/>
      <c r="E282" s="463"/>
      <c r="F282" s="463"/>
      <c r="G282" s="266">
        <f>'01-Mapa de riesgo-UO'!I283</f>
        <v>0</v>
      </c>
      <c r="H282" s="463"/>
      <c r="I282" s="463"/>
      <c r="J282" s="463"/>
      <c r="K282" s="477"/>
      <c r="L282" s="478"/>
      <c r="M282" s="267" t="str">
        <f>'01-Mapa de riesgo-UO'!W283</f>
        <v>Matriz de Seguimiento y control a los calendarios academicos</v>
      </c>
      <c r="N282" s="266">
        <f>'01-Mapa de riesgo-UO'!AB283</f>
        <v>0</v>
      </c>
      <c r="O282" s="266" t="str">
        <f>'01-Mapa de riesgo-UO'!AF283</f>
        <v>Asignado</v>
      </c>
      <c r="P282" s="268" t="str">
        <f>'01-Mapa de riesgo-UO'!AK283</f>
        <v>Oportuno</v>
      </c>
      <c r="Q282" s="268" t="str">
        <f>'01-Mapa de riesgo-UO'!AP283</f>
        <v>Preventivo</v>
      </c>
      <c r="R282" s="463"/>
      <c r="S282" s="478" t="s">
        <v>2562</v>
      </c>
      <c r="T282" s="478"/>
      <c r="U282" s="269" t="str">
        <f>'01-Mapa de riesgo-UO'!AW283</f>
        <v>COMPARTIR</v>
      </c>
      <c r="V282" s="269" t="str">
        <f>'01-Mapa de riesgo-UO'!AX283</f>
        <v>Se comparte matriz de seguimiento a calendarios académicos con encargados proceso ARYCA</v>
      </c>
      <c r="W282" s="270">
        <f>'01-Mapa de riesgo-UO'!K283</f>
        <v>0</v>
      </c>
      <c r="X282" s="320" t="s">
        <v>266</v>
      </c>
      <c r="Y282" s="320" t="s">
        <v>2568</v>
      </c>
      <c r="Z282" s="320" t="s">
        <v>542</v>
      </c>
      <c r="AA282" s="320"/>
      <c r="AB282" s="470"/>
      <c r="AC282" s="264"/>
    </row>
    <row r="283" spans="1:29" ht="92.25" hidden="1" customHeight="1" x14ac:dyDescent="0.2">
      <c r="A283" s="465">
        <v>92</v>
      </c>
      <c r="B283" s="465" t="str">
        <f>'01-Mapa de riesgo-UO'!D284</f>
        <v>DOCENCIA</v>
      </c>
      <c r="C283" s="461" t="str">
        <f>+'01-Mapa de riesgo-UO'!F284</f>
        <v>SI</v>
      </c>
      <c r="D283" s="461" t="str">
        <f>'01-Mapa de riesgo-UO'!J284</f>
        <v>Corrupción</v>
      </c>
      <c r="E283" s="461" t="str">
        <f>'01-Mapa de riesgo-UO'!K284</f>
        <v>Error en la expedición de certificados de estudios que solicitan los estudiantes con información especial</v>
      </c>
      <c r="F283" s="461" t="str">
        <f>'01-Mapa de riesgo-UO'!L284</f>
        <v>Omisión, inexactitud o adulteración  de información en los certificados de estudios con información especial expedidos por la Universidad</v>
      </c>
      <c r="G283" s="266" t="str">
        <f>'01-Mapa de riesgo-UO'!I284</f>
        <v>Fallas en el sistema de información</v>
      </c>
      <c r="H283" s="461"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64" t="str">
        <f>'01-Mapa de riesgo-UO'!AT284</f>
        <v>LEVE</v>
      </c>
      <c r="J283" s="461" t="str">
        <f>'01-Mapa de riesgo-UO'!AU284</f>
        <v>No. De hallazgos en la revisión</v>
      </c>
      <c r="K283" s="476">
        <v>0</v>
      </c>
      <c r="L283" s="478" t="s">
        <v>2556</v>
      </c>
      <c r="M283" s="267" t="str">
        <f>'01-Mapa de riesgo-UO'!W284</f>
        <v>Matriz de Seguimiento y control a los certificados académicos</v>
      </c>
      <c r="N283" s="266">
        <f>'01-Mapa de riesgo-UO'!AB284</f>
        <v>0</v>
      </c>
      <c r="O283" s="266" t="str">
        <f>'01-Mapa de riesgo-UO'!AF284</f>
        <v>Asignado</v>
      </c>
      <c r="P283" s="268" t="str">
        <f>'01-Mapa de riesgo-UO'!AK284</f>
        <v>Oportuno</v>
      </c>
      <c r="Q283" s="268" t="str">
        <f>'01-Mapa de riesgo-UO'!AP284</f>
        <v>Preventivo</v>
      </c>
      <c r="R283" s="464" t="str">
        <f>'01-Mapa de riesgo-UO'!AR284</f>
        <v>FUERTE</v>
      </c>
      <c r="S283" s="478" t="s">
        <v>2563</v>
      </c>
      <c r="T283" s="478"/>
      <c r="U283" s="269" t="str">
        <f>'01-Mapa de riesgo-UO'!AW284</f>
        <v>ASUMIR</v>
      </c>
      <c r="V283" s="269">
        <f>'01-Mapa de riesgo-UO'!AX284</f>
        <v>0</v>
      </c>
      <c r="W283" s="270" t="str">
        <f>'01-Mapa de riesgo-UO'!K284</f>
        <v>Error en la expedición de certificados de estudios que solicitan los estudiantes con información especial</v>
      </c>
      <c r="X283" s="320"/>
      <c r="Y283" s="320"/>
      <c r="Z283" s="320"/>
      <c r="AA283" s="320"/>
      <c r="AB283" s="479" t="s">
        <v>2213</v>
      </c>
      <c r="AC283" s="264"/>
    </row>
    <row r="284" spans="1:29" ht="92.25" hidden="1" customHeight="1" x14ac:dyDescent="0.2">
      <c r="A284" s="462"/>
      <c r="B284" s="462"/>
      <c r="C284" s="462"/>
      <c r="D284" s="462"/>
      <c r="E284" s="462"/>
      <c r="F284" s="462"/>
      <c r="G284" s="266" t="str">
        <f>'01-Mapa de riesgo-UO'!I285</f>
        <v>Generación de certificados manuales</v>
      </c>
      <c r="H284" s="462"/>
      <c r="I284" s="462"/>
      <c r="J284" s="462"/>
      <c r="K284" s="477"/>
      <c r="L284" s="478"/>
      <c r="M284" s="267" t="str">
        <f>'01-Mapa de riesgo-UO'!W285</f>
        <v>Reuniones y actas de revisión de certificados acádemicos</v>
      </c>
      <c r="N284" s="266">
        <f>'01-Mapa de riesgo-UO'!AB285</f>
        <v>0</v>
      </c>
      <c r="O284" s="266" t="str">
        <f>'01-Mapa de riesgo-UO'!AF285</f>
        <v>Asignado</v>
      </c>
      <c r="P284" s="268" t="str">
        <f>'01-Mapa de riesgo-UO'!AK285</f>
        <v>Oportuno</v>
      </c>
      <c r="Q284" s="268" t="str">
        <f>'01-Mapa de riesgo-UO'!AP285</f>
        <v>Preventivo</v>
      </c>
      <c r="R284" s="462"/>
      <c r="S284" s="478" t="s">
        <v>2564</v>
      </c>
      <c r="T284" s="478"/>
      <c r="U284" s="269" t="str">
        <f>'01-Mapa de riesgo-UO'!AW285</f>
        <v>ASUMIR</v>
      </c>
      <c r="V284" s="269">
        <f>'01-Mapa de riesgo-UO'!AX285</f>
        <v>0</v>
      </c>
      <c r="W284" s="270">
        <f>'01-Mapa de riesgo-UO'!K285</f>
        <v>0</v>
      </c>
      <c r="X284" s="320"/>
      <c r="Y284" s="320"/>
      <c r="Z284" s="320"/>
      <c r="AA284" s="320"/>
      <c r="AB284" s="469"/>
      <c r="AC284" s="264"/>
    </row>
    <row r="285" spans="1:29" ht="92.25" hidden="1" customHeight="1" x14ac:dyDescent="0.2">
      <c r="A285" s="463"/>
      <c r="B285" s="463"/>
      <c r="C285" s="463"/>
      <c r="D285" s="463"/>
      <c r="E285" s="463"/>
      <c r="F285" s="463"/>
      <c r="G285" s="266">
        <f>'01-Mapa de riesgo-UO'!I286</f>
        <v>0</v>
      </c>
      <c r="H285" s="463"/>
      <c r="I285" s="463"/>
      <c r="J285" s="463"/>
      <c r="K285" s="477"/>
      <c r="L285" s="478"/>
      <c r="M285" s="267" t="str">
        <f>'01-Mapa de riesgo-UO'!W286</f>
        <v>Automatizar los certificados, para que estos sean expedidos por el sistema de Información</v>
      </c>
      <c r="N285" s="266">
        <f>'01-Mapa de riesgo-UO'!AB286</f>
        <v>0</v>
      </c>
      <c r="O285" s="266" t="str">
        <f>'01-Mapa de riesgo-UO'!AF286</f>
        <v>Asignado</v>
      </c>
      <c r="P285" s="268" t="str">
        <f>'01-Mapa de riesgo-UO'!AK286</f>
        <v>Oportuno</v>
      </c>
      <c r="Q285" s="268" t="str">
        <f>'01-Mapa de riesgo-UO'!AP286</f>
        <v>Preventivo</v>
      </c>
      <c r="R285" s="463"/>
      <c r="S285" s="478" t="s">
        <v>2565</v>
      </c>
      <c r="T285" s="478"/>
      <c r="U285" s="269" t="str">
        <f>'01-Mapa de riesgo-UO'!AW286</f>
        <v>ASUMIR</v>
      </c>
      <c r="V285" s="269">
        <f>'01-Mapa de riesgo-UO'!AX286</f>
        <v>0</v>
      </c>
      <c r="W285" s="270">
        <f>'01-Mapa de riesgo-UO'!K286</f>
        <v>0</v>
      </c>
      <c r="X285" s="320"/>
      <c r="Y285" s="320"/>
      <c r="Z285" s="320"/>
      <c r="AA285" s="320"/>
      <c r="AB285" s="470"/>
      <c r="AC285" s="264"/>
    </row>
    <row r="286" spans="1:29" ht="92.25" hidden="1" customHeight="1" x14ac:dyDescent="0.2">
      <c r="A286" s="465">
        <v>93</v>
      </c>
      <c r="B286" s="465" t="str">
        <f>'01-Mapa de riesgo-UO'!D287</f>
        <v>DOCENCIA</v>
      </c>
      <c r="C286" s="461" t="str">
        <f>+'01-Mapa de riesgo-UO'!F287</f>
        <v>SI</v>
      </c>
      <c r="D286" s="461" t="str">
        <f>'01-Mapa de riesgo-UO'!J287</f>
        <v>Información</v>
      </c>
      <c r="E286" s="461" t="str">
        <f>'01-Mapa de riesgo-UO'!K287</f>
        <v>Pérdida del material bibliográfico</v>
      </c>
      <c r="F286" s="461"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6" t="str">
        <f>'01-Mapa de riesgo-UO'!I287</f>
        <v>Cancelaciones de semestre; estudiantes que no regresan; demoras en las devoluciones</v>
      </c>
      <c r="H286" s="461" t="str">
        <f>'01-Mapa de riesgo-UO'!M287</f>
        <v>Disminución del acervo bibliográfico físico</v>
      </c>
      <c r="I286" s="464" t="str">
        <f>'01-Mapa de riesgo-UO'!AT287</f>
        <v>LEVE</v>
      </c>
      <c r="J286" s="461" t="str">
        <f>'01-Mapa de riesgo-UO'!AU287</f>
        <v>Número de libros retornados / Número de libros prestados</v>
      </c>
      <c r="K286" s="477">
        <v>96</v>
      </c>
      <c r="L286" s="478" t="s">
        <v>2581</v>
      </c>
      <c r="M286" s="267" t="str">
        <f>'01-Mapa de riesgo-UO'!W287</f>
        <v>Envío de notificaciones automáticas
Envío de correos electrónicos de reclamo</v>
      </c>
      <c r="N286" s="266" t="str">
        <f>'01-Mapa de riesgo-UO'!AB287</f>
        <v>OLIB</v>
      </c>
      <c r="O286" s="266" t="str">
        <f>'01-Mapa de riesgo-UO'!AF287</f>
        <v>Asignado</v>
      </c>
      <c r="P286" s="268" t="str">
        <f>'01-Mapa de riesgo-UO'!AK287</f>
        <v>Oportuno</v>
      </c>
      <c r="Q286" s="268" t="str">
        <f>'01-Mapa de riesgo-UO'!AP287</f>
        <v>Preventivo</v>
      </c>
      <c r="R286" s="464" t="str">
        <f>'01-Mapa de riesgo-UO'!AR287</f>
        <v>FUERTE</v>
      </c>
      <c r="S286" s="478" t="s">
        <v>2582</v>
      </c>
      <c r="T286" s="478"/>
      <c r="U286" s="269" t="str">
        <f>'01-Mapa de riesgo-UO'!AW287</f>
        <v>ASUMIR</v>
      </c>
      <c r="V286" s="269">
        <f>'01-Mapa de riesgo-UO'!AX287</f>
        <v>0</v>
      </c>
      <c r="W286" s="270" t="str">
        <f>'01-Mapa de riesgo-UO'!K287</f>
        <v>Pérdida del material bibliográfico</v>
      </c>
      <c r="X286" s="271"/>
      <c r="Y286" s="272"/>
      <c r="Z286" s="273"/>
      <c r="AA286" s="273"/>
      <c r="AB286" s="479" t="s">
        <v>2213</v>
      </c>
      <c r="AC286" s="264"/>
    </row>
    <row r="287" spans="1:29" ht="92.25" hidden="1" customHeight="1" x14ac:dyDescent="0.2">
      <c r="A287" s="462"/>
      <c r="B287" s="462"/>
      <c r="C287" s="462"/>
      <c r="D287" s="462"/>
      <c r="E287" s="462"/>
      <c r="F287" s="462"/>
      <c r="G287" s="266">
        <f>'01-Mapa de riesgo-UO'!I288</f>
        <v>0</v>
      </c>
      <c r="H287" s="462"/>
      <c r="I287" s="462"/>
      <c r="J287" s="462"/>
      <c r="K287" s="477"/>
      <c r="L287" s="478"/>
      <c r="M287" s="267">
        <f>'01-Mapa de riesgo-UO'!W288</f>
        <v>0</v>
      </c>
      <c r="N287" s="266">
        <f>'01-Mapa de riesgo-UO'!AB288</f>
        <v>0</v>
      </c>
      <c r="O287" s="266">
        <f>'01-Mapa de riesgo-UO'!AF288</f>
        <v>0</v>
      </c>
      <c r="P287" s="268">
        <f>'01-Mapa de riesgo-UO'!AK288</f>
        <v>0</v>
      </c>
      <c r="Q287" s="268">
        <f>'01-Mapa de riesgo-UO'!AP288</f>
        <v>0</v>
      </c>
      <c r="R287" s="462"/>
      <c r="S287" s="572"/>
      <c r="T287" s="573"/>
      <c r="U287" s="269">
        <f>'01-Mapa de riesgo-UO'!AW288</f>
        <v>0</v>
      </c>
      <c r="V287" s="269">
        <f>'01-Mapa de riesgo-UO'!AX288</f>
        <v>0</v>
      </c>
      <c r="W287" s="270">
        <f>'01-Mapa de riesgo-UO'!K288</f>
        <v>0</v>
      </c>
      <c r="X287" s="271"/>
      <c r="Y287" s="272"/>
      <c r="Z287" s="273"/>
      <c r="AA287" s="273"/>
      <c r="AB287" s="469"/>
      <c r="AC287" s="264"/>
    </row>
    <row r="288" spans="1:29" ht="92.25" hidden="1" customHeight="1" x14ac:dyDescent="0.2">
      <c r="A288" s="463"/>
      <c r="B288" s="463"/>
      <c r="C288" s="463"/>
      <c r="D288" s="463"/>
      <c r="E288" s="463"/>
      <c r="F288" s="463"/>
      <c r="G288" s="266">
        <f>'01-Mapa de riesgo-UO'!I289</f>
        <v>0</v>
      </c>
      <c r="H288" s="463"/>
      <c r="I288" s="463"/>
      <c r="J288" s="463"/>
      <c r="K288" s="477"/>
      <c r="L288" s="478"/>
      <c r="M288" s="267">
        <f>'01-Mapa de riesgo-UO'!W289</f>
        <v>0</v>
      </c>
      <c r="N288" s="266">
        <f>'01-Mapa de riesgo-UO'!AB289</f>
        <v>0</v>
      </c>
      <c r="O288" s="266">
        <f>'01-Mapa de riesgo-UO'!AF289</f>
        <v>0</v>
      </c>
      <c r="P288" s="268">
        <f>'01-Mapa de riesgo-UO'!AK289</f>
        <v>0</v>
      </c>
      <c r="Q288" s="268">
        <f>'01-Mapa de riesgo-UO'!AP289</f>
        <v>0</v>
      </c>
      <c r="R288" s="463"/>
      <c r="S288" s="571"/>
      <c r="T288" s="574"/>
      <c r="U288" s="269">
        <f>'01-Mapa de riesgo-UO'!AW289</f>
        <v>0</v>
      </c>
      <c r="V288" s="269">
        <f>'01-Mapa de riesgo-UO'!AX289</f>
        <v>0</v>
      </c>
      <c r="W288" s="270">
        <f>'01-Mapa de riesgo-UO'!K289</f>
        <v>0</v>
      </c>
      <c r="X288" s="271"/>
      <c r="Y288" s="272"/>
      <c r="Z288" s="273"/>
      <c r="AA288" s="273"/>
      <c r="AB288" s="470"/>
      <c r="AC288" s="264"/>
    </row>
    <row r="289" spans="1:29" ht="92.25" hidden="1" customHeight="1" x14ac:dyDescent="0.2">
      <c r="A289" s="465">
        <v>94</v>
      </c>
      <c r="B289" s="465" t="str">
        <f>'01-Mapa de riesgo-UO'!D290</f>
        <v>ADMINISTRACIÓN_INSTITUCIONAL</v>
      </c>
      <c r="C289" s="461" t="str">
        <f>+'01-Mapa de riesgo-UO'!F290</f>
        <v>NO</v>
      </c>
      <c r="D289" s="461" t="str">
        <f>'01-Mapa de riesgo-UO'!J290</f>
        <v>Cumplimiento</v>
      </c>
      <c r="E289" s="461" t="str">
        <f>'01-Mapa de riesgo-UO'!K290</f>
        <v xml:space="preserve">Incuplimiento de las normas de publicación para radio, campus informa y redes sociales. </v>
      </c>
      <c r="F289" s="461" t="str">
        <f>'01-Mapa de riesgo-UO'!L290</f>
        <v xml:space="preserve"> No cumplir con los lineamientos legales y operacionales en el manejo de la información que se difunde a través de univerisitaria estereo.</v>
      </c>
      <c r="G289" s="266" t="str">
        <f>'01-Mapa de riesgo-UO'!I290</f>
        <v xml:space="preserve">Inexistencia de unmanual de lineamiento institucional  para el uso de redes sociales , campus informa, emisora unniversitaria stereo. </v>
      </c>
      <c r="H289" s="461" t="str">
        <f>'01-Mapa de riesgo-UO'!M290</f>
        <v xml:space="preserve">Pérdida vitalicia de la Licencia de Radio Difusión ante el MINITIC
Cierre definitivo de la emisora
Sanciones legales y económicas para la Universidad. </v>
      </c>
      <c r="I289" s="464" t="str">
        <f>'01-Mapa de riesgo-UO'!AT290</f>
        <v>MODERADO</v>
      </c>
      <c r="J289" s="461">
        <f>'01-Mapa de riesgo-UO'!AU290</f>
        <v>0</v>
      </c>
      <c r="K289" s="534">
        <v>0</v>
      </c>
      <c r="L289" s="533" t="s">
        <v>2584</v>
      </c>
      <c r="M289" s="267">
        <f>'01-Mapa de riesgo-UO'!W290</f>
        <v>0</v>
      </c>
      <c r="N289" s="266">
        <f>'01-Mapa de riesgo-UO'!AB290</f>
        <v>0</v>
      </c>
      <c r="O289" s="266">
        <f>'01-Mapa de riesgo-UO'!AF290</f>
        <v>0</v>
      </c>
      <c r="P289" s="268">
        <f>'01-Mapa de riesgo-UO'!AK290</f>
        <v>0</v>
      </c>
      <c r="Q289" s="268">
        <f>'01-Mapa de riesgo-UO'!AP290</f>
        <v>0</v>
      </c>
      <c r="R289" s="464" t="str">
        <f>'01-Mapa de riesgo-UO'!AR290</f>
        <v>INEXISTENTE</v>
      </c>
      <c r="S289" s="571" t="s">
        <v>2587</v>
      </c>
      <c r="T289" s="467"/>
      <c r="U289" s="269">
        <f>'01-Mapa de riesgo-UO'!AW290</f>
        <v>0</v>
      </c>
      <c r="V289" s="269">
        <f>'01-Mapa de riesgo-UO'!AX290</f>
        <v>0</v>
      </c>
      <c r="W289" s="270" t="str">
        <f>'01-Mapa de riesgo-UO'!K290</f>
        <v xml:space="preserve">Incuplimiento de las normas de publicación para radio, campus informa y redes sociales. </v>
      </c>
      <c r="X289" s="273" t="s">
        <v>266</v>
      </c>
      <c r="Y289" s="273" t="s">
        <v>2591</v>
      </c>
      <c r="Z289" s="273" t="s">
        <v>542</v>
      </c>
      <c r="AA289" s="273"/>
      <c r="AB289" s="479" t="s">
        <v>2209</v>
      </c>
      <c r="AC289" s="264"/>
    </row>
    <row r="290" spans="1:29" ht="92.25" hidden="1" customHeight="1" x14ac:dyDescent="0.2">
      <c r="A290" s="462"/>
      <c r="B290" s="462"/>
      <c r="C290" s="462"/>
      <c r="D290" s="462"/>
      <c r="E290" s="462"/>
      <c r="F290" s="462"/>
      <c r="G290" s="266" t="str">
        <f>'01-Mapa de riesgo-UO'!I291</f>
        <v>Falta de directrices, en cuanto a la centralización de las comunicaciones a través de un unico canal</v>
      </c>
      <c r="H290" s="462"/>
      <c r="I290" s="462"/>
      <c r="J290" s="462"/>
      <c r="K290" s="472"/>
      <c r="L290" s="472"/>
      <c r="M290" s="267">
        <f>'01-Mapa de riesgo-UO'!W291</f>
        <v>0</v>
      </c>
      <c r="N290" s="266">
        <f>'01-Mapa de riesgo-UO'!AB291</f>
        <v>0</v>
      </c>
      <c r="O290" s="266">
        <f>'01-Mapa de riesgo-UO'!AF291</f>
        <v>0</v>
      </c>
      <c r="P290" s="268">
        <f>'01-Mapa de riesgo-UO'!AK291</f>
        <v>0</v>
      </c>
      <c r="Q290" s="268">
        <f>'01-Mapa de riesgo-UO'!AP291</f>
        <v>0</v>
      </c>
      <c r="R290" s="462"/>
      <c r="S290" s="571" t="s">
        <v>2588</v>
      </c>
      <c r="T290" s="467"/>
      <c r="U290" s="269">
        <f>'01-Mapa de riesgo-UO'!AW291</f>
        <v>0</v>
      </c>
      <c r="V290" s="269">
        <f>'01-Mapa de riesgo-UO'!AX291</f>
        <v>0</v>
      </c>
      <c r="W290" s="270">
        <f>'01-Mapa de riesgo-UO'!K291</f>
        <v>0</v>
      </c>
      <c r="X290" s="273" t="s">
        <v>266</v>
      </c>
      <c r="Y290" s="273" t="s">
        <v>2592</v>
      </c>
      <c r="Z290" s="273" t="s">
        <v>542</v>
      </c>
      <c r="AA290" s="273"/>
      <c r="AB290" s="469"/>
      <c r="AC290" s="264"/>
    </row>
    <row r="291" spans="1:29" ht="92.25" hidden="1" customHeight="1" x14ac:dyDescent="0.2">
      <c r="A291" s="463"/>
      <c r="B291" s="463"/>
      <c r="C291" s="463"/>
      <c r="D291" s="463"/>
      <c r="E291" s="463"/>
      <c r="F291" s="463"/>
      <c r="G291" s="266" t="str">
        <f>'01-Mapa de riesgo-UO'!I292</f>
        <v>Comunicaciones externas desviadas de la realidad, por actores externos y sus motivaciones personales</v>
      </c>
      <c r="H291" s="463"/>
      <c r="I291" s="463"/>
      <c r="J291" s="463"/>
      <c r="K291" s="473"/>
      <c r="L291" s="473"/>
      <c r="M291" s="267" t="str">
        <f>'01-Mapa de riesgo-UO'!W292</f>
        <v>Derecho de petición
Apoyo juridico
Verificación en la veracidad de la información</v>
      </c>
      <c r="N291" s="266">
        <f>'01-Mapa de riesgo-UO'!AB292</f>
        <v>0</v>
      </c>
      <c r="O291" s="266">
        <f>'01-Mapa de riesgo-UO'!AF292</f>
        <v>0</v>
      </c>
      <c r="P291" s="268">
        <f>'01-Mapa de riesgo-UO'!AK292</f>
        <v>0</v>
      </c>
      <c r="Q291" s="268">
        <f>'01-Mapa de riesgo-UO'!AP292</f>
        <v>0</v>
      </c>
      <c r="R291" s="463"/>
      <c r="S291" s="571"/>
      <c r="T291" s="467"/>
      <c r="U291" s="269">
        <f>'01-Mapa de riesgo-UO'!AW292</f>
        <v>0</v>
      </c>
      <c r="V291" s="269">
        <f>'01-Mapa de riesgo-UO'!AX292</f>
        <v>0</v>
      </c>
      <c r="W291" s="270">
        <f>'01-Mapa de riesgo-UO'!K292</f>
        <v>0</v>
      </c>
      <c r="X291" s="273"/>
      <c r="Y291" s="273"/>
      <c r="Z291" s="273"/>
      <c r="AA291" s="273"/>
      <c r="AB291" s="470"/>
      <c r="AC291" s="264"/>
    </row>
    <row r="292" spans="1:29" ht="92.25" hidden="1" customHeight="1" x14ac:dyDescent="0.2">
      <c r="A292" s="465">
        <v>95</v>
      </c>
      <c r="B292" s="465" t="str">
        <f>'01-Mapa de riesgo-UO'!D293</f>
        <v>ADMINISTRACIÓN_INSTITUCIONAL</v>
      </c>
      <c r="C292" s="461" t="str">
        <f>+'01-Mapa de riesgo-UO'!F293</f>
        <v>NO</v>
      </c>
      <c r="D292" s="461" t="str">
        <f>'01-Mapa de riesgo-UO'!J293</f>
        <v>Corrupción</v>
      </c>
      <c r="E292" s="461" t="str">
        <f>'01-Mapa de riesgo-UO'!K293</f>
        <v>Divulgación de información errada o perjudicial para la institución</v>
      </c>
      <c r="F292" s="461" t="str">
        <f>'01-Mapa de riesgo-UO'!L293</f>
        <v>Uso indebido de los medios de comunicaciòn con el fin de favorecer a terceros o intereses particulares</v>
      </c>
      <c r="G292" s="266" t="str">
        <f>'01-Mapa de riesgo-UO'!I293</f>
        <v>Presiones por actores externos a la Universidad</v>
      </c>
      <c r="H292" s="461" t="str">
        <f>'01-Mapa de riesgo-UO'!M293</f>
        <v>Crisis reputacional de la Universidad
Sanciones legales para la Universidad</v>
      </c>
      <c r="I292" s="464" t="str">
        <f>'01-Mapa de riesgo-UO'!AT293</f>
        <v>MODERADO</v>
      </c>
      <c r="J292" s="461">
        <f>'01-Mapa de riesgo-UO'!AU293</f>
        <v>0</v>
      </c>
      <c r="K292" s="534">
        <v>0</v>
      </c>
      <c r="L292" s="533" t="s">
        <v>2585</v>
      </c>
      <c r="M292" s="267">
        <f>'01-Mapa de riesgo-UO'!W293</f>
        <v>0</v>
      </c>
      <c r="N292" s="266">
        <f>'01-Mapa de riesgo-UO'!AB293</f>
        <v>0</v>
      </c>
      <c r="O292" s="266">
        <f>'01-Mapa de riesgo-UO'!AF293</f>
        <v>0</v>
      </c>
      <c r="P292" s="268">
        <f>'01-Mapa de riesgo-UO'!AK293</f>
        <v>0</v>
      </c>
      <c r="Q292" s="268">
        <f>'01-Mapa de riesgo-UO'!AP293</f>
        <v>0</v>
      </c>
      <c r="R292" s="464" t="str">
        <f>'01-Mapa de riesgo-UO'!AR293</f>
        <v>INEXISTENTE</v>
      </c>
      <c r="S292" s="571"/>
      <c r="T292" s="467"/>
      <c r="U292" s="269">
        <f>'01-Mapa de riesgo-UO'!AW293</f>
        <v>0</v>
      </c>
      <c r="V292" s="269">
        <f>'01-Mapa de riesgo-UO'!AX293</f>
        <v>0</v>
      </c>
      <c r="W292" s="270" t="str">
        <f>'01-Mapa de riesgo-UO'!K293</f>
        <v>Divulgación de información errada o perjudicial para la institución</v>
      </c>
      <c r="X292" s="273"/>
      <c r="Y292" s="273"/>
      <c r="Z292" s="273"/>
      <c r="AA292" s="273"/>
      <c r="AB292" s="479" t="s">
        <v>2593</v>
      </c>
      <c r="AC292" s="264"/>
    </row>
    <row r="293" spans="1:29" ht="92.25" hidden="1" customHeight="1" x14ac:dyDescent="0.2">
      <c r="A293" s="462"/>
      <c r="B293" s="462"/>
      <c r="C293" s="462"/>
      <c r="D293" s="462"/>
      <c r="E293" s="462"/>
      <c r="F293" s="462"/>
      <c r="G293" s="266" t="str">
        <f>'01-Mapa de riesgo-UO'!I294</f>
        <v>Falta de ética al interior de la Universidad</v>
      </c>
      <c r="H293" s="462"/>
      <c r="I293" s="462"/>
      <c r="J293" s="462"/>
      <c r="K293" s="472"/>
      <c r="L293" s="472"/>
      <c r="M293" s="267">
        <f>'01-Mapa de riesgo-UO'!W294</f>
        <v>0</v>
      </c>
      <c r="N293" s="266">
        <f>'01-Mapa de riesgo-UO'!AB294</f>
        <v>0</v>
      </c>
      <c r="O293" s="266">
        <f>'01-Mapa de riesgo-UO'!AF294</f>
        <v>0</v>
      </c>
      <c r="P293" s="268">
        <f>'01-Mapa de riesgo-UO'!AK294</f>
        <v>0</v>
      </c>
      <c r="Q293" s="268">
        <f>'01-Mapa de riesgo-UO'!AP294</f>
        <v>0</v>
      </c>
      <c r="R293" s="462"/>
      <c r="S293" s="571"/>
      <c r="T293" s="467"/>
      <c r="U293" s="269">
        <f>'01-Mapa de riesgo-UO'!AW294</f>
        <v>0</v>
      </c>
      <c r="V293" s="269">
        <f>'01-Mapa de riesgo-UO'!AX294</f>
        <v>0</v>
      </c>
      <c r="W293" s="270">
        <f>'01-Mapa de riesgo-UO'!K294</f>
        <v>0</v>
      </c>
      <c r="X293" s="273"/>
      <c r="Y293" s="273"/>
      <c r="Z293" s="273"/>
      <c r="AA293" s="273"/>
      <c r="AB293" s="469"/>
      <c r="AC293" s="264"/>
    </row>
    <row r="294" spans="1:29" ht="92.25" hidden="1" customHeight="1" x14ac:dyDescent="0.2">
      <c r="A294" s="463"/>
      <c r="B294" s="463"/>
      <c r="C294" s="463"/>
      <c r="D294" s="463"/>
      <c r="E294" s="463"/>
      <c r="F294" s="463"/>
      <c r="G294" s="266" t="str">
        <f>'01-Mapa de riesgo-UO'!I295</f>
        <v>Falta de directrices, en cuanto a la centralización de las comunicaciones a través de un único canal</v>
      </c>
      <c r="H294" s="463"/>
      <c r="I294" s="463"/>
      <c r="J294" s="463"/>
      <c r="K294" s="473"/>
      <c r="L294" s="473"/>
      <c r="M294" s="267">
        <f>'01-Mapa de riesgo-UO'!W295</f>
        <v>0</v>
      </c>
      <c r="N294" s="266">
        <f>'01-Mapa de riesgo-UO'!AB295</f>
        <v>0</v>
      </c>
      <c r="O294" s="266">
        <f>'01-Mapa de riesgo-UO'!AF295</f>
        <v>0</v>
      </c>
      <c r="P294" s="268">
        <f>'01-Mapa de riesgo-UO'!AK295</f>
        <v>0</v>
      </c>
      <c r="Q294" s="268">
        <f>'01-Mapa de riesgo-UO'!AP295</f>
        <v>0</v>
      </c>
      <c r="R294" s="463"/>
      <c r="S294" s="571" t="s">
        <v>2589</v>
      </c>
      <c r="T294" s="467"/>
      <c r="U294" s="269">
        <f>'01-Mapa de riesgo-UO'!AW295</f>
        <v>0</v>
      </c>
      <c r="V294" s="269">
        <f>'01-Mapa de riesgo-UO'!AX295</f>
        <v>0</v>
      </c>
      <c r="W294" s="270">
        <f>'01-Mapa de riesgo-UO'!K295</f>
        <v>0</v>
      </c>
      <c r="X294" s="273" t="s">
        <v>266</v>
      </c>
      <c r="Y294" s="273" t="s">
        <v>2594</v>
      </c>
      <c r="Z294" s="273" t="s">
        <v>542</v>
      </c>
      <c r="AA294" s="273"/>
      <c r="AB294" s="470"/>
      <c r="AC294" s="264"/>
    </row>
    <row r="295" spans="1:29" ht="92.25" hidden="1" customHeight="1" x14ac:dyDescent="0.2">
      <c r="A295" s="465">
        <v>96</v>
      </c>
      <c r="B295" s="465" t="str">
        <f>'01-Mapa de riesgo-UO'!D296</f>
        <v>ADMINISTRACIÓN_INSTITUCIONAL</v>
      </c>
      <c r="C295" s="461" t="str">
        <f>+'01-Mapa de riesgo-UO'!F296</f>
        <v>NO</v>
      </c>
      <c r="D295" s="461" t="str">
        <f>'01-Mapa de riesgo-UO'!J296</f>
        <v>Corrupción</v>
      </c>
      <c r="E295" s="461" t="str">
        <f>'01-Mapa de riesgo-UO'!K296</f>
        <v>Manipulacion de los medios de comunicación de la Universidad</v>
      </c>
      <c r="F295" s="461" t="str">
        <f>'01-Mapa de riesgo-UO'!L296</f>
        <v>Uso indebido de los medios de comunicaciòn con el fin de favorecer a terceros o intereses particulares</v>
      </c>
      <c r="G295" s="266" t="str">
        <f>'01-Mapa de riesgo-UO'!I296</f>
        <v>Presiones por actores externos a la Universidad</v>
      </c>
      <c r="H295" s="461" t="str">
        <f>'01-Mapa de riesgo-UO'!M296</f>
        <v>Crisis reputacional de la Universidad
Sanciones legales para la Universidad</v>
      </c>
      <c r="I295" s="464" t="str">
        <f>'01-Mapa de riesgo-UO'!AT296</f>
        <v>MODERADO</v>
      </c>
      <c r="J295" s="461">
        <f>'01-Mapa de riesgo-UO'!AU296</f>
        <v>0</v>
      </c>
      <c r="K295" s="534">
        <v>0</v>
      </c>
      <c r="L295" s="533" t="s">
        <v>2586</v>
      </c>
      <c r="M295" s="267">
        <f>'01-Mapa de riesgo-UO'!W296</f>
        <v>0</v>
      </c>
      <c r="N295" s="266">
        <f>'01-Mapa de riesgo-UO'!AB296</f>
        <v>0</v>
      </c>
      <c r="O295" s="266">
        <f>'01-Mapa de riesgo-UO'!AF296</f>
        <v>0</v>
      </c>
      <c r="P295" s="268">
        <f>'01-Mapa de riesgo-UO'!AK296</f>
        <v>0</v>
      </c>
      <c r="Q295" s="268">
        <f>'01-Mapa de riesgo-UO'!AP296</f>
        <v>0</v>
      </c>
      <c r="R295" s="464" t="str">
        <f>'01-Mapa de riesgo-UO'!AR296</f>
        <v>INEXISTENTE</v>
      </c>
      <c r="S295" s="571"/>
      <c r="T295" s="467"/>
      <c r="U295" s="269">
        <f>'01-Mapa de riesgo-UO'!AW296</f>
        <v>0</v>
      </c>
      <c r="V295" s="269">
        <f>'01-Mapa de riesgo-UO'!AX296</f>
        <v>0</v>
      </c>
      <c r="W295" s="270" t="str">
        <f>'01-Mapa de riesgo-UO'!K296</f>
        <v>Manipulacion de los medios de comunicación de la Universidad</v>
      </c>
      <c r="X295" s="273"/>
      <c r="Y295" s="273"/>
      <c r="Z295" s="273"/>
      <c r="AA295" s="273"/>
      <c r="AB295" s="479" t="s">
        <v>2593</v>
      </c>
      <c r="AC295" s="264"/>
    </row>
    <row r="296" spans="1:29" ht="92.25" hidden="1" customHeight="1" x14ac:dyDescent="0.2">
      <c r="A296" s="462"/>
      <c r="B296" s="462"/>
      <c r="C296" s="462"/>
      <c r="D296" s="462"/>
      <c r="E296" s="462"/>
      <c r="F296" s="462"/>
      <c r="G296" s="266" t="str">
        <f>'01-Mapa de riesgo-UO'!I297</f>
        <v>Falta de ética al interior de la Universidad</v>
      </c>
      <c r="H296" s="462"/>
      <c r="I296" s="462"/>
      <c r="J296" s="462"/>
      <c r="K296" s="472"/>
      <c r="L296" s="472"/>
      <c r="M296" s="267">
        <f>'01-Mapa de riesgo-UO'!W297</f>
        <v>0</v>
      </c>
      <c r="N296" s="266">
        <f>'01-Mapa de riesgo-UO'!AB297</f>
        <v>0</v>
      </c>
      <c r="O296" s="266">
        <f>'01-Mapa de riesgo-UO'!AF297</f>
        <v>0</v>
      </c>
      <c r="P296" s="268">
        <f>'01-Mapa de riesgo-UO'!AK297</f>
        <v>0</v>
      </c>
      <c r="Q296" s="268">
        <f>'01-Mapa de riesgo-UO'!AP297</f>
        <v>0</v>
      </c>
      <c r="R296" s="462"/>
      <c r="S296" s="571"/>
      <c r="T296" s="467"/>
      <c r="U296" s="269">
        <f>'01-Mapa de riesgo-UO'!AW297</f>
        <v>0</v>
      </c>
      <c r="V296" s="269">
        <f>'01-Mapa de riesgo-UO'!AX297</f>
        <v>0</v>
      </c>
      <c r="W296" s="270">
        <f>'01-Mapa de riesgo-UO'!K297</f>
        <v>0</v>
      </c>
      <c r="X296" s="273"/>
      <c r="Y296" s="273"/>
      <c r="Z296" s="273"/>
      <c r="AA296" s="273"/>
      <c r="AB296" s="469"/>
      <c r="AC296" s="264"/>
    </row>
    <row r="297" spans="1:29" ht="92.25" hidden="1" customHeight="1" x14ac:dyDescent="0.2">
      <c r="A297" s="463"/>
      <c r="B297" s="463"/>
      <c r="C297" s="463"/>
      <c r="D297" s="463"/>
      <c r="E297" s="463"/>
      <c r="F297" s="463"/>
      <c r="G297" s="266" t="str">
        <f>'01-Mapa de riesgo-UO'!I298</f>
        <v>Falta de directrices, en cuanto a la centralización de las comunicaciones a través de un único canal</v>
      </c>
      <c r="H297" s="463"/>
      <c r="I297" s="463"/>
      <c r="J297" s="463"/>
      <c r="K297" s="473"/>
      <c r="L297" s="473"/>
      <c r="M297" s="267">
        <f>'01-Mapa de riesgo-UO'!W298</f>
        <v>0</v>
      </c>
      <c r="N297" s="266">
        <f>'01-Mapa de riesgo-UO'!AB298</f>
        <v>0</v>
      </c>
      <c r="O297" s="266">
        <f>'01-Mapa de riesgo-UO'!AF298</f>
        <v>0</v>
      </c>
      <c r="P297" s="268">
        <f>'01-Mapa de riesgo-UO'!AK298</f>
        <v>0</v>
      </c>
      <c r="Q297" s="268">
        <f>'01-Mapa de riesgo-UO'!AP298</f>
        <v>0</v>
      </c>
      <c r="R297" s="463"/>
      <c r="S297" s="571"/>
      <c r="T297" s="467"/>
      <c r="U297" s="269">
        <f>'01-Mapa de riesgo-UO'!AW298</f>
        <v>0</v>
      </c>
      <c r="V297" s="269">
        <f>'01-Mapa de riesgo-UO'!AX298</f>
        <v>0</v>
      </c>
      <c r="W297" s="270">
        <f>'01-Mapa de riesgo-UO'!K298</f>
        <v>0</v>
      </c>
      <c r="X297" s="273"/>
      <c r="Y297" s="273"/>
      <c r="Z297" s="273"/>
      <c r="AA297" s="273"/>
      <c r="AB297" s="470"/>
      <c r="AC297" s="264"/>
    </row>
    <row r="298" spans="1:29" ht="92.25" hidden="1" customHeight="1" x14ac:dyDescent="0.2">
      <c r="A298" s="465">
        <v>97</v>
      </c>
      <c r="B298" s="465" t="str">
        <f>'01-Mapa de riesgo-UO'!D299</f>
        <v>ADMINISTRACIÓN_INSTITUCIONAL</v>
      </c>
      <c r="C298" s="461" t="str">
        <f>+'01-Mapa de riesgo-UO'!F299</f>
        <v>NO</v>
      </c>
      <c r="D298" s="461" t="str">
        <f>'01-Mapa de riesgo-UO'!J299</f>
        <v>Imagen</v>
      </c>
      <c r="E298" s="461" t="str">
        <f>'01-Mapa de riesgo-UO'!K299</f>
        <v>Demandas por derechos de autor y por uso de imagen</v>
      </c>
      <c r="F298" s="461" t="str">
        <f>'01-Mapa de riesgo-UO'!L299</f>
        <v>Demandas de autoría por el uso de material audiovisual, y por el uso de imagen sin previo consentimiento</v>
      </c>
      <c r="G298" s="266" t="str">
        <f>'01-Mapa de riesgo-UO'!I299</f>
        <v>Inexistencia de un formato para la cesión de derechos de autor</v>
      </c>
      <c r="H298" s="461" t="str">
        <f>'01-Mapa de riesgo-UO'!M299</f>
        <v>Pérdida económica por demandas
Sanciones legales para la Universidad</v>
      </c>
      <c r="I298" s="464" t="str">
        <f>'01-Mapa de riesgo-UO'!AT299</f>
        <v>MODERADO</v>
      </c>
      <c r="J298" s="461">
        <f>'01-Mapa de riesgo-UO'!AU299</f>
        <v>0</v>
      </c>
      <c r="K298" s="534">
        <v>0</v>
      </c>
      <c r="L298" s="533" t="s">
        <v>2585</v>
      </c>
      <c r="M298" s="267">
        <f>'01-Mapa de riesgo-UO'!W299</f>
        <v>0</v>
      </c>
      <c r="N298" s="266">
        <f>'01-Mapa de riesgo-UO'!AB299</f>
        <v>0</v>
      </c>
      <c r="O298" s="266">
        <f>'01-Mapa de riesgo-UO'!AF299</f>
        <v>0</v>
      </c>
      <c r="P298" s="268">
        <f>'01-Mapa de riesgo-UO'!AK299</f>
        <v>0</v>
      </c>
      <c r="Q298" s="268">
        <f>'01-Mapa de riesgo-UO'!AP299</f>
        <v>0</v>
      </c>
      <c r="R298" s="464" t="str">
        <f>'01-Mapa de riesgo-UO'!AR299</f>
        <v>INEXISTENTE</v>
      </c>
      <c r="S298" s="571"/>
      <c r="T298" s="467"/>
      <c r="U298" s="269">
        <f>'01-Mapa de riesgo-UO'!AW299</f>
        <v>0</v>
      </c>
      <c r="V298" s="269">
        <f>'01-Mapa de riesgo-UO'!AX299</f>
        <v>0</v>
      </c>
      <c r="W298" s="270" t="str">
        <f>'01-Mapa de riesgo-UO'!K299</f>
        <v>Demandas por derechos de autor y por uso de imagen</v>
      </c>
      <c r="X298" s="273"/>
      <c r="Y298" s="273"/>
      <c r="Z298" s="273"/>
      <c r="AA298" s="273"/>
      <c r="AB298" s="479" t="s">
        <v>2209</v>
      </c>
      <c r="AC298" s="264"/>
    </row>
    <row r="299" spans="1:29" ht="92.25" hidden="1" customHeight="1" x14ac:dyDescent="0.2">
      <c r="A299" s="462"/>
      <c r="B299" s="462"/>
      <c r="C299" s="462"/>
      <c r="D299" s="462"/>
      <c r="E299" s="462"/>
      <c r="F299" s="462"/>
      <c r="G299" s="266" t="str">
        <f>'01-Mapa de riesgo-UO'!I300</f>
        <v>Inexistencia de un formato para el consentimiento de uso de imagen</v>
      </c>
      <c r="H299" s="462"/>
      <c r="I299" s="462"/>
      <c r="J299" s="462"/>
      <c r="K299" s="472"/>
      <c r="L299" s="472"/>
      <c r="M299" s="267" t="str">
        <f>'01-Mapa de riesgo-UO'!W300</f>
        <v>Existen formatos creados, más no están incorporados en el proceso aún</v>
      </c>
      <c r="N299" s="266">
        <f>'01-Mapa de riesgo-UO'!AB300</f>
        <v>0</v>
      </c>
      <c r="O299" s="266">
        <f>'01-Mapa de riesgo-UO'!AF300</f>
        <v>0</v>
      </c>
      <c r="P299" s="268">
        <f>'01-Mapa de riesgo-UO'!AK300</f>
        <v>0</v>
      </c>
      <c r="Q299" s="268">
        <f>'01-Mapa de riesgo-UO'!AP300</f>
        <v>0</v>
      </c>
      <c r="R299" s="462"/>
      <c r="S299" s="571" t="s">
        <v>2590</v>
      </c>
      <c r="T299" s="467"/>
      <c r="U299" s="269">
        <f>'01-Mapa de riesgo-UO'!AW300</f>
        <v>0</v>
      </c>
      <c r="V299" s="269">
        <f>'01-Mapa de riesgo-UO'!AX300</f>
        <v>0</v>
      </c>
      <c r="W299" s="270">
        <f>'01-Mapa de riesgo-UO'!K300</f>
        <v>0</v>
      </c>
      <c r="X299" s="273" t="s">
        <v>267</v>
      </c>
      <c r="Y299" s="273" t="s">
        <v>2595</v>
      </c>
      <c r="Z299" s="273" t="s">
        <v>543</v>
      </c>
      <c r="AA299" s="273"/>
      <c r="AB299" s="469"/>
      <c r="AC299" s="264"/>
    </row>
    <row r="300" spans="1:29" ht="92.25" hidden="1" customHeight="1" x14ac:dyDescent="0.2">
      <c r="A300" s="463"/>
      <c r="B300" s="463"/>
      <c r="C300" s="463"/>
      <c r="D300" s="463"/>
      <c r="E300" s="463"/>
      <c r="F300" s="463"/>
      <c r="G300" s="266">
        <f>'01-Mapa de riesgo-UO'!I301</f>
        <v>0</v>
      </c>
      <c r="H300" s="463"/>
      <c r="I300" s="463"/>
      <c r="J300" s="463"/>
      <c r="K300" s="473"/>
      <c r="L300" s="473"/>
      <c r="M300" s="267">
        <f>'01-Mapa de riesgo-UO'!W301</f>
        <v>0</v>
      </c>
      <c r="N300" s="266">
        <f>'01-Mapa de riesgo-UO'!AB301</f>
        <v>0</v>
      </c>
      <c r="O300" s="266">
        <f>'01-Mapa de riesgo-UO'!AF301</f>
        <v>0</v>
      </c>
      <c r="P300" s="268">
        <f>'01-Mapa de riesgo-UO'!AK301</f>
        <v>0</v>
      </c>
      <c r="Q300" s="268">
        <f>'01-Mapa de riesgo-UO'!AP301</f>
        <v>0</v>
      </c>
      <c r="R300" s="463"/>
      <c r="S300" s="571"/>
      <c r="T300" s="467"/>
      <c r="U300" s="269">
        <f>'01-Mapa de riesgo-UO'!AW301</f>
        <v>0</v>
      </c>
      <c r="V300" s="269">
        <f>'01-Mapa de riesgo-UO'!AX301</f>
        <v>0</v>
      </c>
      <c r="W300" s="270">
        <f>'01-Mapa de riesgo-UO'!K301</f>
        <v>0</v>
      </c>
      <c r="X300" s="273"/>
      <c r="Y300" s="273"/>
      <c r="Z300" s="273"/>
      <c r="AA300" s="273"/>
      <c r="AB300" s="470"/>
      <c r="AC300" s="264"/>
    </row>
    <row r="301" spans="1:29" ht="92.25" hidden="1" customHeight="1" x14ac:dyDescent="0.2">
      <c r="A301" s="465">
        <v>98</v>
      </c>
      <c r="B301" s="465" t="str">
        <f>'01-Mapa de riesgo-UO'!D302</f>
        <v>CONTROL_SEGUIMIENTO</v>
      </c>
      <c r="C301" s="461" t="str">
        <f>+'01-Mapa de riesgo-UO'!F302</f>
        <v>NO</v>
      </c>
      <c r="D301" s="461" t="str">
        <f>'01-Mapa de riesgo-UO'!J302</f>
        <v>Tecnología</v>
      </c>
      <c r="E301" s="461" t="str">
        <f>'01-Mapa de riesgo-UO'!K302</f>
        <v>Ausencia de notificación personal y oportuna de los autos de apertura de actuación disciplinaria</v>
      </c>
      <c r="F301" s="461"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6" t="str">
        <f>'01-Mapa de riesgo-UO'!I302</f>
        <v>Caida de redes</v>
      </c>
      <c r="H301" s="461"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64" t="str">
        <f>'01-Mapa de riesgo-UO'!AT302</f>
        <v>LEVE</v>
      </c>
      <c r="J301" s="461" t="str">
        <f>'01-Mapa de riesgo-UO'!AU302</f>
        <v>(# notificación personal y oportuna gestionadas/# notificación personal y oportuna requeridas en el expediente procesal)*100</v>
      </c>
      <c r="K301" s="476">
        <v>1</v>
      </c>
      <c r="L301" s="478" t="s">
        <v>2604</v>
      </c>
      <c r="M301" s="267" t="str">
        <f>'01-Mapa de riesgo-UO'!W302</f>
        <v xml:space="preserve">Riesgos del proveedor de internet que se caiga o que disminuya la calidad del servicio  </v>
      </c>
      <c r="N301" s="266">
        <f>'01-Mapa de riesgo-UO'!AB302</f>
        <v>0</v>
      </c>
      <c r="O301" s="266" t="str">
        <f>'01-Mapa de riesgo-UO'!AF302</f>
        <v>Asignado</v>
      </c>
      <c r="P301" s="268" t="str">
        <f>'01-Mapa de riesgo-UO'!AK302</f>
        <v>Oportuno</v>
      </c>
      <c r="Q301" s="268" t="str">
        <f>'01-Mapa de riesgo-UO'!AP302</f>
        <v>Preventivo</v>
      </c>
      <c r="R301" s="464" t="str">
        <f>'01-Mapa de riesgo-UO'!AR302</f>
        <v>ACEPTABLE</v>
      </c>
      <c r="S301" s="478" t="s">
        <v>2608</v>
      </c>
      <c r="T301" s="478"/>
      <c r="U301" s="269" t="str">
        <f>'01-Mapa de riesgo-UO'!AW302</f>
        <v>ASUMIR</v>
      </c>
      <c r="V301" s="269">
        <f>'01-Mapa de riesgo-UO'!AX302</f>
        <v>0</v>
      </c>
      <c r="W301" s="270" t="str">
        <f>'01-Mapa de riesgo-UO'!K302</f>
        <v>Ausencia de notificación personal y oportuna de los autos de apertura de actuación disciplinaria</v>
      </c>
      <c r="X301" s="271"/>
      <c r="Y301" s="272"/>
      <c r="Z301" s="273"/>
      <c r="AA301" s="273"/>
      <c r="AB301" s="468" t="s">
        <v>2213</v>
      </c>
      <c r="AC301" s="264"/>
    </row>
    <row r="302" spans="1:29" ht="92.25" hidden="1" customHeight="1" x14ac:dyDescent="0.2">
      <c r="A302" s="462"/>
      <c r="B302" s="462"/>
      <c r="C302" s="462"/>
      <c r="D302" s="462"/>
      <c r="E302" s="462"/>
      <c r="F302" s="462"/>
      <c r="G302" s="266">
        <f>'01-Mapa de riesgo-UO'!I303</f>
        <v>0</v>
      </c>
      <c r="H302" s="462"/>
      <c r="I302" s="462"/>
      <c r="J302" s="462"/>
      <c r="K302" s="477"/>
      <c r="L302" s="478"/>
      <c r="M302" s="267">
        <f>'01-Mapa de riesgo-UO'!W303</f>
        <v>0</v>
      </c>
      <c r="N302" s="266">
        <f>'01-Mapa de riesgo-UO'!AB303</f>
        <v>0</v>
      </c>
      <c r="O302" s="266">
        <f>'01-Mapa de riesgo-UO'!AF303</f>
        <v>0</v>
      </c>
      <c r="P302" s="268">
        <f>'01-Mapa de riesgo-UO'!AK303</f>
        <v>0</v>
      </c>
      <c r="Q302" s="268">
        <f>'01-Mapa de riesgo-UO'!AP303</f>
        <v>0</v>
      </c>
      <c r="R302" s="462"/>
      <c r="S302" s="478"/>
      <c r="T302" s="478"/>
      <c r="U302" s="269" t="str">
        <f>'01-Mapa de riesgo-UO'!AW303</f>
        <v>ASUMIR</v>
      </c>
      <c r="V302" s="269">
        <f>'01-Mapa de riesgo-UO'!AX303</f>
        <v>0</v>
      </c>
      <c r="W302" s="270">
        <f>'01-Mapa de riesgo-UO'!K303</f>
        <v>0</v>
      </c>
      <c r="X302" s="271"/>
      <c r="Y302" s="272"/>
      <c r="Z302" s="273"/>
      <c r="AA302" s="273"/>
      <c r="AB302" s="469"/>
      <c r="AC302" s="264"/>
    </row>
    <row r="303" spans="1:29" ht="92.25" hidden="1" customHeight="1" x14ac:dyDescent="0.2">
      <c r="A303" s="463"/>
      <c r="B303" s="463"/>
      <c r="C303" s="463"/>
      <c r="D303" s="463"/>
      <c r="E303" s="463"/>
      <c r="F303" s="463"/>
      <c r="G303" s="266">
        <f>'01-Mapa de riesgo-UO'!I304</f>
        <v>0</v>
      </c>
      <c r="H303" s="463"/>
      <c r="I303" s="463"/>
      <c r="J303" s="463"/>
      <c r="K303" s="477"/>
      <c r="L303" s="478"/>
      <c r="M303" s="267">
        <f>'01-Mapa de riesgo-UO'!W304</f>
        <v>0</v>
      </c>
      <c r="N303" s="266">
        <f>'01-Mapa de riesgo-UO'!AB304</f>
        <v>0</v>
      </c>
      <c r="O303" s="266">
        <f>'01-Mapa de riesgo-UO'!AF304</f>
        <v>0</v>
      </c>
      <c r="P303" s="268">
        <f>'01-Mapa de riesgo-UO'!AK304</f>
        <v>0</v>
      </c>
      <c r="Q303" s="268">
        <f>'01-Mapa de riesgo-UO'!AP304</f>
        <v>0</v>
      </c>
      <c r="R303" s="463"/>
      <c r="S303" s="478"/>
      <c r="T303" s="478"/>
      <c r="U303" s="269">
        <f>'01-Mapa de riesgo-UO'!AW304</f>
        <v>0</v>
      </c>
      <c r="V303" s="269">
        <f>'01-Mapa de riesgo-UO'!AX304</f>
        <v>0</v>
      </c>
      <c r="W303" s="270">
        <f>'01-Mapa de riesgo-UO'!K304</f>
        <v>0</v>
      </c>
      <c r="X303" s="271"/>
      <c r="Y303" s="272"/>
      <c r="Z303" s="273"/>
      <c r="AA303" s="273"/>
      <c r="AB303" s="470"/>
      <c r="AC303" s="264"/>
    </row>
    <row r="304" spans="1:29" ht="92.25" hidden="1" customHeight="1" x14ac:dyDescent="0.2">
      <c r="A304" s="465">
        <v>99</v>
      </c>
      <c r="B304" s="465" t="str">
        <f>'01-Mapa de riesgo-UO'!D305</f>
        <v>CONTROL_SEGUIMIENTO</v>
      </c>
      <c r="C304" s="461" t="str">
        <f>+'01-Mapa de riesgo-UO'!F305</f>
        <v>NO</v>
      </c>
      <c r="D304" s="461" t="str">
        <f>'01-Mapa de riesgo-UO'!J305</f>
        <v>Operacional</v>
      </c>
      <c r="E304" s="461" t="str">
        <f>'01-Mapa de riesgo-UO'!K305</f>
        <v xml:space="preserve">Que por no tener establecida la competencia interna para investigar a los colaboradores que no son servidores publicos de planta  de la UTP, se deje de investigar conductas reprochables. </v>
      </c>
      <c r="F304" s="461" t="str">
        <f>'01-Mapa de riesgo-UO'!L305</f>
        <v xml:space="preserve">La ley 1952 de 2019 modificada por la 2094 de 2021 faculta a las OCID para dsiciplinar unicamante a servidores publicos de planta, los demas no tienen competencia interna establecida  </v>
      </c>
      <c r="G304" s="266" t="str">
        <f>'01-Mapa de riesgo-UO'!I305</f>
        <v>Ausencia de procedimientos o reglamentación en temas específicos</v>
      </c>
      <c r="H304" s="461" t="str">
        <f>'01-Mapa de riesgo-UO'!M305</f>
        <v>Que se dejen de investigar conductas de colaboradores que no son servidores publicos de planta de la UTP</v>
      </c>
      <c r="I304" s="464" t="str">
        <f>'01-Mapa de riesgo-UO'!AT305</f>
        <v>GRAVE</v>
      </c>
      <c r="J304" s="461" t="str">
        <f>'01-Mapa de riesgo-UO'!AU305</f>
        <v xml:space="preserve">(#Procesos en contra de transitorios /# falta de competencia)*0 </v>
      </c>
      <c r="K304" s="476">
        <v>0.8</v>
      </c>
      <c r="L304" s="478" t="s">
        <v>2605</v>
      </c>
      <c r="M304" s="267">
        <f>'01-Mapa de riesgo-UO'!W305</f>
        <v>0</v>
      </c>
      <c r="N304" s="266">
        <f>'01-Mapa de riesgo-UO'!AB305</f>
        <v>0</v>
      </c>
      <c r="O304" s="266">
        <f>'01-Mapa de riesgo-UO'!AF305</f>
        <v>0</v>
      </c>
      <c r="P304" s="268">
        <f>'01-Mapa de riesgo-UO'!AK305</f>
        <v>0</v>
      </c>
      <c r="Q304" s="268">
        <f>'01-Mapa de riesgo-UO'!AP305</f>
        <v>0</v>
      </c>
      <c r="R304" s="464" t="str">
        <f>'01-Mapa de riesgo-UO'!AR305</f>
        <v>INEXISTENTE</v>
      </c>
      <c r="S304" s="478" t="s">
        <v>2609</v>
      </c>
      <c r="T304" s="478"/>
      <c r="U304" s="269" t="str">
        <f>'01-Mapa de riesgo-UO'!AW305</f>
        <v>EVITAR</v>
      </c>
      <c r="V304" s="269">
        <f>'01-Mapa de riesgo-UO'!AX305</f>
        <v>0</v>
      </c>
      <c r="W304" s="270" t="str">
        <f>'01-Mapa de riesgo-UO'!K305</f>
        <v xml:space="preserve">Que por no tener establecida la competencia interna para investigar a los colaboradores que no son servidores publicos de planta  de la UTP, se deje de investigar conductas reprochables. </v>
      </c>
      <c r="X304" s="271"/>
      <c r="Y304" s="272"/>
      <c r="Z304" s="273"/>
      <c r="AA304" s="273"/>
      <c r="AB304" s="479" t="s">
        <v>2209</v>
      </c>
      <c r="AC304" s="264"/>
    </row>
    <row r="305" spans="1:29" ht="92.25" hidden="1" customHeight="1" x14ac:dyDescent="0.2">
      <c r="A305" s="462"/>
      <c r="B305" s="462"/>
      <c r="C305" s="462"/>
      <c r="D305" s="462"/>
      <c r="E305" s="462"/>
      <c r="F305" s="462"/>
      <c r="G305" s="266" t="str">
        <f>'01-Mapa de riesgo-UO'!I306</f>
        <v>Desconocimiento u omisión de una ley, norma, politica.</v>
      </c>
      <c r="H305" s="462"/>
      <c r="I305" s="462"/>
      <c r="J305" s="462"/>
      <c r="K305" s="477"/>
      <c r="L305" s="478"/>
      <c r="M305" s="267">
        <f>'01-Mapa de riesgo-UO'!W306</f>
        <v>0</v>
      </c>
      <c r="N305" s="266">
        <f>'01-Mapa de riesgo-UO'!AB306</f>
        <v>0</v>
      </c>
      <c r="O305" s="266">
        <f>'01-Mapa de riesgo-UO'!AF306</f>
        <v>0</v>
      </c>
      <c r="P305" s="268">
        <f>'01-Mapa de riesgo-UO'!AK306</f>
        <v>0</v>
      </c>
      <c r="Q305" s="268">
        <f>'01-Mapa de riesgo-UO'!AP306</f>
        <v>0</v>
      </c>
      <c r="R305" s="462"/>
      <c r="S305" s="478" t="s">
        <v>2610</v>
      </c>
      <c r="T305" s="478"/>
      <c r="U305" s="269">
        <f>'01-Mapa de riesgo-UO'!AW306</f>
        <v>0</v>
      </c>
      <c r="V305" s="269">
        <f>'01-Mapa de riesgo-UO'!AX306</f>
        <v>0</v>
      </c>
      <c r="W305" s="270">
        <f>'01-Mapa de riesgo-UO'!K306</f>
        <v>0</v>
      </c>
      <c r="X305" s="271"/>
      <c r="Y305" s="272"/>
      <c r="Z305" s="273"/>
      <c r="AA305" s="273"/>
      <c r="AB305" s="469"/>
      <c r="AC305" s="264"/>
    </row>
    <row r="306" spans="1:29" ht="92.25" hidden="1" customHeight="1" x14ac:dyDescent="0.2">
      <c r="A306" s="463"/>
      <c r="B306" s="463"/>
      <c r="C306" s="463"/>
      <c r="D306" s="463"/>
      <c r="E306" s="463"/>
      <c r="F306" s="463"/>
      <c r="G306" s="266" t="str">
        <f>'01-Mapa de riesgo-UO'!I307</f>
        <v xml:space="preserve">Desactualización de procedimientos </v>
      </c>
      <c r="H306" s="463"/>
      <c r="I306" s="463"/>
      <c r="J306" s="463"/>
      <c r="K306" s="477"/>
      <c r="L306" s="478"/>
      <c r="M306" s="267">
        <f>'01-Mapa de riesgo-UO'!W307</f>
        <v>0</v>
      </c>
      <c r="N306" s="266">
        <f>'01-Mapa de riesgo-UO'!AB307</f>
        <v>0</v>
      </c>
      <c r="O306" s="266">
        <f>'01-Mapa de riesgo-UO'!AF307</f>
        <v>0</v>
      </c>
      <c r="P306" s="268">
        <f>'01-Mapa de riesgo-UO'!AK307</f>
        <v>0</v>
      </c>
      <c r="Q306" s="268">
        <f>'01-Mapa de riesgo-UO'!AP307</f>
        <v>0</v>
      </c>
      <c r="R306" s="463"/>
      <c r="S306" s="478"/>
      <c r="T306" s="478"/>
      <c r="U306" s="269" t="str">
        <f>'01-Mapa de riesgo-UO'!AW307</f>
        <v>EVITAR</v>
      </c>
      <c r="V306" s="269">
        <f>'01-Mapa de riesgo-UO'!AX307</f>
        <v>0</v>
      </c>
      <c r="W306" s="270">
        <f>'01-Mapa de riesgo-UO'!K307</f>
        <v>0</v>
      </c>
      <c r="X306" s="271"/>
      <c r="Y306" s="272"/>
      <c r="Z306" s="273"/>
      <c r="AA306" s="273"/>
      <c r="AB306" s="470"/>
      <c r="AC306" s="264"/>
    </row>
    <row r="307" spans="1:29" ht="92.25" hidden="1" customHeight="1" x14ac:dyDescent="0.2">
      <c r="A307" s="465">
        <v>100</v>
      </c>
      <c r="B307" s="465" t="str">
        <f>'01-Mapa de riesgo-UO'!D308</f>
        <v>CONTROL_SEGUIMIENTO</v>
      </c>
      <c r="C307" s="461" t="str">
        <f>+'01-Mapa de riesgo-UO'!F308</f>
        <v>NO</v>
      </c>
      <c r="D307" s="461" t="str">
        <f>'01-Mapa de riesgo-UO'!J308</f>
        <v>Cumplimiento</v>
      </c>
      <c r="E307" s="461" t="str">
        <f>'01-Mapa de riesgo-UO'!K308</f>
        <v>Incumplimiento de la norma externa que rige la rendición de la cuenta e informes (RCA) a la Contraloría General de la República</v>
      </c>
      <c r="F307" s="461" t="str">
        <f>'01-Mapa de riesgo-UO'!L308</f>
        <v>Informes entregados posteriormente a las fechas requeridas por el ente de control o que no siguen las directrices de la normatividad aplicable</v>
      </c>
      <c r="G307" s="266" t="str">
        <f>'01-Mapa de riesgo-UO'!I308</f>
        <v>Presentación inoportuna  de información por parte de las dependencias académicas o administrativas  requerida  en la RCA</v>
      </c>
      <c r="H307" s="461" t="str">
        <f>'01-Mapa de riesgo-UO'!M308</f>
        <v>Sanciones  impuestas  a los funcionarios responsables de la  RCA</v>
      </c>
      <c r="I307" s="464" t="str">
        <f>'01-Mapa de riesgo-UO'!AT308</f>
        <v>LEVE</v>
      </c>
      <c r="J307" s="461"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476">
        <v>0</v>
      </c>
      <c r="L307" s="483" t="s">
        <v>2613</v>
      </c>
      <c r="M307" s="267" t="str">
        <f>'01-Mapa de riesgo-UO'!W308</f>
        <v>Seguimiento al cumplimiento de la entrega de la información por parte de las dependencias que reportan</v>
      </c>
      <c r="N307" s="266">
        <f>'01-Mapa de riesgo-UO'!AB308</f>
        <v>0</v>
      </c>
      <c r="O307" s="266" t="str">
        <f>'01-Mapa de riesgo-UO'!AF308</f>
        <v>Asignado</v>
      </c>
      <c r="P307" s="268" t="str">
        <f>'01-Mapa de riesgo-UO'!AK308</f>
        <v>Oportuno</v>
      </c>
      <c r="Q307" s="268" t="str">
        <f>'01-Mapa de riesgo-UO'!AP308</f>
        <v>Preventivo</v>
      </c>
      <c r="R307" s="464" t="str">
        <f>'01-Mapa de riesgo-UO'!AR308</f>
        <v>ACEPTABLE</v>
      </c>
      <c r="S307" s="478" t="s">
        <v>2617</v>
      </c>
      <c r="T307" s="478"/>
      <c r="U307" s="269" t="str">
        <f>'01-Mapa de riesgo-UO'!AW308</f>
        <v>ASUMIR</v>
      </c>
      <c r="V307" s="269">
        <f>'01-Mapa de riesgo-UO'!AX308</f>
        <v>0</v>
      </c>
      <c r="W307" s="270" t="str">
        <f>'01-Mapa de riesgo-UO'!K308</f>
        <v>Incumplimiento de la norma externa que rige la rendición de la cuenta e informes (RCA) a la Contraloría General de la República</v>
      </c>
      <c r="X307" s="271"/>
      <c r="Y307" s="272"/>
      <c r="Z307" s="273"/>
      <c r="AA307" s="273"/>
      <c r="AB307" s="468" t="s">
        <v>2213</v>
      </c>
      <c r="AC307" s="264"/>
    </row>
    <row r="308" spans="1:29" ht="92.25" hidden="1" customHeight="1" x14ac:dyDescent="0.2">
      <c r="A308" s="462"/>
      <c r="B308" s="462"/>
      <c r="C308" s="462"/>
      <c r="D308" s="462"/>
      <c r="E308" s="462"/>
      <c r="F308" s="462"/>
      <c r="G308" s="266" t="str">
        <f>'01-Mapa de riesgo-UO'!I309</f>
        <v>La información  requerida  en la RCA no se encuentra sistematizada y su  consulta, elaboración y verificación es  manual.</v>
      </c>
      <c r="H308" s="462"/>
      <c r="I308" s="462"/>
      <c r="J308" s="462"/>
      <c r="K308" s="477"/>
      <c r="L308" s="478"/>
      <c r="M308" s="267" t="str">
        <f>'01-Mapa de riesgo-UO'!W309</f>
        <v>Verificacion aleatoria de la informacion contenida en los informes a presentar</v>
      </c>
      <c r="N308" s="266">
        <f>'01-Mapa de riesgo-UO'!AB309</f>
        <v>0</v>
      </c>
      <c r="O308" s="266" t="str">
        <f>'01-Mapa de riesgo-UO'!AF309</f>
        <v>Asignado</v>
      </c>
      <c r="P308" s="268" t="str">
        <f>'01-Mapa de riesgo-UO'!AK309</f>
        <v>Oportuno</v>
      </c>
      <c r="Q308" s="268" t="str">
        <f>'01-Mapa de riesgo-UO'!AP309</f>
        <v>Detectivo</v>
      </c>
      <c r="R308" s="462"/>
      <c r="S308" s="478" t="s">
        <v>2618</v>
      </c>
      <c r="T308" s="478"/>
      <c r="U308" s="269" t="str">
        <f>'01-Mapa de riesgo-UO'!AW309</f>
        <v>ASUMIR</v>
      </c>
      <c r="V308" s="269">
        <f>'01-Mapa de riesgo-UO'!AX309</f>
        <v>0</v>
      </c>
      <c r="W308" s="270">
        <f>'01-Mapa de riesgo-UO'!K309</f>
        <v>0</v>
      </c>
      <c r="X308" s="271"/>
      <c r="Y308" s="272"/>
      <c r="Z308" s="273"/>
      <c r="AA308" s="273"/>
      <c r="AB308" s="469"/>
      <c r="AC308" s="264"/>
    </row>
    <row r="309" spans="1:29" ht="92.25" hidden="1" customHeight="1" x14ac:dyDescent="0.2">
      <c r="A309" s="463"/>
      <c r="B309" s="463"/>
      <c r="C309" s="463"/>
      <c r="D309" s="463"/>
      <c r="E309" s="463"/>
      <c r="F309" s="463"/>
      <c r="G309" s="266">
        <f>'01-Mapa de riesgo-UO'!I310</f>
        <v>0</v>
      </c>
      <c r="H309" s="463"/>
      <c r="I309" s="463"/>
      <c r="J309" s="463"/>
      <c r="K309" s="477"/>
      <c r="L309" s="478"/>
      <c r="M309" s="267" t="str">
        <f>'01-Mapa de riesgo-UO'!W310</f>
        <v>Validacion del informe SIRECI a presentar</v>
      </c>
      <c r="N309" s="266" t="str">
        <f>'01-Mapa de riesgo-UO'!AB310</f>
        <v>Aplicativo STORM de la CGR</v>
      </c>
      <c r="O309" s="266" t="str">
        <f>'01-Mapa de riesgo-UO'!AF310</f>
        <v>Asignado</v>
      </c>
      <c r="P309" s="268" t="str">
        <f>'01-Mapa de riesgo-UO'!AK310</f>
        <v>Oportuno</v>
      </c>
      <c r="Q309" s="268" t="str">
        <f>'01-Mapa de riesgo-UO'!AP310</f>
        <v>Detectivo</v>
      </c>
      <c r="R309" s="463"/>
      <c r="S309" s="478" t="s">
        <v>2619</v>
      </c>
      <c r="T309" s="478"/>
      <c r="U309" s="269" t="str">
        <f>'01-Mapa de riesgo-UO'!AW310</f>
        <v>ASUMIR</v>
      </c>
      <c r="V309" s="269">
        <f>'01-Mapa de riesgo-UO'!AX310</f>
        <v>0</v>
      </c>
      <c r="W309" s="270">
        <f>'01-Mapa de riesgo-UO'!K310</f>
        <v>0</v>
      </c>
      <c r="X309" s="271"/>
      <c r="Y309" s="272"/>
      <c r="Z309" s="273"/>
      <c r="AA309" s="273"/>
      <c r="AB309" s="470"/>
      <c r="AC309" s="264"/>
    </row>
    <row r="310" spans="1:29" ht="92.25" hidden="1" customHeight="1" x14ac:dyDescent="0.2">
      <c r="A310" s="465">
        <v>101</v>
      </c>
      <c r="B310" s="465" t="str">
        <f>'01-Mapa de riesgo-UO'!D311</f>
        <v>CONTROL_SEGUIMIENTO</v>
      </c>
      <c r="C310" s="461" t="str">
        <f>+'01-Mapa de riesgo-UO'!F311</f>
        <v>NO</v>
      </c>
      <c r="D310" s="461" t="str">
        <f>'01-Mapa de riesgo-UO'!J311</f>
        <v>Operacional</v>
      </c>
      <c r="E310" s="461" t="str">
        <f>'01-Mapa de riesgo-UO'!K311</f>
        <v>Baja cobertura del programa anual de auditorías de Control Interno</v>
      </c>
      <c r="F310" s="461" t="str">
        <f>'01-Mapa de riesgo-UO'!L311</f>
        <v>Control Interno no puede  ejercer la evaluación independiente en todos los ámbitos de la Universidad</v>
      </c>
      <c r="G310" s="266" t="str">
        <f>'01-Mapa de riesgo-UO'!I311</f>
        <v>Incremento de requerimientos de entes externos de control  u otros normativos o de Ley que sean delegados a Control Interno</v>
      </c>
      <c r="H310" s="461" t="str">
        <f>'01-Mapa de riesgo-UO'!M311</f>
        <v>Información insuficiente para la alta dirección que permita tomar decisiones para la mejora
Hallazgos de auditoria de CGR</v>
      </c>
      <c r="I310" s="464" t="str">
        <f>'01-Mapa de riesgo-UO'!AT311</f>
        <v>LEVE</v>
      </c>
      <c r="J310" s="461"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476">
        <f>5/10</f>
        <v>0.5</v>
      </c>
      <c r="L310" s="478" t="s">
        <v>2614</v>
      </c>
      <c r="M310" s="267" t="str">
        <f>'01-Mapa de riesgo-UO'!W311</f>
        <v>Revision del Mapa de  aseguramiento y Análisis de riesgos de procesos</v>
      </c>
      <c r="N310" s="266">
        <f>'01-Mapa de riesgo-UO'!AB311</f>
        <v>0</v>
      </c>
      <c r="O310" s="266" t="str">
        <f>'01-Mapa de riesgo-UO'!AF311</f>
        <v>Asignado</v>
      </c>
      <c r="P310" s="268" t="str">
        <f>'01-Mapa de riesgo-UO'!AK311</f>
        <v>Oportuno</v>
      </c>
      <c r="Q310" s="268" t="str">
        <f>'01-Mapa de riesgo-UO'!AP311</f>
        <v>Preventivo</v>
      </c>
      <c r="R310" s="464" t="str">
        <f>'01-Mapa de riesgo-UO'!AR311</f>
        <v>FUERTE</v>
      </c>
      <c r="S310" s="478" t="s">
        <v>2620</v>
      </c>
      <c r="T310" s="478"/>
      <c r="U310" s="269" t="str">
        <f>'01-Mapa de riesgo-UO'!AW311</f>
        <v>ASUMIR</v>
      </c>
      <c r="V310" s="269">
        <f>'01-Mapa de riesgo-UO'!AX311</f>
        <v>0</v>
      </c>
      <c r="W310" s="270" t="str">
        <f>'01-Mapa de riesgo-UO'!K311</f>
        <v>Baja cobertura del programa anual de auditorías de Control Interno</v>
      </c>
      <c r="X310" s="271"/>
      <c r="Y310" s="272"/>
      <c r="Z310" s="273"/>
      <c r="AA310" s="273"/>
      <c r="AB310" s="468" t="s">
        <v>2213</v>
      </c>
      <c r="AC310" s="264"/>
    </row>
    <row r="311" spans="1:29" ht="92.25" hidden="1" customHeight="1" x14ac:dyDescent="0.2">
      <c r="A311" s="462"/>
      <c r="B311" s="462"/>
      <c r="C311" s="462"/>
      <c r="D311" s="462"/>
      <c r="E311" s="462"/>
      <c r="F311" s="462"/>
      <c r="G311" s="266" t="str">
        <f>'01-Mapa de riesgo-UO'!I312</f>
        <v>Solicitudes adicionales de auditorias  por  parte del CICI o de otras dependencias que no están priorizadas en el programa de auditoria</v>
      </c>
      <c r="H311" s="462"/>
      <c r="I311" s="462"/>
      <c r="J311" s="462"/>
      <c r="K311" s="477"/>
      <c r="L311" s="478"/>
      <c r="M311" s="267" t="str">
        <f>'01-Mapa de riesgo-UO'!W312</f>
        <v>Aprobación del Programa de Auditoria por parte del Comité Institucional de Control Interno (CICI)</v>
      </c>
      <c r="N311" s="266">
        <f>'01-Mapa de riesgo-UO'!AB312</f>
        <v>0</v>
      </c>
      <c r="O311" s="266" t="str">
        <f>'01-Mapa de riesgo-UO'!AF312</f>
        <v>Asignado</v>
      </c>
      <c r="P311" s="268" t="str">
        <f>'01-Mapa de riesgo-UO'!AK312</f>
        <v>Oportuno</v>
      </c>
      <c r="Q311" s="268" t="str">
        <f>'01-Mapa de riesgo-UO'!AP312</f>
        <v>Preventivo</v>
      </c>
      <c r="R311" s="462"/>
      <c r="S311" s="478" t="s">
        <v>2621</v>
      </c>
      <c r="T311" s="478"/>
      <c r="U311" s="269" t="str">
        <f>'01-Mapa de riesgo-UO'!AW312</f>
        <v>ASUMIR</v>
      </c>
      <c r="V311" s="269">
        <f>'01-Mapa de riesgo-UO'!AX312</f>
        <v>0</v>
      </c>
      <c r="W311" s="270">
        <f>'01-Mapa de riesgo-UO'!K312</f>
        <v>0</v>
      </c>
      <c r="X311" s="271"/>
      <c r="Y311" s="272"/>
      <c r="Z311" s="273"/>
      <c r="AA311" s="273"/>
      <c r="AB311" s="469"/>
      <c r="AC311" s="264"/>
    </row>
    <row r="312" spans="1:29" ht="92.25" hidden="1" customHeight="1" x14ac:dyDescent="0.2">
      <c r="A312" s="463"/>
      <c r="B312" s="463"/>
      <c r="C312" s="463"/>
      <c r="D312" s="463"/>
      <c r="E312" s="463"/>
      <c r="F312" s="463"/>
      <c r="G312" s="266" t="str">
        <f>'01-Mapa de riesgo-UO'!I313</f>
        <v>Personal insuficiente para la ejecución de auditorias que involucren todos los procesos institucionales</v>
      </c>
      <c r="H312" s="463"/>
      <c r="I312" s="463"/>
      <c r="J312" s="463"/>
      <c r="K312" s="477"/>
      <c r="L312" s="478"/>
      <c r="M312" s="267" t="str">
        <f>'01-Mapa de riesgo-UO'!W313</f>
        <v>Ejecución del programa anual de auditorias basado en riesgos y mapa de aseguramiento</v>
      </c>
      <c r="N312" s="266">
        <f>'01-Mapa de riesgo-UO'!AB313</f>
        <v>0</v>
      </c>
      <c r="O312" s="266" t="str">
        <f>'01-Mapa de riesgo-UO'!AF313</f>
        <v>Asignado</v>
      </c>
      <c r="P312" s="268" t="str">
        <f>'01-Mapa de riesgo-UO'!AK313</f>
        <v>Oportuno</v>
      </c>
      <c r="Q312" s="268" t="str">
        <f>'01-Mapa de riesgo-UO'!AP313</f>
        <v>Preventivo</v>
      </c>
      <c r="R312" s="463"/>
      <c r="S312" s="478" t="s">
        <v>2622</v>
      </c>
      <c r="T312" s="478"/>
      <c r="U312" s="269" t="str">
        <f>'01-Mapa de riesgo-UO'!AW313</f>
        <v>ASUMIR</v>
      </c>
      <c r="V312" s="269">
        <f>'01-Mapa de riesgo-UO'!AX313</f>
        <v>0</v>
      </c>
      <c r="W312" s="270">
        <f>'01-Mapa de riesgo-UO'!K313</f>
        <v>0</v>
      </c>
      <c r="X312" s="271"/>
      <c r="Y312" s="272"/>
      <c r="Z312" s="273"/>
      <c r="AA312" s="273"/>
      <c r="AB312" s="470"/>
      <c r="AC312" s="264"/>
    </row>
    <row r="313" spans="1:29" ht="92.25" hidden="1" customHeight="1" x14ac:dyDescent="0.2">
      <c r="A313" s="465">
        <v>102</v>
      </c>
      <c r="B313" s="465" t="str">
        <f>'01-Mapa de riesgo-UO'!D314</f>
        <v>CONTROL_SEGUIMIENTO</v>
      </c>
      <c r="C313" s="461" t="str">
        <f>+'01-Mapa de riesgo-UO'!F314</f>
        <v>NO</v>
      </c>
      <c r="D313" s="461" t="str">
        <f>'01-Mapa de riesgo-UO'!J314</f>
        <v>Operacional</v>
      </c>
      <c r="E313" s="461" t="str">
        <f>'01-Mapa de riesgo-UO'!K314</f>
        <v>Incumplimiento del programa anual de auditoria de la Oficina de Control Interno</v>
      </c>
      <c r="F313" s="461" t="str">
        <f>'01-Mapa de riesgo-UO'!L314</f>
        <v>Baja ejecucion del programa anual  de auditoria de la Oficina de Control Interno</v>
      </c>
      <c r="G313" s="266" t="str">
        <f>'01-Mapa de riesgo-UO'!I314</f>
        <v>Incumplimiento de los planes de auditoria establecidos</v>
      </c>
      <c r="H313" s="461" t="str">
        <f>'01-Mapa de riesgo-UO'!M314</f>
        <v>Información inoportuna para la alta dirección que permita tomar decisiones para la mejora
No generación de planes de mejoramiento
Pérdida de credibilidad de la Oficina de Control Interno</v>
      </c>
      <c r="I313" s="464" t="str">
        <f>'01-Mapa de riesgo-UO'!AT314</f>
        <v>LEVE</v>
      </c>
      <c r="J313" s="461" t="str">
        <f>'01-Mapa de riesgo-UO'!AU314</f>
        <v>No.de auditorías realizadas / Total de auditorías programadas</v>
      </c>
      <c r="K313" s="476">
        <v>0.45800000000000002</v>
      </c>
      <c r="L313" s="478" t="s">
        <v>2615</v>
      </c>
      <c r="M313" s="267" t="str">
        <f>'01-Mapa de riesgo-UO'!W314</f>
        <v>Revision del Mapa de  aseguramiento y Análisis de riesgos de procesos</v>
      </c>
      <c r="N313" s="266">
        <f>'01-Mapa de riesgo-UO'!AB314</f>
        <v>0</v>
      </c>
      <c r="O313" s="266" t="str">
        <f>'01-Mapa de riesgo-UO'!AF314</f>
        <v>Asignado</v>
      </c>
      <c r="P313" s="268" t="str">
        <f>'01-Mapa de riesgo-UO'!AK314</f>
        <v>Oportuno</v>
      </c>
      <c r="Q313" s="268" t="str">
        <f>'01-Mapa de riesgo-UO'!AP314</f>
        <v>Preventivo</v>
      </c>
      <c r="R313" s="464" t="str">
        <f>'01-Mapa de riesgo-UO'!AR314</f>
        <v>ACEPTABLE</v>
      </c>
      <c r="S313" s="478" t="s">
        <v>2620</v>
      </c>
      <c r="T313" s="478"/>
      <c r="U313" s="269" t="str">
        <f>'01-Mapa de riesgo-UO'!AW314</f>
        <v>ASUMIR</v>
      </c>
      <c r="V313" s="269">
        <f>'01-Mapa de riesgo-UO'!AX314</f>
        <v>0</v>
      </c>
      <c r="W313" s="270" t="str">
        <f>'01-Mapa de riesgo-UO'!K314</f>
        <v>Incumplimiento del programa anual de auditoria de la Oficina de Control Interno</v>
      </c>
      <c r="X313" s="271"/>
      <c r="Y313" s="272"/>
      <c r="Z313" s="273"/>
      <c r="AA313" s="273"/>
      <c r="AB313" s="468" t="s">
        <v>2213</v>
      </c>
      <c r="AC313" s="264"/>
    </row>
    <row r="314" spans="1:29" ht="92.25" hidden="1" customHeight="1" x14ac:dyDescent="0.2">
      <c r="A314" s="462"/>
      <c r="B314" s="462"/>
      <c r="C314" s="462"/>
      <c r="D314" s="462"/>
      <c r="E314" s="462"/>
      <c r="F314" s="462"/>
      <c r="G314" s="266" t="str">
        <f>'01-Mapa de riesgo-UO'!I315</f>
        <v>El Programa de auditoria tiene un alcance mayor a la capacidad operativa de Control Interno</v>
      </c>
      <c r="H314" s="462"/>
      <c r="I314" s="462"/>
      <c r="J314" s="462"/>
      <c r="K314" s="477"/>
      <c r="L314" s="478"/>
      <c r="M314" s="267" t="str">
        <f>'01-Mapa de riesgo-UO'!W315</f>
        <v>Aprobación del Programa de Auditoria y sus modificaciones por parte del Comité Institucional de Control Interno (CICI)</v>
      </c>
      <c r="N314" s="266">
        <f>'01-Mapa de riesgo-UO'!AB315</f>
        <v>0</v>
      </c>
      <c r="O314" s="266" t="str">
        <f>'01-Mapa de riesgo-UO'!AF315</f>
        <v>Asignado</v>
      </c>
      <c r="P314" s="268" t="str">
        <f>'01-Mapa de riesgo-UO'!AK315</f>
        <v>Oportuno</v>
      </c>
      <c r="Q314" s="268" t="str">
        <f>'01-Mapa de riesgo-UO'!AP315</f>
        <v>Preventivo</v>
      </c>
      <c r="R314" s="462"/>
      <c r="S314" s="478" t="s">
        <v>2622</v>
      </c>
      <c r="T314" s="478"/>
      <c r="U314" s="269" t="str">
        <f>'01-Mapa de riesgo-UO'!AW315</f>
        <v>ASUMIR</v>
      </c>
      <c r="V314" s="269">
        <f>'01-Mapa de riesgo-UO'!AX315</f>
        <v>0</v>
      </c>
      <c r="W314" s="270">
        <f>'01-Mapa de riesgo-UO'!K315</f>
        <v>0</v>
      </c>
      <c r="X314" s="271"/>
      <c r="Y314" s="272"/>
      <c r="Z314" s="273"/>
      <c r="AA314" s="273"/>
      <c r="AB314" s="469"/>
      <c r="AC314" s="264"/>
    </row>
    <row r="315" spans="1:29" ht="92.25" hidden="1" customHeight="1" x14ac:dyDescent="0.2">
      <c r="A315" s="463"/>
      <c r="B315" s="463"/>
      <c r="C315" s="463"/>
      <c r="D315" s="463"/>
      <c r="E315" s="463"/>
      <c r="F315" s="463"/>
      <c r="G315" s="266" t="str">
        <f>'01-Mapa de riesgo-UO'!I316</f>
        <v>Atencion de nuevos requerimientos legales y de entes de control que no habian sido contemplados en el programa anual de auditoria</v>
      </c>
      <c r="H315" s="463"/>
      <c r="I315" s="463"/>
      <c r="J315" s="463"/>
      <c r="K315" s="477"/>
      <c r="L315" s="478"/>
      <c r="M315" s="267" t="str">
        <f>'01-Mapa de riesgo-UO'!W316</f>
        <v>Seguimiento a la ejecucion del Programa de auditoría de Control Interno</v>
      </c>
      <c r="N315" s="266">
        <f>'01-Mapa de riesgo-UO'!AB316</f>
        <v>0</v>
      </c>
      <c r="O315" s="266" t="str">
        <f>'01-Mapa de riesgo-UO'!AF316</f>
        <v>Asignado</v>
      </c>
      <c r="P315" s="268" t="str">
        <f>'01-Mapa de riesgo-UO'!AK316</f>
        <v>Oportuno</v>
      </c>
      <c r="Q315" s="268" t="str">
        <f>'01-Mapa de riesgo-UO'!AP316</f>
        <v>Detectivo</v>
      </c>
      <c r="R315" s="463"/>
      <c r="S315" s="478" t="s">
        <v>2621</v>
      </c>
      <c r="T315" s="478"/>
      <c r="U315" s="269" t="str">
        <f>'01-Mapa de riesgo-UO'!AW316</f>
        <v>ASUMIR</v>
      </c>
      <c r="V315" s="269">
        <f>'01-Mapa de riesgo-UO'!AX316</f>
        <v>0</v>
      </c>
      <c r="W315" s="270">
        <f>'01-Mapa de riesgo-UO'!K316</f>
        <v>0</v>
      </c>
      <c r="X315" s="271"/>
      <c r="Y315" s="272"/>
      <c r="Z315" s="273"/>
      <c r="AA315" s="273"/>
      <c r="AB315" s="470"/>
      <c r="AC315" s="264"/>
    </row>
    <row r="316" spans="1:29" ht="92.25" hidden="1" customHeight="1" x14ac:dyDescent="0.2">
      <c r="A316" s="465">
        <v>103</v>
      </c>
      <c r="B316" s="465" t="str">
        <f>'01-Mapa de riesgo-UO'!D317</f>
        <v>CONTROL_SEGUIMIENTO</v>
      </c>
      <c r="C316" s="461" t="str">
        <f>+'01-Mapa de riesgo-UO'!F317</f>
        <v>SI</v>
      </c>
      <c r="D316" s="461" t="str">
        <f>'01-Mapa de riesgo-UO'!J317</f>
        <v>Corrupción</v>
      </c>
      <c r="E316" s="461" t="str">
        <f>'01-Mapa de riesgo-UO'!K317</f>
        <v>Favorecimiento en informes de auditoria o evaluación por intereses personales</v>
      </c>
      <c r="F316" s="461" t="str">
        <f>'01-Mapa de riesgo-UO'!L317</f>
        <v>Manipulación de informes de control interno, a través de la omisión de posibles actos de corrupción o irregularidades administrativas</v>
      </c>
      <c r="G316" s="266" t="str">
        <f>'01-Mapa de riesgo-UO'!I317</f>
        <v>Perdida de la objetividad e independencia en el ejercicio de auditoria (conflictos de interes)</v>
      </c>
      <c r="H316" s="461" t="str">
        <f>'01-Mapa de riesgo-UO'!M317</f>
        <v>Afectación del buen nombre y reconocimiento de la Universidad
Faltas disciplinarias para el personal de la Oficina de Control Interno
Pérdida de credibilidad de la Oficina de Control Interno</v>
      </c>
      <c r="I316" s="464" t="str">
        <f>'01-Mapa de riesgo-UO'!AT317</f>
        <v>LEVE</v>
      </c>
      <c r="J316" s="461" t="str">
        <f>'01-Mapa de riesgo-UO'!AU317</f>
        <v>No. De  investigaciones al personal de control interno derivadas de hechos de corrupción</v>
      </c>
      <c r="K316" s="477">
        <v>0</v>
      </c>
      <c r="L316" s="478" t="s">
        <v>2616</v>
      </c>
      <c r="M316" s="267" t="str">
        <f>'01-Mapa de riesgo-UO'!W317</f>
        <v>Verificacion de la aplicación del Manual de auditoria que incluye el marco ético para la auditoria interna en la Universidad</v>
      </c>
      <c r="N316" s="266">
        <f>'01-Mapa de riesgo-UO'!AB317</f>
        <v>0</v>
      </c>
      <c r="O316" s="266" t="str">
        <f>'01-Mapa de riesgo-UO'!AF317</f>
        <v>Asignado</v>
      </c>
      <c r="P316" s="268" t="str">
        <f>'01-Mapa de riesgo-UO'!AK317</f>
        <v>Oportuno</v>
      </c>
      <c r="Q316" s="268" t="str">
        <f>'01-Mapa de riesgo-UO'!AP317</f>
        <v>Preventivo</v>
      </c>
      <c r="R316" s="464" t="str">
        <f>'01-Mapa de riesgo-UO'!AR317</f>
        <v>ACEPTABLE</v>
      </c>
      <c r="S316" s="478" t="s">
        <v>2623</v>
      </c>
      <c r="T316" s="478"/>
      <c r="U316" s="269" t="str">
        <f>'01-Mapa de riesgo-UO'!AW317</f>
        <v>ASUMIR</v>
      </c>
      <c r="V316" s="269">
        <f>'01-Mapa de riesgo-UO'!AX317</f>
        <v>0</v>
      </c>
      <c r="W316" s="270" t="str">
        <f>'01-Mapa de riesgo-UO'!K317</f>
        <v>Favorecimiento en informes de auditoria o evaluación por intereses personales</v>
      </c>
      <c r="X316" s="271"/>
      <c r="Y316" s="272"/>
      <c r="Z316" s="273"/>
      <c r="AA316" s="273"/>
      <c r="AB316" s="468" t="s">
        <v>2213</v>
      </c>
      <c r="AC316" s="264"/>
    </row>
    <row r="317" spans="1:29" ht="92.25" hidden="1" customHeight="1" x14ac:dyDescent="0.2">
      <c r="A317" s="462"/>
      <c r="B317" s="462"/>
      <c r="C317" s="462"/>
      <c r="D317" s="462"/>
      <c r="E317" s="462"/>
      <c r="F317" s="462"/>
      <c r="G317" s="266" t="str">
        <f>'01-Mapa de riesgo-UO'!I318</f>
        <v>Presión externa  al personal de control interno para favorecer a terceros</v>
      </c>
      <c r="H317" s="462"/>
      <c r="I317" s="462"/>
      <c r="J317" s="462"/>
      <c r="K317" s="477"/>
      <c r="L317" s="478"/>
      <c r="M317" s="267" t="str">
        <f>'01-Mapa de riesgo-UO'!W318</f>
        <v>Aplicación de las normas internas relacionadas con la declatación de conflictos  de interes</v>
      </c>
      <c r="N317" s="266">
        <f>'01-Mapa de riesgo-UO'!AB318</f>
        <v>0</v>
      </c>
      <c r="O317" s="266" t="str">
        <f>'01-Mapa de riesgo-UO'!AF318</f>
        <v>Asignado</v>
      </c>
      <c r="P317" s="268" t="str">
        <f>'01-Mapa de riesgo-UO'!AK318</f>
        <v>Oportuno</v>
      </c>
      <c r="Q317" s="268" t="str">
        <f>'01-Mapa de riesgo-UO'!AP318</f>
        <v>Preventivo</v>
      </c>
      <c r="R317" s="462"/>
      <c r="S317" s="478" t="s">
        <v>2624</v>
      </c>
      <c r="T317" s="478"/>
      <c r="U317" s="269" t="str">
        <f>'01-Mapa de riesgo-UO'!AW318</f>
        <v>ASUMIR</v>
      </c>
      <c r="V317" s="269">
        <f>'01-Mapa de riesgo-UO'!AX318</f>
        <v>0</v>
      </c>
      <c r="W317" s="270">
        <f>'01-Mapa de riesgo-UO'!K318</f>
        <v>0</v>
      </c>
      <c r="X317" s="271"/>
      <c r="Y317" s="272"/>
      <c r="Z317" s="273"/>
      <c r="AA317" s="273"/>
      <c r="AB317" s="469"/>
      <c r="AC317" s="264"/>
    </row>
    <row r="318" spans="1:29" ht="92.25" hidden="1" customHeight="1" x14ac:dyDescent="0.2">
      <c r="A318" s="463"/>
      <c r="B318" s="463"/>
      <c r="C318" s="463"/>
      <c r="D318" s="463"/>
      <c r="E318" s="463"/>
      <c r="F318" s="463"/>
      <c r="G318" s="266" t="str">
        <f>'01-Mapa de riesgo-UO'!I319</f>
        <v>Personal no competente en el ejercicio de auditoria</v>
      </c>
      <c r="H318" s="463"/>
      <c r="I318" s="463"/>
      <c r="J318" s="463"/>
      <c r="K318" s="477"/>
      <c r="L318" s="478"/>
      <c r="M318" s="267">
        <f>'01-Mapa de riesgo-UO'!W319</f>
        <v>0</v>
      </c>
      <c r="N318" s="266">
        <f>'01-Mapa de riesgo-UO'!AB319</f>
        <v>0</v>
      </c>
      <c r="O318" s="266">
        <f>'01-Mapa de riesgo-UO'!AF319</f>
        <v>0</v>
      </c>
      <c r="P318" s="268">
        <f>'01-Mapa de riesgo-UO'!AK319</f>
        <v>0</v>
      </c>
      <c r="Q318" s="268">
        <f>'01-Mapa de riesgo-UO'!AP319</f>
        <v>0</v>
      </c>
      <c r="R318" s="463"/>
      <c r="S318" s="478"/>
      <c r="T318" s="478"/>
      <c r="U318" s="269" t="str">
        <f>'01-Mapa de riesgo-UO'!AW319</f>
        <v>ASUMIR</v>
      </c>
      <c r="V318" s="269">
        <f>'01-Mapa de riesgo-UO'!AX319</f>
        <v>0</v>
      </c>
      <c r="W318" s="270">
        <f>'01-Mapa de riesgo-UO'!K319</f>
        <v>0</v>
      </c>
      <c r="X318" s="271"/>
      <c r="Y318" s="272"/>
      <c r="Z318" s="273"/>
      <c r="AA318" s="273"/>
      <c r="AB318" s="470"/>
      <c r="AC318" s="264"/>
    </row>
    <row r="319" spans="1:29" ht="92.25" hidden="1" customHeight="1" x14ac:dyDescent="0.2">
      <c r="A319" s="465">
        <v>104</v>
      </c>
      <c r="B319" s="465" t="str">
        <f>'01-Mapa de riesgo-UO'!D320</f>
        <v>ADMINISTRACIÓN_INSTITUCIONAL</v>
      </c>
      <c r="C319" s="461" t="str">
        <f>+'01-Mapa de riesgo-UO'!F320</f>
        <v>SI</v>
      </c>
      <c r="D319" s="461" t="str">
        <f>'01-Mapa de riesgo-UO'!J320</f>
        <v>Tecnología</v>
      </c>
      <c r="E319" s="461" t="str">
        <f>'01-Mapa de riesgo-UO'!K320</f>
        <v>Falla en equipos tecnologicos debido a la obsolecencia y demora en su reposicion</v>
      </c>
      <c r="F319" s="461">
        <f>'01-Mapa de riesgo-UO'!L320</f>
        <v>0</v>
      </c>
      <c r="G319" s="266" t="str">
        <f>'01-Mapa de riesgo-UO'!I320</f>
        <v xml:space="preserve">Falla de equipos por obsolecencia tecnologica </v>
      </c>
      <c r="H319" s="461" t="str">
        <f>'01-Mapa de riesgo-UO'!M320</f>
        <v>Falla en el accceso a los sevicios de informacion financieros, academico y administravos de la univesidad</v>
      </c>
      <c r="I319" s="464" t="str">
        <f>'01-Mapa de riesgo-UO'!AT320</f>
        <v>GRAVE</v>
      </c>
      <c r="J319" s="461" t="str">
        <f>'01-Mapa de riesgo-UO'!AU320</f>
        <v>dias de falla/dias del año</v>
      </c>
      <c r="K319" s="533">
        <v>100</v>
      </c>
      <c r="L319" s="533" t="s">
        <v>2627</v>
      </c>
      <c r="M319" s="267" t="str">
        <f>'01-Mapa de riesgo-UO'!W320</f>
        <v>Tener un plan de repocion para estos equipos a tres años y contar con el presupuesto para realizar esta renovación tecnologica</v>
      </c>
      <c r="N319" s="266">
        <f>'01-Mapa de riesgo-UO'!AB320</f>
        <v>0</v>
      </c>
      <c r="O319" s="266" t="str">
        <f>'01-Mapa de riesgo-UO'!AF320</f>
        <v>Asignado</v>
      </c>
      <c r="P319" s="268" t="str">
        <f>'01-Mapa de riesgo-UO'!AK320</f>
        <v>Oportuno</v>
      </c>
      <c r="Q319" s="268" t="str">
        <f>'01-Mapa de riesgo-UO'!AP320</f>
        <v>Preventivo</v>
      </c>
      <c r="R319" s="464" t="str">
        <f>'01-Mapa de riesgo-UO'!AR320</f>
        <v>ACEPTABLE</v>
      </c>
      <c r="S319" s="571" t="s">
        <v>2628</v>
      </c>
      <c r="T319" s="467"/>
      <c r="U319" s="269" t="str">
        <f>'01-Mapa de riesgo-UO'!AW320</f>
        <v>REDUCIR</v>
      </c>
      <c r="V319" s="269" t="str">
        <f>'01-Mapa de riesgo-UO'!AX320</f>
        <v xml:space="preserve">Los presupustos para este control debe ser entragado desde principio del año para que no se realice al finalizar el año </v>
      </c>
      <c r="W319" s="270" t="str">
        <f>'01-Mapa de riesgo-UO'!K320</f>
        <v>Falla en equipos tecnologicos debido a la obsolecencia y demora en su reposicion</v>
      </c>
      <c r="X319" s="273" t="s">
        <v>266</v>
      </c>
      <c r="Y319" s="273" t="s">
        <v>2629</v>
      </c>
      <c r="Z319" s="273" t="s">
        <v>542</v>
      </c>
      <c r="AA319" s="273"/>
      <c r="AB319" s="479" t="s">
        <v>2209</v>
      </c>
      <c r="AC319" s="264"/>
    </row>
    <row r="320" spans="1:29" ht="92.25" hidden="1" customHeight="1" x14ac:dyDescent="0.2">
      <c r="A320" s="462"/>
      <c r="B320" s="462"/>
      <c r="C320" s="462"/>
      <c r="D320" s="462"/>
      <c r="E320" s="462"/>
      <c r="F320" s="462"/>
      <c r="G320" s="266">
        <f>'01-Mapa de riesgo-UO'!I321</f>
        <v>0</v>
      </c>
      <c r="H320" s="462"/>
      <c r="I320" s="462"/>
      <c r="J320" s="462"/>
      <c r="K320" s="472"/>
      <c r="L320" s="472"/>
      <c r="M320" s="267">
        <f>'01-Mapa de riesgo-UO'!W321</f>
        <v>0</v>
      </c>
      <c r="N320" s="266">
        <f>'01-Mapa de riesgo-UO'!AB321</f>
        <v>0</v>
      </c>
      <c r="O320" s="266">
        <f>'01-Mapa de riesgo-UO'!AF321</f>
        <v>0</v>
      </c>
      <c r="P320" s="268">
        <f>'01-Mapa de riesgo-UO'!AK321</f>
        <v>0</v>
      </c>
      <c r="Q320" s="268">
        <f>'01-Mapa de riesgo-UO'!AP321</f>
        <v>0</v>
      </c>
      <c r="R320" s="462"/>
      <c r="S320" s="571"/>
      <c r="T320" s="467"/>
      <c r="U320" s="269">
        <f>'01-Mapa de riesgo-UO'!AW321</f>
        <v>0</v>
      </c>
      <c r="V320" s="269">
        <f>'01-Mapa de riesgo-UO'!AX321</f>
        <v>0</v>
      </c>
      <c r="W320" s="270">
        <f>'01-Mapa de riesgo-UO'!K321</f>
        <v>0</v>
      </c>
      <c r="X320" s="273"/>
      <c r="Y320" s="273"/>
      <c r="Z320" s="273"/>
      <c r="AA320" s="273"/>
      <c r="AB320" s="469"/>
      <c r="AC320" s="264"/>
    </row>
    <row r="321" spans="1:29" ht="92.25" hidden="1" customHeight="1" x14ac:dyDescent="0.2">
      <c r="A321" s="463"/>
      <c r="B321" s="463"/>
      <c r="C321" s="463"/>
      <c r="D321" s="463"/>
      <c r="E321" s="463"/>
      <c r="F321" s="463"/>
      <c r="G321" s="266">
        <f>'01-Mapa de riesgo-UO'!I322</f>
        <v>0</v>
      </c>
      <c r="H321" s="463"/>
      <c r="I321" s="463"/>
      <c r="J321" s="463"/>
      <c r="K321" s="473"/>
      <c r="L321" s="473"/>
      <c r="M321" s="267">
        <f>'01-Mapa de riesgo-UO'!W322</f>
        <v>0</v>
      </c>
      <c r="N321" s="266">
        <f>'01-Mapa de riesgo-UO'!AB322</f>
        <v>0</v>
      </c>
      <c r="O321" s="266">
        <f>'01-Mapa de riesgo-UO'!AF322</f>
        <v>0</v>
      </c>
      <c r="P321" s="268">
        <f>'01-Mapa de riesgo-UO'!AK322</f>
        <v>0</v>
      </c>
      <c r="Q321" s="268">
        <f>'01-Mapa de riesgo-UO'!AP322</f>
        <v>0</v>
      </c>
      <c r="R321" s="463"/>
      <c r="S321" s="571"/>
      <c r="T321" s="467"/>
      <c r="U321" s="269">
        <f>'01-Mapa de riesgo-UO'!AW322</f>
        <v>0</v>
      </c>
      <c r="V321" s="269">
        <f>'01-Mapa de riesgo-UO'!AX322</f>
        <v>0</v>
      </c>
      <c r="W321" s="270">
        <f>'01-Mapa de riesgo-UO'!K322</f>
        <v>0</v>
      </c>
      <c r="X321" s="273"/>
      <c r="Y321" s="273"/>
      <c r="Z321" s="273"/>
      <c r="AA321" s="273"/>
      <c r="AB321" s="470"/>
      <c r="AC321" s="264"/>
    </row>
    <row r="322" spans="1:29" ht="92.25" hidden="1" customHeight="1" x14ac:dyDescent="0.2">
      <c r="A322" s="465">
        <v>105</v>
      </c>
      <c r="B322" s="465" t="str">
        <f>'01-Mapa de riesgo-UO'!D323</f>
        <v>ADMINISTRACIÓN_INSTITUCIONAL</v>
      </c>
      <c r="C322" s="461" t="str">
        <f>+'01-Mapa de riesgo-UO'!F323</f>
        <v>NO</v>
      </c>
      <c r="D322" s="461" t="str">
        <f>'01-Mapa de riesgo-UO'!J323</f>
        <v>Cumplimiento</v>
      </c>
      <c r="E322" s="461" t="str">
        <f>'01-Mapa de riesgo-UO'!K323</f>
        <v xml:space="preserve">Incumplimiento a la normatividad, lineamientos, procesos y procedimientos tanto de carácter interno y externo vigente </v>
      </c>
      <c r="F322" s="461" t="str">
        <f>'01-Mapa de riesgo-UO'!L323</f>
        <v>Este riesgo se refiere a la posibilidad de que la dependencia  falle en el cumplimiento de la implementación la normatividad, lineamientos, procesos y procedimientos vigentes  tanto de carácter interno como externo</v>
      </c>
      <c r="G322" s="266" t="str">
        <f>'01-Mapa de riesgo-UO'!I323</f>
        <v>Falta de comprensión o conocimiento insuficiente de la normatividad, lineamiento, proceso o procedimiento</v>
      </c>
      <c r="H322" s="461"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64" t="str">
        <f>'01-Mapa de riesgo-UO'!AT323</f>
        <v>MODERADO</v>
      </c>
      <c r="J322" s="461" t="str">
        <f>'01-Mapa de riesgo-UO'!AU323</f>
        <v xml:space="preserve">Nro de situaciones presentadas por incumplimiento de la normatividad </v>
      </c>
      <c r="K322" s="476">
        <v>0</v>
      </c>
      <c r="L322" s="478" t="s">
        <v>2630</v>
      </c>
      <c r="M322" s="267" t="str">
        <f>'01-Mapa de riesgo-UO'!W323</f>
        <v xml:space="preserve">Revisión periodica de la actualización de la normatividad, lineamientos, procesos y procedimientos vigentes </v>
      </c>
      <c r="N322" s="266">
        <f>'01-Mapa de riesgo-UO'!AB323</f>
        <v>0</v>
      </c>
      <c r="O322" s="266" t="str">
        <f>'01-Mapa de riesgo-UO'!AF323</f>
        <v>Asignado</v>
      </c>
      <c r="P322" s="268" t="str">
        <f>'01-Mapa de riesgo-UO'!AK323</f>
        <v>Oportuno</v>
      </c>
      <c r="Q322" s="268" t="str">
        <f>'01-Mapa de riesgo-UO'!AP323</f>
        <v>Preventivo</v>
      </c>
      <c r="R322" s="464" t="str">
        <f>'01-Mapa de riesgo-UO'!AR323</f>
        <v>ACEPTABLE</v>
      </c>
      <c r="S322" s="478" t="s">
        <v>2632</v>
      </c>
      <c r="T322" s="478"/>
      <c r="U322" s="269" t="str">
        <f>'01-Mapa de riesgo-UO'!AW323</f>
        <v>REDUCIR</v>
      </c>
      <c r="V322" s="269" t="str">
        <f>'01-Mapa de riesgo-UO'!AX323</f>
        <v xml:space="preserve">Revisión Periodica del cumplimiento en grupo de lideres interno </v>
      </c>
      <c r="W322" s="270" t="str">
        <f>'01-Mapa de riesgo-UO'!K323</f>
        <v xml:space="preserve">Incumplimiento a la normatividad, lineamientos, procesos y procedimientos tanto de carácter interno y externo vigente </v>
      </c>
      <c r="X322" s="320" t="s">
        <v>266</v>
      </c>
      <c r="Y322" s="321" t="s">
        <v>2638</v>
      </c>
      <c r="Z322" s="320" t="s">
        <v>542</v>
      </c>
      <c r="AA322" s="320"/>
      <c r="AB322" s="582" t="s">
        <v>2213</v>
      </c>
      <c r="AC322" s="264"/>
    </row>
    <row r="323" spans="1:29" ht="92.25" hidden="1" customHeight="1" x14ac:dyDescent="0.2">
      <c r="A323" s="462"/>
      <c r="B323" s="462"/>
      <c r="C323" s="462"/>
      <c r="D323" s="462"/>
      <c r="E323" s="462"/>
      <c r="F323" s="462"/>
      <c r="G323" s="266" t="str">
        <f>'01-Mapa de riesgo-UO'!I324</f>
        <v>Falta de supervisión efectiva de la implementación de la normatividad, lineamiento, proceso o procedimiento</v>
      </c>
      <c r="H323" s="462"/>
      <c r="I323" s="462"/>
      <c r="J323" s="462"/>
      <c r="K323" s="477"/>
      <c r="L323" s="478"/>
      <c r="M323" s="267" t="str">
        <f>'01-Mapa de riesgo-UO'!W324</f>
        <v>Implementación de auditorias internas para monitorear el cumplimiento de las normatividad, lineamientos, procesos y procedimientos vigentes.</v>
      </c>
      <c r="N323" s="266">
        <f>'01-Mapa de riesgo-UO'!AB324</f>
        <v>0</v>
      </c>
      <c r="O323" s="266" t="str">
        <f>'01-Mapa de riesgo-UO'!AF324</f>
        <v>Asignado</v>
      </c>
      <c r="P323" s="268" t="str">
        <f>'01-Mapa de riesgo-UO'!AK324</f>
        <v>Oportuno</v>
      </c>
      <c r="Q323" s="268" t="str">
        <f>'01-Mapa de riesgo-UO'!AP324</f>
        <v>Preventivo</v>
      </c>
      <c r="R323" s="462"/>
      <c r="S323" s="478" t="s">
        <v>2633</v>
      </c>
      <c r="T323" s="478"/>
      <c r="U323" s="269" t="str">
        <f>'01-Mapa de riesgo-UO'!AW324</f>
        <v>REDUCIR</v>
      </c>
      <c r="V323" s="269" t="str">
        <f>'01-Mapa de riesgo-UO'!AX324</f>
        <v xml:space="preserve">Alineación  con el area juridica de la UTP para la identificación de la normatividad </v>
      </c>
      <c r="W323" s="270">
        <f>'01-Mapa de riesgo-UO'!K324</f>
        <v>0</v>
      </c>
      <c r="X323" s="320" t="s">
        <v>266</v>
      </c>
      <c r="Y323" s="321" t="s">
        <v>2639</v>
      </c>
      <c r="Z323" s="320" t="s">
        <v>542</v>
      </c>
      <c r="AA323" s="320"/>
      <c r="AB323" s="582"/>
      <c r="AC323" s="264"/>
    </row>
    <row r="324" spans="1:29" ht="92.25" hidden="1" customHeight="1" x14ac:dyDescent="0.2">
      <c r="A324" s="463"/>
      <c r="B324" s="463"/>
      <c r="C324" s="463"/>
      <c r="D324" s="463"/>
      <c r="E324" s="463"/>
      <c r="F324" s="463"/>
      <c r="G324" s="266">
        <f>'01-Mapa de riesgo-UO'!I325</f>
        <v>0</v>
      </c>
      <c r="H324" s="463"/>
      <c r="I324" s="463"/>
      <c r="J324" s="463"/>
      <c r="K324" s="477"/>
      <c r="L324" s="478"/>
      <c r="M324" s="267" t="str">
        <f>'01-Mapa de riesgo-UO'!W325</f>
        <v xml:space="preserve">Hacer seguimiento al cuadro control de los procesos </v>
      </c>
      <c r="N324" s="266">
        <f>'01-Mapa de riesgo-UO'!AB325</f>
        <v>0</v>
      </c>
      <c r="O324" s="266" t="str">
        <f>'01-Mapa de riesgo-UO'!AF325</f>
        <v>Asignado</v>
      </c>
      <c r="P324" s="268" t="str">
        <f>'01-Mapa de riesgo-UO'!AK325</f>
        <v>Oportuno</v>
      </c>
      <c r="Q324" s="268" t="str">
        <f>'01-Mapa de riesgo-UO'!AP325</f>
        <v>Preventivo</v>
      </c>
      <c r="R324" s="463"/>
      <c r="S324" s="478" t="s">
        <v>2634</v>
      </c>
      <c r="T324" s="478"/>
      <c r="U324" s="269" t="str">
        <f>'01-Mapa de riesgo-UO'!AW325</f>
        <v>REDUCIR</v>
      </c>
      <c r="V324" s="269" t="str">
        <f>'01-Mapa de riesgo-UO'!AX325</f>
        <v xml:space="preserve">Revisión Periodica al  cumplimiento del plan de trabajo </v>
      </c>
      <c r="W324" s="270">
        <f>'01-Mapa de riesgo-UO'!K325</f>
        <v>0</v>
      </c>
      <c r="X324" s="320" t="s">
        <v>266</v>
      </c>
      <c r="Y324" s="321" t="s">
        <v>2640</v>
      </c>
      <c r="Z324" s="320" t="s">
        <v>542</v>
      </c>
      <c r="AA324" s="320"/>
      <c r="AB324" s="582"/>
      <c r="AC324" s="264"/>
    </row>
    <row r="325" spans="1:29" ht="92.25" hidden="1" customHeight="1" x14ac:dyDescent="0.2">
      <c r="A325" s="465">
        <v>106</v>
      </c>
      <c r="B325" s="465" t="str">
        <f>'01-Mapa de riesgo-UO'!D326</f>
        <v>ADMINISTRACIÓN_INSTITUCIONAL</v>
      </c>
      <c r="C325" s="461" t="str">
        <f>+'01-Mapa de riesgo-UO'!F326</f>
        <v>NO</v>
      </c>
      <c r="D325" s="461" t="str">
        <f>'01-Mapa de riesgo-UO'!J326</f>
        <v>Información</v>
      </c>
      <c r="E325" s="461" t="str">
        <f>'01-Mapa de riesgo-UO'!K326</f>
        <v xml:space="preserve">Fuga del conocimiento clave adquirido durante la permanencia en la Institución del colaborador </v>
      </c>
      <c r="F325" s="461"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6" t="str">
        <f>'01-Mapa de riesgo-UO'!I326</f>
        <v>* Falta de documentación, divulgación y socialización de buenas practicas de lecciones aprendidas.</v>
      </c>
      <c r="H325" s="461"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64" t="str">
        <f>'01-Mapa de riesgo-UO'!AT326</f>
        <v>MODERADO</v>
      </c>
      <c r="J325" s="461" t="str">
        <f>'01-Mapa de riesgo-UO'!AU326</f>
        <v xml:space="preserve">Prueba piloto implementación fuga del conocimiento </v>
      </c>
      <c r="K325" s="476">
        <v>0.35</v>
      </c>
      <c r="L325" s="478" t="s">
        <v>2631</v>
      </c>
      <c r="M325" s="267" t="str">
        <f>'01-Mapa de riesgo-UO'!W326</f>
        <v xml:space="preserve">Implementar estrategias para disminuir la fuga del conocimiento en los colaboradores </v>
      </c>
      <c r="N325" s="266">
        <f>'01-Mapa de riesgo-UO'!AB326</f>
        <v>0</v>
      </c>
      <c r="O325" s="266" t="str">
        <f>'01-Mapa de riesgo-UO'!AF326</f>
        <v>Asignado</v>
      </c>
      <c r="P325" s="268" t="str">
        <f>'01-Mapa de riesgo-UO'!AK326</f>
        <v>No oportuno</v>
      </c>
      <c r="Q325" s="268" t="str">
        <f>'01-Mapa de riesgo-UO'!AP326</f>
        <v>Preventivo</v>
      </c>
      <c r="R325" s="464" t="str">
        <f>'01-Mapa de riesgo-UO'!AR326</f>
        <v>ACEPTABLE</v>
      </c>
      <c r="S325" s="487" t="s">
        <v>2635</v>
      </c>
      <c r="T325" s="488"/>
      <c r="U325" s="269" t="str">
        <f>'01-Mapa de riesgo-UO'!AW326</f>
        <v>REDUCIR</v>
      </c>
      <c r="V325" s="269" t="str">
        <f>'01-Mapa de riesgo-UO'!AX326</f>
        <v xml:space="preserve">Identificar la metodologia a aplicarse  durante prueba piloto </v>
      </c>
      <c r="W325" s="270" t="str">
        <f>'01-Mapa de riesgo-UO'!K326</f>
        <v xml:space="preserve">Fuga del conocimiento clave adquirido durante la permanencia en la Institución del colaborador </v>
      </c>
      <c r="X325" s="320" t="s">
        <v>266</v>
      </c>
      <c r="Y325" s="320" t="s">
        <v>2641</v>
      </c>
      <c r="Z325" s="320" t="s">
        <v>542</v>
      </c>
      <c r="AA325" s="320"/>
      <c r="AB325" s="582" t="s">
        <v>2213</v>
      </c>
      <c r="AC325" s="264"/>
    </row>
    <row r="326" spans="1:29" ht="92.25" hidden="1" customHeight="1" x14ac:dyDescent="0.2">
      <c r="A326" s="462"/>
      <c r="B326" s="462"/>
      <c r="C326" s="462"/>
      <c r="D326" s="462"/>
      <c r="E326" s="462"/>
      <c r="F326" s="462"/>
      <c r="G326" s="266" t="str">
        <f>'01-Mapa de riesgo-UO'!I327</f>
        <v>*Falta de aplicación de mecanismos 
para transferir y capitalizar el
conocimiento.</v>
      </c>
      <c r="H326" s="462"/>
      <c r="I326" s="462"/>
      <c r="J326" s="462"/>
      <c r="K326" s="477"/>
      <c r="L326" s="478"/>
      <c r="M326" s="267" t="str">
        <f>'01-Mapa de riesgo-UO'!W327</f>
        <v>Identificar el conocimiento clave</v>
      </c>
      <c r="N326" s="266">
        <f>'01-Mapa de riesgo-UO'!AB327</f>
        <v>0</v>
      </c>
      <c r="O326" s="266" t="str">
        <f>'01-Mapa de riesgo-UO'!AF327</f>
        <v>Asignado</v>
      </c>
      <c r="P326" s="268" t="str">
        <f>'01-Mapa de riesgo-UO'!AK327</f>
        <v>Oportuno</v>
      </c>
      <c r="Q326" s="268" t="str">
        <f>'01-Mapa de riesgo-UO'!AP327</f>
        <v>Preventivo</v>
      </c>
      <c r="R326" s="462"/>
      <c r="S326" s="487" t="s">
        <v>2636</v>
      </c>
      <c r="T326" s="488"/>
      <c r="U326" s="269" t="str">
        <f>'01-Mapa de riesgo-UO'!AW327</f>
        <v>REDUCIR</v>
      </c>
      <c r="V326" s="269" t="str">
        <f>'01-Mapa de riesgo-UO'!AX327</f>
        <v xml:space="preserve">Identificar las personas que tienen conocimiento clave </v>
      </c>
      <c r="W326" s="270">
        <f>'01-Mapa de riesgo-UO'!K327</f>
        <v>0</v>
      </c>
      <c r="X326" s="320" t="s">
        <v>266</v>
      </c>
      <c r="Y326" s="320" t="s">
        <v>2642</v>
      </c>
      <c r="Z326" s="320" t="s">
        <v>542</v>
      </c>
      <c r="AA326" s="320"/>
      <c r="AB326" s="582"/>
      <c r="AC326" s="264"/>
    </row>
    <row r="327" spans="1:29" ht="92.25" hidden="1" customHeight="1" x14ac:dyDescent="0.2">
      <c r="A327" s="463"/>
      <c r="B327" s="463"/>
      <c r="C327" s="463"/>
      <c r="D327" s="463"/>
      <c r="E327" s="463"/>
      <c r="F327" s="463"/>
      <c r="G327" s="266" t="str">
        <f>'01-Mapa de riesgo-UO'!I328</f>
        <v xml:space="preserve">* Retiro de personas con
conocimiento clave en
la Institución </v>
      </c>
      <c r="H327" s="463"/>
      <c r="I327" s="463"/>
      <c r="J327" s="463"/>
      <c r="K327" s="477"/>
      <c r="L327" s="478"/>
      <c r="M327" s="267" t="str">
        <f>'01-Mapa de riesgo-UO'!W328</f>
        <v xml:space="preserve">Realizar prueba piloto de plan de entrenamiento </v>
      </c>
      <c r="N327" s="266">
        <f>'01-Mapa de riesgo-UO'!AB328</f>
        <v>0</v>
      </c>
      <c r="O327" s="266" t="str">
        <f>'01-Mapa de riesgo-UO'!AF328</f>
        <v>Asignado</v>
      </c>
      <c r="P327" s="268" t="str">
        <f>'01-Mapa de riesgo-UO'!AK328</f>
        <v>Oportuno</v>
      </c>
      <c r="Q327" s="268" t="str">
        <f>'01-Mapa de riesgo-UO'!AP328</f>
        <v>Preventivo</v>
      </c>
      <c r="R327" s="463"/>
      <c r="S327" s="478" t="s">
        <v>2637</v>
      </c>
      <c r="T327" s="478"/>
      <c r="U327" s="269" t="str">
        <f>'01-Mapa de riesgo-UO'!AW328</f>
        <v>REDUCIR</v>
      </c>
      <c r="V327" s="269" t="str">
        <f>'01-Mapa de riesgo-UO'!AX328</f>
        <v>Implementar prueba piloto del plan de entrenamiento con enfoque de transferencia del conocimiento para contratación docente</v>
      </c>
      <c r="W327" s="270">
        <f>'01-Mapa de riesgo-UO'!K328</f>
        <v>0</v>
      </c>
      <c r="X327" s="320" t="s">
        <v>266</v>
      </c>
      <c r="Y327" s="320" t="s">
        <v>2643</v>
      </c>
      <c r="Z327" s="320" t="s">
        <v>542</v>
      </c>
      <c r="AA327" s="320"/>
      <c r="AB327" s="582"/>
      <c r="AC327" s="264"/>
    </row>
    <row r="328" spans="1:29" ht="92.25" hidden="1" customHeight="1" x14ac:dyDescent="0.2">
      <c r="A328" s="465">
        <v>107</v>
      </c>
      <c r="B328" s="465" t="str">
        <f>'01-Mapa de riesgo-UO'!D329</f>
        <v>ADMINISTRACIÓN_INSTITUCIONAL</v>
      </c>
      <c r="C328" s="461" t="str">
        <f>+'01-Mapa de riesgo-UO'!F329</f>
        <v>SI</v>
      </c>
      <c r="D328" s="461" t="str">
        <f>'01-Mapa de riesgo-UO'!J329</f>
        <v>Operacional</v>
      </c>
      <c r="E328" s="461" t="str">
        <f>'01-Mapa de riesgo-UO'!K329</f>
        <v>Operacional</v>
      </c>
      <c r="F328" s="461" t="str">
        <f>'01-Mapa de riesgo-UO'!L329</f>
        <v>Reprocesos de validación de código o de datos inconsistentes.</v>
      </c>
      <c r="G328" s="266" t="str">
        <f>'01-Mapa de riesgo-UO'!I329</f>
        <v xml:space="preserve">´-Entrega de informacion incompleta en el levantamiento de requerimientos
- Cambios en la normatividad interna y/o externa
</v>
      </c>
      <c r="H328" s="461" t="str">
        <f>'01-Mapa de riesgo-UO'!M329</f>
        <v xml:space="preserve">
- Servicio no disponible
- Perdida de la confianza de los usuarios</v>
      </c>
      <c r="I328" s="464" t="str">
        <f>'01-Mapa de riesgo-UO'!AT329</f>
        <v>MODERADO</v>
      </c>
      <c r="J328" s="461" t="str">
        <f>'01-Mapa de riesgo-UO'!AU329</f>
        <v>Nro de Errores graves en aplicativos / Total de Errores en aplicativos reportados por semestre</v>
      </c>
      <c r="K328" s="477">
        <f>ROUND(26/1012*100,3)</f>
        <v>2.569</v>
      </c>
      <c r="L328" s="483" t="s">
        <v>2657</v>
      </c>
      <c r="M328" s="267" t="str">
        <f>'01-Mapa de riesgo-UO'!W329</f>
        <v>Revisión de casos reportados al service desk</v>
      </c>
      <c r="N328" s="266">
        <f>'01-Mapa de riesgo-UO'!AB329</f>
        <v>0</v>
      </c>
      <c r="O328" s="266" t="str">
        <f>'01-Mapa de riesgo-UO'!AF329</f>
        <v>Asignado</v>
      </c>
      <c r="P328" s="268" t="str">
        <f>'01-Mapa de riesgo-UO'!AK329</f>
        <v>Oportuno</v>
      </c>
      <c r="Q328" s="268" t="str">
        <f>'01-Mapa de riesgo-UO'!AP329</f>
        <v>Detectivo</v>
      </c>
      <c r="R328" s="464" t="str">
        <f>'01-Mapa de riesgo-UO'!AR329</f>
        <v>ACEPTABLE</v>
      </c>
      <c r="S328" s="483" t="s">
        <v>2660</v>
      </c>
      <c r="T328" s="483"/>
      <c r="U328" s="269" t="str">
        <f>'01-Mapa de riesgo-UO'!AW329</f>
        <v>REDUCIR</v>
      </c>
      <c r="V328" s="269" t="str">
        <f>'01-Mapa de riesgo-UO'!AX329</f>
        <v>Realizar ajustes de las aplicaciones para cumplir con los requerimientos solicitados</v>
      </c>
      <c r="W328" s="270" t="str">
        <f>'01-Mapa de riesgo-UO'!K329</f>
        <v>Operacional</v>
      </c>
      <c r="X328" s="320" t="s">
        <v>266</v>
      </c>
      <c r="Y328" s="319" t="s">
        <v>2663</v>
      </c>
      <c r="Z328" s="320" t="s">
        <v>542</v>
      </c>
      <c r="AA328" s="320"/>
      <c r="AB328" s="582" t="s">
        <v>2209</v>
      </c>
      <c r="AC328" s="264"/>
    </row>
    <row r="329" spans="1:29" ht="92.25" hidden="1" customHeight="1" x14ac:dyDescent="0.2">
      <c r="A329" s="462"/>
      <c r="B329" s="462"/>
      <c r="C329" s="462"/>
      <c r="D329" s="462"/>
      <c r="E329" s="462"/>
      <c r="F329" s="462"/>
      <c r="G329" s="266">
        <f>'01-Mapa de riesgo-UO'!I330</f>
        <v>0</v>
      </c>
      <c r="H329" s="462"/>
      <c r="I329" s="462"/>
      <c r="J329" s="462"/>
      <c r="K329" s="477"/>
      <c r="L329" s="478"/>
      <c r="M329" s="267">
        <f>'01-Mapa de riesgo-UO'!W330</f>
        <v>0</v>
      </c>
      <c r="N329" s="266">
        <f>'01-Mapa de riesgo-UO'!AB330</f>
        <v>0</v>
      </c>
      <c r="O329" s="266">
        <f>'01-Mapa de riesgo-UO'!AF330</f>
        <v>0</v>
      </c>
      <c r="P329" s="268">
        <f>'01-Mapa de riesgo-UO'!AK330</f>
        <v>0</v>
      </c>
      <c r="Q329" s="268">
        <f>'01-Mapa de riesgo-UO'!AP330</f>
        <v>0</v>
      </c>
      <c r="R329" s="462"/>
      <c r="S329" s="478"/>
      <c r="T329" s="478"/>
      <c r="U329" s="269">
        <f>'01-Mapa de riesgo-UO'!AW330</f>
        <v>0</v>
      </c>
      <c r="V329" s="269">
        <f>'01-Mapa de riesgo-UO'!AX330</f>
        <v>0</v>
      </c>
      <c r="W329" s="270">
        <f>'01-Mapa de riesgo-UO'!K330</f>
        <v>0</v>
      </c>
      <c r="X329" s="320"/>
      <c r="Y329" s="320"/>
      <c r="Z329" s="320"/>
      <c r="AA329" s="320"/>
      <c r="AB329" s="582"/>
      <c r="AC329" s="264"/>
    </row>
    <row r="330" spans="1:29" ht="92.25" hidden="1" customHeight="1" x14ac:dyDescent="0.2">
      <c r="A330" s="463"/>
      <c r="B330" s="463"/>
      <c r="C330" s="463"/>
      <c r="D330" s="463"/>
      <c r="E330" s="463"/>
      <c r="F330" s="463"/>
      <c r="G330" s="266">
        <f>'01-Mapa de riesgo-UO'!I331</f>
        <v>0</v>
      </c>
      <c r="H330" s="463"/>
      <c r="I330" s="463"/>
      <c r="J330" s="463"/>
      <c r="K330" s="477"/>
      <c r="L330" s="478"/>
      <c r="M330" s="267">
        <f>'01-Mapa de riesgo-UO'!W331</f>
        <v>0</v>
      </c>
      <c r="N330" s="266">
        <f>'01-Mapa de riesgo-UO'!AB331</f>
        <v>0</v>
      </c>
      <c r="O330" s="266">
        <f>'01-Mapa de riesgo-UO'!AF331</f>
        <v>0</v>
      </c>
      <c r="P330" s="268">
        <f>'01-Mapa de riesgo-UO'!AK331</f>
        <v>0</v>
      </c>
      <c r="Q330" s="268">
        <f>'01-Mapa de riesgo-UO'!AP331</f>
        <v>0</v>
      </c>
      <c r="R330" s="463"/>
      <c r="S330" s="478"/>
      <c r="T330" s="478"/>
      <c r="U330" s="269">
        <f>'01-Mapa de riesgo-UO'!AW331</f>
        <v>0</v>
      </c>
      <c r="V330" s="269">
        <f>'01-Mapa de riesgo-UO'!AX331</f>
        <v>0</v>
      </c>
      <c r="W330" s="270">
        <f>'01-Mapa de riesgo-UO'!K331</f>
        <v>0</v>
      </c>
      <c r="X330" s="320"/>
      <c r="Y330" s="320"/>
      <c r="Z330" s="320"/>
      <c r="AA330" s="320"/>
      <c r="AB330" s="582"/>
      <c r="AC330" s="264"/>
    </row>
    <row r="331" spans="1:29" ht="92.25" hidden="1" customHeight="1" x14ac:dyDescent="0.2">
      <c r="A331" s="465">
        <v>108</v>
      </c>
      <c r="B331" s="465" t="str">
        <f>'01-Mapa de riesgo-UO'!D332</f>
        <v>ADMINISTRACIÓN_INSTITUCIONAL</v>
      </c>
      <c r="C331" s="461" t="str">
        <f>+'01-Mapa de riesgo-UO'!F332</f>
        <v>SI</v>
      </c>
      <c r="D331" s="461" t="str">
        <f>'01-Mapa de riesgo-UO'!J332</f>
        <v>Tecnología</v>
      </c>
      <c r="E331" s="461" t="str">
        <f>'01-Mapa de riesgo-UO'!K332</f>
        <v>Tecnológico</v>
      </c>
      <c r="F331" s="461" t="str">
        <f>'01-Mapa de riesgo-UO'!L332</f>
        <v>Fallas en dispositivos físicos o virtuales, afectando el funcionamiento a las aplicaciones instaladas.</v>
      </c>
      <c r="G331" s="266" t="str">
        <f>'01-Mapa de riesgo-UO'!I332</f>
        <v xml:space="preserve">
Daños en dispositivos físicos o virtuales que alojan las aplicaciones institucionales
</v>
      </c>
      <c r="H331" s="461" t="str">
        <f>'01-Mapa de riesgo-UO'!M332</f>
        <v>- Retrasos en las actividades propias de las dependencias. 
- Servicio no disponible.
- Perdida de la confianza de los usuarios.</v>
      </c>
      <c r="I331" s="464" t="str">
        <f>'01-Mapa de riesgo-UO'!AT332</f>
        <v>LEVE</v>
      </c>
      <c r="J331" s="461" t="str">
        <f>'01-Mapa de riesgo-UO'!AU332</f>
        <v xml:space="preserve">No. de minutos que los dispositivos físicos o virtuales estan disponibles/((365x24x60)/2)
</v>
      </c>
      <c r="K331" s="477">
        <f>ROUND(((3060*100)/262800),3)%</f>
        <v>1.1639999999999999E-2</v>
      </c>
      <c r="L331" s="478" t="s">
        <v>2658</v>
      </c>
      <c r="M331" s="267" t="str">
        <f>'01-Mapa de riesgo-UO'!W332</f>
        <v>Software de Monitoreo de los servidores y reestablecimiento de los mismos</v>
      </c>
      <c r="N331" s="266">
        <f>'01-Mapa de riesgo-UO'!AB332</f>
        <v>0</v>
      </c>
      <c r="O331" s="266" t="str">
        <f>'01-Mapa de riesgo-UO'!AF332</f>
        <v>Asignado</v>
      </c>
      <c r="P331" s="268" t="str">
        <f>'01-Mapa de riesgo-UO'!AK332</f>
        <v>Oportuno</v>
      </c>
      <c r="Q331" s="268" t="str">
        <f>'01-Mapa de riesgo-UO'!AP332</f>
        <v>Detectivo</v>
      </c>
      <c r="R331" s="464" t="str">
        <f>'01-Mapa de riesgo-UO'!AR332</f>
        <v>ACEPTABLE</v>
      </c>
      <c r="S331" s="483" t="s">
        <v>2661</v>
      </c>
      <c r="T331" s="483"/>
      <c r="U331" s="269" t="str">
        <f>'01-Mapa de riesgo-UO'!AW332</f>
        <v>ASUMIR</v>
      </c>
      <c r="V331" s="269">
        <f>'01-Mapa de riesgo-UO'!AX332</f>
        <v>0</v>
      </c>
      <c r="W331" s="270" t="str">
        <f>'01-Mapa de riesgo-UO'!K332</f>
        <v>Tecnológico</v>
      </c>
      <c r="X331" s="320" t="s">
        <v>266</v>
      </c>
      <c r="Y331" s="319" t="s">
        <v>2664</v>
      </c>
      <c r="Z331" s="320" t="s">
        <v>542</v>
      </c>
      <c r="AA331" s="320"/>
      <c r="AB331" s="582" t="s">
        <v>2209</v>
      </c>
      <c r="AC331" s="264"/>
    </row>
    <row r="332" spans="1:29" ht="92.25" hidden="1" customHeight="1" x14ac:dyDescent="0.2">
      <c r="A332" s="462"/>
      <c r="B332" s="462"/>
      <c r="C332" s="462"/>
      <c r="D332" s="462"/>
      <c r="E332" s="462"/>
      <c r="F332" s="462"/>
      <c r="G332" s="266">
        <f>'01-Mapa de riesgo-UO'!I333</f>
        <v>0</v>
      </c>
      <c r="H332" s="462"/>
      <c r="I332" s="462"/>
      <c r="J332" s="462"/>
      <c r="K332" s="477"/>
      <c r="L332" s="478"/>
      <c r="M332" s="267">
        <f>'01-Mapa de riesgo-UO'!W333</f>
        <v>0</v>
      </c>
      <c r="N332" s="266">
        <f>'01-Mapa de riesgo-UO'!AB333</f>
        <v>0</v>
      </c>
      <c r="O332" s="266">
        <f>'01-Mapa de riesgo-UO'!AF333</f>
        <v>0</v>
      </c>
      <c r="P332" s="268">
        <f>'01-Mapa de riesgo-UO'!AK333</f>
        <v>0</v>
      </c>
      <c r="Q332" s="268">
        <f>'01-Mapa de riesgo-UO'!AP333</f>
        <v>0</v>
      </c>
      <c r="R332" s="462"/>
      <c r="S332" s="478"/>
      <c r="T332" s="478"/>
      <c r="U332" s="269">
        <f>'01-Mapa de riesgo-UO'!AW333</f>
        <v>0</v>
      </c>
      <c r="V332" s="269">
        <f>'01-Mapa de riesgo-UO'!AX333</f>
        <v>0</v>
      </c>
      <c r="W332" s="270">
        <f>'01-Mapa de riesgo-UO'!K333</f>
        <v>0</v>
      </c>
      <c r="X332" s="320"/>
      <c r="Y332" s="320"/>
      <c r="Z332" s="320"/>
      <c r="AA332" s="320"/>
      <c r="AB332" s="582"/>
      <c r="AC332" s="264"/>
    </row>
    <row r="333" spans="1:29" ht="92.25" hidden="1" customHeight="1" x14ac:dyDescent="0.2">
      <c r="A333" s="463"/>
      <c r="B333" s="463"/>
      <c r="C333" s="463"/>
      <c r="D333" s="463"/>
      <c r="E333" s="463"/>
      <c r="F333" s="463"/>
      <c r="G333" s="266">
        <f>'01-Mapa de riesgo-UO'!I334</f>
        <v>0</v>
      </c>
      <c r="H333" s="463"/>
      <c r="I333" s="463"/>
      <c r="J333" s="463"/>
      <c r="K333" s="477"/>
      <c r="L333" s="478"/>
      <c r="M333" s="267">
        <f>'01-Mapa de riesgo-UO'!W334</f>
        <v>0</v>
      </c>
      <c r="N333" s="266">
        <f>'01-Mapa de riesgo-UO'!AB334</f>
        <v>0</v>
      </c>
      <c r="O333" s="266">
        <f>'01-Mapa de riesgo-UO'!AF334</f>
        <v>0</v>
      </c>
      <c r="P333" s="268">
        <f>'01-Mapa de riesgo-UO'!AK334</f>
        <v>0</v>
      </c>
      <c r="Q333" s="268">
        <f>'01-Mapa de riesgo-UO'!AP334</f>
        <v>0</v>
      </c>
      <c r="R333" s="463"/>
      <c r="S333" s="478"/>
      <c r="T333" s="478"/>
      <c r="U333" s="269">
        <f>'01-Mapa de riesgo-UO'!AW334</f>
        <v>0</v>
      </c>
      <c r="V333" s="269">
        <f>'01-Mapa de riesgo-UO'!AX334</f>
        <v>0</v>
      </c>
      <c r="W333" s="270">
        <f>'01-Mapa de riesgo-UO'!K334</f>
        <v>0</v>
      </c>
      <c r="X333" s="320"/>
      <c r="Y333" s="320"/>
      <c r="Z333" s="320"/>
      <c r="AA333" s="320"/>
      <c r="AB333" s="582"/>
      <c r="AC333" s="264"/>
    </row>
    <row r="334" spans="1:29" ht="92.25" hidden="1" customHeight="1" x14ac:dyDescent="0.2">
      <c r="A334" s="465">
        <v>109</v>
      </c>
      <c r="B334" s="465" t="str">
        <f>'01-Mapa de riesgo-UO'!D335</f>
        <v>ADMINISTRACIÓN_INSTITUCIONAL</v>
      </c>
      <c r="C334" s="461" t="str">
        <f>+'01-Mapa de riesgo-UO'!F335</f>
        <v>NO</v>
      </c>
      <c r="D334" s="461" t="str">
        <f>'01-Mapa de riesgo-UO'!J335</f>
        <v>Cumplimiento</v>
      </c>
      <c r="E334" s="461" t="str">
        <f>'01-Mapa de riesgo-UO'!K335</f>
        <v>Protección de Datos</v>
      </c>
      <c r="F334" s="461" t="str">
        <f>'01-Mapa de riesgo-UO'!L335</f>
        <v>´- Desconocimiento de las normas sobre protección de datos personales y de las directrices institucionales por parte de la comunidad universitaria.</v>
      </c>
      <c r="G334" s="266" t="str">
        <f>'01-Mapa de riesgo-UO'!I335</f>
        <v xml:space="preserve">
'- Falta de capacitación en el tema protección de datos.
- No seguir las directrices definidas por la universidad.
</v>
      </c>
      <c r="H334" s="461" t="str">
        <f>'01-Mapa de riesgo-UO'!M335</f>
        <v>- Fuga de Información.
- Incumplimiento de la norma.
- Posibles sanciones de la Superintendencia de Industria Y Comercio (SIC).
- Entrega de información confidencial.</v>
      </c>
      <c r="I334" s="464" t="str">
        <f>'01-Mapa de riesgo-UO'!AT335</f>
        <v>MODERADO</v>
      </c>
      <c r="J334" s="461" t="str">
        <f>'01-Mapa de riesgo-UO'!AU335</f>
        <v xml:space="preserve">(No de capacitaciones atendidas/ No. De capacitaciones programadas)*100
</v>
      </c>
      <c r="K334" s="476">
        <f>0</f>
        <v>0</v>
      </c>
      <c r="L334" s="478" t="s">
        <v>2659</v>
      </c>
      <c r="M334" s="267" t="str">
        <f>'01-Mapa de riesgo-UO'!W335</f>
        <v>Socialización, sensibilización y asesorias referente a Protección de datos, directrices de la universidad y normatividad nacional.</v>
      </c>
      <c r="N334" s="266">
        <f>'01-Mapa de riesgo-UO'!AB335</f>
        <v>0</v>
      </c>
      <c r="O334" s="266" t="str">
        <f>'01-Mapa de riesgo-UO'!AF335</f>
        <v>Asignado</v>
      </c>
      <c r="P334" s="268" t="str">
        <f>'01-Mapa de riesgo-UO'!AK335</f>
        <v>Oportuno</v>
      </c>
      <c r="Q334" s="268" t="str">
        <f>'01-Mapa de riesgo-UO'!AP335</f>
        <v>Preventivo</v>
      </c>
      <c r="R334" s="464" t="str">
        <f>'01-Mapa de riesgo-UO'!AR335</f>
        <v>ACEPTABLE</v>
      </c>
      <c r="S334" s="483" t="s">
        <v>2662</v>
      </c>
      <c r="T334" s="483"/>
      <c r="U334" s="269" t="str">
        <f>'01-Mapa de riesgo-UO'!AW335</f>
        <v>REDUCIR</v>
      </c>
      <c r="V334" s="269" t="str">
        <f>'01-Mapa de riesgo-UO'!AX335</f>
        <v>Realizar la socializacion, sensibilizacion de las normas y realizar las asesorias.</v>
      </c>
      <c r="W334" s="270" t="str">
        <f>'01-Mapa de riesgo-UO'!K335</f>
        <v>Protección de Datos</v>
      </c>
      <c r="X334" s="320" t="s">
        <v>266</v>
      </c>
      <c r="Y334" s="320" t="s">
        <v>2665</v>
      </c>
      <c r="Z334" s="320" t="s">
        <v>542</v>
      </c>
      <c r="AA334" s="320"/>
      <c r="AB334" s="582" t="s">
        <v>2209</v>
      </c>
      <c r="AC334" s="264"/>
    </row>
    <row r="335" spans="1:29" ht="92.25" hidden="1" customHeight="1" x14ac:dyDescent="0.2">
      <c r="A335" s="462"/>
      <c r="B335" s="462"/>
      <c r="C335" s="462"/>
      <c r="D335" s="462"/>
      <c r="E335" s="462"/>
      <c r="F335" s="462"/>
      <c r="G335" s="266">
        <f>'01-Mapa de riesgo-UO'!I336</f>
        <v>0</v>
      </c>
      <c r="H335" s="462"/>
      <c r="I335" s="462"/>
      <c r="J335" s="462"/>
      <c r="K335" s="477"/>
      <c r="L335" s="478"/>
      <c r="M335" s="267">
        <f>'01-Mapa de riesgo-UO'!W336</f>
        <v>0</v>
      </c>
      <c r="N335" s="266">
        <f>'01-Mapa de riesgo-UO'!AB336</f>
        <v>0</v>
      </c>
      <c r="O335" s="266">
        <f>'01-Mapa de riesgo-UO'!AF336</f>
        <v>0</v>
      </c>
      <c r="P335" s="268">
        <f>'01-Mapa de riesgo-UO'!AK336</f>
        <v>0</v>
      </c>
      <c r="Q335" s="268">
        <f>'01-Mapa de riesgo-UO'!AP336</f>
        <v>0</v>
      </c>
      <c r="R335" s="462"/>
      <c r="S335" s="478"/>
      <c r="T335" s="478"/>
      <c r="U335" s="269">
        <f>'01-Mapa de riesgo-UO'!AW336</f>
        <v>0</v>
      </c>
      <c r="V335" s="269">
        <f>'01-Mapa de riesgo-UO'!AX336</f>
        <v>0</v>
      </c>
      <c r="W335" s="270">
        <f>'01-Mapa de riesgo-UO'!K336</f>
        <v>0</v>
      </c>
      <c r="X335" s="320"/>
      <c r="Y335" s="320"/>
      <c r="Z335" s="320"/>
      <c r="AA335" s="320"/>
      <c r="AB335" s="582"/>
      <c r="AC335" s="264"/>
    </row>
    <row r="336" spans="1:29" ht="92.25" hidden="1" customHeight="1" x14ac:dyDescent="0.2">
      <c r="A336" s="463"/>
      <c r="B336" s="463"/>
      <c r="C336" s="463"/>
      <c r="D336" s="463"/>
      <c r="E336" s="463"/>
      <c r="F336" s="463"/>
      <c r="G336" s="266">
        <f>'01-Mapa de riesgo-UO'!I337</f>
        <v>0</v>
      </c>
      <c r="H336" s="463"/>
      <c r="I336" s="463"/>
      <c r="J336" s="463"/>
      <c r="K336" s="477"/>
      <c r="L336" s="478"/>
      <c r="M336" s="267">
        <f>'01-Mapa de riesgo-UO'!W337</f>
        <v>0</v>
      </c>
      <c r="N336" s="266">
        <f>'01-Mapa de riesgo-UO'!AB337</f>
        <v>0</v>
      </c>
      <c r="O336" s="266">
        <f>'01-Mapa de riesgo-UO'!AF337</f>
        <v>0</v>
      </c>
      <c r="P336" s="268">
        <f>'01-Mapa de riesgo-UO'!AK337</f>
        <v>0</v>
      </c>
      <c r="Q336" s="268">
        <f>'01-Mapa de riesgo-UO'!AP337</f>
        <v>0</v>
      </c>
      <c r="R336" s="463"/>
      <c r="S336" s="478"/>
      <c r="T336" s="478"/>
      <c r="U336" s="269">
        <f>'01-Mapa de riesgo-UO'!AW337</f>
        <v>0</v>
      </c>
      <c r="V336" s="269">
        <f>'01-Mapa de riesgo-UO'!AX337</f>
        <v>0</v>
      </c>
      <c r="W336" s="270">
        <f>'01-Mapa de riesgo-UO'!K337</f>
        <v>0</v>
      </c>
      <c r="X336" s="320"/>
      <c r="Y336" s="320"/>
      <c r="Z336" s="320"/>
      <c r="AA336" s="320"/>
      <c r="AB336" s="582"/>
      <c r="AC336" s="264"/>
    </row>
    <row r="337" spans="1:29" ht="92.25" hidden="1" customHeight="1" x14ac:dyDescent="0.2">
      <c r="A337" s="465">
        <v>110</v>
      </c>
      <c r="B337" s="465" t="str">
        <f>'01-Mapa de riesgo-UO'!D338</f>
        <v>ADMINISTRACIÓN_INSTITUCIONAL</v>
      </c>
      <c r="C337" s="461" t="str">
        <f>+'01-Mapa de riesgo-UO'!F338</f>
        <v>NO</v>
      </c>
      <c r="D337" s="461" t="str">
        <f>'01-Mapa de riesgo-UO'!J338</f>
        <v>Cumplimiento</v>
      </c>
      <c r="E337" s="461" t="str">
        <f>'01-Mapa de riesgo-UO'!K338</f>
        <v>Vencimiento de los terminos establecidos por la ley</v>
      </c>
      <c r="F337" s="461" t="str">
        <f>'01-Mapa de riesgo-UO'!L338</f>
        <v>No dar respuesta oportuna a los requerimientos judiciales y/o administrativos, de los cuales tiene conocimieto la Oficina Juridica</v>
      </c>
      <c r="G337" s="266" t="str">
        <f>'01-Mapa de riesgo-UO'!I338</f>
        <v>Falta de seguimiento a las actuaciones prcesales judiciales y/o administrativas</v>
      </c>
      <c r="H337" s="461" t="str">
        <f>'01-Mapa de riesgo-UO'!M338</f>
        <v>Aperura de procesos diciplinarios, investigaciones adminisgtrativas, investigaciones fiscales, investigaciones penales</v>
      </c>
      <c r="I337" s="464" t="str">
        <f>'01-Mapa de riesgo-UO'!AT338</f>
        <v>LEVE</v>
      </c>
      <c r="J337" s="461" t="str">
        <f>'01-Mapa de riesgo-UO'!AU338</f>
        <v>No. De procesos con términos vencidos / total de procesos</v>
      </c>
      <c r="K337" s="535"/>
      <c r="L337" s="538"/>
      <c r="M337" s="267" t="str">
        <f>'01-Mapa de riesgo-UO'!W338</f>
        <v>Otrogamiento de poder para representacion judicial y/o adminsitrativa</v>
      </c>
      <c r="N337" s="266">
        <f>'01-Mapa de riesgo-UO'!AB338</f>
        <v>0</v>
      </c>
      <c r="O337" s="266" t="str">
        <f>'01-Mapa de riesgo-UO'!AF338</f>
        <v>Asignado</v>
      </c>
      <c r="P337" s="268" t="str">
        <f>'01-Mapa de riesgo-UO'!AK338</f>
        <v>Oportuno</v>
      </c>
      <c r="Q337" s="268" t="str">
        <f>'01-Mapa de riesgo-UO'!AP338</f>
        <v>Preventivo</v>
      </c>
      <c r="R337" s="464" t="str">
        <f>'01-Mapa de riesgo-UO'!AR338</f>
        <v>ACEPTABLE</v>
      </c>
      <c r="S337" s="571"/>
      <c r="T337" s="467"/>
      <c r="U337" s="269" t="str">
        <f>'01-Mapa de riesgo-UO'!AW338</f>
        <v>ASUMIR</v>
      </c>
      <c r="V337" s="269">
        <f>'01-Mapa de riesgo-UO'!AX338</f>
        <v>0</v>
      </c>
      <c r="W337" s="270" t="str">
        <f>'01-Mapa de riesgo-UO'!K338</f>
        <v>Vencimiento de los terminos establecidos por la ley</v>
      </c>
      <c r="X337" s="271"/>
      <c r="Y337" s="272"/>
      <c r="Z337" s="273"/>
      <c r="AA337" s="273"/>
      <c r="AB337" s="583"/>
      <c r="AC337" s="264"/>
    </row>
    <row r="338" spans="1:29" ht="92.25" hidden="1" customHeight="1" x14ac:dyDescent="0.2">
      <c r="A338" s="462"/>
      <c r="B338" s="462"/>
      <c r="C338" s="462"/>
      <c r="D338" s="462"/>
      <c r="E338" s="462"/>
      <c r="F338" s="462"/>
      <c r="G338" s="266">
        <f>'01-Mapa de riesgo-UO'!I339</f>
        <v>0</v>
      </c>
      <c r="H338" s="462"/>
      <c r="I338" s="462"/>
      <c r="J338" s="462"/>
      <c r="K338" s="536"/>
      <c r="L338" s="539"/>
      <c r="M338" s="267" t="str">
        <f>'01-Mapa de riesgo-UO'!W339</f>
        <v>Registro de actuaciones procesales en el aplicativo e-KOGUI y seguimeito de las mismas</v>
      </c>
      <c r="N338" s="266">
        <f>'01-Mapa de riesgo-UO'!AB339</f>
        <v>0</v>
      </c>
      <c r="O338" s="266" t="str">
        <f>'01-Mapa de riesgo-UO'!AF339</f>
        <v>Asignado</v>
      </c>
      <c r="P338" s="268" t="str">
        <f>'01-Mapa de riesgo-UO'!AK339</f>
        <v>Oportuno</v>
      </c>
      <c r="Q338" s="268" t="str">
        <f>'01-Mapa de riesgo-UO'!AP339</f>
        <v>Detectivo</v>
      </c>
      <c r="R338" s="462"/>
      <c r="S338" s="571"/>
      <c r="T338" s="467"/>
      <c r="U338" s="269" t="str">
        <f>'01-Mapa de riesgo-UO'!AW339</f>
        <v>ASUMIR</v>
      </c>
      <c r="V338" s="269">
        <f>'01-Mapa de riesgo-UO'!AX339</f>
        <v>0</v>
      </c>
      <c r="W338" s="270">
        <f>'01-Mapa de riesgo-UO'!K339</f>
        <v>0</v>
      </c>
      <c r="X338" s="271"/>
      <c r="Y338" s="272"/>
      <c r="Z338" s="273"/>
      <c r="AA338" s="273"/>
      <c r="AB338" s="584"/>
      <c r="AC338" s="264"/>
    </row>
    <row r="339" spans="1:29" ht="92.25" hidden="1" customHeight="1" x14ac:dyDescent="0.2">
      <c r="A339" s="463"/>
      <c r="B339" s="463"/>
      <c r="C339" s="463"/>
      <c r="D339" s="463"/>
      <c r="E339" s="463"/>
      <c r="F339" s="463"/>
      <c r="G339" s="266">
        <f>'01-Mapa de riesgo-UO'!I340</f>
        <v>0</v>
      </c>
      <c r="H339" s="463"/>
      <c r="I339" s="463"/>
      <c r="J339" s="463"/>
      <c r="K339" s="537"/>
      <c r="L339" s="540"/>
      <c r="M339" s="267" t="str">
        <f>'01-Mapa de riesgo-UO'!W340</f>
        <v>Solicitud de informes trimestrales respecto de avences y estados de los procesos, en donde la Universidad actua en calidad de demandante o demandada</v>
      </c>
      <c r="N339" s="266">
        <f>'01-Mapa de riesgo-UO'!AB340</f>
        <v>0</v>
      </c>
      <c r="O339" s="266" t="str">
        <f>'01-Mapa de riesgo-UO'!AF340</f>
        <v>Asignado</v>
      </c>
      <c r="P339" s="268" t="str">
        <f>'01-Mapa de riesgo-UO'!AK340</f>
        <v>Oportuno</v>
      </c>
      <c r="Q339" s="268" t="str">
        <f>'01-Mapa de riesgo-UO'!AP340</f>
        <v>Preventivo</v>
      </c>
      <c r="R339" s="463"/>
      <c r="S339" s="571"/>
      <c r="T339" s="467"/>
      <c r="U339" s="269" t="str">
        <f>'01-Mapa de riesgo-UO'!AW340</f>
        <v>ASUMIR</v>
      </c>
      <c r="V339" s="269">
        <f>'01-Mapa de riesgo-UO'!AX340</f>
        <v>0</v>
      </c>
      <c r="W339" s="270">
        <f>'01-Mapa de riesgo-UO'!K340</f>
        <v>0</v>
      </c>
      <c r="X339" s="271"/>
      <c r="Y339" s="272"/>
      <c r="Z339" s="273"/>
      <c r="AA339" s="273"/>
      <c r="AB339" s="585"/>
      <c r="AC339" s="264"/>
    </row>
    <row r="340" spans="1:29" ht="92.25" hidden="1" customHeight="1" x14ac:dyDescent="0.2">
      <c r="A340" s="465">
        <v>111</v>
      </c>
      <c r="B340" s="465" t="str">
        <f>'01-Mapa de riesgo-UO'!D341</f>
        <v>ADMINISTRACIÓN_INSTITUCIONAL</v>
      </c>
      <c r="C340" s="461" t="str">
        <f>+'01-Mapa de riesgo-UO'!F341</f>
        <v>NO</v>
      </c>
      <c r="D340" s="461" t="str">
        <f>'01-Mapa de riesgo-UO'!J341</f>
        <v>Operacional</v>
      </c>
      <c r="E340" s="461" t="str">
        <f>'01-Mapa de riesgo-UO'!K341</f>
        <v>INCUMPLIMIENTO A LA PROMESA DE SERVICIOS DE 8 DIAS HABILES, PARA GESTIONAR LAS NECESIDADES DE TIPO CONTRACTUAL DE LAS DEPENDENCIAS</v>
      </c>
      <c r="F340" s="461" t="str">
        <f>'01-Mapa de riesgo-UO'!L341</f>
        <v>DEMORA EN LA ATENCION DE LOS REQUERIMEINTOS DE TIPO CONTRACTUAL (PERFECCIONAMIENTO Y LEGALIZACION DE LOS CONTRATOS) DE LA DEPENDENCIAS ACADEMICAS Y ADMINISTRATIVAS</v>
      </c>
      <c r="G340" s="266" t="str">
        <f>'01-Mapa de riesgo-UO'!I341</f>
        <v>Los procedimientos relacionados con la Gestión Contractual se llevan a cabo de forma manual</v>
      </c>
      <c r="H340" s="461" t="str">
        <f>'01-Mapa de riesgo-UO'!M341</f>
        <v>RETRASO EN LA EJECUCION CONTRACTUAL DE LAS NECESIDADES DE LAS DEPENDENCIAS UNIVERSITARIAS</v>
      </c>
      <c r="I340" s="464" t="str">
        <f>'01-Mapa de riesgo-UO'!AT341</f>
        <v>MODERADO</v>
      </c>
      <c r="J340" s="461" t="str">
        <f>'01-Mapa de riesgo-UO'!AU341</f>
        <v>NUMERORO DE SOLIICTUDES DE CONTRATCION TRAMITADAS EN MAS DE 8 DIAS HABILES</v>
      </c>
      <c r="K340" s="534"/>
      <c r="L340" s="533"/>
      <c r="M340" s="267" t="str">
        <f>'01-Mapa de riesgo-UO'!W341</f>
        <v>SEGUIMIENTO A LAS SOLICITUDES DE CONTRATCION</v>
      </c>
      <c r="N340" s="266">
        <f>'01-Mapa de riesgo-UO'!AB341</f>
        <v>0</v>
      </c>
      <c r="O340" s="266" t="str">
        <f>'01-Mapa de riesgo-UO'!AF341</f>
        <v>Asignado</v>
      </c>
      <c r="P340" s="268" t="str">
        <f>'01-Mapa de riesgo-UO'!AK341</f>
        <v>Oportuno</v>
      </c>
      <c r="Q340" s="268" t="str">
        <f>'01-Mapa de riesgo-UO'!AP341</f>
        <v>Preventivo</v>
      </c>
      <c r="R340" s="464" t="str">
        <f>'01-Mapa de riesgo-UO'!AR341</f>
        <v>ACEPTABLE</v>
      </c>
      <c r="S340" s="571"/>
      <c r="T340" s="467"/>
      <c r="U340" s="269" t="str">
        <f>'01-Mapa de riesgo-UO'!AW341</f>
        <v>TRANSFERIR</v>
      </c>
      <c r="V340" s="269" t="str">
        <f>'01-Mapa de riesgo-UO'!AX341</f>
        <v>Sensibilización sobre los plazos establecidos para tramites contractuales</v>
      </c>
      <c r="W340" s="270" t="str">
        <f>'01-Mapa de riesgo-UO'!K341</f>
        <v>INCUMPLIMIENTO A LA PROMESA DE SERVICIOS DE 8 DIAS HABILES, PARA GESTIONAR LAS NECESIDADES DE TIPO CONTRACTUAL DE LAS DEPENDENCIAS</v>
      </c>
      <c r="X340" s="325"/>
      <c r="Y340" s="326"/>
      <c r="Z340" s="327"/>
      <c r="AA340" s="273"/>
      <c r="AB340" s="583"/>
      <c r="AC340" s="264"/>
    </row>
    <row r="341" spans="1:29" ht="92.25" hidden="1" customHeight="1" x14ac:dyDescent="0.2">
      <c r="A341" s="462"/>
      <c r="B341" s="462"/>
      <c r="C341" s="462"/>
      <c r="D341" s="462"/>
      <c r="E341" s="462"/>
      <c r="F341" s="462"/>
      <c r="G341" s="266">
        <f>'01-Mapa de riesgo-UO'!I342</f>
        <v>0</v>
      </c>
      <c r="H341" s="462"/>
      <c r="I341" s="462"/>
      <c r="J341" s="462"/>
      <c r="K341" s="536"/>
      <c r="L341" s="539"/>
      <c r="M341" s="267">
        <f>'01-Mapa de riesgo-UO'!W342</f>
        <v>0</v>
      </c>
      <c r="N341" s="266">
        <f>'01-Mapa de riesgo-UO'!AB342</f>
        <v>0</v>
      </c>
      <c r="O341" s="266">
        <f>'01-Mapa de riesgo-UO'!AF342</f>
        <v>0</v>
      </c>
      <c r="P341" s="268">
        <f>'01-Mapa de riesgo-UO'!AK342</f>
        <v>0</v>
      </c>
      <c r="Q341" s="268">
        <f>'01-Mapa de riesgo-UO'!AP342</f>
        <v>0</v>
      </c>
      <c r="R341" s="462"/>
      <c r="S341" s="571"/>
      <c r="T341" s="467"/>
      <c r="U341" s="269">
        <f>'01-Mapa de riesgo-UO'!AW342</f>
        <v>0</v>
      </c>
      <c r="V341" s="269">
        <f>'01-Mapa de riesgo-UO'!AX342</f>
        <v>0</v>
      </c>
      <c r="W341" s="270">
        <f>'01-Mapa de riesgo-UO'!K342</f>
        <v>0</v>
      </c>
      <c r="X341" s="325"/>
      <c r="Y341" s="326"/>
      <c r="Z341" s="327"/>
      <c r="AA341" s="273"/>
      <c r="AB341" s="584"/>
      <c r="AC341" s="264"/>
    </row>
    <row r="342" spans="1:29" ht="92.25" hidden="1" customHeight="1" x14ac:dyDescent="0.2">
      <c r="A342" s="463"/>
      <c r="B342" s="463"/>
      <c r="C342" s="463"/>
      <c r="D342" s="463"/>
      <c r="E342" s="463"/>
      <c r="F342" s="463"/>
      <c r="G342" s="266">
        <f>'01-Mapa de riesgo-UO'!I343</f>
        <v>0</v>
      </c>
      <c r="H342" s="463"/>
      <c r="I342" s="463"/>
      <c r="J342" s="463"/>
      <c r="K342" s="537"/>
      <c r="L342" s="540"/>
      <c r="M342" s="267">
        <f>'01-Mapa de riesgo-UO'!W343</f>
        <v>0</v>
      </c>
      <c r="N342" s="266">
        <f>'01-Mapa de riesgo-UO'!AB343</f>
        <v>0</v>
      </c>
      <c r="O342" s="266">
        <f>'01-Mapa de riesgo-UO'!AF343</f>
        <v>0</v>
      </c>
      <c r="P342" s="268">
        <f>'01-Mapa de riesgo-UO'!AK343</f>
        <v>0</v>
      </c>
      <c r="Q342" s="268">
        <f>'01-Mapa de riesgo-UO'!AP343</f>
        <v>0</v>
      </c>
      <c r="R342" s="463"/>
      <c r="S342" s="571"/>
      <c r="T342" s="467"/>
      <c r="U342" s="269">
        <f>'01-Mapa de riesgo-UO'!AW343</f>
        <v>0</v>
      </c>
      <c r="V342" s="269">
        <f>'01-Mapa de riesgo-UO'!AX343</f>
        <v>0</v>
      </c>
      <c r="W342" s="270">
        <f>'01-Mapa de riesgo-UO'!K343</f>
        <v>0</v>
      </c>
      <c r="X342" s="325"/>
      <c r="Y342" s="326"/>
      <c r="Z342" s="327"/>
      <c r="AA342" s="273"/>
      <c r="AB342" s="585"/>
      <c r="AC342" s="264"/>
    </row>
    <row r="343" spans="1:29" ht="92.25" hidden="1" customHeight="1" x14ac:dyDescent="0.2">
      <c r="A343" s="465">
        <v>112</v>
      </c>
      <c r="B343" s="465" t="str">
        <f>'01-Mapa de riesgo-UO'!D344</f>
        <v>ADMINISTRACIÓN_INSTITUCIONAL</v>
      </c>
      <c r="C343" s="461" t="str">
        <f>+'01-Mapa de riesgo-UO'!F344</f>
        <v>NO</v>
      </c>
      <c r="D343" s="461" t="str">
        <f>'01-Mapa de riesgo-UO'!J344</f>
        <v>Operacional</v>
      </c>
      <c r="E343" s="461" t="str">
        <f>'01-Mapa de riesgo-UO'!K344</f>
        <v>INCUMPLIMIENTO DE LOS PLAZOS DISPUESTOS POR COLOMBIA COMPRA EFICIENTE PARA PUBLICRA LA ACTIVIDAD CONTRACTUAL EN EL MODULO PUBLICITARIO EN LA PALTAFORMA SECOP II</v>
      </c>
      <c r="F343" s="461" t="str">
        <f>'01-Mapa de riesgo-UO'!L344</f>
        <v>DEMORA DE MAS DE TRES DIAS HABILES PARA PUBLICAR LA DOCUMENTACION CONTRACTUAL EN LA PLATAFORMA SECOP II</v>
      </c>
      <c r="G343" s="266" t="str">
        <f>'01-Mapa de riesgo-UO'!I344</f>
        <v>Falta de seguimiento a los procesos de contratación.</v>
      </c>
      <c r="H343" s="461" t="str">
        <f>'01-Mapa de riesgo-UO'!M344</f>
        <v>PROCESOS DICIPLINARIOS POR LA NO PUBLICACION EN LA PLATAFORMA SECOP II EN LOS TERMINOS LEGALES ESTABLECIDOS DESDE COLOMBIA COMPRA EFICIENTE</v>
      </c>
      <c r="I343" s="464" t="str">
        <f>'01-Mapa de riesgo-UO'!AT344</f>
        <v>MODERADO</v>
      </c>
      <c r="J343" s="461" t="str">
        <f>'01-Mapa de riesgo-UO'!AU344</f>
        <v>NUMERO DE PUBLICACIONES EN LAPLATAFORMA SECOP II EXTEMPORANEAS</v>
      </c>
      <c r="K343" s="534"/>
      <c r="L343" s="533"/>
      <c r="M343" s="267" t="str">
        <f>'01-Mapa de riesgo-UO'!W344</f>
        <v>SEGUIMIENTO A LA PUBLICACION DE LOS DOCUMENTOS CONTRACTUALES EN LA PLATAFORMA SECOP II</v>
      </c>
      <c r="N343" s="266">
        <f>'01-Mapa de riesgo-UO'!AB344</f>
        <v>0</v>
      </c>
      <c r="O343" s="266" t="str">
        <f>'01-Mapa de riesgo-UO'!AF344</f>
        <v>Asignado</v>
      </c>
      <c r="P343" s="268" t="str">
        <f>'01-Mapa de riesgo-UO'!AK344</f>
        <v>Oportuno</v>
      </c>
      <c r="Q343" s="268" t="str">
        <f>'01-Mapa de riesgo-UO'!AP344</f>
        <v>Preventivo</v>
      </c>
      <c r="R343" s="464" t="str">
        <f>'01-Mapa de riesgo-UO'!AR344</f>
        <v>FUERTE</v>
      </c>
      <c r="S343" s="571"/>
      <c r="T343" s="467"/>
      <c r="U343" s="269" t="str">
        <f>'01-Mapa de riesgo-UO'!AW344</f>
        <v>TRANSFERIR</v>
      </c>
      <c r="V343" s="269" t="str">
        <f>'01-Mapa de riesgo-UO'!AX344</f>
        <v>Sensibilización sobre los terminos legales establecidos para la publicación</v>
      </c>
      <c r="W343" s="270" t="str">
        <f>'01-Mapa de riesgo-UO'!K344</f>
        <v>INCUMPLIMIENTO DE LOS PLAZOS DISPUESTOS POR COLOMBIA COMPRA EFICIENTE PARA PUBLICRA LA ACTIVIDAD CONTRACTUAL EN EL MODULO PUBLICITARIO EN LA PALTAFORMA SECOP II</v>
      </c>
      <c r="X343" s="325"/>
      <c r="Y343" s="326"/>
      <c r="Z343" s="327"/>
      <c r="AA343" s="273"/>
      <c r="AB343" s="583"/>
      <c r="AC343" s="264"/>
    </row>
    <row r="344" spans="1:29" ht="92.25" hidden="1" customHeight="1" x14ac:dyDescent="0.2">
      <c r="A344" s="462"/>
      <c r="B344" s="462"/>
      <c r="C344" s="462"/>
      <c r="D344" s="462"/>
      <c r="E344" s="462"/>
      <c r="F344" s="462"/>
      <c r="G344" s="266">
        <f>'01-Mapa de riesgo-UO'!I345</f>
        <v>0</v>
      </c>
      <c r="H344" s="462"/>
      <c r="I344" s="462"/>
      <c r="J344" s="462"/>
      <c r="K344" s="536"/>
      <c r="L344" s="539"/>
      <c r="M344" s="267">
        <f>'01-Mapa de riesgo-UO'!W345</f>
        <v>0</v>
      </c>
      <c r="N344" s="266">
        <f>'01-Mapa de riesgo-UO'!AB345</f>
        <v>0</v>
      </c>
      <c r="O344" s="266">
        <f>'01-Mapa de riesgo-UO'!AF345</f>
        <v>0</v>
      </c>
      <c r="P344" s="268">
        <f>'01-Mapa de riesgo-UO'!AK345</f>
        <v>0</v>
      </c>
      <c r="Q344" s="268">
        <f>'01-Mapa de riesgo-UO'!AP345</f>
        <v>0</v>
      </c>
      <c r="R344" s="462"/>
      <c r="S344" s="571"/>
      <c r="T344" s="467"/>
      <c r="U344" s="269">
        <f>'01-Mapa de riesgo-UO'!AW345</f>
        <v>0</v>
      </c>
      <c r="V344" s="269">
        <f>'01-Mapa de riesgo-UO'!AX345</f>
        <v>0</v>
      </c>
      <c r="W344" s="270">
        <f>'01-Mapa de riesgo-UO'!K345</f>
        <v>0</v>
      </c>
      <c r="X344" s="325"/>
      <c r="Y344" s="326"/>
      <c r="Z344" s="327"/>
      <c r="AA344" s="273"/>
      <c r="AB344" s="584"/>
      <c r="AC344" s="264"/>
    </row>
    <row r="345" spans="1:29" ht="92.25" hidden="1" customHeight="1" x14ac:dyDescent="0.2">
      <c r="A345" s="463"/>
      <c r="B345" s="463"/>
      <c r="C345" s="463"/>
      <c r="D345" s="463"/>
      <c r="E345" s="463"/>
      <c r="F345" s="463"/>
      <c r="G345" s="266">
        <f>'01-Mapa de riesgo-UO'!I346</f>
        <v>0</v>
      </c>
      <c r="H345" s="463"/>
      <c r="I345" s="463"/>
      <c r="J345" s="463"/>
      <c r="K345" s="537"/>
      <c r="L345" s="540"/>
      <c r="M345" s="267">
        <f>'01-Mapa de riesgo-UO'!W346</f>
        <v>0</v>
      </c>
      <c r="N345" s="266">
        <f>'01-Mapa de riesgo-UO'!AB346</f>
        <v>0</v>
      </c>
      <c r="O345" s="266">
        <f>'01-Mapa de riesgo-UO'!AF346</f>
        <v>0</v>
      </c>
      <c r="P345" s="268">
        <f>'01-Mapa de riesgo-UO'!AK346</f>
        <v>0</v>
      </c>
      <c r="Q345" s="268">
        <f>'01-Mapa de riesgo-UO'!AP346</f>
        <v>0</v>
      </c>
      <c r="R345" s="463"/>
      <c r="S345" s="571"/>
      <c r="T345" s="467"/>
      <c r="U345" s="269">
        <f>'01-Mapa de riesgo-UO'!AW346</f>
        <v>0</v>
      </c>
      <c r="V345" s="269">
        <f>'01-Mapa de riesgo-UO'!AX346</f>
        <v>0</v>
      </c>
      <c r="W345" s="270">
        <f>'01-Mapa de riesgo-UO'!K346</f>
        <v>0</v>
      </c>
      <c r="X345" s="325"/>
      <c r="Y345" s="326"/>
      <c r="Z345" s="327"/>
      <c r="AA345" s="273"/>
      <c r="AB345" s="585"/>
      <c r="AC345" s="264"/>
    </row>
    <row r="346" spans="1:29" ht="92.25" hidden="1" customHeight="1" x14ac:dyDescent="0.2">
      <c r="A346" s="465">
        <v>113</v>
      </c>
      <c r="B346" s="465" t="str">
        <f>'01-Mapa de riesgo-UO'!D347</f>
        <v>ADMINISTRACIÓN_INSTITUCIONAL</v>
      </c>
      <c r="C346" s="461" t="str">
        <f>+'01-Mapa de riesgo-UO'!F347</f>
        <v>NO</v>
      </c>
      <c r="D346" s="461" t="str">
        <f>'01-Mapa de riesgo-UO'!J347</f>
        <v>Financiero</v>
      </c>
      <c r="E346" s="461" t="str">
        <f>'01-Mapa de riesgo-UO'!K347</f>
        <v>Incremento en el pago de condenas en litigios que pueden ser solucionados antes de que se dé trámite a la acción judicial.</v>
      </c>
      <c r="F346" s="461" t="str">
        <f>'01-Mapa de riesgo-UO'!L347</f>
        <v>Pagos judiciales que realiza la entidad, por no aplicar los metodos alternativos de solución de conflictos</v>
      </c>
      <c r="G346" s="266" t="str">
        <f>'01-Mapa de riesgo-UO'!I347</f>
        <v>Falta de aplicación de MASC por parte de la entidad por falta de recursos y/o gestión inadecuada</v>
      </c>
      <c r="H346" s="461" t="str">
        <f>'01-Mapa de riesgo-UO'!M347</f>
        <v>Aumento en el volumen de demandas y condenas a la entidad
Carga laboral adicional. 
Afectaciones financieras adicionales.</v>
      </c>
      <c r="I346" s="464" t="str">
        <f>'01-Mapa de riesgo-UO'!AT347</f>
        <v>LEVE</v>
      </c>
      <c r="J346" s="461" t="str">
        <f>'01-Mapa de riesgo-UO'!AU347</f>
        <v>(# Numero de condenas)/(# procesos) *100</v>
      </c>
      <c r="K346" s="534"/>
      <c r="L346" s="533"/>
      <c r="M346" s="267" t="str">
        <f>'01-Mapa de riesgo-UO'!W347</f>
        <v>Aplicación de la directriz institucional de conciliación.</v>
      </c>
      <c r="N346" s="266">
        <f>'01-Mapa de riesgo-UO'!AB347</f>
        <v>0</v>
      </c>
      <c r="O346" s="266" t="str">
        <f>'01-Mapa de riesgo-UO'!AF347</f>
        <v>Asignado</v>
      </c>
      <c r="P346" s="268" t="str">
        <f>'01-Mapa de riesgo-UO'!AK347</f>
        <v>Oportuno</v>
      </c>
      <c r="Q346" s="268" t="str">
        <f>'01-Mapa de riesgo-UO'!AP347</f>
        <v>Preventivo</v>
      </c>
      <c r="R346" s="464" t="str">
        <f>'01-Mapa de riesgo-UO'!AR347</f>
        <v>ACEPTABLE</v>
      </c>
      <c r="S346" s="571"/>
      <c r="T346" s="467"/>
      <c r="U346" s="269" t="str">
        <f>'01-Mapa de riesgo-UO'!AW347</f>
        <v>ASUMIR</v>
      </c>
      <c r="V346" s="269">
        <f>'01-Mapa de riesgo-UO'!AX347</f>
        <v>0</v>
      </c>
      <c r="W346" s="270" t="str">
        <f>'01-Mapa de riesgo-UO'!K347</f>
        <v>Incremento en el pago de condenas en litigios que pueden ser solucionados antes de que se dé trámite a la acción judicial.</v>
      </c>
      <c r="X346" s="290"/>
      <c r="Y346" s="291"/>
      <c r="Z346" s="292"/>
      <c r="AA346" s="292"/>
      <c r="AB346" s="583"/>
      <c r="AC346" s="264"/>
    </row>
    <row r="347" spans="1:29" ht="92.25" hidden="1" customHeight="1" x14ac:dyDescent="0.2">
      <c r="A347" s="462"/>
      <c r="B347" s="462"/>
      <c r="C347" s="462"/>
      <c r="D347" s="462"/>
      <c r="E347" s="462"/>
      <c r="F347" s="462"/>
      <c r="G347" s="266" t="str">
        <f>'01-Mapa de riesgo-UO'!I348</f>
        <v>Falta de unificación de criterios de las autoridades judiciales.</v>
      </c>
      <c r="H347" s="462"/>
      <c r="I347" s="462"/>
      <c r="J347" s="462"/>
      <c r="K347" s="536"/>
      <c r="L347" s="539"/>
      <c r="M347" s="267">
        <f>'01-Mapa de riesgo-UO'!W348</f>
        <v>0</v>
      </c>
      <c r="N347" s="266">
        <f>'01-Mapa de riesgo-UO'!AB348</f>
        <v>0</v>
      </c>
      <c r="O347" s="266">
        <f>'01-Mapa de riesgo-UO'!AF348</f>
        <v>0</v>
      </c>
      <c r="P347" s="268">
        <f>'01-Mapa de riesgo-UO'!AK348</f>
        <v>0</v>
      </c>
      <c r="Q347" s="268">
        <f>'01-Mapa de riesgo-UO'!AP348</f>
        <v>0</v>
      </c>
      <c r="R347" s="462"/>
      <c r="S347" s="571"/>
      <c r="T347" s="467"/>
      <c r="U347" s="269" t="str">
        <f>'01-Mapa de riesgo-UO'!AW348</f>
        <v>ASUMIR</v>
      </c>
      <c r="V347" s="269">
        <f>'01-Mapa de riesgo-UO'!AX348</f>
        <v>0</v>
      </c>
      <c r="W347" s="270">
        <f>'01-Mapa de riesgo-UO'!K348</f>
        <v>0</v>
      </c>
      <c r="X347" s="290"/>
      <c r="Y347" s="291"/>
      <c r="Z347" s="292"/>
      <c r="AA347" s="292"/>
      <c r="AB347" s="584"/>
      <c r="AC347" s="264"/>
    </row>
    <row r="348" spans="1:29" ht="92.25" hidden="1" customHeight="1" x14ac:dyDescent="0.2">
      <c r="A348" s="463"/>
      <c r="B348" s="463"/>
      <c r="C348" s="463"/>
      <c r="D348" s="463"/>
      <c r="E348" s="463"/>
      <c r="F348" s="463"/>
      <c r="G348" s="266">
        <f>'01-Mapa de riesgo-UO'!I349</f>
        <v>0</v>
      </c>
      <c r="H348" s="463"/>
      <c r="I348" s="463"/>
      <c r="J348" s="463"/>
      <c r="K348" s="537"/>
      <c r="L348" s="540"/>
      <c r="M348" s="267">
        <f>'01-Mapa de riesgo-UO'!W349</f>
        <v>0</v>
      </c>
      <c r="N348" s="266">
        <f>'01-Mapa de riesgo-UO'!AB349</f>
        <v>0</v>
      </c>
      <c r="O348" s="266">
        <f>'01-Mapa de riesgo-UO'!AF349</f>
        <v>0</v>
      </c>
      <c r="P348" s="268">
        <f>'01-Mapa de riesgo-UO'!AK349</f>
        <v>0</v>
      </c>
      <c r="Q348" s="268">
        <f>'01-Mapa de riesgo-UO'!AP349</f>
        <v>0</v>
      </c>
      <c r="R348" s="463"/>
      <c r="S348" s="571"/>
      <c r="T348" s="467"/>
      <c r="U348" s="269">
        <f>'01-Mapa de riesgo-UO'!AW349</f>
        <v>0</v>
      </c>
      <c r="V348" s="269">
        <f>'01-Mapa de riesgo-UO'!AX349</f>
        <v>0</v>
      </c>
      <c r="W348" s="270">
        <f>'01-Mapa de riesgo-UO'!K349</f>
        <v>0</v>
      </c>
      <c r="X348" s="290"/>
      <c r="Y348" s="291"/>
      <c r="Z348" s="292"/>
      <c r="AA348" s="292"/>
      <c r="AB348" s="585"/>
      <c r="AC348" s="264"/>
    </row>
    <row r="349" spans="1:29" ht="92.25" hidden="1" customHeight="1" x14ac:dyDescent="0.2">
      <c r="A349" s="465">
        <v>114</v>
      </c>
      <c r="B349" s="465" t="str">
        <f>'01-Mapa de riesgo-UO'!D350</f>
        <v>ADMINISTRACIÓN_INSTITUCIONAL</v>
      </c>
      <c r="C349" s="461" t="str">
        <f>+'01-Mapa de riesgo-UO'!F350</f>
        <v>NO</v>
      </c>
      <c r="D349" s="461" t="str">
        <f>'01-Mapa de riesgo-UO'!J350</f>
        <v>Financiero</v>
      </c>
      <c r="E349" s="461" t="str">
        <f>'01-Mapa de riesgo-UO'!K350</f>
        <v>Aumento del número de demandas de la causa con politica de prevención del daño antijuridico (PPDA) con respecto a la vigencia anterior.</v>
      </c>
      <c r="F349" s="461" t="str">
        <f>'01-Mapa de riesgo-UO'!L350</f>
        <v>Medir el cambio en la litigiosidad, medido como el aumento o disminución porcentual de demandas entre dos años, para una causa atacada en el plan de acción de la política de prevención del daño antijurídico.</v>
      </c>
      <c r="G349" s="266" t="str">
        <f>'01-Mapa de riesgo-UO'!I350</f>
        <v>falta de formulación de políticas institucionales sobre prevención del daño antijurídico</v>
      </c>
      <c r="H349" s="461" t="str">
        <f>'01-Mapa de riesgo-UO'!M350</f>
        <v>Aumento en el volumen de demandas y condenas a la entidad
Carga laboral adicional. 
Afectaciones financieras adicionales.</v>
      </c>
      <c r="I349" s="464" t="str">
        <f>'01-Mapa de riesgo-UO'!AT350</f>
        <v>LEVE</v>
      </c>
      <c r="J349" s="461" t="str">
        <f>'01-Mapa de riesgo-UO'!AU350</f>
        <v>Variación del número de demandas de la causa con PPDA del año en curso con respecto al año anterior.</v>
      </c>
      <c r="K349" s="534"/>
      <c r="L349" s="533"/>
      <c r="M349" s="267" t="str">
        <f>'01-Mapa de riesgo-UO'!W350</f>
        <v>Implementación de la politica de prevención de daño antijuridico (PPDA)</v>
      </c>
      <c r="N349" s="266">
        <f>'01-Mapa de riesgo-UO'!AB350</f>
        <v>0</v>
      </c>
      <c r="O349" s="266" t="str">
        <f>'01-Mapa de riesgo-UO'!AF350</f>
        <v>Asignado</v>
      </c>
      <c r="P349" s="268" t="str">
        <f>'01-Mapa de riesgo-UO'!AK350</f>
        <v>Oportuno</v>
      </c>
      <c r="Q349" s="268" t="str">
        <f>'01-Mapa de riesgo-UO'!AP350</f>
        <v>Preventivo</v>
      </c>
      <c r="R349" s="464" t="str">
        <f>'01-Mapa de riesgo-UO'!AR350</f>
        <v>ACEPTABLE</v>
      </c>
      <c r="S349" s="571"/>
      <c r="T349" s="467"/>
      <c r="U349" s="269" t="str">
        <f>'01-Mapa de riesgo-UO'!AW350</f>
        <v>ASUMIR</v>
      </c>
      <c r="V349" s="269">
        <f>'01-Mapa de riesgo-UO'!AX350</f>
        <v>0</v>
      </c>
      <c r="W349" s="270" t="str">
        <f>'01-Mapa de riesgo-UO'!K350</f>
        <v>Aumento del número de demandas de la causa con politica de prevención del daño antijuridico (PPDA) con respecto a la vigencia anterior.</v>
      </c>
      <c r="X349" s="290"/>
      <c r="Y349" s="291"/>
      <c r="Z349" s="292"/>
      <c r="AA349" s="292"/>
      <c r="AB349" s="583"/>
      <c r="AC349" s="264"/>
    </row>
    <row r="350" spans="1:29" ht="92.25" hidden="1" customHeight="1" x14ac:dyDescent="0.2">
      <c r="A350" s="462"/>
      <c r="B350" s="462"/>
      <c r="C350" s="462"/>
      <c r="D350" s="462"/>
      <c r="E350" s="462"/>
      <c r="F350" s="462"/>
      <c r="G350" s="266" t="str">
        <f>'01-Mapa de riesgo-UO'!I351</f>
        <v>Falta de unificación de criterios de las autoridades judiciales.</v>
      </c>
      <c r="H350" s="462"/>
      <c r="I350" s="462"/>
      <c r="J350" s="462"/>
      <c r="K350" s="536"/>
      <c r="L350" s="539"/>
      <c r="M350" s="267" t="str">
        <f>'01-Mapa de riesgo-UO'!W351</f>
        <v>Aplicación de la directriz institucional de conciliación.</v>
      </c>
      <c r="N350" s="266">
        <f>'01-Mapa de riesgo-UO'!AB351</f>
        <v>0</v>
      </c>
      <c r="O350" s="266" t="str">
        <f>'01-Mapa de riesgo-UO'!AF351</f>
        <v>Asignado</v>
      </c>
      <c r="P350" s="268" t="str">
        <f>'01-Mapa de riesgo-UO'!AK351</f>
        <v>Oportuno</v>
      </c>
      <c r="Q350" s="268" t="str">
        <f>'01-Mapa de riesgo-UO'!AP351</f>
        <v>Preventivo</v>
      </c>
      <c r="R350" s="462"/>
      <c r="S350" s="571"/>
      <c r="T350" s="467"/>
      <c r="U350" s="269" t="str">
        <f>'01-Mapa de riesgo-UO'!AW351</f>
        <v>ASUMIR</v>
      </c>
      <c r="V350" s="269">
        <f>'01-Mapa de riesgo-UO'!AX351</f>
        <v>0</v>
      </c>
      <c r="W350" s="270">
        <f>'01-Mapa de riesgo-UO'!K351</f>
        <v>0</v>
      </c>
      <c r="X350" s="290"/>
      <c r="Y350" s="291"/>
      <c r="Z350" s="292"/>
      <c r="AA350" s="292"/>
      <c r="AB350" s="584"/>
      <c r="AC350" s="264"/>
    </row>
    <row r="351" spans="1:29" ht="92.25" hidden="1" customHeight="1" x14ac:dyDescent="0.2">
      <c r="A351" s="463"/>
      <c r="B351" s="463"/>
      <c r="C351" s="463"/>
      <c r="D351" s="463"/>
      <c r="E351" s="463"/>
      <c r="F351" s="463"/>
      <c r="G351" s="266">
        <f>'01-Mapa de riesgo-UO'!I352</f>
        <v>0</v>
      </c>
      <c r="H351" s="463"/>
      <c r="I351" s="463"/>
      <c r="J351" s="463"/>
      <c r="K351" s="537"/>
      <c r="L351" s="540"/>
      <c r="M351" s="267">
        <f>'01-Mapa de riesgo-UO'!W352</f>
        <v>0</v>
      </c>
      <c r="N351" s="266">
        <f>'01-Mapa de riesgo-UO'!AB352</f>
        <v>0</v>
      </c>
      <c r="O351" s="266">
        <f>'01-Mapa de riesgo-UO'!AF352</f>
        <v>0</v>
      </c>
      <c r="P351" s="268">
        <f>'01-Mapa de riesgo-UO'!AK352</f>
        <v>0</v>
      </c>
      <c r="Q351" s="268">
        <f>'01-Mapa de riesgo-UO'!AP352</f>
        <v>0</v>
      </c>
      <c r="R351" s="463"/>
      <c r="S351" s="571"/>
      <c r="T351" s="467"/>
      <c r="U351" s="269">
        <f>'01-Mapa de riesgo-UO'!AW352</f>
        <v>0</v>
      </c>
      <c r="V351" s="269">
        <f>'01-Mapa de riesgo-UO'!AX352</f>
        <v>0</v>
      </c>
      <c r="W351" s="270">
        <f>'01-Mapa de riesgo-UO'!K352</f>
        <v>0</v>
      </c>
      <c r="X351" s="290"/>
      <c r="Y351" s="291"/>
      <c r="Z351" s="292"/>
      <c r="AA351" s="292"/>
      <c r="AB351" s="585"/>
      <c r="AC351" s="264"/>
    </row>
    <row r="352" spans="1:29" ht="92.25" hidden="1" customHeight="1" x14ac:dyDescent="0.2">
      <c r="A352" s="465">
        <v>115</v>
      </c>
      <c r="B352" s="465" t="str">
        <f>'01-Mapa de riesgo-UO'!D353</f>
        <v>DIRECCIONAMIENTO_INSTITUCIONAL</v>
      </c>
      <c r="C352" s="461" t="str">
        <f>+'01-Mapa de riesgo-UO'!F353</f>
        <v>NO</v>
      </c>
      <c r="D352" s="461" t="str">
        <f>'01-Mapa de riesgo-UO'!J353</f>
        <v>Cumplimiento</v>
      </c>
      <c r="E352" s="461" t="str">
        <f>'01-Mapa de riesgo-UO'!K353</f>
        <v>Incumplimiento de las metas en los tres niveles de gestión  del PDI 2020-2028</v>
      </c>
      <c r="F352" s="461" t="str">
        <f>'01-Mapa de riesgo-UO'!L353</f>
        <v xml:space="preserve">Incumplimiento de las metas planteadas en los tres niveles de gestión del Plan de Desarrollo Institucional  proyectadas por las redes de trabajo </v>
      </c>
      <c r="G352" s="266" t="str">
        <f>'01-Mapa de riesgo-UO'!I353</f>
        <v>Debilidad en el seguimiento a las metas del Plan de Desarrollo Institucional 2020-2028 "Aquí construimos futuro"</v>
      </c>
      <c r="H352" s="461"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64" t="str">
        <f>'01-Mapa de riesgo-UO'!AT353</f>
        <v>LEVE</v>
      </c>
      <c r="J352" s="461" t="str">
        <f>'01-Mapa de riesgo-UO'!AU353</f>
        <v>Nivel cumplimiento del PDI en sus tres niveles de gestión</v>
      </c>
      <c r="K352" s="541">
        <v>0.38450000000000001</v>
      </c>
      <c r="L352" s="533" t="s">
        <v>2669</v>
      </c>
      <c r="M352" s="267" t="str">
        <f>'01-Mapa de riesgo-UO'!W353</f>
        <v>Comité de Gerencia del PDI y proceso de autoevaluación 
Sistema de Gerencia del PDI</v>
      </c>
      <c r="N352" s="266">
        <f>'01-Mapa de riesgo-UO'!AB353</f>
        <v>0</v>
      </c>
      <c r="O352" s="266" t="str">
        <f>'01-Mapa de riesgo-UO'!AF353</f>
        <v>Asignado</v>
      </c>
      <c r="P352" s="268" t="str">
        <f>'01-Mapa de riesgo-UO'!AK353</f>
        <v>Oportuno</v>
      </c>
      <c r="Q352" s="268" t="str">
        <f>'01-Mapa de riesgo-UO'!AP353</f>
        <v>Preventivo</v>
      </c>
      <c r="R352" s="464" t="str">
        <f>'01-Mapa de riesgo-UO'!AR353</f>
        <v>FUERTE</v>
      </c>
      <c r="S352" s="571" t="s">
        <v>2733</v>
      </c>
      <c r="T352" s="467"/>
      <c r="U352" s="269" t="str">
        <f>'01-Mapa de riesgo-UO'!AW353</f>
        <v>ASUMIR</v>
      </c>
      <c r="V352" s="269">
        <f>'01-Mapa de riesgo-UO'!AX353</f>
        <v>0</v>
      </c>
      <c r="W352" s="270" t="str">
        <f>'01-Mapa de riesgo-UO'!K353</f>
        <v>Incumplimiento de las metas en los tres niveles de gestión  del PDI 2020-2028</v>
      </c>
      <c r="X352" s="271"/>
      <c r="Y352" s="272"/>
      <c r="Z352" s="273"/>
      <c r="AA352" s="273"/>
      <c r="AB352" s="479" t="s">
        <v>2213</v>
      </c>
      <c r="AC352" s="264"/>
    </row>
    <row r="353" spans="1:29" ht="92.25" hidden="1" customHeight="1" x14ac:dyDescent="0.2">
      <c r="A353" s="462"/>
      <c r="B353" s="462"/>
      <c r="C353" s="462"/>
      <c r="D353" s="462"/>
      <c r="E353" s="462"/>
      <c r="F353" s="462"/>
      <c r="G353" s="266" t="str">
        <f>'01-Mapa de riesgo-UO'!I354</f>
        <v xml:space="preserve">Reporte inadecuado o incompleto por parte de las redes de trabajo </v>
      </c>
      <c r="H353" s="462"/>
      <c r="I353" s="462"/>
      <c r="J353" s="462"/>
      <c r="K353" s="472"/>
      <c r="L353" s="472"/>
      <c r="M353" s="267" t="str">
        <f>'01-Mapa de riesgo-UO'!W354</f>
        <v>Reportes bimestrales (proyectos/planes operativos), cuatrimestral (pilares, programas, proyectos/planes operativos) en el sistema de información del PDI</v>
      </c>
      <c r="N353" s="266" t="str">
        <f>'01-Mapa de riesgo-UO'!AB354</f>
        <v>SIGER</v>
      </c>
      <c r="O353" s="266" t="str">
        <f>'01-Mapa de riesgo-UO'!AF354</f>
        <v>Asignado</v>
      </c>
      <c r="P353" s="268" t="str">
        <f>'01-Mapa de riesgo-UO'!AK354</f>
        <v>Oportuno</v>
      </c>
      <c r="Q353" s="268" t="str">
        <f>'01-Mapa de riesgo-UO'!AP354</f>
        <v>Preventivo</v>
      </c>
      <c r="R353" s="462"/>
      <c r="S353" s="571" t="s">
        <v>2686</v>
      </c>
      <c r="T353" s="467"/>
      <c r="U353" s="269" t="str">
        <f>'01-Mapa de riesgo-UO'!AW354</f>
        <v>ASUMIR</v>
      </c>
      <c r="V353" s="269">
        <f>'01-Mapa de riesgo-UO'!AX354</f>
        <v>0</v>
      </c>
      <c r="W353" s="270">
        <f>'01-Mapa de riesgo-UO'!K354</f>
        <v>0</v>
      </c>
      <c r="X353" s="271"/>
      <c r="Y353" s="272"/>
      <c r="Z353" s="273"/>
      <c r="AA353" s="273"/>
      <c r="AB353" s="469"/>
      <c r="AC353" s="264"/>
    </row>
    <row r="354" spans="1:29" ht="92.25" hidden="1" customHeight="1" x14ac:dyDescent="0.2">
      <c r="A354" s="463"/>
      <c r="B354" s="463"/>
      <c r="C354" s="463"/>
      <c r="D354" s="463"/>
      <c r="E354" s="463"/>
      <c r="F354" s="463"/>
      <c r="G354" s="266" t="str">
        <f>'01-Mapa de riesgo-UO'!I355</f>
        <v xml:space="preserve">Baja calidad del reporte en los tres niveles de gestión del PDI </v>
      </c>
      <c r="H354" s="463"/>
      <c r="I354" s="463"/>
      <c r="J354" s="463"/>
      <c r="K354" s="473"/>
      <c r="L354" s="473"/>
      <c r="M354" s="267" t="str">
        <f>'01-Mapa de riesgo-UO'!W355</f>
        <v>Proceso de calidad de información del PDI</v>
      </c>
      <c r="N354" s="266">
        <f>'01-Mapa de riesgo-UO'!AB355</f>
        <v>0</v>
      </c>
      <c r="O354" s="266" t="str">
        <f>'01-Mapa de riesgo-UO'!AF355</f>
        <v>Asignado</v>
      </c>
      <c r="P354" s="268" t="str">
        <f>'01-Mapa de riesgo-UO'!AK355</f>
        <v>Oportuno</v>
      </c>
      <c r="Q354" s="268" t="str">
        <f>'01-Mapa de riesgo-UO'!AP355</f>
        <v>Preventivo</v>
      </c>
      <c r="R354" s="463"/>
      <c r="S354" s="571" t="s">
        <v>2734</v>
      </c>
      <c r="T354" s="467"/>
      <c r="U354" s="269" t="str">
        <f>'01-Mapa de riesgo-UO'!AW355</f>
        <v>ASUMIR</v>
      </c>
      <c r="V354" s="269">
        <f>'01-Mapa de riesgo-UO'!AX355</f>
        <v>0</v>
      </c>
      <c r="W354" s="270">
        <f>'01-Mapa de riesgo-UO'!K355</f>
        <v>0</v>
      </c>
      <c r="X354" s="271"/>
      <c r="Y354" s="272"/>
      <c r="Z354" s="273"/>
      <c r="AA354" s="273"/>
      <c r="AB354" s="470"/>
      <c r="AC354" s="264"/>
    </row>
    <row r="355" spans="1:29" ht="92.25" hidden="1" customHeight="1" x14ac:dyDescent="0.2">
      <c r="A355" s="465">
        <v>116</v>
      </c>
      <c r="B355" s="465" t="str">
        <f>'01-Mapa de riesgo-UO'!D356</f>
        <v>DIRECCIONAMIENTO_INSTITUCIONAL</v>
      </c>
      <c r="C355" s="461" t="str">
        <f>+'01-Mapa de riesgo-UO'!F356</f>
        <v>SI</v>
      </c>
      <c r="D355" s="461" t="str">
        <f>'01-Mapa de riesgo-UO'!J356</f>
        <v>Corrupción</v>
      </c>
      <c r="E355" s="461" t="str">
        <f>'01-Mapa de riesgo-UO'!K356</f>
        <v>Ejecución inadecuada de proyectos de la Oficina de Planeación (contratos, Ordenes contractuales,  resoluciones,  proyectos de operación comercial).</v>
      </c>
      <c r="F355" s="461" t="str">
        <f>'01-Mapa de riesgo-UO'!L356</f>
        <v>Incumplimiento en la  ejecución de proyectos (contratos, Ordenes contractuales, resoluciones, proyectos de operación comercial) en el desarrollo y ejecución en cada una de sus etapas</v>
      </c>
      <c r="G355" s="266" t="str">
        <f>'01-Mapa de riesgo-UO'!I356</f>
        <v>Bajo nivel de seguimiento periódico en la ejecución de proyectos (contratos, Ordenes de servicios, proyectos de operación comercial)</v>
      </c>
      <c r="H355" s="461" t="str">
        <f>'01-Mapa de riesgo-UO'!M356</f>
        <v xml:space="preserve">Hallazgos por parte de entes de control
Detrimento patrimonial
Incumplimiento de resultados
Afectación de la imagen institucional </v>
      </c>
      <c r="I355" s="464" t="str">
        <f>'01-Mapa de riesgo-UO'!AT356</f>
        <v>MODERADO</v>
      </c>
      <c r="J355" s="461" t="str">
        <f>'01-Mapa de riesgo-UO'!AU356</f>
        <v>Contratos y/o proyectos ejecutados inadecuadamente /Total proyectos y/o contratos ejecutados</v>
      </c>
      <c r="K355" s="534">
        <v>0</v>
      </c>
      <c r="L355" s="533" t="s">
        <v>2670</v>
      </c>
      <c r="M355" s="267" t="str">
        <f>'01-Mapa de riesgo-UO'!W356</f>
        <v>Generar periodicamente alertas a los supervisores  e interventores frente al estado de los contratos y documentación contractual</v>
      </c>
      <c r="N355" s="266">
        <f>'01-Mapa de riesgo-UO'!AB356</f>
        <v>0</v>
      </c>
      <c r="O355" s="266" t="str">
        <f>'01-Mapa de riesgo-UO'!AF356</f>
        <v>Asignado</v>
      </c>
      <c r="P355" s="268" t="str">
        <f>'01-Mapa de riesgo-UO'!AK356</f>
        <v>Oportuno</v>
      </c>
      <c r="Q355" s="268" t="str">
        <f>'01-Mapa de riesgo-UO'!AP356</f>
        <v>Preventivo</v>
      </c>
      <c r="R355" s="464" t="str">
        <f>'01-Mapa de riesgo-UO'!AR356</f>
        <v>FUERTE</v>
      </c>
      <c r="S355" s="571" t="s">
        <v>2688</v>
      </c>
      <c r="T355" s="467"/>
      <c r="U355" s="269" t="str">
        <f>'01-Mapa de riesgo-UO'!AW356</f>
        <v>REDUCIR</v>
      </c>
      <c r="V355" s="269" t="str">
        <f>'01-Mapa de riesgo-UO'!AX356</f>
        <v>Definir tips informativos contractuales y de interventoría y supervisión con el fin de generar conocimiento sobre estos temas</v>
      </c>
      <c r="W355" s="270" t="str">
        <f>'01-Mapa de riesgo-UO'!K356</f>
        <v>Ejecución inadecuada de proyectos de la Oficina de Planeación (contratos, Ordenes contractuales,  resoluciones,  proyectos de operación comercial).</v>
      </c>
      <c r="X355" s="273" t="s">
        <v>266</v>
      </c>
      <c r="Y355" s="273" t="s">
        <v>2695</v>
      </c>
      <c r="Z355" s="273" t="s">
        <v>542</v>
      </c>
      <c r="AA355" s="273"/>
      <c r="AB355" s="479" t="s">
        <v>2213</v>
      </c>
      <c r="AC355" s="264"/>
    </row>
    <row r="356" spans="1:29" ht="92.25" hidden="1" customHeight="1" x14ac:dyDescent="0.2">
      <c r="A356" s="462"/>
      <c r="B356" s="462"/>
      <c r="C356" s="462"/>
      <c r="D356" s="462"/>
      <c r="E356" s="462"/>
      <c r="F356" s="462"/>
      <c r="G356" s="266" t="str">
        <f>'01-Mapa de riesgo-UO'!I357</f>
        <v>Beneficiar a terceros sin el cumplimiento de requisitos contractuales</v>
      </c>
      <c r="H356" s="462"/>
      <c r="I356" s="462"/>
      <c r="J356" s="462"/>
      <c r="K356" s="472"/>
      <c r="L356" s="472"/>
      <c r="M356" s="267" t="str">
        <f>'01-Mapa de riesgo-UO'!W357</f>
        <v xml:space="preserve">Realizar proceso de apoyo al seguimiento de la contratación de la oficina de Planeación </v>
      </c>
      <c r="N356" s="266">
        <f>'01-Mapa de riesgo-UO'!AB357</f>
        <v>0</v>
      </c>
      <c r="O356" s="266" t="str">
        <f>'01-Mapa de riesgo-UO'!AF357</f>
        <v>Asignado</v>
      </c>
      <c r="P356" s="268" t="str">
        <f>'01-Mapa de riesgo-UO'!AK357</f>
        <v>Oportuno</v>
      </c>
      <c r="Q356" s="268" t="str">
        <f>'01-Mapa de riesgo-UO'!AP357</f>
        <v>Preventivo</v>
      </c>
      <c r="R356" s="462"/>
      <c r="S356" s="571" t="s">
        <v>2689</v>
      </c>
      <c r="T356" s="467"/>
      <c r="U356" s="269" t="str">
        <f>'01-Mapa de riesgo-UO'!AW357</f>
        <v>REDUCIR</v>
      </c>
      <c r="V356" s="269" t="str">
        <f>'01-Mapa de riesgo-UO'!AX357</f>
        <v>Designación de un profesional de seguimiento y control como apoyo a la interventoría y supervisión de proyectos /contratos (verificación de productos)</v>
      </c>
      <c r="W356" s="270">
        <f>'01-Mapa de riesgo-UO'!K357</f>
        <v>0</v>
      </c>
      <c r="X356" s="273" t="s">
        <v>266</v>
      </c>
      <c r="Y356" s="273" t="s">
        <v>2696</v>
      </c>
      <c r="Z356" s="273" t="s">
        <v>542</v>
      </c>
      <c r="AA356" s="273"/>
      <c r="AB356" s="469"/>
      <c r="AC356" s="264"/>
    </row>
    <row r="357" spans="1:29" ht="92.25" hidden="1" customHeight="1" x14ac:dyDescent="0.2">
      <c r="A357" s="463"/>
      <c r="B357" s="463"/>
      <c r="C357" s="463"/>
      <c r="D357" s="463"/>
      <c r="E357" s="463"/>
      <c r="F357" s="463"/>
      <c r="G357" s="266" t="str">
        <f>'01-Mapa de riesgo-UO'!I358</f>
        <v xml:space="preserve">Desarticulación de los procedimientos institucionales para el desarrollo y ejecución en cada una de sus etapas </v>
      </c>
      <c r="H357" s="463"/>
      <c r="I357" s="463"/>
      <c r="J357" s="463"/>
      <c r="K357" s="473"/>
      <c r="L357" s="473"/>
      <c r="M357" s="267" t="str">
        <f>'01-Mapa de riesgo-UO'!W358</f>
        <v xml:space="preserve">Proceso de Control de seguimiento a pólizas de los contratos de la oficina de Planeación </v>
      </c>
      <c r="N357" s="266">
        <f>'01-Mapa de riesgo-UO'!AB358</f>
        <v>0</v>
      </c>
      <c r="O357" s="266" t="str">
        <f>'01-Mapa de riesgo-UO'!AF358</f>
        <v>Asignado</v>
      </c>
      <c r="P357" s="268" t="str">
        <f>'01-Mapa de riesgo-UO'!AK358</f>
        <v>Oportuno</v>
      </c>
      <c r="Q357" s="268" t="str">
        <f>'01-Mapa de riesgo-UO'!AP358</f>
        <v>Preventivo</v>
      </c>
      <c r="R357" s="463"/>
      <c r="S357" s="571" t="s">
        <v>2690</v>
      </c>
      <c r="T357" s="467"/>
      <c r="U357" s="269">
        <f>'01-Mapa de riesgo-UO'!AW358</f>
        <v>0</v>
      </c>
      <c r="V357" s="269">
        <f>'01-Mapa de riesgo-UO'!AX358</f>
        <v>0</v>
      </c>
      <c r="W357" s="270">
        <f>'01-Mapa de riesgo-UO'!K358</f>
        <v>0</v>
      </c>
      <c r="X357" s="273"/>
      <c r="Y357" s="273" t="s">
        <v>2697</v>
      </c>
      <c r="Z357" s="273"/>
      <c r="AA357" s="273"/>
      <c r="AB357" s="470"/>
      <c r="AC357" s="264"/>
    </row>
    <row r="358" spans="1:29" ht="92.25" hidden="1" customHeight="1" x14ac:dyDescent="0.2">
      <c r="A358" s="465">
        <v>117</v>
      </c>
      <c r="B358" s="465" t="str">
        <f>'01-Mapa de riesgo-UO'!D359</f>
        <v>ADMINISTRACIÓN_INSTITUCIONAL</v>
      </c>
      <c r="C358" s="461" t="str">
        <f>+'01-Mapa de riesgo-UO'!F359</f>
        <v>NO</v>
      </c>
      <c r="D358" s="461" t="str">
        <f>'01-Mapa de riesgo-UO'!J359</f>
        <v>Información</v>
      </c>
      <c r="E358" s="461" t="str">
        <f>'01-Mapa de riesgo-UO'!K359</f>
        <v>Probabilidad de tener inconsistencias en la información estadística e institucional reportada debido a las diversas fuentes de información internas y las reglas de negocio asociadas a su extracción.</v>
      </c>
      <c r="F358" s="461"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6" t="str">
        <f>'01-Mapa de riesgo-UO'!I359</f>
        <v>Falta de consistencia en la información del sistema transaccional de los procesos que alimentan las estadísticas institucionales</v>
      </c>
      <c r="H358" s="461" t="str">
        <f>'01-Mapa de riesgo-UO'!M359</f>
        <v>Hallazgos, multas o sanciones por los entes de control
Pérdida de credibilidad por diferencias en los reportes de información</v>
      </c>
      <c r="I358" s="464" t="str">
        <f>'01-Mapa de riesgo-UO'!AT359</f>
        <v>MODERADO</v>
      </c>
      <c r="J358" s="461" t="str">
        <f>'01-Mapa de riesgo-UO'!AU359</f>
        <v>Nivel de actualización de la información a nivel estratégico y táctico</v>
      </c>
      <c r="K358" s="534">
        <v>0.4</v>
      </c>
      <c r="L358" s="533" t="s">
        <v>2671</v>
      </c>
      <c r="M358" s="267" t="str">
        <f>'01-Mapa de riesgo-UO'!W359</f>
        <v>Inclusión en el Plan de Acción de AIE la generación de alertas a las fuentes de información cuando se detectan inconsistencias.</v>
      </c>
      <c r="N358" s="266">
        <f>'01-Mapa de riesgo-UO'!AB359</f>
        <v>0</v>
      </c>
      <c r="O358" s="266" t="str">
        <f>'01-Mapa de riesgo-UO'!AF359</f>
        <v>Asignado</v>
      </c>
      <c r="P358" s="268" t="str">
        <f>'01-Mapa de riesgo-UO'!AK359</f>
        <v>Oportuno</v>
      </c>
      <c r="Q358" s="268" t="str">
        <f>'01-Mapa de riesgo-UO'!AP359</f>
        <v>Detectivo</v>
      </c>
      <c r="R358" s="464" t="str">
        <f>'01-Mapa de riesgo-UO'!AR359</f>
        <v>ACEPTABLE</v>
      </c>
      <c r="S358" s="571" t="s">
        <v>2691</v>
      </c>
      <c r="T358" s="467"/>
      <c r="U358" s="269" t="str">
        <f>'01-Mapa de riesgo-UO'!AW359</f>
        <v>COMPARTIR</v>
      </c>
      <c r="V358" s="269" t="str">
        <f>'01-Mapa de riesgo-UO'!AX359</f>
        <v>Generar vistas materializadas con reglas de tiempo definida para que la información estadística no cambie cuando se realizan cambios y ajustes en el sistema transaccional de periodos ya cerrados</v>
      </c>
      <c r="W358" s="270" t="str">
        <f>'01-Mapa de riesgo-UO'!K359</f>
        <v>Probabilidad de tener inconsistencias en la información estadística e institucional reportada debido a las diversas fuentes de información internas y las reglas de negocio asociadas a su extracción.</v>
      </c>
      <c r="X358" s="273" t="s">
        <v>266</v>
      </c>
      <c r="Y358" s="273" t="s">
        <v>2698</v>
      </c>
      <c r="Z358" s="273" t="s">
        <v>542</v>
      </c>
      <c r="AA358" s="273"/>
      <c r="AB358" s="479" t="s">
        <v>2213</v>
      </c>
      <c r="AC358" s="264"/>
    </row>
    <row r="359" spans="1:29" ht="92.25" hidden="1" customHeight="1" x14ac:dyDescent="0.2">
      <c r="A359" s="462"/>
      <c r="B359" s="462"/>
      <c r="C359" s="462"/>
      <c r="D359" s="462"/>
      <c r="E359" s="462"/>
      <c r="F359" s="462"/>
      <c r="G359" s="266">
        <f>'01-Mapa de riesgo-UO'!I360</f>
        <v>0</v>
      </c>
      <c r="H359" s="462"/>
      <c r="I359" s="462"/>
      <c r="J359" s="462"/>
      <c r="K359" s="472"/>
      <c r="L359" s="472"/>
      <c r="M359" s="267" t="str">
        <f>'01-Mapa de riesgo-UO'!W360</f>
        <v>Revisión a la Calidad de datos</v>
      </c>
      <c r="N359" s="266">
        <f>'01-Mapa de riesgo-UO'!AB360</f>
        <v>0</v>
      </c>
      <c r="O359" s="266" t="str">
        <f>'01-Mapa de riesgo-UO'!AF360</f>
        <v>Asignado</v>
      </c>
      <c r="P359" s="268" t="str">
        <f>'01-Mapa de riesgo-UO'!AK360</f>
        <v>Oportuno</v>
      </c>
      <c r="Q359" s="268" t="str">
        <f>'01-Mapa de riesgo-UO'!AP360</f>
        <v>Detectivo</v>
      </c>
      <c r="R359" s="462"/>
      <c r="S359" s="571" t="s">
        <v>2692</v>
      </c>
      <c r="T359" s="467"/>
      <c r="U359" s="269">
        <f>'01-Mapa de riesgo-UO'!AW360</f>
        <v>0</v>
      </c>
      <c r="V359" s="269">
        <f>'01-Mapa de riesgo-UO'!AX360</f>
        <v>0</v>
      </c>
      <c r="W359" s="270">
        <f>'01-Mapa de riesgo-UO'!K360</f>
        <v>0</v>
      </c>
      <c r="X359" s="273" t="s">
        <v>266</v>
      </c>
      <c r="Y359" s="273" t="s">
        <v>2698</v>
      </c>
      <c r="Z359" s="273" t="s">
        <v>542</v>
      </c>
      <c r="AA359" s="273"/>
      <c r="AB359" s="469"/>
      <c r="AC359" s="264"/>
    </row>
    <row r="360" spans="1:29" ht="92.25" hidden="1" customHeight="1" x14ac:dyDescent="0.2">
      <c r="A360" s="463"/>
      <c r="B360" s="463"/>
      <c r="C360" s="463"/>
      <c r="D360" s="463"/>
      <c r="E360" s="463"/>
      <c r="F360" s="463"/>
      <c r="G360" s="266">
        <f>'01-Mapa de riesgo-UO'!I361</f>
        <v>0</v>
      </c>
      <c r="H360" s="463"/>
      <c r="I360" s="463"/>
      <c r="J360" s="463"/>
      <c r="K360" s="473"/>
      <c r="L360" s="473"/>
      <c r="M360" s="267">
        <f>'01-Mapa de riesgo-UO'!W361</f>
        <v>0</v>
      </c>
      <c r="N360" s="266">
        <f>'01-Mapa de riesgo-UO'!AB361</f>
        <v>0</v>
      </c>
      <c r="O360" s="266">
        <f>'01-Mapa de riesgo-UO'!AF361</f>
        <v>0</v>
      </c>
      <c r="P360" s="268">
        <f>'01-Mapa de riesgo-UO'!AK361</f>
        <v>0</v>
      </c>
      <c r="Q360" s="268">
        <f>'01-Mapa de riesgo-UO'!AP361</f>
        <v>0</v>
      </c>
      <c r="R360" s="463"/>
      <c r="S360" s="571">
        <v>0</v>
      </c>
      <c r="T360" s="467"/>
      <c r="U360" s="269">
        <f>'01-Mapa de riesgo-UO'!AW361</f>
        <v>0</v>
      </c>
      <c r="V360" s="269">
        <f>'01-Mapa de riesgo-UO'!AX361</f>
        <v>0</v>
      </c>
      <c r="W360" s="270">
        <f>'01-Mapa de riesgo-UO'!K361</f>
        <v>0</v>
      </c>
      <c r="X360" s="273"/>
      <c r="Y360" s="273" t="s">
        <v>2697</v>
      </c>
      <c r="Z360" s="273"/>
      <c r="AA360" s="273"/>
      <c r="AB360" s="470"/>
      <c r="AC360" s="264"/>
    </row>
    <row r="361" spans="1:29" ht="92.25" hidden="1" customHeight="1" x14ac:dyDescent="0.2">
      <c r="A361" s="465">
        <v>118</v>
      </c>
      <c r="B361" s="465" t="str">
        <f>'01-Mapa de riesgo-UO'!D362</f>
        <v>ADMINISTRACIÓN_INSTITUCIONAL</v>
      </c>
      <c r="C361" s="461" t="str">
        <f>+'01-Mapa de riesgo-UO'!F362</f>
        <v>NO</v>
      </c>
      <c r="D361" s="461" t="str">
        <f>'01-Mapa de riesgo-UO'!J362</f>
        <v>Información</v>
      </c>
      <c r="E361" s="461" t="str">
        <f>'01-Mapa de riesgo-UO'!K362</f>
        <v>Probabilidad de pérdida de información física y magnética debido a la falta de una política de respaldo en la Universidad, lo que podría ocasionar reprocesos al momento de necesitar su disponibilidad</v>
      </c>
      <c r="F361" s="461"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6" t="str">
        <f>'01-Mapa de riesgo-UO'!I362</f>
        <v>Daños o pérdida de información en servidores o equipos de computo.</v>
      </c>
      <c r="H361" s="461" t="str">
        <f>'01-Mapa de riesgo-UO'!M362</f>
        <v>Multas o sanciones por los entes de control por las demoras en reportes de información
Pérdida de estudios o trabajos ya realizados.</v>
      </c>
      <c r="I361" s="464" t="str">
        <f>'01-Mapa de riesgo-UO'!AT362</f>
        <v>MODERADO</v>
      </c>
      <c r="J361" s="461" t="str">
        <f>'01-Mapa de riesgo-UO'!AU362</f>
        <v>Cumplimiento de la actividad Respaldo de activos de Información del Plan de acción de AIE</v>
      </c>
      <c r="K361" s="533">
        <v>0</v>
      </c>
      <c r="L361" s="533" t="s">
        <v>2672</v>
      </c>
      <c r="M361" s="267" t="str">
        <f>'01-Mapa de riesgo-UO'!W362</f>
        <v>Actividad en el plan de trabajo de AIE para la actualización de los activos de información</v>
      </c>
      <c r="N361" s="266">
        <f>'01-Mapa de riesgo-UO'!AB362</f>
        <v>0</v>
      </c>
      <c r="O361" s="266" t="str">
        <f>'01-Mapa de riesgo-UO'!AF362</f>
        <v>Asignado</v>
      </c>
      <c r="P361" s="268" t="str">
        <f>'01-Mapa de riesgo-UO'!AK362</f>
        <v>Oportuno</v>
      </c>
      <c r="Q361" s="268" t="str">
        <f>'01-Mapa de riesgo-UO'!AP362</f>
        <v>Preventivo</v>
      </c>
      <c r="R361" s="464" t="str">
        <f>'01-Mapa de riesgo-UO'!AR362</f>
        <v>ACEPTABLE</v>
      </c>
      <c r="S361" s="571" t="s">
        <v>2693</v>
      </c>
      <c r="T361" s="467"/>
      <c r="U361" s="269" t="str">
        <f>'01-Mapa de riesgo-UO'!AW362</f>
        <v>REDUCIR</v>
      </c>
      <c r="V361" s="269"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0" t="str">
        <f>'01-Mapa de riesgo-UO'!K362</f>
        <v>Probabilidad de pérdida de información física y magnética debido a la falta de una política de respaldo en la Universidad, lo que podría ocasionar reprocesos al momento de necesitar su disponibilidad</v>
      </c>
      <c r="X361" s="273" t="s">
        <v>266</v>
      </c>
      <c r="Y361" s="273" t="s">
        <v>2699</v>
      </c>
      <c r="Z361" s="273" t="s">
        <v>542</v>
      </c>
      <c r="AA361" s="273"/>
      <c r="AB361" s="479" t="s">
        <v>2593</v>
      </c>
      <c r="AC361" s="264"/>
    </row>
    <row r="362" spans="1:29" ht="92.25" hidden="1" customHeight="1" x14ac:dyDescent="0.2">
      <c r="A362" s="462"/>
      <c r="B362" s="462"/>
      <c r="C362" s="462"/>
      <c r="D362" s="462"/>
      <c r="E362" s="462"/>
      <c r="F362" s="462"/>
      <c r="G362" s="266" t="str">
        <f>'01-Mapa de riesgo-UO'!I363</f>
        <v>Pérdida de información por rotación de personal</v>
      </c>
      <c r="H362" s="462"/>
      <c r="I362" s="462"/>
      <c r="J362" s="462"/>
      <c r="K362" s="472"/>
      <c r="L362" s="472"/>
      <c r="M362" s="267" t="str">
        <f>'01-Mapa de riesgo-UO'!W363</f>
        <v>Actividad en el plan de trabajo de AIE para la realización de jornadas de los activos de información de OPLA</v>
      </c>
      <c r="N362" s="266">
        <f>'01-Mapa de riesgo-UO'!AB363</f>
        <v>0</v>
      </c>
      <c r="O362" s="266" t="str">
        <f>'01-Mapa de riesgo-UO'!AF363</f>
        <v>Asignado</v>
      </c>
      <c r="P362" s="268" t="str">
        <f>'01-Mapa de riesgo-UO'!AK363</f>
        <v>Oportuno</v>
      </c>
      <c r="Q362" s="268" t="str">
        <f>'01-Mapa de riesgo-UO'!AP363</f>
        <v>Preventivo</v>
      </c>
      <c r="R362" s="462"/>
      <c r="S362" s="571" t="s">
        <v>2693</v>
      </c>
      <c r="T362" s="467"/>
      <c r="U362" s="269">
        <f>'01-Mapa de riesgo-UO'!AW363</f>
        <v>0</v>
      </c>
      <c r="V362" s="269">
        <f>'01-Mapa de riesgo-UO'!AX363</f>
        <v>0</v>
      </c>
      <c r="W362" s="270">
        <f>'01-Mapa de riesgo-UO'!K363</f>
        <v>0</v>
      </c>
      <c r="X362" s="273"/>
      <c r="Y362" s="273" t="s">
        <v>2697</v>
      </c>
      <c r="Z362" s="273"/>
      <c r="AA362" s="273"/>
      <c r="AB362" s="469"/>
      <c r="AC362" s="264"/>
    </row>
    <row r="363" spans="1:29" ht="92.25" hidden="1" customHeight="1" x14ac:dyDescent="0.2">
      <c r="A363" s="463"/>
      <c r="B363" s="463"/>
      <c r="C363" s="463"/>
      <c r="D363" s="463"/>
      <c r="E363" s="463"/>
      <c r="F363" s="463"/>
      <c r="G363" s="266">
        <f>'01-Mapa de riesgo-UO'!I364</f>
        <v>0</v>
      </c>
      <c r="H363" s="463"/>
      <c r="I363" s="463"/>
      <c r="J363" s="463"/>
      <c r="K363" s="473"/>
      <c r="L363" s="473"/>
      <c r="M363" s="267">
        <f>'01-Mapa de riesgo-UO'!W364</f>
        <v>0</v>
      </c>
      <c r="N363" s="266">
        <f>'01-Mapa de riesgo-UO'!AB364</f>
        <v>0</v>
      </c>
      <c r="O363" s="266">
        <f>'01-Mapa de riesgo-UO'!AF364</f>
        <v>0</v>
      </c>
      <c r="P363" s="268">
        <f>'01-Mapa de riesgo-UO'!AK364</f>
        <v>0</v>
      </c>
      <c r="Q363" s="268">
        <f>'01-Mapa de riesgo-UO'!AP364</f>
        <v>0</v>
      </c>
      <c r="R363" s="463"/>
      <c r="S363" s="571">
        <v>0</v>
      </c>
      <c r="T363" s="467"/>
      <c r="U363" s="269">
        <f>'01-Mapa de riesgo-UO'!AW364</f>
        <v>0</v>
      </c>
      <c r="V363" s="269">
        <f>'01-Mapa de riesgo-UO'!AX364</f>
        <v>0</v>
      </c>
      <c r="W363" s="270">
        <f>'01-Mapa de riesgo-UO'!K364</f>
        <v>0</v>
      </c>
      <c r="X363" s="273"/>
      <c r="Y363" s="273" t="s">
        <v>2697</v>
      </c>
      <c r="Z363" s="273"/>
      <c r="AA363" s="273"/>
      <c r="AB363" s="470"/>
      <c r="AC363" s="264"/>
    </row>
    <row r="364" spans="1:29" ht="92.25" hidden="1" customHeight="1" x14ac:dyDescent="0.2">
      <c r="A364" s="465">
        <v>119</v>
      </c>
      <c r="B364" s="465" t="str">
        <f>'01-Mapa de riesgo-UO'!D365</f>
        <v>ASEGURAMIENTO_DE_LA_CALIDAD_INSTITUCIONAL</v>
      </c>
      <c r="C364" s="461" t="str">
        <f>+'01-Mapa de riesgo-UO'!F365</f>
        <v>SI</v>
      </c>
      <c r="D364" s="461" t="str">
        <f>'01-Mapa de riesgo-UO'!J365</f>
        <v>Estratégico</v>
      </c>
      <c r="E364" s="461" t="str">
        <f>'01-Mapa de riesgo-UO'!K365</f>
        <v>Perdida de la acreditación por parte de las entidades certificadoras.</v>
      </c>
      <c r="F364" s="461" t="str">
        <f>'01-Mapa de riesgo-UO'!L365</f>
        <v>Riesgo por la perdida del reconocimiento como institución de alta calidad ante organismos acreditadores</v>
      </c>
      <c r="G364" s="266" t="str">
        <f>'01-Mapa de riesgo-UO'!I365</f>
        <v>Incumplimiento de las metas del plan de mejora por el bajo nivel de ejecución de las acciones establecidas.</v>
      </c>
      <c r="H364" s="461" t="str">
        <f>'01-Mapa de riesgo-UO'!M365</f>
        <v>Afectación del reconocimiento y la visibilidad de la institución a nivel nacional e internacional
Pérdida de oportunidades en el contexto a nivel departamental, regional, nacional e internacional
Pérdida de la imagen institucional</v>
      </c>
      <c r="I364" s="464" t="str">
        <f>'01-Mapa de riesgo-UO'!AT365</f>
        <v>LEVE</v>
      </c>
      <c r="J364" s="461" t="str">
        <f>'01-Mapa de riesgo-UO'!AU365</f>
        <v>Nivel cumplimiento del Plan de Mejoramiento Institucional</v>
      </c>
      <c r="K364" s="534">
        <v>0.54</v>
      </c>
      <c r="L364" s="533" t="s">
        <v>2673</v>
      </c>
      <c r="M364" s="267" t="str">
        <f>'01-Mapa de riesgo-UO'!W365</f>
        <v>Seguimiento periódico del PMI.</v>
      </c>
      <c r="N364" s="266">
        <f>'01-Mapa de riesgo-UO'!AB365</f>
        <v>0</v>
      </c>
      <c r="O364" s="266" t="str">
        <f>'01-Mapa de riesgo-UO'!AF365</f>
        <v>Asignado</v>
      </c>
      <c r="P364" s="268" t="str">
        <f>'01-Mapa de riesgo-UO'!AK365</f>
        <v>Oportuno</v>
      </c>
      <c r="Q364" s="268" t="str">
        <f>'01-Mapa de riesgo-UO'!AP365</f>
        <v>Preventivo</v>
      </c>
      <c r="R364" s="464" t="str">
        <f>'01-Mapa de riesgo-UO'!AR365</f>
        <v>FUERTE</v>
      </c>
      <c r="S364" s="571" t="s">
        <v>2694</v>
      </c>
      <c r="T364" s="467"/>
      <c r="U364" s="269" t="str">
        <f>'01-Mapa de riesgo-UO'!AW365</f>
        <v>ASUMIR</v>
      </c>
      <c r="V364" s="269">
        <f>'01-Mapa de riesgo-UO'!AX365</f>
        <v>0</v>
      </c>
      <c r="W364" s="270" t="str">
        <f>'01-Mapa de riesgo-UO'!K365</f>
        <v>Perdida de la acreditación por parte de las entidades certificadoras.</v>
      </c>
      <c r="X364" s="271"/>
      <c r="Y364" s="272"/>
      <c r="Z364" s="273"/>
      <c r="AA364" s="273"/>
      <c r="AB364" s="479" t="s">
        <v>2213</v>
      </c>
      <c r="AC364" s="264"/>
    </row>
    <row r="365" spans="1:29" ht="92.25" hidden="1" customHeight="1" x14ac:dyDescent="0.2">
      <c r="A365" s="462"/>
      <c r="B365" s="462"/>
      <c r="C365" s="462"/>
      <c r="D365" s="462"/>
      <c r="E365" s="462"/>
      <c r="F365" s="462"/>
      <c r="G365" s="266">
        <f>'01-Mapa de riesgo-UO'!I366</f>
        <v>0</v>
      </c>
      <c r="H365" s="462"/>
      <c r="I365" s="462"/>
      <c r="J365" s="462"/>
      <c r="K365" s="472"/>
      <c r="L365" s="472"/>
      <c r="M365" s="267">
        <f>'01-Mapa de riesgo-UO'!W366</f>
        <v>0</v>
      </c>
      <c r="N365" s="266">
        <f>'01-Mapa de riesgo-UO'!AB366</f>
        <v>0</v>
      </c>
      <c r="O365" s="266">
        <f>'01-Mapa de riesgo-UO'!AF366</f>
        <v>0</v>
      </c>
      <c r="P365" s="268">
        <f>'01-Mapa de riesgo-UO'!AK366</f>
        <v>0</v>
      </c>
      <c r="Q365" s="268">
        <f>'01-Mapa de riesgo-UO'!AP366</f>
        <v>0</v>
      </c>
      <c r="R365" s="462"/>
      <c r="S365" s="571">
        <v>0</v>
      </c>
      <c r="T365" s="467"/>
      <c r="U365" s="269">
        <f>'01-Mapa de riesgo-UO'!AW366</f>
        <v>0</v>
      </c>
      <c r="V365" s="269">
        <f>'01-Mapa de riesgo-UO'!AX366</f>
        <v>0</v>
      </c>
      <c r="W365" s="270">
        <f>'01-Mapa de riesgo-UO'!K366</f>
        <v>0</v>
      </c>
      <c r="X365" s="273"/>
      <c r="Y365" s="273" t="s">
        <v>2697</v>
      </c>
      <c r="Z365" s="273"/>
      <c r="AA365" s="273"/>
      <c r="AB365" s="469"/>
      <c r="AC365" s="264"/>
    </row>
    <row r="366" spans="1:29" ht="92.25" hidden="1" customHeight="1" x14ac:dyDescent="0.2">
      <c r="A366" s="463"/>
      <c r="B366" s="463"/>
      <c r="C366" s="463"/>
      <c r="D366" s="463"/>
      <c r="E366" s="463"/>
      <c r="F366" s="463"/>
      <c r="G366" s="266">
        <f>'01-Mapa de riesgo-UO'!I367</f>
        <v>0</v>
      </c>
      <c r="H366" s="463"/>
      <c r="I366" s="463"/>
      <c r="J366" s="463"/>
      <c r="K366" s="473"/>
      <c r="L366" s="473"/>
      <c r="M366" s="267">
        <f>'01-Mapa de riesgo-UO'!W367</f>
        <v>0</v>
      </c>
      <c r="N366" s="266">
        <f>'01-Mapa de riesgo-UO'!AB367</f>
        <v>0</v>
      </c>
      <c r="O366" s="266">
        <f>'01-Mapa de riesgo-UO'!AF367</f>
        <v>0</v>
      </c>
      <c r="P366" s="268">
        <f>'01-Mapa de riesgo-UO'!AK367</f>
        <v>0</v>
      </c>
      <c r="Q366" s="268">
        <f>'01-Mapa de riesgo-UO'!AP367</f>
        <v>0</v>
      </c>
      <c r="R366" s="463"/>
      <c r="S366" s="571">
        <v>0</v>
      </c>
      <c r="T366" s="467"/>
      <c r="U366" s="269">
        <f>'01-Mapa de riesgo-UO'!AW367</f>
        <v>0</v>
      </c>
      <c r="V366" s="269">
        <f>'01-Mapa de riesgo-UO'!AX367</f>
        <v>0</v>
      </c>
      <c r="W366" s="270">
        <f>'01-Mapa de riesgo-UO'!K367</f>
        <v>0</v>
      </c>
      <c r="X366" s="273"/>
      <c r="Y366" s="273" t="s">
        <v>2697</v>
      </c>
      <c r="Z366" s="273"/>
      <c r="AA366" s="273"/>
      <c r="AB366" s="470"/>
      <c r="AC366" s="264"/>
    </row>
    <row r="367" spans="1:29" ht="92.25" hidden="1" customHeight="1" x14ac:dyDescent="0.2">
      <c r="A367" s="465">
        <v>120</v>
      </c>
      <c r="B367" s="465" t="str">
        <f>'01-Mapa de riesgo-UO'!D368</f>
        <v>ADMINISTRACIÓN_INSTITUCIONAL</v>
      </c>
      <c r="C367" s="461" t="str">
        <f>+'01-Mapa de riesgo-UO'!F368</f>
        <v>NO</v>
      </c>
      <c r="D367" s="461" t="str">
        <f>'01-Mapa de riesgo-UO'!J368</f>
        <v>Estratégico</v>
      </c>
      <c r="E367" s="461" t="str">
        <f>'01-Mapa de riesgo-UO'!K368</f>
        <v xml:space="preserve">Desarticulación 
de los lineamientos del Plan Maestro de la Planta Físca con las apuestas del Plan de Desarrollo Institucional  </v>
      </c>
      <c r="F367" s="461" t="str">
        <f>'01-Mapa de riesgo-UO'!L368</f>
        <v>Obras y diseños  a llevar a cabo por parte de la institución deben estar alineadas  con el Plan maestro GEC y las  apuestas del PDI</v>
      </c>
      <c r="G367" s="266" t="str">
        <f>'01-Mapa de riesgo-UO'!I368</f>
        <v>Debilidad en la trazabilidad y verificación de la alinación de los proyectos de infraestructura con el PDI y su registro en los estudios previos durante la fase precontractual</v>
      </c>
      <c r="H367" s="461" t="str">
        <f>'01-Mapa de riesgo-UO'!M368</f>
        <v>Priorización inadcuada los proyectos acordes a la necesidades de la institución
Hallazgos por parte de los entes de control</v>
      </c>
      <c r="I367" s="464" t="str">
        <f>'01-Mapa de riesgo-UO'!AT368</f>
        <v>MODERADO</v>
      </c>
      <c r="J367" s="461" t="str">
        <f>'01-Mapa de riesgo-UO'!AU368</f>
        <v xml:space="preserve"> Número de proyectos incluidos en el  Plan de acción del proceso, alineados con el Plan Maestro y/o  PDI 
/
 Número de proyectos ejecutados y finalizados en la vigencia </v>
      </c>
      <c r="K367" s="533">
        <f>35/5</f>
        <v>7</v>
      </c>
      <c r="L367" s="533" t="s">
        <v>2674</v>
      </c>
      <c r="M367" s="267" t="str">
        <f>'01-Mapa de riesgo-UO'!W368</f>
        <v>Verificación de los estudios previos</v>
      </c>
      <c r="N367" s="266">
        <f>'01-Mapa de riesgo-UO'!AB368</f>
        <v>0</v>
      </c>
      <c r="O367" s="266" t="str">
        <f>'01-Mapa de riesgo-UO'!AF368</f>
        <v>Asignado</v>
      </c>
      <c r="P367" s="268" t="str">
        <f>'01-Mapa de riesgo-UO'!AK368</f>
        <v>Oportuno</v>
      </c>
      <c r="Q367" s="268" t="str">
        <f>'01-Mapa de riesgo-UO'!AP368</f>
        <v>Preventivo</v>
      </c>
      <c r="R367" s="464" t="str">
        <f>'01-Mapa de riesgo-UO'!AR368</f>
        <v>FUERTE</v>
      </c>
      <c r="S367" s="571" t="s">
        <v>2694</v>
      </c>
      <c r="T367" s="467"/>
      <c r="U367" s="269" t="str">
        <f>'01-Mapa de riesgo-UO'!AW368</f>
        <v>REDUCIR</v>
      </c>
      <c r="V367" s="269" t="str">
        <f>'01-Mapa de riesgo-UO'!AX368</f>
        <v xml:space="preserve">Verificacion de los pliegos y estudios previos de proyectos en la etapa de planeacion previo al envio a la oficina juridica para su publicacion. </v>
      </c>
      <c r="W367" s="270" t="str">
        <f>'01-Mapa de riesgo-UO'!K368</f>
        <v xml:space="preserve">Desarticulación 
de los lineamientos del Plan Maestro de la Planta Físca con las apuestas del Plan de Desarrollo Institucional  </v>
      </c>
      <c r="X367" s="273" t="s">
        <v>266</v>
      </c>
      <c r="Y367" s="273" t="s">
        <v>2735</v>
      </c>
      <c r="Z367" s="273" t="s">
        <v>542</v>
      </c>
      <c r="AA367" s="273"/>
      <c r="AB367" s="479" t="s">
        <v>2213</v>
      </c>
      <c r="AC367" s="264"/>
    </row>
    <row r="368" spans="1:29" ht="92.25" hidden="1" customHeight="1" x14ac:dyDescent="0.2">
      <c r="A368" s="462"/>
      <c r="B368" s="462"/>
      <c r="C368" s="462"/>
      <c r="D368" s="462"/>
      <c r="E368" s="462"/>
      <c r="F368" s="462"/>
      <c r="G368" s="266" t="str">
        <f>'01-Mapa de riesgo-UO'!I369</f>
        <v>Desconocimiento de los colaboradores por proyecto del plan maestro de campus y el PDI</v>
      </c>
      <c r="H368" s="462"/>
      <c r="I368" s="462"/>
      <c r="J368" s="462"/>
      <c r="K368" s="472"/>
      <c r="L368" s="472"/>
      <c r="M368" s="267" t="str">
        <f>'01-Mapa de riesgo-UO'!W369</f>
        <v>Verificación de la intervención se encuentre en el plan de acción del proceso de la Insfraestructura física</v>
      </c>
      <c r="N368" s="266">
        <f>'01-Mapa de riesgo-UO'!AB369</f>
        <v>0</v>
      </c>
      <c r="O368" s="266" t="str">
        <f>'01-Mapa de riesgo-UO'!AF369</f>
        <v>Asignado</v>
      </c>
      <c r="P368" s="268" t="str">
        <f>'01-Mapa de riesgo-UO'!AK369</f>
        <v>Oportuno</v>
      </c>
      <c r="Q368" s="268" t="str">
        <f>'01-Mapa de riesgo-UO'!AP369</f>
        <v>Preventivo</v>
      </c>
      <c r="R368" s="462"/>
      <c r="S368" s="571" t="s">
        <v>2694</v>
      </c>
      <c r="T368" s="467"/>
      <c r="U368" s="269" t="str">
        <f>'01-Mapa de riesgo-UO'!AW369</f>
        <v>REDUCIR</v>
      </c>
      <c r="V368" s="269" t="str">
        <f>'01-Mapa de riesgo-UO'!AX369</f>
        <v>Incluir en le proceso de inducción la socialización del plan maestro a los colaboradores del proceso</v>
      </c>
      <c r="W368" s="270">
        <f>'01-Mapa de riesgo-UO'!K369</f>
        <v>0</v>
      </c>
      <c r="X368" s="273" t="s">
        <v>267</v>
      </c>
      <c r="Y368" s="273" t="s">
        <v>2736</v>
      </c>
      <c r="Z368" s="273" t="s">
        <v>543</v>
      </c>
      <c r="AA368" s="273"/>
      <c r="AB368" s="469"/>
      <c r="AC368" s="264"/>
    </row>
    <row r="369" spans="1:29" ht="92.25" hidden="1" customHeight="1" x14ac:dyDescent="0.2">
      <c r="A369" s="463"/>
      <c r="B369" s="463"/>
      <c r="C369" s="463"/>
      <c r="D369" s="463"/>
      <c r="E369" s="463"/>
      <c r="F369" s="463"/>
      <c r="G369" s="266">
        <f>'01-Mapa de riesgo-UO'!I370</f>
        <v>0</v>
      </c>
      <c r="H369" s="463"/>
      <c r="I369" s="463"/>
      <c r="J369" s="463"/>
      <c r="K369" s="473"/>
      <c r="L369" s="473"/>
      <c r="M369" s="267">
        <f>'01-Mapa de riesgo-UO'!W370</f>
        <v>0</v>
      </c>
      <c r="N369" s="266">
        <f>'01-Mapa de riesgo-UO'!AB370</f>
        <v>0</v>
      </c>
      <c r="O369" s="266">
        <f>'01-Mapa de riesgo-UO'!AF370</f>
        <v>0</v>
      </c>
      <c r="P369" s="268">
        <f>'01-Mapa de riesgo-UO'!AK370</f>
        <v>0</v>
      </c>
      <c r="Q369" s="268">
        <f>'01-Mapa de riesgo-UO'!AP370</f>
        <v>0</v>
      </c>
      <c r="R369" s="463"/>
      <c r="S369" s="571">
        <v>0</v>
      </c>
      <c r="T369" s="467"/>
      <c r="U369" s="269">
        <f>'01-Mapa de riesgo-UO'!AW370</f>
        <v>0</v>
      </c>
      <c r="V369" s="269">
        <f>'01-Mapa de riesgo-UO'!AX370</f>
        <v>0</v>
      </c>
      <c r="W369" s="270">
        <f>'01-Mapa de riesgo-UO'!K370</f>
        <v>0</v>
      </c>
      <c r="X369" s="273"/>
      <c r="Y369" s="273" t="s">
        <v>2697</v>
      </c>
      <c r="Z369" s="273"/>
      <c r="AA369" s="273"/>
      <c r="AB369" s="470"/>
      <c r="AC369" s="264"/>
    </row>
    <row r="370" spans="1:29" ht="92.25" hidden="1" customHeight="1" x14ac:dyDescent="0.2">
      <c r="A370" s="465">
        <v>121</v>
      </c>
      <c r="B370" s="465" t="str">
        <f>'01-Mapa de riesgo-UO'!D371</f>
        <v>ADMINISTRACIÓN_INSTITUCIONAL</v>
      </c>
      <c r="C370" s="461" t="str">
        <f>+'01-Mapa de riesgo-UO'!F371</f>
        <v>NO</v>
      </c>
      <c r="D370" s="461" t="str">
        <f>'01-Mapa de riesgo-UO'!J371</f>
        <v>Cumplimiento</v>
      </c>
      <c r="E370" s="461" t="str">
        <f>'01-Mapa de riesgo-UO'!K371</f>
        <v>Inadecuada planeación de la infraestructura física</v>
      </c>
      <c r="F370" s="461" t="str">
        <f>'01-Mapa de riesgo-UO'!L371</f>
        <v xml:space="preserve">Espacio fisico que no responde a las necesidades que originaron el proyecto y/o adecuación con  incumplimiento de normatividad. </v>
      </c>
      <c r="G370" s="266" t="str">
        <f>'01-Mapa de riesgo-UO'!I371</f>
        <v xml:space="preserve">Cambio de diseño por peticion del usuario durante ejecucion de las obras </v>
      </c>
      <c r="H370" s="461" t="str">
        <f>'01-Mapa de riesgo-UO'!M371</f>
        <v>*insatisfaccion del usuario. 
*Imposibilidad de prestacion del servicio. 
*Incremento de costos de construcción. 
*Riesgo juridico con contratistas.  
*Mayores costos de mantenimiento.</v>
      </c>
      <c r="I370" s="464" t="str">
        <f>'01-Mapa de riesgo-UO'!AT371</f>
        <v>LEVE</v>
      </c>
      <c r="J370" s="461" t="str">
        <f>'01-Mapa de riesgo-UO'!AU371</f>
        <v xml:space="preserve">Intervenciones a la planta fisica del plan de accion de la vigencia/ Intervenciones recibidos a satisfacción por el usuario. </v>
      </c>
      <c r="K370" s="533">
        <f>23/5</f>
        <v>4.5999999999999996</v>
      </c>
      <c r="L370" s="533" t="s">
        <v>2675</v>
      </c>
      <c r="M370" s="267" t="str">
        <f>'01-Mapa de riesgo-UO'!W371</f>
        <v>Registro y consolidacion de la necesidad del usuario a traves del aplicativo y/o mediante actas de reunion y/o memorando y/o correos electronicos.</v>
      </c>
      <c r="N370" s="266">
        <f>'01-Mapa de riesgo-UO'!AB371</f>
        <v>0</v>
      </c>
      <c r="O370" s="266" t="str">
        <f>'01-Mapa de riesgo-UO'!AF371</f>
        <v>Asignado</v>
      </c>
      <c r="P370" s="268" t="str">
        <f>'01-Mapa de riesgo-UO'!AK371</f>
        <v>Oportuno</v>
      </c>
      <c r="Q370" s="268" t="str">
        <f>'01-Mapa de riesgo-UO'!AP371</f>
        <v>Preventivo</v>
      </c>
      <c r="R370" s="464" t="str">
        <f>'01-Mapa de riesgo-UO'!AR371</f>
        <v>FUERTE</v>
      </c>
      <c r="S370" s="571" t="s">
        <v>2694</v>
      </c>
      <c r="T370" s="467"/>
      <c r="U370" s="269" t="str">
        <f>'01-Mapa de riesgo-UO'!AW371</f>
        <v>ASUMIR</v>
      </c>
      <c r="V370" s="269">
        <f>'01-Mapa de riesgo-UO'!AX371</f>
        <v>0</v>
      </c>
      <c r="W370" s="270" t="str">
        <f>'01-Mapa de riesgo-UO'!K371</f>
        <v>Inadecuada planeación de la infraestructura física</v>
      </c>
      <c r="X370" s="271"/>
      <c r="Y370" s="272"/>
      <c r="Z370" s="273"/>
      <c r="AA370" s="273"/>
      <c r="AB370" s="479" t="s">
        <v>2213</v>
      </c>
      <c r="AC370" s="264"/>
    </row>
    <row r="371" spans="1:29" ht="92.25" hidden="1" customHeight="1" x14ac:dyDescent="0.2">
      <c r="A371" s="462"/>
      <c r="B371" s="462"/>
      <c r="C371" s="462"/>
      <c r="D371" s="462"/>
      <c r="E371" s="462"/>
      <c r="F371" s="462"/>
      <c r="G371" s="266" t="str">
        <f>'01-Mapa de riesgo-UO'!I372</f>
        <v xml:space="preserve">Falta de planeacion del proyecto </v>
      </c>
      <c r="H371" s="462"/>
      <c r="I371" s="462"/>
      <c r="J371" s="462"/>
      <c r="K371" s="472"/>
      <c r="L371" s="472"/>
      <c r="M371" s="267" t="str">
        <f>'01-Mapa de riesgo-UO'!W372</f>
        <v>Cada proyecto de intervención de infraestructura debe contener (Estudios previos, diseños, presupuesto, especificaciones, en fase III, permisos aprobados)</v>
      </c>
      <c r="N371" s="266">
        <f>'01-Mapa de riesgo-UO'!AB372</f>
        <v>0</v>
      </c>
      <c r="O371" s="266" t="str">
        <f>'01-Mapa de riesgo-UO'!AF372</f>
        <v>Asignado</v>
      </c>
      <c r="P371" s="268" t="str">
        <f>'01-Mapa de riesgo-UO'!AK372</f>
        <v>Oportuno</v>
      </c>
      <c r="Q371" s="268" t="str">
        <f>'01-Mapa de riesgo-UO'!AP372</f>
        <v>Preventivo</v>
      </c>
      <c r="R371" s="462"/>
      <c r="S371" s="571" t="s">
        <v>2694</v>
      </c>
      <c r="T371" s="467"/>
      <c r="U371" s="269">
        <f>'01-Mapa de riesgo-UO'!AW372</f>
        <v>0</v>
      </c>
      <c r="V371" s="269">
        <f>'01-Mapa de riesgo-UO'!AX372</f>
        <v>0</v>
      </c>
      <c r="W371" s="270">
        <f>'01-Mapa de riesgo-UO'!K372</f>
        <v>0</v>
      </c>
      <c r="X371" s="273"/>
      <c r="Y371" s="273" t="s">
        <v>2697</v>
      </c>
      <c r="Z371" s="273"/>
      <c r="AA371" s="273"/>
      <c r="AB371" s="469"/>
      <c r="AC371" s="264"/>
    </row>
    <row r="372" spans="1:29" ht="92.25" hidden="1" customHeight="1" x14ac:dyDescent="0.2">
      <c r="A372" s="463"/>
      <c r="B372" s="463"/>
      <c r="C372" s="463"/>
      <c r="D372" s="463"/>
      <c r="E372" s="463"/>
      <c r="F372" s="463"/>
      <c r="G372" s="266" t="str">
        <f>'01-Mapa de riesgo-UO'!I373</f>
        <v>Cambio y actualizacion de normativas de construccion.</v>
      </c>
      <c r="H372" s="463"/>
      <c r="I372" s="463"/>
      <c r="J372" s="463"/>
      <c r="K372" s="473"/>
      <c r="L372" s="473"/>
      <c r="M372" s="267" t="str">
        <f>'01-Mapa de riesgo-UO'!W373</f>
        <v xml:space="preserve">Se validan las intervenciones con las dependencias de la universidad relacionadas con el manejo de la planta fisica tales como seccion de mantenimiento y CRIE Centro de Recursos informaticos. </v>
      </c>
      <c r="N372" s="266">
        <f>'01-Mapa de riesgo-UO'!AB373</f>
        <v>0</v>
      </c>
      <c r="O372" s="266" t="str">
        <f>'01-Mapa de riesgo-UO'!AF373</f>
        <v>Asignado</v>
      </c>
      <c r="P372" s="268" t="str">
        <f>'01-Mapa de riesgo-UO'!AK373</f>
        <v>Oportuno</v>
      </c>
      <c r="Q372" s="268" t="str">
        <f>'01-Mapa de riesgo-UO'!AP373</f>
        <v>Preventivo</v>
      </c>
      <c r="R372" s="463"/>
      <c r="S372" s="571" t="s">
        <v>2694</v>
      </c>
      <c r="T372" s="467"/>
      <c r="U372" s="269">
        <f>'01-Mapa de riesgo-UO'!AW373</f>
        <v>0</v>
      </c>
      <c r="V372" s="269">
        <f>'01-Mapa de riesgo-UO'!AX373</f>
        <v>0</v>
      </c>
      <c r="W372" s="270">
        <f>'01-Mapa de riesgo-UO'!K373</f>
        <v>0</v>
      </c>
      <c r="X372" s="273"/>
      <c r="Y372" s="273" t="s">
        <v>2697</v>
      </c>
      <c r="Z372" s="273"/>
      <c r="AA372" s="273"/>
      <c r="AB372" s="470"/>
      <c r="AC372" s="264"/>
    </row>
    <row r="373" spans="1:29" ht="92.25" hidden="1" customHeight="1" x14ac:dyDescent="0.2">
      <c r="A373" s="465">
        <v>122</v>
      </c>
      <c r="B373" s="465" t="str">
        <f>'01-Mapa de riesgo-UO'!D374</f>
        <v>GESTIÓN_DEL_CONTEXTO_Y_VISIBILIDAD_NACIONAL_E_INTERNACIONAL</v>
      </c>
      <c r="C373" s="461" t="str">
        <f>+'01-Mapa de riesgo-UO'!F374</f>
        <v>SI</v>
      </c>
      <c r="D373" s="461" t="str">
        <f>'01-Mapa de riesgo-UO'!J374</f>
        <v>Estratégico</v>
      </c>
      <c r="E373" s="461" t="str">
        <f>'01-Mapa de riesgo-UO'!K374</f>
        <v>La posibilidad de perder credibilidad institucional por  la poca contribución de la universidad al análisis y la búsqueda de soluciones a los problemas de la sociedad</v>
      </c>
      <c r="F373" s="461" t="str">
        <f>'01-Mapa de riesgo-UO'!L374</f>
        <v>Desarrollo de la universidad descontextualizada de la realidad regional, nacional e internacional.</v>
      </c>
      <c r="G373" s="266" t="str">
        <f>'01-Mapa de riesgo-UO'!I374</f>
        <v>Bajo nivel de articulación entre los diferentes actores institucionales.</v>
      </c>
      <c r="H373" s="461"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64" t="str">
        <f>'01-Mapa de riesgo-UO'!AT374</f>
        <v>MODERADO</v>
      </c>
      <c r="J373" s="461" t="str">
        <f>'01-Mapa de riesgo-UO'!AU374</f>
        <v>Cumplimiento de los proyectos de "Gestión de contexto y visibilidad nacional e internacional"</v>
      </c>
      <c r="K373" s="541">
        <v>0.23910000000000001</v>
      </c>
      <c r="L373" s="533" t="s">
        <v>2676</v>
      </c>
      <c r="M373" s="267" t="str">
        <f>'01-Mapa de riesgo-UO'!W374</f>
        <v>Seguimiento a los Planes operativos de los proyectos de gestión del contexto y visibilidad nacional e internacional</v>
      </c>
      <c r="N373" s="266">
        <f>'01-Mapa de riesgo-UO'!AB374</f>
        <v>0</v>
      </c>
      <c r="O373" s="266" t="str">
        <f>'01-Mapa de riesgo-UO'!AF374</f>
        <v>Asignado</v>
      </c>
      <c r="P373" s="268" t="str">
        <f>'01-Mapa de riesgo-UO'!AK374</f>
        <v>Oportuno</v>
      </c>
      <c r="Q373" s="268" t="str">
        <f>'01-Mapa de riesgo-UO'!AP374</f>
        <v>Preventivo</v>
      </c>
      <c r="R373" s="464" t="str">
        <f>'01-Mapa de riesgo-UO'!AR374</f>
        <v>ACEPTABLE</v>
      </c>
      <c r="S373" s="571" t="s">
        <v>2694</v>
      </c>
      <c r="T373" s="467"/>
      <c r="U373" s="269" t="str">
        <f>'01-Mapa de riesgo-UO'!AW374</f>
        <v>REDUCIR</v>
      </c>
      <c r="V373" s="269" t="str">
        <f>'01-Mapa de riesgo-UO'!AX374</f>
        <v>Estudios de contexto que permitan que aporten a la toma de decisiones</v>
      </c>
      <c r="W373" s="270" t="str">
        <f>'01-Mapa de riesgo-UO'!K374</f>
        <v>La posibilidad de perder credibilidad institucional por  la poca contribución de la universidad al análisis y la búsqueda de soluciones a los problemas de la sociedad</v>
      </c>
      <c r="X373" s="273" t="s">
        <v>266</v>
      </c>
      <c r="Y373" s="273" t="s">
        <v>2702</v>
      </c>
      <c r="Z373" s="273" t="s">
        <v>542</v>
      </c>
      <c r="AA373" s="273"/>
      <c r="AB373" s="479" t="s">
        <v>2209</v>
      </c>
      <c r="AC373" s="264"/>
    </row>
    <row r="374" spans="1:29" ht="92.25" hidden="1" customHeight="1" x14ac:dyDescent="0.2">
      <c r="A374" s="462"/>
      <c r="B374" s="462"/>
      <c r="C374" s="462"/>
      <c r="D374" s="462"/>
      <c r="E374" s="462"/>
      <c r="F374" s="462"/>
      <c r="G374" s="266" t="str">
        <f>'01-Mapa de riesgo-UO'!I375</f>
        <v>Ausencia de liderazgo transformacional y de conocimiento frente a la dinámica institucional, regional, nacional e internacional.</v>
      </c>
      <c r="H374" s="462"/>
      <c r="I374" s="462"/>
      <c r="J374" s="462"/>
      <c r="K374" s="472"/>
      <c r="L374" s="472"/>
      <c r="M374" s="267">
        <f>'01-Mapa de riesgo-UO'!W375</f>
        <v>0</v>
      </c>
      <c r="N374" s="266">
        <f>'01-Mapa de riesgo-UO'!AB375</f>
        <v>0</v>
      </c>
      <c r="O374" s="266">
        <f>'01-Mapa de riesgo-UO'!AF375</f>
        <v>0</v>
      </c>
      <c r="P374" s="268">
        <f>'01-Mapa de riesgo-UO'!AK375</f>
        <v>0</v>
      </c>
      <c r="Q374" s="268">
        <f>'01-Mapa de riesgo-UO'!AP375</f>
        <v>0</v>
      </c>
      <c r="R374" s="462"/>
      <c r="S374" s="571">
        <v>0</v>
      </c>
      <c r="T374" s="467"/>
      <c r="U374" s="269">
        <f>'01-Mapa de riesgo-UO'!AW375</f>
        <v>0</v>
      </c>
      <c r="V374" s="269">
        <f>'01-Mapa de riesgo-UO'!AX375</f>
        <v>0</v>
      </c>
      <c r="W374" s="270">
        <f>'01-Mapa de riesgo-UO'!K375</f>
        <v>0</v>
      </c>
      <c r="X374" s="273"/>
      <c r="Y374" s="273" t="s">
        <v>2697</v>
      </c>
      <c r="Z374" s="273"/>
      <c r="AA374" s="273"/>
      <c r="AB374" s="469"/>
      <c r="AC374" s="264"/>
    </row>
    <row r="375" spans="1:29" ht="92.25" hidden="1" customHeight="1" x14ac:dyDescent="0.2">
      <c r="A375" s="463"/>
      <c r="B375" s="463"/>
      <c r="C375" s="463"/>
      <c r="D375" s="463"/>
      <c r="E375" s="463"/>
      <c r="F375" s="463"/>
      <c r="G375" s="266" t="str">
        <f>'01-Mapa de riesgo-UO'!I376</f>
        <v>Escasa retroalimentación efectiva entre la universidad y el medio.</v>
      </c>
      <c r="H375" s="463"/>
      <c r="I375" s="463"/>
      <c r="J375" s="463"/>
      <c r="K375" s="473"/>
      <c r="L375" s="473"/>
      <c r="M375" s="267">
        <f>'01-Mapa de riesgo-UO'!W376</f>
        <v>0</v>
      </c>
      <c r="N375" s="266">
        <f>'01-Mapa de riesgo-UO'!AB376</f>
        <v>0</v>
      </c>
      <c r="O375" s="266">
        <f>'01-Mapa de riesgo-UO'!AF376</f>
        <v>0</v>
      </c>
      <c r="P375" s="268">
        <f>'01-Mapa de riesgo-UO'!AK376</f>
        <v>0</v>
      </c>
      <c r="Q375" s="268">
        <f>'01-Mapa de riesgo-UO'!AP376</f>
        <v>0</v>
      </c>
      <c r="R375" s="463"/>
      <c r="S375" s="571">
        <v>0</v>
      </c>
      <c r="T375" s="467"/>
      <c r="U375" s="269">
        <f>'01-Mapa de riesgo-UO'!AW376</f>
        <v>0</v>
      </c>
      <c r="V375" s="269">
        <f>'01-Mapa de riesgo-UO'!AX376</f>
        <v>0</v>
      </c>
      <c r="W375" s="270">
        <f>'01-Mapa de riesgo-UO'!K376</f>
        <v>0</v>
      </c>
      <c r="X375" s="273"/>
      <c r="Y375" s="273" t="s">
        <v>2697</v>
      </c>
      <c r="Z375" s="273"/>
      <c r="AA375" s="273"/>
      <c r="AB375" s="470"/>
      <c r="AC375" s="264"/>
    </row>
    <row r="376" spans="1:29" ht="92.25" hidden="1" customHeight="1" x14ac:dyDescent="0.2">
      <c r="A376" s="465">
        <v>123</v>
      </c>
      <c r="B376" s="465" t="str">
        <f>'01-Mapa de riesgo-UO'!D377</f>
        <v>ADMINISTRACIÓN_INSTITUCIONAL</v>
      </c>
      <c r="C376" s="461" t="str">
        <f>+'01-Mapa de riesgo-UO'!F377</f>
        <v>SI</v>
      </c>
      <c r="D376" s="461" t="str">
        <f>'01-Mapa de riesgo-UO'!J377</f>
        <v>Operacional</v>
      </c>
      <c r="E376" s="461" t="str">
        <f>'01-Mapa de riesgo-UO'!K377</f>
        <v xml:space="preserve">Ilegitimidad en resultados electorales 
</v>
      </c>
      <c r="F376" s="461" t="str">
        <f>'01-Mapa de riesgo-UO'!L377</f>
        <v>Resultados de elecciones con errores o irregularidades</v>
      </c>
      <c r="G376" s="266" t="str">
        <f>'01-Mapa de riesgo-UO'!I377</f>
        <v>Desactualización de las bases de datos suministradas por las dependencias responsables o errónea certificación de los requisitos de los candidatos</v>
      </c>
      <c r="H376" s="461" t="str">
        <f>'01-Mapa de riesgo-UO'!M377</f>
        <v>Impugnación de resultado electorales.                                                                                                                                                                                                                                                                                        Perdida de credibilidad en el sistema electoral de la Universidad</v>
      </c>
      <c r="I376" s="464" t="str">
        <f>'01-Mapa de riesgo-UO'!AT377</f>
        <v>LEVE</v>
      </c>
      <c r="J376" s="461" t="str">
        <f>'01-Mapa de riesgo-UO'!AU377</f>
        <v>Nùmero de impugnaciones electorales</v>
      </c>
      <c r="K376" s="477">
        <v>0</v>
      </c>
      <c r="L376" s="322" t="s">
        <v>2703</v>
      </c>
      <c r="M376" s="267" t="str">
        <f>'01-Mapa de riesgo-UO'!W377</f>
        <v>Elaboración de listados descentralizados por parte de las dependencias responsables</v>
      </c>
      <c r="N376" s="266" t="str">
        <f>'01-Mapa de riesgo-UO'!AB377</f>
        <v>Software Gestion de Talento Humano y Software de Registro y Control</v>
      </c>
      <c r="O376" s="266" t="str">
        <f>'01-Mapa de riesgo-UO'!AF377</f>
        <v>Asignado</v>
      </c>
      <c r="P376" s="268" t="str">
        <f>'01-Mapa de riesgo-UO'!AK377</f>
        <v>Oportuno</v>
      </c>
      <c r="Q376" s="268" t="str">
        <f>'01-Mapa de riesgo-UO'!AP377</f>
        <v>Detectivo</v>
      </c>
      <c r="R376" s="464" t="str">
        <f>'01-Mapa de riesgo-UO'!AR377</f>
        <v>FUERTE</v>
      </c>
      <c r="S376" s="478" t="s">
        <v>2710</v>
      </c>
      <c r="T376" s="478"/>
      <c r="U376" s="269" t="str">
        <f>'01-Mapa de riesgo-UO'!AW377</f>
        <v>ASUMIR</v>
      </c>
      <c r="V376" s="269">
        <f>'01-Mapa de riesgo-UO'!AX377</f>
        <v>0</v>
      </c>
      <c r="W376" s="270" t="str">
        <f>'01-Mapa de riesgo-UO'!K377</f>
        <v xml:space="preserve">Ilegitimidad en resultados electorales 
</v>
      </c>
      <c r="X376" s="271"/>
      <c r="Y376" s="272"/>
      <c r="Z376" s="273"/>
      <c r="AA376" s="273"/>
      <c r="AB376" s="582" t="s">
        <v>2213</v>
      </c>
      <c r="AC376" s="264"/>
    </row>
    <row r="377" spans="1:29" ht="92.25" hidden="1" customHeight="1" x14ac:dyDescent="0.2">
      <c r="A377" s="462"/>
      <c r="B377" s="462"/>
      <c r="C377" s="462"/>
      <c r="D377" s="462"/>
      <c r="E377" s="462"/>
      <c r="F377" s="462"/>
      <c r="G377" s="266" t="str">
        <f>'01-Mapa de riesgo-UO'!I378</f>
        <v>Errónea configuración de las votaciones, debido a que software requiera demasiadas configuraciones o permisos lo que podría generar fallas en las votaciones</v>
      </c>
      <c r="H377" s="462"/>
      <c r="I377" s="462"/>
      <c r="J377" s="462"/>
      <c r="K377" s="477"/>
      <c r="L377" s="323" t="s">
        <v>2704</v>
      </c>
      <c r="M377" s="267" t="str">
        <f>'01-Mapa de riesgo-UO'!W378</f>
        <v>Revisión de la configuración de las elecciones y Auditoria por parte de Control Interno</v>
      </c>
      <c r="N377" s="266">
        <f>'01-Mapa de riesgo-UO'!AB378</f>
        <v>0</v>
      </c>
      <c r="O377" s="266" t="str">
        <f>'01-Mapa de riesgo-UO'!AF378</f>
        <v>Asignado</v>
      </c>
      <c r="P377" s="268" t="str">
        <f>'01-Mapa de riesgo-UO'!AK378</f>
        <v>Oportuno</v>
      </c>
      <c r="Q377" s="268" t="str">
        <f>'01-Mapa de riesgo-UO'!AP378</f>
        <v>Preventivo</v>
      </c>
      <c r="R377" s="462"/>
      <c r="S377" s="478" t="s">
        <v>2711</v>
      </c>
      <c r="T377" s="478"/>
      <c r="U377" s="269" t="str">
        <f>'01-Mapa de riesgo-UO'!AW378</f>
        <v>ASUMIR</v>
      </c>
      <c r="V377" s="269">
        <f>'01-Mapa de riesgo-UO'!AX378</f>
        <v>0</v>
      </c>
      <c r="W377" s="270">
        <f>'01-Mapa de riesgo-UO'!K378</f>
        <v>0</v>
      </c>
      <c r="X377" s="271"/>
      <c r="Y377" s="272"/>
      <c r="Z377" s="273"/>
      <c r="AA377" s="273"/>
      <c r="AB377" s="582"/>
      <c r="AC377" s="264"/>
    </row>
    <row r="378" spans="1:29" ht="92.25" hidden="1" customHeight="1" x14ac:dyDescent="0.2">
      <c r="A378" s="463"/>
      <c r="B378" s="463"/>
      <c r="C378" s="463"/>
      <c r="D378" s="463"/>
      <c r="E378" s="463"/>
      <c r="F378" s="463"/>
      <c r="G378" s="266" t="str">
        <f>'01-Mapa de riesgo-UO'!I379</f>
        <v>Fallas técnicas del servidor, o por problemas de energía eléctrica o conexión a Internet</v>
      </c>
      <c r="H378" s="463"/>
      <c r="I378" s="463"/>
      <c r="J378" s="463"/>
      <c r="K378" s="477"/>
      <c r="L378" s="319" t="s">
        <v>2705</v>
      </c>
      <c r="M378" s="267" t="str">
        <f>'01-Mapa de riesgo-UO'!W379</f>
        <v>Pruebas de simulación de las votaciones</v>
      </c>
      <c r="N378" s="266" t="str">
        <f>'01-Mapa de riesgo-UO'!AB379</f>
        <v>Software de Votaciones</v>
      </c>
      <c r="O378" s="266" t="str">
        <f>'01-Mapa de riesgo-UO'!AF379</f>
        <v>Asignado</v>
      </c>
      <c r="P378" s="268" t="str">
        <f>'01-Mapa de riesgo-UO'!AK379</f>
        <v>Oportuno</v>
      </c>
      <c r="Q378" s="268" t="str">
        <f>'01-Mapa de riesgo-UO'!AP379</f>
        <v>Preventivo</v>
      </c>
      <c r="R378" s="463"/>
      <c r="S378" s="478" t="s">
        <v>2712</v>
      </c>
      <c r="T378" s="478"/>
      <c r="U378" s="269" t="str">
        <f>'01-Mapa de riesgo-UO'!AW379</f>
        <v>ASUMIR</v>
      </c>
      <c r="V378" s="269">
        <f>'01-Mapa de riesgo-UO'!AX379</f>
        <v>0</v>
      </c>
      <c r="W378" s="270">
        <f>'01-Mapa de riesgo-UO'!K379</f>
        <v>0</v>
      </c>
      <c r="X378" s="271"/>
      <c r="Y378" s="272"/>
      <c r="Z378" s="273"/>
      <c r="AA378" s="273"/>
      <c r="AB378" s="582"/>
      <c r="AC378" s="264"/>
    </row>
    <row r="379" spans="1:29" ht="92.25" hidden="1" customHeight="1" x14ac:dyDescent="0.2">
      <c r="A379" s="465">
        <v>124</v>
      </c>
      <c r="B379" s="465" t="str">
        <f>'01-Mapa de riesgo-UO'!D380</f>
        <v>ADMINISTRACIÓN_INSTITUCIONAL</v>
      </c>
      <c r="C379" s="461" t="str">
        <f>+'01-Mapa de riesgo-UO'!F380</f>
        <v>SI</v>
      </c>
      <c r="D379" s="461" t="str">
        <f>'01-Mapa de riesgo-UO'!J380</f>
        <v>Cumplimiento</v>
      </c>
      <c r="E379" s="461" t="str">
        <f>'01-Mapa de riesgo-UO'!K380</f>
        <v>Vencimiento de términos para la atención de Derechos de Petición que lleguen a la Secretaria General</v>
      </c>
      <c r="F379" s="461" t="str">
        <f>'01-Mapa de riesgo-UO'!L380</f>
        <v>No dar respuesta a un Derecho de Petición dentro de los términos establecidos por la ley</v>
      </c>
      <c r="G379" s="266" t="str">
        <f>'01-Mapa de riesgo-UO'!I380</f>
        <v>Omisión o retraso de respuesta por parte del funcionario encargado en la Secretaria General</v>
      </c>
      <c r="H379" s="461" t="str">
        <f>'01-Mapa de riesgo-UO'!M380</f>
        <v>Interposición de una Acción de Tutela.                                                                                                                                                                                                                                                                           Acciones legales en contra de la Universidad</v>
      </c>
      <c r="I379" s="464" t="str">
        <f>'01-Mapa de riesgo-UO'!AT380</f>
        <v>LEVE</v>
      </c>
      <c r="J379" s="461" t="str">
        <f>'01-Mapa de riesgo-UO'!AU380</f>
        <v>Nùmero de Acciones de Tutela o Demandas por la no atención de Derechos de Petición</v>
      </c>
      <c r="K379" s="477">
        <v>0</v>
      </c>
      <c r="L379" s="478" t="s">
        <v>2706</v>
      </c>
      <c r="M379" s="267" t="str">
        <f>'01-Mapa de riesgo-UO'!W380</f>
        <v>Radicación de los Derechos de Petición por parte de Gestión Documental donde se establece fecha de recepción</v>
      </c>
      <c r="N379" s="266">
        <f>'01-Mapa de riesgo-UO'!AB380</f>
        <v>0</v>
      </c>
      <c r="O379" s="266" t="str">
        <f>'01-Mapa de riesgo-UO'!AF380</f>
        <v>Asignado</v>
      </c>
      <c r="P379" s="268" t="str">
        <f>'01-Mapa de riesgo-UO'!AK380</f>
        <v>Oportuno</v>
      </c>
      <c r="Q379" s="268" t="str">
        <f>'01-Mapa de riesgo-UO'!AP380</f>
        <v>Preventivo</v>
      </c>
      <c r="R379" s="464" t="str">
        <f>'01-Mapa de riesgo-UO'!AR380</f>
        <v>FUERTE</v>
      </c>
      <c r="S379" s="483" t="s">
        <v>2713</v>
      </c>
      <c r="T379" s="483"/>
      <c r="U379" s="269" t="str">
        <f>'01-Mapa de riesgo-UO'!AW380</f>
        <v>ASUMIR</v>
      </c>
      <c r="V379" s="269">
        <f>'01-Mapa de riesgo-UO'!AX380</f>
        <v>0</v>
      </c>
      <c r="W379" s="270" t="str">
        <f>'01-Mapa de riesgo-UO'!K380</f>
        <v>Vencimiento de términos para la atención de Derechos de Petición que lleguen a la Secretaria General</v>
      </c>
      <c r="X379" s="271"/>
      <c r="Y379" s="272"/>
      <c r="Z379" s="273"/>
      <c r="AA379" s="273"/>
      <c r="AB379" s="582" t="s">
        <v>2213</v>
      </c>
      <c r="AC379" s="264"/>
    </row>
    <row r="380" spans="1:29" ht="92.25" hidden="1" customHeight="1" x14ac:dyDescent="0.2">
      <c r="A380" s="462"/>
      <c r="B380" s="462"/>
      <c r="C380" s="462"/>
      <c r="D380" s="462"/>
      <c r="E380" s="462"/>
      <c r="F380" s="462"/>
      <c r="G380" s="266" t="str">
        <f>'01-Mapa de riesgo-UO'!I381</f>
        <v>Entidades externas que no suministran soportes o información requerida para dar respuesta</v>
      </c>
      <c r="H380" s="462"/>
      <c r="I380" s="462"/>
      <c r="J380" s="462"/>
      <c r="K380" s="477"/>
      <c r="L380" s="478"/>
      <c r="M380" s="267" t="str">
        <f>'01-Mapa de riesgo-UO'!W381</f>
        <v>Seguimiento por parte del funcionario encargado estableciendo dentro del calendario una alarma de aviso de la proximidad del vencimiento</v>
      </c>
      <c r="N380" s="266">
        <f>'01-Mapa de riesgo-UO'!AB381</f>
        <v>0</v>
      </c>
      <c r="O380" s="266" t="str">
        <f>'01-Mapa de riesgo-UO'!AF381</f>
        <v>Asignado</v>
      </c>
      <c r="P380" s="268" t="str">
        <f>'01-Mapa de riesgo-UO'!AK381</f>
        <v>Oportuno</v>
      </c>
      <c r="Q380" s="268" t="str">
        <f>'01-Mapa de riesgo-UO'!AP381</f>
        <v>Preventivo</v>
      </c>
      <c r="R380" s="462"/>
      <c r="S380" s="483" t="s">
        <v>2714</v>
      </c>
      <c r="T380" s="483"/>
      <c r="U380" s="269" t="str">
        <f>'01-Mapa de riesgo-UO'!AW381</f>
        <v>ASUMIR</v>
      </c>
      <c r="V380" s="269">
        <f>'01-Mapa de riesgo-UO'!AX381</f>
        <v>0</v>
      </c>
      <c r="W380" s="270">
        <f>'01-Mapa de riesgo-UO'!K381</f>
        <v>0</v>
      </c>
      <c r="X380" s="271"/>
      <c r="Y380" s="272"/>
      <c r="Z380" s="273"/>
      <c r="AA380" s="273"/>
      <c r="AB380" s="582"/>
      <c r="AC380" s="264"/>
    </row>
    <row r="381" spans="1:29" ht="92.25" hidden="1" customHeight="1" x14ac:dyDescent="0.2">
      <c r="A381" s="463"/>
      <c r="B381" s="463"/>
      <c r="C381" s="463"/>
      <c r="D381" s="463"/>
      <c r="E381" s="463"/>
      <c r="F381" s="463"/>
      <c r="G381" s="266">
        <f>'01-Mapa de riesgo-UO'!I382</f>
        <v>0</v>
      </c>
      <c r="H381" s="463"/>
      <c r="I381" s="463"/>
      <c r="J381" s="463"/>
      <c r="K381" s="477"/>
      <c r="L381" s="478"/>
      <c r="M381" s="267" t="str">
        <f>'01-Mapa de riesgo-UO'!W382</f>
        <v>Solicitud por escrito a las dependencias internas o externas de la información requerida para la adecuada atención del Derecho de Petición con fecha máxima para aportarla</v>
      </c>
      <c r="N381" s="266">
        <f>'01-Mapa de riesgo-UO'!AB382</f>
        <v>0</v>
      </c>
      <c r="O381" s="266" t="str">
        <f>'01-Mapa de riesgo-UO'!AF382</f>
        <v>Asignado</v>
      </c>
      <c r="P381" s="268" t="str">
        <f>'01-Mapa de riesgo-UO'!AK382</f>
        <v>Oportuno</v>
      </c>
      <c r="Q381" s="268" t="str">
        <f>'01-Mapa de riesgo-UO'!AP382</f>
        <v>Preventivo</v>
      </c>
      <c r="R381" s="463"/>
      <c r="S381" s="483" t="s">
        <v>2714</v>
      </c>
      <c r="T381" s="483"/>
      <c r="U381" s="269" t="str">
        <f>'01-Mapa de riesgo-UO'!AW382</f>
        <v>ASUMIR</v>
      </c>
      <c r="V381" s="269">
        <f>'01-Mapa de riesgo-UO'!AX382</f>
        <v>0</v>
      </c>
      <c r="W381" s="270">
        <f>'01-Mapa de riesgo-UO'!K382</f>
        <v>0</v>
      </c>
      <c r="X381" s="271"/>
      <c r="Y381" s="272"/>
      <c r="Z381" s="273"/>
      <c r="AA381" s="273"/>
      <c r="AB381" s="582"/>
      <c r="AC381" s="264"/>
    </row>
    <row r="382" spans="1:29" ht="92.25" hidden="1" customHeight="1" x14ac:dyDescent="0.2">
      <c r="A382" s="465">
        <v>125</v>
      </c>
      <c r="B382" s="465" t="str">
        <f>'01-Mapa de riesgo-UO'!D383</f>
        <v>ADMINISTRACIÓN_INSTITUCIONAL</v>
      </c>
      <c r="C382" s="461" t="str">
        <f>+'01-Mapa de riesgo-UO'!F383</f>
        <v>NO</v>
      </c>
      <c r="D382" s="461" t="str">
        <f>'01-Mapa de riesgo-UO'!J383</f>
        <v>Cumplimiento</v>
      </c>
      <c r="E382" s="461" t="str">
        <f>'01-Mapa de riesgo-UO'!K383</f>
        <v>Incumplimiento de la normatividad vigente y aplicable a la Universidad</v>
      </c>
      <c r="F382" s="461" t="str">
        <f>'01-Mapa de riesgo-UO'!L383</f>
        <v>Aplicación de normas que no competen el ámbito de Instituciones de Educación Superior o que han sido derogadas de forma parcial o total</v>
      </c>
      <c r="G382" s="266" t="str">
        <f>'01-Mapa de riesgo-UO'!I383</f>
        <v>Falta de claridad sobre la vigencia de las Normas aplicables a la Universidad</v>
      </c>
      <c r="H382" s="461" t="str">
        <f>'01-Mapa de riesgo-UO'!M383</f>
        <v>Contradicción conceptual con otras dependencias.                                                                                                                                                                                                                                              Otorgamiento o negación de un derecho. Toma de decisiones por fuera del alcance normativo de la Universidad</v>
      </c>
      <c r="I382" s="464" t="str">
        <f>'01-Mapa de riesgo-UO'!AT383</f>
        <v>LEVE</v>
      </c>
      <c r="J382" s="461" t="str">
        <f>'01-Mapa de riesgo-UO'!AU383</f>
        <v>Nùmero de procesos judiciales por incumplimiento de normas</v>
      </c>
      <c r="K382" s="476">
        <v>0</v>
      </c>
      <c r="L382" s="478" t="s">
        <v>2707</v>
      </c>
      <c r="M382" s="267" t="str">
        <f>'01-Mapa de riesgo-UO'!W383</f>
        <v>Publicación de Acuerdos del Consejo Superior y Académico así como Resoluciones Generales con anotación correspondientes sobre la vigencia o derogatoria de los actos administrativos en los cuales aplique los temas de vigencia</v>
      </c>
      <c r="N382" s="266" t="str">
        <f>'01-Mapa de riesgo-UO'!AB383</f>
        <v>Software UTP Portal</v>
      </c>
      <c r="O382" s="266" t="str">
        <f>'01-Mapa de riesgo-UO'!AF383</f>
        <v>Asignado</v>
      </c>
      <c r="P382" s="268" t="str">
        <f>'01-Mapa de riesgo-UO'!AK383</f>
        <v>Oportuno</v>
      </c>
      <c r="Q382" s="268" t="str">
        <f>'01-Mapa de riesgo-UO'!AP383</f>
        <v>Preventivo</v>
      </c>
      <c r="R382" s="464" t="str">
        <f>'01-Mapa de riesgo-UO'!AR383</f>
        <v>ACEPTABLE</v>
      </c>
      <c r="S382" s="483" t="s">
        <v>2714</v>
      </c>
      <c r="T382" s="483"/>
      <c r="U382" s="269" t="str">
        <f>'01-Mapa de riesgo-UO'!AW383</f>
        <v>ASUMIR</v>
      </c>
      <c r="V382" s="269">
        <f>'01-Mapa de riesgo-UO'!AX383</f>
        <v>0</v>
      </c>
      <c r="W382" s="270" t="str">
        <f>'01-Mapa de riesgo-UO'!K383</f>
        <v>Incumplimiento de la normatividad vigente y aplicable a la Universidad</v>
      </c>
      <c r="X382" s="271"/>
      <c r="Y382" s="272"/>
      <c r="Z382" s="273"/>
      <c r="AA382" s="273"/>
      <c r="AB382" s="582" t="s">
        <v>2213</v>
      </c>
      <c r="AC382" s="264"/>
    </row>
    <row r="383" spans="1:29" ht="92.25" hidden="1" customHeight="1" x14ac:dyDescent="0.2">
      <c r="A383" s="462"/>
      <c r="B383" s="462"/>
      <c r="C383" s="462"/>
      <c r="D383" s="462"/>
      <c r="E383" s="462"/>
      <c r="F383" s="462"/>
      <c r="G383" s="266" t="str">
        <f>'01-Mapa de riesgo-UO'!I384</f>
        <v>Cambios de normas expedidas por órganos o entidades extremas a la Universidad</v>
      </c>
      <c r="H383" s="462"/>
      <c r="I383" s="462"/>
      <c r="J383" s="462"/>
      <c r="K383" s="477"/>
      <c r="L383" s="478"/>
      <c r="M383" s="267" t="str">
        <f>'01-Mapa de riesgo-UO'!W384</f>
        <v>Análisis y revisión de los diferentes Estatutos de la Universidad para llevar a cabo un control de la vigencia o modificaciones surtidas</v>
      </c>
      <c r="N383" s="266">
        <f>'01-Mapa de riesgo-UO'!AB384</f>
        <v>0</v>
      </c>
      <c r="O383" s="266" t="str">
        <f>'01-Mapa de riesgo-UO'!AF384</f>
        <v>Asignado</v>
      </c>
      <c r="P383" s="268" t="str">
        <f>'01-Mapa de riesgo-UO'!AK384</f>
        <v>No oportuno</v>
      </c>
      <c r="Q383" s="268" t="str">
        <f>'01-Mapa de riesgo-UO'!AP384</f>
        <v>Preventivo</v>
      </c>
      <c r="R383" s="462"/>
      <c r="S383" s="483" t="s">
        <v>2714</v>
      </c>
      <c r="T383" s="483"/>
      <c r="U383" s="269" t="str">
        <f>'01-Mapa de riesgo-UO'!AW384</f>
        <v>ASUMIR</v>
      </c>
      <c r="V383" s="269">
        <f>'01-Mapa de riesgo-UO'!AX384</f>
        <v>0</v>
      </c>
      <c r="W383" s="270">
        <f>'01-Mapa de riesgo-UO'!K384</f>
        <v>0</v>
      </c>
      <c r="X383" s="271"/>
      <c r="Y383" s="272"/>
      <c r="Z383" s="273"/>
      <c r="AA383" s="273"/>
      <c r="AB383" s="582"/>
      <c r="AC383" s="264"/>
    </row>
    <row r="384" spans="1:29" ht="92.25" hidden="1" customHeight="1" x14ac:dyDescent="0.2">
      <c r="A384" s="463"/>
      <c r="B384" s="463"/>
      <c r="C384" s="463"/>
      <c r="D384" s="463"/>
      <c r="E384" s="463"/>
      <c r="F384" s="463"/>
      <c r="G384" s="266">
        <f>'01-Mapa de riesgo-UO'!I385</f>
        <v>0</v>
      </c>
      <c r="H384" s="463"/>
      <c r="I384" s="463"/>
      <c r="J384" s="463"/>
      <c r="K384" s="477"/>
      <c r="L384" s="478"/>
      <c r="M384" s="267">
        <f>'01-Mapa de riesgo-UO'!W385</f>
        <v>0</v>
      </c>
      <c r="N384" s="266">
        <f>'01-Mapa de riesgo-UO'!AB385</f>
        <v>0</v>
      </c>
      <c r="O384" s="266">
        <f>'01-Mapa de riesgo-UO'!AF385</f>
        <v>0</v>
      </c>
      <c r="P384" s="268">
        <f>'01-Mapa de riesgo-UO'!AK385</f>
        <v>0</v>
      </c>
      <c r="Q384" s="268">
        <f>'01-Mapa de riesgo-UO'!AP385</f>
        <v>0</v>
      </c>
      <c r="R384" s="463"/>
      <c r="S384" s="478"/>
      <c r="T384" s="478"/>
      <c r="U384" s="269" t="str">
        <f>'01-Mapa de riesgo-UO'!AW385</f>
        <v>ASUMIR</v>
      </c>
      <c r="V384" s="269">
        <f>'01-Mapa de riesgo-UO'!AX385</f>
        <v>0</v>
      </c>
      <c r="W384" s="270">
        <f>'01-Mapa de riesgo-UO'!K385</f>
        <v>0</v>
      </c>
      <c r="X384" s="271"/>
      <c r="Y384" s="272"/>
      <c r="Z384" s="273"/>
      <c r="AA384" s="273"/>
      <c r="AB384" s="582"/>
      <c r="AC384" s="264"/>
    </row>
    <row r="385" spans="1:29" ht="92.25" hidden="1" customHeight="1" x14ac:dyDescent="0.2">
      <c r="A385" s="465">
        <v>126</v>
      </c>
      <c r="B385" s="465" t="str">
        <f>'01-Mapa de riesgo-UO'!D386</f>
        <v>ADMINISTRACIÓN_INSTITUCIONAL</v>
      </c>
      <c r="C385" s="461" t="str">
        <f>+'01-Mapa de riesgo-UO'!F386</f>
        <v>NO</v>
      </c>
      <c r="D385" s="461" t="str">
        <f>'01-Mapa de riesgo-UO'!J386</f>
        <v>Estratégico</v>
      </c>
      <c r="E385" s="461" t="str">
        <f>'01-Mapa de riesgo-UO'!K386</f>
        <v xml:space="preserve">Pérdida de la información de las series documentales conservadas físicamente </v>
      </c>
      <c r="F385" s="461" t="str">
        <f>'01-Mapa de riesgo-UO'!L386</f>
        <v>Faltantes en la  informacion contenida en los archivos central e histórico por ausencia de controles e incumplimiento del procedimiento</v>
      </c>
      <c r="G385" s="266" t="str">
        <f>'01-Mapa de riesgo-UO'!I386</f>
        <v>Fallas en la actualización de los registros de información almacenados en las unidades de conservación</v>
      </c>
      <c r="H385" s="461" t="str">
        <f>'01-Mapa de riesgo-UO'!M386</f>
        <v>Perdida de la memoria institucional
Demandas por perjuicios a los usuarios
Ausencia de apoyo a la misión institucional</v>
      </c>
      <c r="I385" s="464" t="str">
        <f>'01-Mapa de riesgo-UO'!AT386</f>
        <v>LEVE</v>
      </c>
      <c r="J385" s="461" t="str">
        <f>'01-Mapa de riesgo-UO'!AU386</f>
        <v>Metros lineales de archivos histórico y central conservados únicamente en soporte papel</v>
      </c>
      <c r="K385" s="477">
        <v>898</v>
      </c>
      <c r="L385" s="478" t="s">
        <v>2708</v>
      </c>
      <c r="M385" s="267" t="str">
        <f>'01-Mapa de riesgo-UO'!W386</f>
        <v>Recarga de Extintores , Control de temperatura,humedad y Verificación de sensores de humo</v>
      </c>
      <c r="N385" s="266">
        <f>'01-Mapa de riesgo-UO'!AB386</f>
        <v>0</v>
      </c>
      <c r="O385" s="266" t="str">
        <f>'01-Mapa de riesgo-UO'!AF386</f>
        <v>Asignado</v>
      </c>
      <c r="P385" s="268" t="str">
        <f>'01-Mapa de riesgo-UO'!AK386</f>
        <v>Oportuno</v>
      </c>
      <c r="Q385" s="268" t="str">
        <f>'01-Mapa de riesgo-UO'!AP386</f>
        <v>Preventivo</v>
      </c>
      <c r="R385" s="464" t="str">
        <f>'01-Mapa de riesgo-UO'!AR386</f>
        <v>ACEPTABLE</v>
      </c>
      <c r="S385" s="478" t="s">
        <v>2715</v>
      </c>
      <c r="T385" s="478"/>
      <c r="U385" s="269" t="str">
        <f>'01-Mapa de riesgo-UO'!AW386</f>
        <v>ASUMIR</v>
      </c>
      <c r="V385" s="269">
        <f>'01-Mapa de riesgo-UO'!AX386</f>
        <v>0</v>
      </c>
      <c r="W385" s="270" t="str">
        <f>'01-Mapa de riesgo-UO'!K386</f>
        <v xml:space="preserve">Pérdida de la información de las series documentales conservadas físicamente </v>
      </c>
      <c r="X385" s="271"/>
      <c r="Y385" s="272"/>
      <c r="Z385" s="273"/>
      <c r="AA385" s="273"/>
      <c r="AB385" s="582" t="s">
        <v>2213</v>
      </c>
      <c r="AC385" s="264"/>
    </row>
    <row r="386" spans="1:29" ht="92.25" hidden="1" customHeight="1" x14ac:dyDescent="0.2">
      <c r="A386" s="462"/>
      <c r="B386" s="462"/>
      <c r="C386" s="462"/>
      <c r="D386" s="462"/>
      <c r="E386" s="462"/>
      <c r="F386" s="462"/>
      <c r="G386" s="266" t="str">
        <f>'01-Mapa de riesgo-UO'!I387</f>
        <v>Controles de acceso deficientes</v>
      </c>
      <c r="H386" s="462"/>
      <c r="I386" s="462"/>
      <c r="J386" s="462"/>
      <c r="K386" s="477"/>
      <c r="L386" s="478"/>
      <c r="M386" s="267" t="str">
        <f>'01-Mapa de riesgo-UO'!W387</f>
        <v>Microfilmación y Digitalización</v>
      </c>
      <c r="N386" s="266">
        <f>'01-Mapa de riesgo-UO'!AB387</f>
        <v>0</v>
      </c>
      <c r="O386" s="266" t="str">
        <f>'01-Mapa de riesgo-UO'!AF387</f>
        <v>Asignado</v>
      </c>
      <c r="P386" s="268" t="str">
        <f>'01-Mapa de riesgo-UO'!AK387</f>
        <v>Oportuno</v>
      </c>
      <c r="Q386" s="268" t="str">
        <f>'01-Mapa de riesgo-UO'!AP387</f>
        <v>Preventivo</v>
      </c>
      <c r="R386" s="462"/>
      <c r="S386" s="478" t="s">
        <v>2716</v>
      </c>
      <c r="T386" s="478"/>
      <c r="U386" s="269" t="str">
        <f>'01-Mapa de riesgo-UO'!AW387</f>
        <v>ASUMIR</v>
      </c>
      <c r="V386" s="269">
        <f>'01-Mapa de riesgo-UO'!AX387</f>
        <v>0</v>
      </c>
      <c r="W386" s="270">
        <f>'01-Mapa de riesgo-UO'!K387</f>
        <v>0</v>
      </c>
      <c r="X386" s="271"/>
      <c r="Y386" s="272"/>
      <c r="Z386" s="273"/>
      <c r="AA386" s="273"/>
      <c r="AB386" s="582"/>
      <c r="AC386" s="264"/>
    </row>
    <row r="387" spans="1:29" ht="92.25" hidden="1" customHeight="1" x14ac:dyDescent="0.2">
      <c r="A387" s="463"/>
      <c r="B387" s="463"/>
      <c r="C387" s="463"/>
      <c r="D387" s="463"/>
      <c r="E387" s="463"/>
      <c r="F387" s="463"/>
      <c r="G387" s="266">
        <f>'01-Mapa de riesgo-UO'!I388</f>
        <v>0</v>
      </c>
      <c r="H387" s="463"/>
      <c r="I387" s="463"/>
      <c r="J387" s="463"/>
      <c r="K387" s="477"/>
      <c r="L387" s="478"/>
      <c r="M387" s="267" t="str">
        <f>'01-Mapa de riesgo-UO'!W388</f>
        <v>Inventario documental</v>
      </c>
      <c r="N387" s="266">
        <f>'01-Mapa de riesgo-UO'!AB388</f>
        <v>0</v>
      </c>
      <c r="O387" s="266" t="str">
        <f>'01-Mapa de riesgo-UO'!AF388</f>
        <v>Asignado</v>
      </c>
      <c r="P387" s="268" t="str">
        <f>'01-Mapa de riesgo-UO'!AK388</f>
        <v>Oportuno</v>
      </c>
      <c r="Q387" s="268" t="str">
        <f>'01-Mapa de riesgo-UO'!AP388</f>
        <v>Preventivo</v>
      </c>
      <c r="R387" s="463"/>
      <c r="S387" s="478" t="s">
        <v>2717</v>
      </c>
      <c r="T387" s="478"/>
      <c r="U387" s="269" t="str">
        <f>'01-Mapa de riesgo-UO'!AW388</f>
        <v>ASUMIR</v>
      </c>
      <c r="V387" s="269">
        <f>'01-Mapa de riesgo-UO'!AX388</f>
        <v>0</v>
      </c>
      <c r="W387" s="270">
        <f>'01-Mapa de riesgo-UO'!K388</f>
        <v>0</v>
      </c>
      <c r="X387" s="271"/>
      <c r="Y387" s="272"/>
      <c r="Z387" s="273"/>
      <c r="AA387" s="273"/>
      <c r="AB387" s="582"/>
      <c r="AC387" s="264"/>
    </row>
    <row r="388" spans="1:29" ht="92.25" hidden="1" customHeight="1" x14ac:dyDescent="0.2">
      <c r="A388" s="465">
        <v>127</v>
      </c>
      <c r="B388" s="465" t="str">
        <f>'01-Mapa de riesgo-UO'!D389</f>
        <v>ADMINISTRACIÓN_INSTITUCIONAL</v>
      </c>
      <c r="C388" s="461" t="str">
        <f>+'01-Mapa de riesgo-UO'!F389</f>
        <v>NO</v>
      </c>
      <c r="D388" s="461" t="str">
        <f>'01-Mapa de riesgo-UO'!J389</f>
        <v>Cumplimiento</v>
      </c>
      <c r="E388" s="461" t="str">
        <f>'01-Mapa de riesgo-UO'!K389</f>
        <v xml:space="preserve">Incumplimiento en Normatividad Archivistica conforme a la actualización de los Instrumentos Archivisticos (TRD, CCD, PGD,  FUID) </v>
      </c>
      <c r="F388" s="461" t="str">
        <f>'01-Mapa de riesgo-UO'!L389</f>
        <v xml:space="preserve">Instrumentos archivisticos desactualizados y no alineados con los cambios institucionales </v>
      </c>
      <c r="G388" s="266" t="str">
        <f>'01-Mapa de riesgo-UO'!I389</f>
        <v>Cambios constantes en la Normativa Archivistica Nacional</v>
      </c>
      <c r="H388" s="461"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64" t="str">
        <f>'01-Mapa de riesgo-UO'!AT389</f>
        <v>LEVE</v>
      </c>
      <c r="J388" s="461" t="str">
        <f>'01-Mapa de riesgo-UO'!AU389</f>
        <v xml:space="preserve">Instrumentos Archivisticos actualizados  (PGD y FUID)  y Convalidados (TRD Y CCD) </v>
      </c>
      <c r="K388" s="477">
        <v>4</v>
      </c>
      <c r="L388" s="478" t="s">
        <v>2709</v>
      </c>
      <c r="M388" s="267" t="str">
        <f>'01-Mapa de riesgo-UO'!W389</f>
        <v>Actualización Inventario documental</v>
      </c>
      <c r="N388" s="266">
        <f>'01-Mapa de riesgo-UO'!AB389</f>
        <v>0</v>
      </c>
      <c r="O388" s="266" t="str">
        <f>'01-Mapa de riesgo-UO'!AF389</f>
        <v>Asignado</v>
      </c>
      <c r="P388" s="268" t="str">
        <f>'01-Mapa de riesgo-UO'!AK389</f>
        <v>Oportuno</v>
      </c>
      <c r="Q388" s="268" t="str">
        <f>'01-Mapa de riesgo-UO'!AP389</f>
        <v>Preventivo</v>
      </c>
      <c r="R388" s="464" t="str">
        <f>'01-Mapa de riesgo-UO'!AR389</f>
        <v>ACEPTABLE</v>
      </c>
      <c r="S388" s="478" t="s">
        <v>2717</v>
      </c>
      <c r="T388" s="478"/>
      <c r="U388" s="269" t="str">
        <f>'01-Mapa de riesgo-UO'!AW389</f>
        <v>ASUMIR</v>
      </c>
      <c r="V388" s="269">
        <f>'01-Mapa de riesgo-UO'!AX389</f>
        <v>0</v>
      </c>
      <c r="W388" s="270" t="str">
        <f>'01-Mapa de riesgo-UO'!K389</f>
        <v xml:space="preserve">Incumplimiento en Normatividad Archivistica conforme a la actualización de los Instrumentos Archivisticos (TRD, CCD, PGD,  FUID) </v>
      </c>
      <c r="X388" s="271"/>
      <c r="Y388" s="272"/>
      <c r="Z388" s="273"/>
      <c r="AA388" s="273"/>
      <c r="AB388" s="582" t="s">
        <v>2213</v>
      </c>
      <c r="AC388" s="264"/>
    </row>
    <row r="389" spans="1:29" ht="92.25" hidden="1" customHeight="1" x14ac:dyDescent="0.2">
      <c r="A389" s="462"/>
      <c r="B389" s="462"/>
      <c r="C389" s="462"/>
      <c r="D389" s="462"/>
      <c r="E389" s="462"/>
      <c r="F389" s="462"/>
      <c r="G389" s="266" t="str">
        <f>'01-Mapa de riesgo-UO'!I390</f>
        <v>Modificaciones en la Estructura Organizacional y que tienen relación directa con los instrumentos archivisticos</v>
      </c>
      <c r="H389" s="462"/>
      <c r="I389" s="462"/>
      <c r="J389" s="462"/>
      <c r="K389" s="477"/>
      <c r="L389" s="478"/>
      <c r="M389" s="267" t="str">
        <f>'01-Mapa de riesgo-UO'!W390</f>
        <v>Actualización Programa de Gestión Documental</v>
      </c>
      <c r="N389" s="266">
        <f>'01-Mapa de riesgo-UO'!AB390</f>
        <v>0</v>
      </c>
      <c r="O389" s="266" t="str">
        <f>'01-Mapa de riesgo-UO'!AF390</f>
        <v>Asignado</v>
      </c>
      <c r="P389" s="268" t="str">
        <f>'01-Mapa de riesgo-UO'!AK390</f>
        <v>Oportuno</v>
      </c>
      <c r="Q389" s="268" t="str">
        <f>'01-Mapa de riesgo-UO'!AP390</f>
        <v>Preventivo</v>
      </c>
      <c r="R389" s="462"/>
      <c r="S389" s="478" t="s">
        <v>2718</v>
      </c>
      <c r="T389" s="478"/>
      <c r="U389" s="269" t="str">
        <f>'01-Mapa de riesgo-UO'!AW390</f>
        <v>ASUMIR</v>
      </c>
      <c r="V389" s="269">
        <f>'01-Mapa de riesgo-UO'!AX390</f>
        <v>0</v>
      </c>
      <c r="W389" s="270">
        <f>'01-Mapa de riesgo-UO'!K390</f>
        <v>0</v>
      </c>
      <c r="X389" s="271"/>
      <c r="Y389" s="272"/>
      <c r="Z389" s="273"/>
      <c r="AA389" s="273"/>
      <c r="AB389" s="582"/>
      <c r="AC389" s="264"/>
    </row>
    <row r="390" spans="1:29" ht="92.25" hidden="1" customHeight="1" x14ac:dyDescent="0.2">
      <c r="A390" s="463"/>
      <c r="B390" s="463"/>
      <c r="C390" s="463"/>
      <c r="D390" s="463"/>
      <c r="E390" s="463"/>
      <c r="F390" s="463"/>
      <c r="G390" s="266">
        <f>'01-Mapa de riesgo-UO'!I391</f>
        <v>0</v>
      </c>
      <c r="H390" s="463"/>
      <c r="I390" s="463"/>
      <c r="J390" s="463"/>
      <c r="K390" s="477"/>
      <c r="L390" s="478"/>
      <c r="M390" s="267" t="str">
        <f>'01-Mapa de riesgo-UO'!W391</f>
        <v>Actualización  de las Series Documentales  unidades organizacionales académicas y administrativas</v>
      </c>
      <c r="N390" s="266">
        <f>'01-Mapa de riesgo-UO'!AB391</f>
        <v>0</v>
      </c>
      <c r="O390" s="266" t="str">
        <f>'01-Mapa de riesgo-UO'!AF391</f>
        <v>Asignado</v>
      </c>
      <c r="P390" s="268" t="str">
        <f>'01-Mapa de riesgo-UO'!AK391</f>
        <v>Oportuno</v>
      </c>
      <c r="Q390" s="268" t="str">
        <f>'01-Mapa de riesgo-UO'!AP391</f>
        <v>Preventivo</v>
      </c>
      <c r="R390" s="463"/>
      <c r="S390" s="478" t="s">
        <v>2719</v>
      </c>
      <c r="T390" s="478"/>
      <c r="U390" s="269" t="str">
        <f>'01-Mapa de riesgo-UO'!AW391</f>
        <v>ASUMIR</v>
      </c>
      <c r="V390" s="269">
        <f>'01-Mapa de riesgo-UO'!AX391</f>
        <v>0</v>
      </c>
      <c r="W390" s="270">
        <f>'01-Mapa de riesgo-UO'!K391</f>
        <v>0</v>
      </c>
      <c r="X390" s="271"/>
      <c r="Y390" s="272"/>
      <c r="Z390" s="273"/>
      <c r="AA390" s="273"/>
      <c r="AB390" s="582"/>
      <c r="AC390" s="264"/>
    </row>
    <row r="391" spans="1:29" ht="92.25" hidden="1" customHeight="1" x14ac:dyDescent="0.2">
      <c r="A391" s="465">
        <v>128</v>
      </c>
      <c r="B391" s="465" t="str">
        <f>'01-Mapa de riesgo-UO'!D392</f>
        <v>CONTROL_SEGUIMIENTO</v>
      </c>
      <c r="C391" s="461" t="str">
        <f>+'01-Mapa de riesgo-UO'!F392</f>
        <v>NO</v>
      </c>
      <c r="D391" s="461" t="str">
        <f>'01-Mapa de riesgo-UO'!J392</f>
        <v>Cumplimiento</v>
      </c>
      <c r="E391" s="461" t="str">
        <f>'01-Mapa de riesgo-UO'!K392</f>
        <v>Incumplimiento de los tiempos establecidos en la Ley para dar respuesta oportuna de PQRS  interpuestas por la Ciudadanía a través de los diferentes canales establecidos por la universidad.</v>
      </c>
      <c r="F391" s="461" t="str">
        <f>'01-Mapa de riesgo-UO'!L392</f>
        <v xml:space="preserve">Responder por fuera de los términos establecidos por la Ley a los diferentes PQRS recibidos en la Institución. </v>
      </c>
      <c r="G391" s="266" t="str">
        <f>'01-Mapa de riesgo-UO'!I392</f>
        <v>Error u omisión por parte de los responsables  encargados de dar respuesta a los PQRS</v>
      </c>
      <c r="H391" s="461" t="str">
        <f>'01-Mapa de riesgo-UO'!M392</f>
        <v>Falta disciplinaria.
Insatisfacción por parte del   ciudadano
Sanción o hallazgo por parte de entes de control
Pérdida de imagen de la institución.</v>
      </c>
      <c r="I391" s="464" t="str">
        <f>'01-Mapa de riesgo-UO'!AT392</f>
        <v>LEVE</v>
      </c>
      <c r="J391" s="461" t="str">
        <f>'01-Mapa de riesgo-UO'!AU392</f>
        <v xml:space="preserve">(No. PQRS sin responder en los tiempos establecidos durante el año / total de PQRS  recibidas durante el año)*100  </v>
      </c>
      <c r="K391" s="533">
        <v>0</v>
      </c>
      <c r="L391" s="533" t="s">
        <v>2737</v>
      </c>
      <c r="M391" s="267" t="str">
        <f>'01-Mapa de riesgo-UO'!W392</f>
        <v>Generación de alertas por correo electrónico y visuales en el aplicativo PQRS a los responsables de cada unidad organizacional, con respecto al estado de los PQRS pendientes por responder.</v>
      </c>
      <c r="N391" s="266" t="str">
        <f>'01-Mapa de riesgo-UO'!AB392</f>
        <v>Aplicativo PQRS</v>
      </c>
      <c r="O391" s="266" t="str">
        <f>'01-Mapa de riesgo-UO'!AF392</f>
        <v>Asignado</v>
      </c>
      <c r="P391" s="268" t="str">
        <f>'01-Mapa de riesgo-UO'!AK392</f>
        <v>Oportuno</v>
      </c>
      <c r="Q391" s="268" t="str">
        <f>'01-Mapa de riesgo-UO'!AP392</f>
        <v>Preventivo</v>
      </c>
      <c r="R391" s="464" t="str">
        <f>'01-Mapa de riesgo-UO'!AR392</f>
        <v>FUERTE</v>
      </c>
      <c r="S391" s="571" t="s">
        <v>2744</v>
      </c>
      <c r="T391" s="467"/>
      <c r="U391" s="269" t="str">
        <f>'01-Mapa de riesgo-UO'!AW392</f>
        <v>ASUMIR</v>
      </c>
      <c r="V391" s="269">
        <f>'01-Mapa de riesgo-UO'!AX392</f>
        <v>0</v>
      </c>
      <c r="W391" s="270" t="str">
        <f>'01-Mapa de riesgo-UO'!K392</f>
        <v>Incumplimiento de los tiempos establecidos en la Ley para dar respuesta oportuna de PQRS  interpuestas por la Ciudadanía a través de los diferentes canales establecidos por la universidad.</v>
      </c>
      <c r="X391" s="271"/>
      <c r="Y391" s="272"/>
      <c r="Z391" s="273"/>
      <c r="AA391" s="273"/>
      <c r="AB391" s="479" t="s">
        <v>2213</v>
      </c>
      <c r="AC391" s="264"/>
    </row>
    <row r="392" spans="1:29" ht="92.25" hidden="1" customHeight="1" x14ac:dyDescent="0.2">
      <c r="A392" s="462"/>
      <c r="B392" s="462"/>
      <c r="C392" s="462"/>
      <c r="D392" s="462"/>
      <c r="E392" s="462"/>
      <c r="F392" s="462"/>
      <c r="G392" s="266" t="str">
        <f>'01-Mapa de riesgo-UO'!I393</f>
        <v xml:space="preserve">Limitaciones en los accesos a los medios tecnológicos para dar respuesta oportuna. </v>
      </c>
      <c r="H392" s="462"/>
      <c r="I392" s="462"/>
      <c r="J392" s="462"/>
      <c r="K392" s="472"/>
      <c r="L392" s="472"/>
      <c r="M392" s="267" t="str">
        <f>'01-Mapa de riesgo-UO'!W393</f>
        <v>Socialización del Sistema PQRS y de la normatividad aplicable a la institución.</v>
      </c>
      <c r="N392" s="266">
        <f>'01-Mapa de riesgo-UO'!AB393</f>
        <v>0</v>
      </c>
      <c r="O392" s="266" t="str">
        <f>'01-Mapa de riesgo-UO'!AF393</f>
        <v>Asignado</v>
      </c>
      <c r="P392" s="268" t="str">
        <f>'01-Mapa de riesgo-UO'!AK393</f>
        <v>Oportuno</v>
      </c>
      <c r="Q392" s="268" t="str">
        <f>'01-Mapa de riesgo-UO'!AP393</f>
        <v>Preventivo</v>
      </c>
      <c r="R392" s="462"/>
      <c r="S392" s="571" t="s">
        <v>2745</v>
      </c>
      <c r="T392" s="467"/>
      <c r="U392" s="269" t="str">
        <f>'01-Mapa de riesgo-UO'!AW393</f>
        <v>ASUMIR</v>
      </c>
      <c r="V392" s="269">
        <f>'01-Mapa de riesgo-UO'!AX393</f>
        <v>0</v>
      </c>
      <c r="W392" s="270">
        <f>'01-Mapa de riesgo-UO'!K393</f>
        <v>0</v>
      </c>
      <c r="X392" s="271"/>
      <c r="Y392" s="272"/>
      <c r="Z392" s="273"/>
      <c r="AA392" s="273"/>
      <c r="AB392" s="469"/>
      <c r="AC392" s="264"/>
    </row>
    <row r="393" spans="1:29" ht="92.25" hidden="1" customHeight="1" x14ac:dyDescent="0.2">
      <c r="A393" s="463"/>
      <c r="B393" s="463"/>
      <c r="C393" s="463"/>
      <c r="D393" s="463"/>
      <c r="E393" s="463"/>
      <c r="F393" s="463"/>
      <c r="G393" s="266">
        <f>'01-Mapa de riesgo-UO'!I394</f>
        <v>0</v>
      </c>
      <c r="H393" s="463"/>
      <c r="I393" s="463"/>
      <c r="J393" s="463"/>
      <c r="K393" s="473"/>
      <c r="L393" s="473"/>
      <c r="M393" s="267">
        <f>'01-Mapa de riesgo-UO'!W394</f>
        <v>0</v>
      </c>
      <c r="N393" s="266">
        <f>'01-Mapa de riesgo-UO'!AB394</f>
        <v>0</v>
      </c>
      <c r="O393" s="266">
        <f>'01-Mapa de riesgo-UO'!AF394</f>
        <v>0</v>
      </c>
      <c r="P393" s="268">
        <f>'01-Mapa de riesgo-UO'!AK394</f>
        <v>0</v>
      </c>
      <c r="Q393" s="268">
        <f>'01-Mapa de riesgo-UO'!AP394</f>
        <v>0</v>
      </c>
      <c r="R393" s="463"/>
      <c r="S393" s="571"/>
      <c r="T393" s="467"/>
      <c r="U393" s="269">
        <f>'01-Mapa de riesgo-UO'!AW394</f>
        <v>0</v>
      </c>
      <c r="V393" s="269">
        <f>'01-Mapa de riesgo-UO'!AX394</f>
        <v>0</v>
      </c>
      <c r="W393" s="270">
        <f>'01-Mapa de riesgo-UO'!K394</f>
        <v>0</v>
      </c>
      <c r="X393" s="271"/>
      <c r="Y393" s="272"/>
      <c r="Z393" s="273"/>
      <c r="AA393" s="273"/>
      <c r="AB393" s="470"/>
      <c r="AC393" s="264"/>
    </row>
    <row r="394" spans="1:29" ht="92.25" hidden="1" customHeight="1" x14ac:dyDescent="0.2">
      <c r="A394" s="465">
        <v>129</v>
      </c>
      <c r="B394" s="465" t="str">
        <f>'01-Mapa de riesgo-UO'!D395</f>
        <v>DIRECCIONAMIENTO_INSTITUCIONAL</v>
      </c>
      <c r="C394" s="461" t="str">
        <f>+'01-Mapa de riesgo-UO'!F395</f>
        <v>NO</v>
      </c>
      <c r="D394" s="461" t="str">
        <f>'01-Mapa de riesgo-UO'!J395</f>
        <v>Financiero</v>
      </c>
      <c r="E394" s="461" t="str">
        <f>'01-Mapa de riesgo-UO'!K395</f>
        <v>Ajustes en el presupuesto Institucional no previstos o aplazamientos de gastos priorizados para la vigencia.</v>
      </c>
      <c r="F394" s="461" t="str">
        <f>'01-Mapa de riesgo-UO'!L395</f>
        <v>. 
Probabilidad de requerirse ajustes en el presupuesto Institucional no previstos o aplazamientos de gastos priorizados para la vigencia, para atender gastos adicionales no proyectados</v>
      </c>
      <c r="G394" s="266" t="str">
        <f>'01-Mapa de riesgo-UO'!I395</f>
        <v>Manualidad en la obtención y consolidación de la información necesaria para los análisis financieros respectivos.</v>
      </c>
      <c r="H394" s="461"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64" t="str">
        <f>'01-Mapa de riesgo-UO'!AT395</f>
        <v>MODERADO</v>
      </c>
      <c r="J394" s="461" t="str">
        <f>'01-Mapa de riesgo-UO'!AU395</f>
        <v>(Gastos adicionales no contemplados en la vigencia / Total presupuesto Institucional de la vigencia) * 100</v>
      </c>
      <c r="K394" s="541">
        <v>4.3E-3</v>
      </c>
      <c r="L394" s="533" t="s">
        <v>2738</v>
      </c>
      <c r="M394" s="267" t="str">
        <f>'01-Mapa de riesgo-UO'!W395</f>
        <v>Trazabilidad de ejecución de gastos de la vigencia, mediante reportes de los sistemas de información disponibles</v>
      </c>
      <c r="N394" s="266">
        <f>'01-Mapa de riesgo-UO'!AB395</f>
        <v>0</v>
      </c>
      <c r="O394" s="266" t="str">
        <f>'01-Mapa de riesgo-UO'!AF395</f>
        <v>Asignado</v>
      </c>
      <c r="P394" s="268" t="str">
        <f>'01-Mapa de riesgo-UO'!AK395</f>
        <v>Oportuno</v>
      </c>
      <c r="Q394" s="268" t="str">
        <f>'01-Mapa de riesgo-UO'!AP395</f>
        <v>Preventivo</v>
      </c>
      <c r="R394" s="464" t="str">
        <f>'01-Mapa de riesgo-UO'!AR395</f>
        <v>ACEPTABLE</v>
      </c>
      <c r="S394" s="571" t="s">
        <v>2746</v>
      </c>
      <c r="T394" s="467"/>
      <c r="U394" s="269" t="str">
        <f>'01-Mapa de riesgo-UO'!AW395</f>
        <v>REDUCIR</v>
      </c>
      <c r="V394" s="269" t="str">
        <f>'01-Mapa de riesgo-UO'!AX395</f>
        <v>Generar espacios de socialización y retroalimentación de las necesidades del presupuesto en las facultades y dependencias administrativas.</v>
      </c>
      <c r="W394" s="270" t="str">
        <f>'01-Mapa de riesgo-UO'!K395</f>
        <v>Ajustes en el presupuesto Institucional no previstos o aplazamientos de gastos priorizados para la vigencia.</v>
      </c>
      <c r="X394" s="273" t="s">
        <v>266</v>
      </c>
      <c r="Y394" s="273" t="s">
        <v>2759</v>
      </c>
      <c r="Z394" s="273" t="s">
        <v>542</v>
      </c>
      <c r="AA394" s="273"/>
      <c r="AB394" s="479" t="s">
        <v>2209</v>
      </c>
      <c r="AC394" s="264"/>
    </row>
    <row r="395" spans="1:29" ht="92.25" hidden="1" customHeight="1" x14ac:dyDescent="0.2">
      <c r="A395" s="462"/>
      <c r="B395" s="462"/>
      <c r="C395" s="462"/>
      <c r="D395" s="462"/>
      <c r="E395" s="462"/>
      <c r="F395" s="462"/>
      <c r="G395" s="266" t="str">
        <f>'01-Mapa de riesgo-UO'!I396</f>
        <v>Omisión de información en la planeación e identificación de necesidades presupuestales desde las dependencias académicas y administrativas</v>
      </c>
      <c r="H395" s="462"/>
      <c r="I395" s="462"/>
      <c r="J395" s="462"/>
      <c r="K395" s="472"/>
      <c r="L395" s="472"/>
      <c r="M395" s="267" t="str">
        <f>'01-Mapa de riesgo-UO'!W396</f>
        <v xml:space="preserve">Herramienta tecnológica para la consolidación y monitoreo de necesidades presupuestales de cada dependencia. </v>
      </c>
      <c r="N395" s="266">
        <f>'01-Mapa de riesgo-UO'!AB396</f>
        <v>0</v>
      </c>
      <c r="O395" s="266" t="str">
        <f>'01-Mapa de riesgo-UO'!AF396</f>
        <v>Asignado</v>
      </c>
      <c r="P395" s="268" t="str">
        <f>'01-Mapa de riesgo-UO'!AK396</f>
        <v>Oportuno</v>
      </c>
      <c r="Q395" s="268" t="str">
        <f>'01-Mapa de riesgo-UO'!AP396</f>
        <v>Preventivo</v>
      </c>
      <c r="R395" s="462"/>
      <c r="S395" s="571" t="s">
        <v>2747</v>
      </c>
      <c r="T395" s="467"/>
      <c r="U395" s="269" t="str">
        <f>'01-Mapa de riesgo-UO'!AW396</f>
        <v>REDUCIR</v>
      </c>
      <c r="V395" s="269" t="str">
        <f>'01-Mapa de riesgo-UO'!AX396</f>
        <v xml:space="preserve">Generar alertas a través de correo electrónico ante la observancia de inconsistencias o carencia de diligenciamiento de necesidades de presupuesto en la herramienta tecnológica. </v>
      </c>
      <c r="W395" s="270">
        <f>'01-Mapa de riesgo-UO'!K396</f>
        <v>0</v>
      </c>
      <c r="X395" s="273" t="s">
        <v>266</v>
      </c>
      <c r="Y395" s="273" t="s">
        <v>2760</v>
      </c>
      <c r="Z395" s="273" t="s">
        <v>542</v>
      </c>
      <c r="AA395" s="273"/>
      <c r="AB395" s="469"/>
      <c r="AC395" s="264"/>
    </row>
    <row r="396" spans="1:29" ht="92.25" hidden="1" customHeight="1" x14ac:dyDescent="0.2">
      <c r="A396" s="463"/>
      <c r="B396" s="463"/>
      <c r="C396" s="463"/>
      <c r="D396" s="463"/>
      <c r="E396" s="463"/>
      <c r="F396" s="463"/>
      <c r="G396" s="266" t="str">
        <f>'01-Mapa de riesgo-UO'!I397</f>
        <v>Aprobación por parte de los órganos colegiados, de propuestas  que no contaron con el análisis financiero respectivo de manera previa.</v>
      </c>
      <c r="H396" s="463"/>
      <c r="I396" s="463"/>
      <c r="J396" s="463"/>
      <c r="K396" s="473"/>
      <c r="L396" s="473"/>
      <c r="M396" s="267" t="str">
        <f>'01-Mapa de riesgo-UO'!W397</f>
        <v>Monitoreo y solicitud información de proyectos a proponentes previa reunión para la toma de desiciones, estén incluidas o no en los ordenes del día</v>
      </c>
      <c r="N396" s="266">
        <f>'01-Mapa de riesgo-UO'!AB397</f>
        <v>0</v>
      </c>
      <c r="O396" s="266" t="str">
        <f>'01-Mapa de riesgo-UO'!AF397</f>
        <v>Asignado</v>
      </c>
      <c r="P396" s="268" t="str">
        <f>'01-Mapa de riesgo-UO'!AK397</f>
        <v>Oportuno</v>
      </c>
      <c r="Q396" s="268" t="str">
        <f>'01-Mapa de riesgo-UO'!AP397</f>
        <v>Preventivo</v>
      </c>
      <c r="R396" s="463"/>
      <c r="S396" s="571" t="s">
        <v>2748</v>
      </c>
      <c r="T396" s="467"/>
      <c r="U396" s="269" t="str">
        <f>'01-Mapa de riesgo-UO'!AW397</f>
        <v>REDUCIR</v>
      </c>
      <c r="V396" s="269" t="str">
        <f>'01-Mapa de riesgo-UO'!AX397</f>
        <v>Acordar con la Secretaria General, el no tramitar algún acuerdo con impacto financiero, sin que previamente se haya emitido el concepto correspondiente.</v>
      </c>
      <c r="W396" s="270">
        <f>'01-Mapa de riesgo-UO'!K397</f>
        <v>0</v>
      </c>
      <c r="X396" s="273" t="s">
        <v>266</v>
      </c>
      <c r="Y396" s="273" t="s">
        <v>2761</v>
      </c>
      <c r="Z396" s="273" t="s">
        <v>542</v>
      </c>
      <c r="AA396" s="273"/>
      <c r="AB396" s="470"/>
      <c r="AC396" s="264"/>
    </row>
    <row r="397" spans="1:29" ht="92.25" hidden="1" customHeight="1" x14ac:dyDescent="0.2">
      <c r="A397" s="465">
        <v>130</v>
      </c>
      <c r="B397" s="465" t="str">
        <f>'01-Mapa de riesgo-UO'!D398</f>
        <v>EXTENSIÓN_PROYECCIÓN_SOCIAL</v>
      </c>
      <c r="C397" s="461" t="str">
        <f>+'01-Mapa de riesgo-UO'!F398</f>
        <v>NO</v>
      </c>
      <c r="D397" s="461" t="str">
        <f>'01-Mapa de riesgo-UO'!J398</f>
        <v>Operacional</v>
      </c>
      <c r="E397" s="461" t="str">
        <f>'01-Mapa de riesgo-UO'!K398</f>
        <v>Probabilidad de que se presenten contratos o convenios entre la universidad y entes externos que no cumplan con los lineamientos institucionales y no cuentan con respaldo financiero.</v>
      </c>
      <c r="F397" s="461" t="str">
        <f>'01-Mapa de riesgo-UO'!L398</f>
        <v>Contratos o convenios no alineados a las directrices institucionales.</v>
      </c>
      <c r="G397" s="266" t="str">
        <f>'01-Mapa de riesgo-UO'!I398</f>
        <v xml:space="preserve">Desconocimiento de los lineamientos por parte del personal de la Institución para la suscripción de contratos o convenios. </v>
      </c>
      <c r="H397" s="461"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64" t="str">
        <f>'01-Mapa de riesgo-UO'!AT398</f>
        <v>LEVE</v>
      </c>
      <c r="J397" s="461" t="str">
        <f>'01-Mapa de riesgo-UO'!AU398</f>
        <v>(No. de convenios y contratatos  revisados por la VAF / Total convenios y contratos suscritos en la univesidad ) * 100</v>
      </c>
      <c r="K397" s="534">
        <v>1</v>
      </c>
      <c r="L397" s="533" t="s">
        <v>2739</v>
      </c>
      <c r="M397" s="267" t="str">
        <f>'01-Mapa de riesgo-UO'!W398</f>
        <v>Revisión por parte de la Vicerrectoría Administrativa y Financiera de los contratos y convenios que se envían desde la Oficina Jurídica.</v>
      </c>
      <c r="N397" s="266">
        <f>'01-Mapa de riesgo-UO'!AB398</f>
        <v>0</v>
      </c>
      <c r="O397" s="266" t="str">
        <f>'01-Mapa de riesgo-UO'!AF398</f>
        <v>Asignado</v>
      </c>
      <c r="P397" s="268" t="str">
        <f>'01-Mapa de riesgo-UO'!AK398</f>
        <v>Oportuno</v>
      </c>
      <c r="Q397" s="268" t="str">
        <f>'01-Mapa de riesgo-UO'!AP398</f>
        <v>Detectivo</v>
      </c>
      <c r="R397" s="464" t="str">
        <f>'01-Mapa de riesgo-UO'!AR398</f>
        <v>ACEPTABLE</v>
      </c>
      <c r="S397" s="571" t="s">
        <v>2749</v>
      </c>
      <c r="T397" s="467"/>
      <c r="U397" s="269" t="str">
        <f>'01-Mapa de riesgo-UO'!AW398</f>
        <v>ASUMIR</v>
      </c>
      <c r="V397" s="269">
        <f>'01-Mapa de riesgo-UO'!AX398</f>
        <v>0</v>
      </c>
      <c r="W397" s="270" t="str">
        <f>'01-Mapa de riesgo-UO'!K398</f>
        <v>Probabilidad de que se presenten contratos o convenios entre la universidad y entes externos que no cumplan con los lineamientos institucionales y no cuentan con respaldo financiero.</v>
      </c>
      <c r="X397" s="271"/>
      <c r="Y397" s="272"/>
      <c r="Z397" s="273"/>
      <c r="AA397" s="273"/>
      <c r="AB397" s="479" t="s">
        <v>2213</v>
      </c>
      <c r="AC397" s="264"/>
    </row>
    <row r="398" spans="1:29" ht="92.25" hidden="1" customHeight="1" x14ac:dyDescent="0.2">
      <c r="A398" s="462"/>
      <c r="B398" s="462"/>
      <c r="C398" s="462"/>
      <c r="D398" s="462"/>
      <c r="E398" s="462"/>
      <c r="F398" s="462"/>
      <c r="G398" s="266" t="str">
        <f>'01-Mapa de riesgo-UO'!I399</f>
        <v>Entrega inoportuna de la información por parte del proponente.</v>
      </c>
      <c r="H398" s="462"/>
      <c r="I398" s="462"/>
      <c r="J398" s="462"/>
      <c r="K398" s="472"/>
      <c r="L398" s="472"/>
      <c r="M398" s="267" t="str">
        <f>'01-Mapa de riesgo-UO'!W399</f>
        <v>Revisión por parte de la alta Dirección (comité directivo) de los proyectos en trámite.</v>
      </c>
      <c r="N398" s="266">
        <f>'01-Mapa de riesgo-UO'!AB399</f>
        <v>0</v>
      </c>
      <c r="O398" s="266" t="str">
        <f>'01-Mapa de riesgo-UO'!AF399</f>
        <v>Asignado</v>
      </c>
      <c r="P398" s="268" t="str">
        <f>'01-Mapa de riesgo-UO'!AK399</f>
        <v>Oportuno</v>
      </c>
      <c r="Q398" s="268" t="str">
        <f>'01-Mapa de riesgo-UO'!AP399</f>
        <v>Preventivo</v>
      </c>
      <c r="R398" s="462"/>
      <c r="S398" s="571" t="s">
        <v>2750</v>
      </c>
      <c r="T398" s="467"/>
      <c r="U398" s="269" t="str">
        <f>'01-Mapa de riesgo-UO'!AW399</f>
        <v>ASUMIR</v>
      </c>
      <c r="V398" s="269">
        <f>'01-Mapa de riesgo-UO'!AX399</f>
        <v>0</v>
      </c>
      <c r="W398" s="270">
        <f>'01-Mapa de riesgo-UO'!K399</f>
        <v>0</v>
      </c>
      <c r="X398" s="271"/>
      <c r="Y398" s="272"/>
      <c r="Z398" s="273"/>
      <c r="AA398" s="273"/>
      <c r="AB398" s="469"/>
      <c r="AC398" s="264"/>
    </row>
    <row r="399" spans="1:29" ht="92.25" hidden="1" customHeight="1" x14ac:dyDescent="0.2">
      <c r="A399" s="463"/>
      <c r="B399" s="463"/>
      <c r="C399" s="463"/>
      <c r="D399" s="463"/>
      <c r="E399" s="463"/>
      <c r="F399" s="463"/>
      <c r="G399" s="266" t="str">
        <f>'01-Mapa de riesgo-UO'!I400</f>
        <v>Presiones de agentes externos para el cumplimiento de tiempos para la presentación de propuestas.</v>
      </c>
      <c r="H399" s="463"/>
      <c r="I399" s="463"/>
      <c r="J399" s="463"/>
      <c r="K399" s="473"/>
      <c r="L399" s="473"/>
      <c r="M399" s="267">
        <f>'01-Mapa de riesgo-UO'!W400</f>
        <v>0</v>
      </c>
      <c r="N399" s="266">
        <f>'01-Mapa de riesgo-UO'!AB400</f>
        <v>0</v>
      </c>
      <c r="O399" s="266">
        <f>'01-Mapa de riesgo-UO'!AF400</f>
        <v>0</v>
      </c>
      <c r="P399" s="268">
        <f>'01-Mapa de riesgo-UO'!AK400</f>
        <v>0</v>
      </c>
      <c r="Q399" s="268">
        <f>'01-Mapa de riesgo-UO'!AP400</f>
        <v>0</v>
      </c>
      <c r="R399" s="463"/>
      <c r="S399" s="571"/>
      <c r="T399" s="467"/>
      <c r="U399" s="269">
        <f>'01-Mapa de riesgo-UO'!AW400</f>
        <v>0</v>
      </c>
      <c r="V399" s="269">
        <f>'01-Mapa de riesgo-UO'!AX400</f>
        <v>0</v>
      </c>
      <c r="W399" s="270">
        <f>'01-Mapa de riesgo-UO'!K400</f>
        <v>0</v>
      </c>
      <c r="X399" s="273"/>
      <c r="Y399" s="273"/>
      <c r="Z399" s="273"/>
      <c r="AA399" s="273"/>
      <c r="AB399" s="470"/>
      <c r="AC399" s="264"/>
    </row>
    <row r="400" spans="1:29" ht="92.25" hidden="1" customHeight="1" x14ac:dyDescent="0.2">
      <c r="A400" s="465">
        <v>131</v>
      </c>
      <c r="B400" s="465" t="str">
        <f>'01-Mapa de riesgo-UO'!D401</f>
        <v>ASEGURAMIENTO_DE_LA_CALIDAD_INSTITUCIONAL</v>
      </c>
      <c r="C400" s="461" t="str">
        <f>+'01-Mapa de riesgo-UO'!F401</f>
        <v>SI</v>
      </c>
      <c r="D400" s="461" t="str">
        <f>'01-Mapa de riesgo-UO'!J401</f>
        <v>Corrupción</v>
      </c>
      <c r="E400" s="46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61" t="str">
        <f>'01-Mapa de riesgo-UO'!L401</f>
        <v>Permitir el uso de información sensible para la institución como contraseñas, instructivos, procedimientos o bases de datos a personas no autorizadas</v>
      </c>
      <c r="G400" s="266" t="str">
        <f>'01-Mapa de riesgo-UO'!I401</f>
        <v>Falta de ética profesional.</v>
      </c>
      <c r="H400" s="461" t="str">
        <f>'01-Mapa de riesgo-UO'!M401</f>
        <v>Pérdida de la confidencialidad de la información.
Pérdida de la vinculación laboral por incumplimiento de la claúsula de confidencialidad del contrato.
Afectación a la imagen de la Universidad</v>
      </c>
      <c r="I400" s="464" t="str">
        <f>'01-Mapa de riesgo-UO'!AT401</f>
        <v>LEVE</v>
      </c>
      <c r="J400" s="461" t="str">
        <f>'01-Mapa de riesgo-UO'!AU401</f>
        <v># de veces que se detecte y se denuncie</v>
      </c>
      <c r="K400" s="533">
        <v>0</v>
      </c>
      <c r="L400" s="533" t="s">
        <v>2740</v>
      </c>
      <c r="M400" s="267" t="str">
        <f>'01-Mapa de riesgo-UO'!W401</f>
        <v>Clausúla de confidencialidad establecida en el contrato</v>
      </c>
      <c r="N400" s="266">
        <f>'01-Mapa de riesgo-UO'!AB401</f>
        <v>0</v>
      </c>
      <c r="O400" s="266" t="str">
        <f>'01-Mapa de riesgo-UO'!AF401</f>
        <v>Asignado</v>
      </c>
      <c r="P400" s="268" t="str">
        <f>'01-Mapa de riesgo-UO'!AK401</f>
        <v>Oportuno</v>
      </c>
      <c r="Q400" s="268" t="str">
        <f>'01-Mapa de riesgo-UO'!AP401</f>
        <v>Preventivo</v>
      </c>
      <c r="R400" s="464" t="str">
        <f>'01-Mapa de riesgo-UO'!AR401</f>
        <v>ACEPTABLE</v>
      </c>
      <c r="S400" s="571" t="s">
        <v>2751</v>
      </c>
      <c r="T400" s="467"/>
      <c r="U400" s="269" t="str">
        <f>'01-Mapa de riesgo-UO'!AW401</f>
        <v>ASUMIR</v>
      </c>
      <c r="V400" s="269">
        <f>'01-Mapa de riesgo-UO'!AX401</f>
        <v>0</v>
      </c>
      <c r="W400" s="27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1"/>
      <c r="Y400" s="272"/>
      <c r="Z400" s="273"/>
      <c r="AA400" s="273"/>
      <c r="AB400" s="479" t="s">
        <v>2213</v>
      </c>
      <c r="AC400" s="264"/>
    </row>
    <row r="401" spans="1:29" ht="92.25" hidden="1" customHeight="1" x14ac:dyDescent="0.2">
      <c r="A401" s="462"/>
      <c r="B401" s="462"/>
      <c r="C401" s="462"/>
      <c r="D401" s="462"/>
      <c r="E401" s="462"/>
      <c r="F401" s="462"/>
      <c r="G401" s="266">
        <f>'01-Mapa de riesgo-UO'!I402</f>
        <v>0</v>
      </c>
      <c r="H401" s="462"/>
      <c r="I401" s="462"/>
      <c r="J401" s="462"/>
      <c r="K401" s="472"/>
      <c r="L401" s="472"/>
      <c r="M401" s="267">
        <f>'01-Mapa de riesgo-UO'!W402</f>
        <v>0</v>
      </c>
      <c r="N401" s="266">
        <f>'01-Mapa de riesgo-UO'!AB402</f>
        <v>0</v>
      </c>
      <c r="O401" s="266">
        <f>'01-Mapa de riesgo-UO'!AF402</f>
        <v>0</v>
      </c>
      <c r="P401" s="268">
        <f>'01-Mapa de riesgo-UO'!AK402</f>
        <v>0</v>
      </c>
      <c r="Q401" s="268">
        <f>'01-Mapa de riesgo-UO'!AP402</f>
        <v>0</v>
      </c>
      <c r="R401" s="462"/>
      <c r="S401" s="571"/>
      <c r="T401" s="467"/>
      <c r="U401" s="269">
        <f>'01-Mapa de riesgo-UO'!AW402</f>
        <v>0</v>
      </c>
      <c r="V401" s="269">
        <f>'01-Mapa de riesgo-UO'!AX402</f>
        <v>0</v>
      </c>
      <c r="W401" s="270">
        <f>'01-Mapa de riesgo-UO'!K402</f>
        <v>0</v>
      </c>
      <c r="X401" s="271"/>
      <c r="Y401" s="272"/>
      <c r="Z401" s="273"/>
      <c r="AA401" s="273"/>
      <c r="AB401" s="469"/>
      <c r="AC401" s="264"/>
    </row>
    <row r="402" spans="1:29" ht="92.25" hidden="1" customHeight="1" x14ac:dyDescent="0.2">
      <c r="A402" s="463"/>
      <c r="B402" s="463"/>
      <c r="C402" s="463"/>
      <c r="D402" s="463"/>
      <c r="E402" s="463"/>
      <c r="F402" s="463"/>
      <c r="G402" s="266">
        <f>'01-Mapa de riesgo-UO'!I403</f>
        <v>0</v>
      </c>
      <c r="H402" s="463"/>
      <c r="I402" s="463"/>
      <c r="J402" s="463"/>
      <c r="K402" s="473"/>
      <c r="L402" s="473"/>
      <c r="M402" s="267">
        <f>'01-Mapa de riesgo-UO'!W403</f>
        <v>0</v>
      </c>
      <c r="N402" s="266">
        <f>'01-Mapa de riesgo-UO'!AB403</f>
        <v>0</v>
      </c>
      <c r="O402" s="266">
        <f>'01-Mapa de riesgo-UO'!AF403</f>
        <v>0</v>
      </c>
      <c r="P402" s="268">
        <f>'01-Mapa de riesgo-UO'!AK403</f>
        <v>0</v>
      </c>
      <c r="Q402" s="268">
        <f>'01-Mapa de riesgo-UO'!AP403</f>
        <v>0</v>
      </c>
      <c r="R402" s="463"/>
      <c r="S402" s="571"/>
      <c r="T402" s="467"/>
      <c r="U402" s="269">
        <f>'01-Mapa de riesgo-UO'!AW403</f>
        <v>0</v>
      </c>
      <c r="V402" s="269">
        <f>'01-Mapa de riesgo-UO'!AX403</f>
        <v>0</v>
      </c>
      <c r="W402" s="270">
        <f>'01-Mapa de riesgo-UO'!K403</f>
        <v>0</v>
      </c>
      <c r="X402" s="271"/>
      <c r="Y402" s="272"/>
      <c r="Z402" s="273"/>
      <c r="AA402" s="273"/>
      <c r="AB402" s="470"/>
      <c r="AC402" s="264"/>
    </row>
    <row r="403" spans="1:29" ht="92.25" hidden="1" customHeight="1" x14ac:dyDescent="0.2">
      <c r="A403" s="465">
        <v>132</v>
      </c>
      <c r="B403" s="465" t="str">
        <f>'01-Mapa de riesgo-UO'!D404</f>
        <v>ASEGURAMIENTO_DE_LA_CALIDAD_INSTITUCIONAL</v>
      </c>
      <c r="C403" s="461" t="str">
        <f>+'01-Mapa de riesgo-UO'!F404</f>
        <v>NO</v>
      </c>
      <c r="D403" s="461" t="str">
        <f>'01-Mapa de riesgo-UO'!J404</f>
        <v>Información</v>
      </c>
      <c r="E403" s="461" t="str">
        <f>'01-Mapa de riesgo-UO'!K404</f>
        <v>Pérdida de la información Institucional, que reposa en el Sistema Integral de Gestión</v>
      </c>
      <c r="F403" s="461" t="str">
        <f>'01-Mapa de riesgo-UO'!L404</f>
        <v>Modificación y  eliminación parcial  de la documentación del Sistema Integral de Gestión de la Universidad</v>
      </c>
      <c r="G403" s="266" t="str">
        <f>'01-Mapa de riesgo-UO'!I404</f>
        <v>Fallas en el software  y  no realización del backup.</v>
      </c>
      <c r="H403" s="461" t="str">
        <f>'01-Mapa de riesgo-UO'!M404</f>
        <v>Pérdida del conocimiento institucional</v>
      </c>
      <c r="I403" s="464" t="str">
        <f>'01-Mapa de riesgo-UO'!AT404</f>
        <v>LEVE</v>
      </c>
      <c r="J403" s="461" t="str">
        <f>'01-Mapa de riesgo-UO'!AU404</f>
        <v># de pérdidas parciales de la información</v>
      </c>
      <c r="K403" s="533">
        <v>0</v>
      </c>
      <c r="L403" s="533" t="s">
        <v>2741</v>
      </c>
      <c r="M403" s="267" t="str">
        <f>'01-Mapa de riesgo-UO'!W404</f>
        <v>Realización de Backup a los computadores del Sistema Integral de Gestión
Copias de seguridad al computador personal por trabajo virtual.</v>
      </c>
      <c r="N403" s="266">
        <f>'01-Mapa de riesgo-UO'!AB404</f>
        <v>0</v>
      </c>
      <c r="O403" s="266" t="str">
        <f>'01-Mapa de riesgo-UO'!AF404</f>
        <v>Asignado</v>
      </c>
      <c r="P403" s="268" t="str">
        <f>'01-Mapa de riesgo-UO'!AK404</f>
        <v>Oportuno</v>
      </c>
      <c r="Q403" s="268" t="str">
        <f>'01-Mapa de riesgo-UO'!AP404</f>
        <v>Preventivo</v>
      </c>
      <c r="R403" s="464" t="str">
        <f>'01-Mapa de riesgo-UO'!AR404</f>
        <v>FUERTE</v>
      </c>
      <c r="S403" s="571" t="s">
        <v>2752</v>
      </c>
      <c r="T403" s="467"/>
      <c r="U403" s="269" t="str">
        <f>'01-Mapa de riesgo-UO'!AW404</f>
        <v>ASUMIR</v>
      </c>
      <c r="V403" s="269">
        <f>'01-Mapa de riesgo-UO'!AX404</f>
        <v>0</v>
      </c>
      <c r="W403" s="270" t="str">
        <f>'01-Mapa de riesgo-UO'!K404</f>
        <v>Pérdida de la información Institucional, que reposa en el Sistema Integral de Gestión</v>
      </c>
      <c r="X403" s="271"/>
      <c r="Y403" s="272"/>
      <c r="Z403" s="273"/>
      <c r="AA403" s="273"/>
      <c r="AB403" s="479" t="s">
        <v>2213</v>
      </c>
      <c r="AC403" s="264"/>
    </row>
    <row r="404" spans="1:29" ht="92.25" hidden="1" customHeight="1" x14ac:dyDescent="0.2">
      <c r="A404" s="462"/>
      <c r="B404" s="462"/>
      <c r="C404" s="462"/>
      <c r="D404" s="462"/>
      <c r="E404" s="462"/>
      <c r="F404" s="462"/>
      <c r="G404" s="266" t="str">
        <f>'01-Mapa de riesgo-UO'!I405</f>
        <v>Hackers que modifiquen o borren documentación.
Pérdida de la informacion por trabajo virtual debido a la pandemia.</v>
      </c>
      <c r="H404" s="462"/>
      <c r="I404" s="462"/>
      <c r="J404" s="462"/>
      <c r="K404" s="472"/>
      <c r="L404" s="472"/>
      <c r="M404" s="267" t="str">
        <f>'01-Mapa de riesgo-UO'!W405</f>
        <v>Backup de los servidores</v>
      </c>
      <c r="N404" s="266" t="str">
        <f>'01-Mapa de riesgo-UO'!AB405</f>
        <v>Sotware de GTISI
Página Web-CRIE</v>
      </c>
      <c r="O404" s="266" t="str">
        <f>'01-Mapa de riesgo-UO'!AF405</f>
        <v>Asignado</v>
      </c>
      <c r="P404" s="268" t="str">
        <f>'01-Mapa de riesgo-UO'!AK405</f>
        <v>Oportuno</v>
      </c>
      <c r="Q404" s="268" t="str">
        <f>'01-Mapa de riesgo-UO'!AP405</f>
        <v>Preventivo</v>
      </c>
      <c r="R404" s="462"/>
      <c r="S404" s="571" t="s">
        <v>2753</v>
      </c>
      <c r="T404" s="467"/>
      <c r="U404" s="269" t="str">
        <f>'01-Mapa de riesgo-UO'!AW405</f>
        <v>ASUMIR</v>
      </c>
      <c r="V404" s="269">
        <f>'01-Mapa de riesgo-UO'!AX405</f>
        <v>0</v>
      </c>
      <c r="W404" s="270">
        <f>'01-Mapa de riesgo-UO'!K405</f>
        <v>0</v>
      </c>
      <c r="X404" s="271"/>
      <c r="Y404" s="272"/>
      <c r="Z404" s="273"/>
      <c r="AA404" s="273"/>
      <c r="AB404" s="469"/>
      <c r="AC404" s="264"/>
    </row>
    <row r="405" spans="1:29" ht="92.25" hidden="1" customHeight="1" x14ac:dyDescent="0.2">
      <c r="A405" s="463"/>
      <c r="B405" s="463"/>
      <c r="C405" s="463"/>
      <c r="D405" s="463"/>
      <c r="E405" s="463"/>
      <c r="F405" s="463"/>
      <c r="G405" s="266" t="str">
        <f>'01-Mapa de riesgo-UO'!I406</f>
        <v>Daño de los equipos y documentación por riesgos biológicos.</v>
      </c>
      <c r="H405" s="463"/>
      <c r="I405" s="463"/>
      <c r="J405" s="463"/>
      <c r="K405" s="473"/>
      <c r="L405" s="473"/>
      <c r="M405" s="267" t="str">
        <f>'01-Mapa de riesgo-UO'!W406</f>
        <v xml:space="preserve">Documentación y equipos salvaguardados </v>
      </c>
      <c r="N405" s="266">
        <f>'01-Mapa de riesgo-UO'!AB406</f>
        <v>0</v>
      </c>
      <c r="O405" s="266" t="str">
        <f>'01-Mapa de riesgo-UO'!AF406</f>
        <v>Asignado</v>
      </c>
      <c r="P405" s="268" t="str">
        <f>'01-Mapa de riesgo-UO'!AK406</f>
        <v>Oportuno</v>
      </c>
      <c r="Q405" s="268" t="str">
        <f>'01-Mapa de riesgo-UO'!AP406</f>
        <v>Preventivo</v>
      </c>
      <c r="R405" s="463"/>
      <c r="S405" s="571" t="s">
        <v>2753</v>
      </c>
      <c r="T405" s="467"/>
      <c r="U405" s="269" t="str">
        <f>'01-Mapa de riesgo-UO'!AW406</f>
        <v>ASUMIR</v>
      </c>
      <c r="V405" s="269">
        <f>'01-Mapa de riesgo-UO'!AX406</f>
        <v>0</v>
      </c>
      <c r="W405" s="270">
        <f>'01-Mapa de riesgo-UO'!K406</f>
        <v>0</v>
      </c>
      <c r="X405" s="271"/>
      <c r="Y405" s="272"/>
      <c r="Z405" s="273"/>
      <c r="AA405" s="273"/>
      <c r="AB405" s="470"/>
      <c r="AC405" s="264"/>
    </row>
    <row r="406" spans="1:29" ht="92.25" hidden="1" customHeight="1" x14ac:dyDescent="0.2">
      <c r="A406" s="465">
        <v>133</v>
      </c>
      <c r="B406" s="465" t="str">
        <f>'01-Mapa de riesgo-UO'!D407</f>
        <v>EXTENSIÓN_PROYECCIÓN_SOCIAL</v>
      </c>
      <c r="C406" s="461" t="str">
        <f>+'01-Mapa de riesgo-UO'!F407</f>
        <v>NO</v>
      </c>
      <c r="D406" s="461" t="str">
        <f>'01-Mapa de riesgo-UO'!J407</f>
        <v>Ambiental</v>
      </c>
      <c r="E406" s="461" t="str">
        <f>'01-Mapa de riesgo-UO'!K407</f>
        <v>Afectación de las áreas boscosas de la Universidad por acciones antrópica o eventos naturales</v>
      </c>
      <c r="F406" s="461" t="str">
        <f>'01-Mapa de riesgo-UO'!L407</f>
        <v xml:space="preserve">Afectación de la biodiversidad, infraestructura  u equipamento de los bosques por actividades indiscriminadas de la comunidad o por la ocurrencia de eventos naturales o inducidos. </v>
      </c>
      <c r="G406" s="266" t="str">
        <f>'01-Mapa de riesgo-UO'!I407</f>
        <v xml:space="preserve">Cerramientos inseguros y con bajo seguimiento a su estado </v>
      </c>
      <c r="H406" s="461" t="str">
        <f>'01-Mapa de riesgo-UO'!M407</f>
        <v>Daños a los ecosistemas
Pérdida de material vegetal de colecciones botánicas
Extracción de fauna del bosque
Disminución de los servicios ambientales del Campus Universitario
Afectación legal 
Perdida de imagen Institucional</v>
      </c>
      <c r="I406" s="464" t="str">
        <f>'01-Mapa de riesgo-UO'!AT407</f>
        <v>LEVE</v>
      </c>
      <c r="J406" s="461" t="str">
        <f>'01-Mapa de riesgo-UO'!AU407</f>
        <v>No. De eventos antrópicos o naturales que causaron afectación al área boscosa en la vigencia</v>
      </c>
      <c r="K406" s="533">
        <v>0</v>
      </c>
      <c r="L406" s="533" t="s">
        <v>2742</v>
      </c>
      <c r="M406" s="267" t="str">
        <f>'01-Mapa de riesgo-UO'!W407</f>
        <v>Recorridos de inspección por los linderos (reportes mensuales con evidencias de inspecciones realizadas en el periodo)</v>
      </c>
      <c r="N406" s="266">
        <f>'01-Mapa de riesgo-UO'!AB407</f>
        <v>0</v>
      </c>
      <c r="O406" s="266" t="str">
        <f>'01-Mapa de riesgo-UO'!AF407</f>
        <v>Asignado</v>
      </c>
      <c r="P406" s="268" t="str">
        <f>'01-Mapa de riesgo-UO'!AK407</f>
        <v>Oportuno</v>
      </c>
      <c r="Q406" s="268" t="str">
        <f>'01-Mapa de riesgo-UO'!AP407</f>
        <v>Preventivo</v>
      </c>
      <c r="R406" s="464" t="str">
        <f>'01-Mapa de riesgo-UO'!AR407</f>
        <v>ACEPTABLE</v>
      </c>
      <c r="S406" s="571" t="s">
        <v>2754</v>
      </c>
      <c r="T406" s="467"/>
      <c r="U406" s="269" t="str">
        <f>'01-Mapa de riesgo-UO'!AW407</f>
        <v>ASUMIR</v>
      </c>
      <c r="V406" s="269">
        <f>'01-Mapa de riesgo-UO'!AX407</f>
        <v>0</v>
      </c>
      <c r="W406" s="270" t="str">
        <f>'01-Mapa de riesgo-UO'!K407</f>
        <v>Afectación de las áreas boscosas de la Universidad por acciones antrópica o eventos naturales</v>
      </c>
      <c r="X406" s="271"/>
      <c r="Y406" s="272"/>
      <c r="Z406" s="273"/>
      <c r="AA406" s="273"/>
      <c r="AB406" s="479" t="s">
        <v>2213</v>
      </c>
      <c r="AC406" s="264"/>
    </row>
    <row r="407" spans="1:29" ht="92.25" hidden="1" customHeight="1" x14ac:dyDescent="0.2">
      <c r="A407" s="462"/>
      <c r="B407" s="462"/>
      <c r="C407" s="462"/>
      <c r="D407" s="462"/>
      <c r="E407" s="462"/>
      <c r="F407" s="462"/>
      <c r="G407" s="266" t="str">
        <f>'01-Mapa de riesgo-UO'!I408</f>
        <v>Falta de cultura ciudadana para el cuidado ambiental</v>
      </c>
      <c r="H407" s="462"/>
      <c r="I407" s="462"/>
      <c r="J407" s="462"/>
      <c r="K407" s="472"/>
      <c r="L407" s="472"/>
      <c r="M407" s="267" t="str">
        <f>'01-Mapa de riesgo-UO'!W408</f>
        <v>Programa de Educación Ambiental</v>
      </c>
      <c r="N407" s="266">
        <f>'01-Mapa de riesgo-UO'!AB408</f>
        <v>0</v>
      </c>
      <c r="O407" s="266" t="str">
        <f>'01-Mapa de riesgo-UO'!AF408</f>
        <v>Asignado</v>
      </c>
      <c r="P407" s="268" t="str">
        <f>'01-Mapa de riesgo-UO'!AK408</f>
        <v>Oportuno</v>
      </c>
      <c r="Q407" s="268" t="str">
        <f>'01-Mapa de riesgo-UO'!AP408</f>
        <v>Preventivo</v>
      </c>
      <c r="R407" s="462"/>
      <c r="S407" s="571" t="s">
        <v>2755</v>
      </c>
      <c r="T407" s="467"/>
      <c r="U407" s="269" t="str">
        <f>'01-Mapa de riesgo-UO'!AW408</f>
        <v>ASUMIR</v>
      </c>
      <c r="V407" s="269">
        <f>'01-Mapa de riesgo-UO'!AX408</f>
        <v>0</v>
      </c>
      <c r="W407" s="270">
        <f>'01-Mapa de riesgo-UO'!K408</f>
        <v>0</v>
      </c>
      <c r="X407" s="271"/>
      <c r="Y407" s="272"/>
      <c r="Z407" s="273"/>
      <c r="AA407" s="273"/>
      <c r="AB407" s="469"/>
      <c r="AC407" s="264"/>
    </row>
    <row r="408" spans="1:29" ht="92.25" hidden="1" customHeight="1" x14ac:dyDescent="0.2">
      <c r="A408" s="463"/>
      <c r="B408" s="463"/>
      <c r="C408" s="463"/>
      <c r="D408" s="463"/>
      <c r="E408" s="463"/>
      <c r="F408" s="463"/>
      <c r="G408" s="266" t="str">
        <f>'01-Mapa de riesgo-UO'!I409</f>
        <v>Vulnerabilidad a eventos naturales</v>
      </c>
      <c r="H408" s="463"/>
      <c r="I408" s="463"/>
      <c r="J408" s="463"/>
      <c r="K408" s="473"/>
      <c r="L408" s="473"/>
      <c r="M408" s="267" t="str">
        <f>'01-Mapa de riesgo-UO'!W409</f>
        <v>Plan de Emergencias Ambientales</v>
      </c>
      <c r="N408" s="266">
        <f>'01-Mapa de riesgo-UO'!AB409</f>
        <v>0</v>
      </c>
      <c r="O408" s="266" t="str">
        <f>'01-Mapa de riesgo-UO'!AF409</f>
        <v>Asignado</v>
      </c>
      <c r="P408" s="268" t="str">
        <f>'01-Mapa de riesgo-UO'!AK409</f>
        <v>Oportuno</v>
      </c>
      <c r="Q408" s="268" t="str">
        <f>'01-Mapa de riesgo-UO'!AP409</f>
        <v>Detectivo</v>
      </c>
      <c r="R408" s="463"/>
      <c r="S408" s="571" t="s">
        <v>2756</v>
      </c>
      <c r="T408" s="467"/>
      <c r="U408" s="269" t="str">
        <f>'01-Mapa de riesgo-UO'!AW409</f>
        <v>ASUMIR</v>
      </c>
      <c r="V408" s="269">
        <f>'01-Mapa de riesgo-UO'!AX409</f>
        <v>0</v>
      </c>
      <c r="W408" s="270">
        <f>'01-Mapa de riesgo-UO'!K409</f>
        <v>0</v>
      </c>
      <c r="X408" s="271"/>
      <c r="Y408" s="272"/>
      <c r="Z408" s="273"/>
      <c r="AA408" s="273"/>
      <c r="AB408" s="470"/>
      <c r="AC408" s="264"/>
    </row>
    <row r="409" spans="1:29" ht="92.25" hidden="1" customHeight="1" x14ac:dyDescent="0.2">
      <c r="A409" s="465">
        <v>134</v>
      </c>
      <c r="B409" s="465" t="str">
        <f>'01-Mapa de riesgo-UO'!D410</f>
        <v>GESTIÓN_Y_SOSTENIBILIDAD_INSTITUCIONAL</v>
      </c>
      <c r="C409" s="461" t="str">
        <f>+'01-Mapa de riesgo-UO'!F410</f>
        <v>SI</v>
      </c>
      <c r="D409" s="461" t="str">
        <f>'01-Mapa de riesgo-UO'!J410</f>
        <v>Estratégico</v>
      </c>
      <c r="E409" s="461" t="str">
        <f>'01-Mapa de riesgo-UO'!K410</f>
        <v xml:space="preserve">Desfinanciación del presupuesto de la Universidad </v>
      </c>
      <c r="F409" s="461"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6" t="str">
        <f>'01-Mapa de riesgo-UO'!I410</f>
        <v xml:space="preserve">Directrices administrativas no soportadas en análisis financieros. </v>
      </c>
      <c r="H409" s="461"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64" t="str">
        <f>'01-Mapa de riesgo-UO'!AT410</f>
        <v>LEVE</v>
      </c>
      <c r="J409" s="461" t="str">
        <f>'01-Mapa de riesgo-UO'!AU410</f>
        <v xml:space="preserve">Equilibrio Financiero = Ingresos totales / Gastos Totales </v>
      </c>
      <c r="K409" s="533">
        <v>0.52</v>
      </c>
      <c r="L409" s="533" t="s">
        <v>2743</v>
      </c>
      <c r="M409" s="267" t="str">
        <f>'01-Mapa de riesgo-UO'!W410</f>
        <v>Monitoreo al recaudo de ingresos que soporte el presupuesto aprobado por el Consejo Superior</v>
      </c>
      <c r="N409" s="266">
        <f>'01-Mapa de riesgo-UO'!AB410</f>
        <v>0</v>
      </c>
      <c r="O409" s="266" t="str">
        <f>'01-Mapa de riesgo-UO'!AF410</f>
        <v>Asignado</v>
      </c>
      <c r="P409" s="268" t="str">
        <f>'01-Mapa de riesgo-UO'!AK410</f>
        <v>Oportuno</v>
      </c>
      <c r="Q409" s="268" t="str">
        <f>'01-Mapa de riesgo-UO'!AP410</f>
        <v>Detectivo</v>
      </c>
      <c r="R409" s="464" t="str">
        <f>'01-Mapa de riesgo-UO'!AR410</f>
        <v>ACEPTABLE</v>
      </c>
      <c r="S409" s="571" t="s">
        <v>2757</v>
      </c>
      <c r="T409" s="467"/>
      <c r="U409" s="269" t="str">
        <f>'01-Mapa de riesgo-UO'!AW410</f>
        <v>ASUMIR</v>
      </c>
      <c r="V409" s="269">
        <f>'01-Mapa de riesgo-UO'!AX410</f>
        <v>0</v>
      </c>
      <c r="W409" s="270" t="str">
        <f>'01-Mapa de riesgo-UO'!K410</f>
        <v xml:space="preserve">Desfinanciación del presupuesto de la Universidad </v>
      </c>
      <c r="X409" s="271"/>
      <c r="Y409" s="272"/>
      <c r="Z409" s="273"/>
      <c r="AA409" s="273"/>
      <c r="AB409" s="479" t="s">
        <v>2213</v>
      </c>
      <c r="AC409" s="264"/>
    </row>
    <row r="410" spans="1:29" ht="92.25" hidden="1" customHeight="1" x14ac:dyDescent="0.2">
      <c r="A410" s="462"/>
      <c r="B410" s="462"/>
      <c r="C410" s="462"/>
      <c r="D410" s="462"/>
      <c r="E410" s="462"/>
      <c r="F410" s="462"/>
      <c r="G410" s="266" t="str">
        <f>'01-Mapa de riesgo-UO'!I411</f>
        <v>Aprobación de normas y leyes gubernamentales que le generan mayor obligación a la institución o cambios en el funcionamiento.</v>
      </c>
      <c r="H410" s="462"/>
      <c r="I410" s="462"/>
      <c r="J410" s="462"/>
      <c r="K410" s="472"/>
      <c r="L410" s="472"/>
      <c r="M410" s="267" t="str">
        <f>'01-Mapa de riesgo-UO'!W411</f>
        <v>Monitoreo a la ejecución presupuestal de gastos aprobado por el Consejo Superior</v>
      </c>
      <c r="N410" s="266">
        <f>'01-Mapa de riesgo-UO'!AB411</f>
        <v>0</v>
      </c>
      <c r="O410" s="266" t="str">
        <f>'01-Mapa de riesgo-UO'!AF411</f>
        <v>Asignado</v>
      </c>
      <c r="P410" s="268" t="str">
        <f>'01-Mapa de riesgo-UO'!AK411</f>
        <v>Oportuno</v>
      </c>
      <c r="Q410" s="268" t="str">
        <f>'01-Mapa de riesgo-UO'!AP411</f>
        <v>Detectivo</v>
      </c>
      <c r="R410" s="462"/>
      <c r="S410" s="571" t="s">
        <v>2758</v>
      </c>
      <c r="T410" s="467"/>
      <c r="U410" s="269" t="str">
        <f>'01-Mapa de riesgo-UO'!AW411</f>
        <v>ASUMIR</v>
      </c>
      <c r="V410" s="269">
        <f>'01-Mapa de riesgo-UO'!AX411</f>
        <v>0</v>
      </c>
      <c r="W410" s="270">
        <f>'01-Mapa de riesgo-UO'!K411</f>
        <v>0</v>
      </c>
      <c r="X410" s="271"/>
      <c r="Y410" s="272"/>
      <c r="Z410" s="273"/>
      <c r="AA410" s="273"/>
      <c r="AB410" s="469"/>
      <c r="AC410" s="264"/>
    </row>
    <row r="411" spans="1:29" ht="92.25" hidden="1" customHeight="1" x14ac:dyDescent="0.2">
      <c r="A411" s="463"/>
      <c r="B411" s="463"/>
      <c r="C411" s="463"/>
      <c r="D411" s="463"/>
      <c r="E411" s="463"/>
      <c r="F411" s="463"/>
      <c r="G411" s="266" t="str">
        <f>'01-Mapa de riesgo-UO'!I412</f>
        <v>Disminución en el recaudo de los recursos apropiados en el presupuesto de la Universidad aprobado por el Consejo Superior.</v>
      </c>
      <c r="H411" s="463"/>
      <c r="I411" s="463"/>
      <c r="J411" s="463"/>
      <c r="K411" s="473"/>
      <c r="L411" s="473"/>
      <c r="M411" s="267">
        <f>'01-Mapa de riesgo-UO'!W412</f>
        <v>0</v>
      </c>
      <c r="N411" s="266">
        <f>'01-Mapa de riesgo-UO'!AB412</f>
        <v>0</v>
      </c>
      <c r="O411" s="266">
        <f>'01-Mapa de riesgo-UO'!AF412</f>
        <v>0</v>
      </c>
      <c r="P411" s="268">
        <f>'01-Mapa de riesgo-UO'!AK412</f>
        <v>0</v>
      </c>
      <c r="Q411" s="268">
        <f>'01-Mapa de riesgo-UO'!AP412</f>
        <v>0</v>
      </c>
      <c r="R411" s="463"/>
      <c r="S411" s="571"/>
      <c r="T411" s="467"/>
      <c r="U411" s="269">
        <f>'01-Mapa de riesgo-UO'!AW412</f>
        <v>0</v>
      </c>
      <c r="V411" s="269">
        <f>'01-Mapa de riesgo-UO'!AX412</f>
        <v>0</v>
      </c>
      <c r="W411" s="270">
        <f>'01-Mapa de riesgo-UO'!K412</f>
        <v>0</v>
      </c>
      <c r="X411" s="271"/>
      <c r="Y411" s="272"/>
      <c r="Z411" s="273"/>
      <c r="AA411" s="273"/>
      <c r="AB411" s="470"/>
      <c r="AC411" s="264"/>
    </row>
    <row r="412" spans="1:29" ht="92.25" hidden="1" customHeight="1" x14ac:dyDescent="0.2">
      <c r="A412" s="465">
        <v>135</v>
      </c>
      <c r="B412" s="465" t="str">
        <f>'01-Mapa de riesgo-UO'!D413</f>
        <v>DOCENCIA</v>
      </c>
      <c r="C412" s="461" t="str">
        <f>+'01-Mapa de riesgo-UO'!F413</f>
        <v>NO</v>
      </c>
      <c r="D412" s="461" t="str">
        <f>'01-Mapa de riesgo-UO'!J413</f>
        <v>Operacional</v>
      </c>
      <c r="E412" s="461" t="str">
        <f>'01-Mapa de riesgo-UO'!K413</f>
        <v>Asignación de puntos y/o unidades salariales sin cumplimiento de requisitos</v>
      </c>
      <c r="F412" s="461" t="str">
        <f>'01-Mapa de riesgo-UO'!L413</f>
        <v>Asignación de puntos y/o unidades salariales, sin cumplir con los requisitos establecidos en la normatividad externa e interna.</v>
      </c>
      <c r="G412" s="266" t="str">
        <f>'01-Mapa de riesgo-UO'!I413</f>
        <v>Normas nacionales no integradas y desactualizadas
Interpretación de la norma</v>
      </c>
      <c r="H412" s="461" t="str">
        <f>'01-Mapa de riesgo-UO'!M413</f>
        <v>Incorrecta asignación salarial
Devolución de dinero
Recovatorias, Demandas y reclamaciones por parte de los docentes</v>
      </c>
      <c r="I412" s="464" t="str">
        <f>'01-Mapa de riesgo-UO'!AT413</f>
        <v>LEVE</v>
      </c>
      <c r="J412" s="461" t="str">
        <f>'01-Mapa de riesgo-UO'!AU413</f>
        <v># de Puntos Asignados incorrectos / Total de Puntos Asignados</v>
      </c>
      <c r="K412" s="533">
        <v>0</v>
      </c>
      <c r="L412" s="533" t="s">
        <v>2781</v>
      </c>
      <c r="M412" s="267"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6">
        <f>'01-Mapa de riesgo-UO'!AB413</f>
        <v>0</v>
      </c>
      <c r="O412" s="266" t="str">
        <f>'01-Mapa de riesgo-UO'!AF413</f>
        <v>Asignado</v>
      </c>
      <c r="P412" s="268" t="str">
        <f>'01-Mapa de riesgo-UO'!AK413</f>
        <v>Oportuno</v>
      </c>
      <c r="Q412" s="268" t="str">
        <f>'01-Mapa de riesgo-UO'!AP413</f>
        <v>Preventivo</v>
      </c>
      <c r="R412" s="464" t="str">
        <f>'01-Mapa de riesgo-UO'!AR413</f>
        <v>FUERTE</v>
      </c>
      <c r="S412" s="571" t="s">
        <v>2787</v>
      </c>
      <c r="T412" s="467"/>
      <c r="U412" s="269" t="str">
        <f>'01-Mapa de riesgo-UO'!AW413</f>
        <v>ASUMIR</v>
      </c>
      <c r="V412" s="269">
        <f>'01-Mapa de riesgo-UO'!AX413</f>
        <v>0</v>
      </c>
      <c r="W412" s="270" t="str">
        <f>'01-Mapa de riesgo-UO'!K413</f>
        <v>Asignación de puntos y/o unidades salariales sin cumplimiento de requisitos</v>
      </c>
      <c r="X412" s="271"/>
      <c r="Y412" s="272"/>
      <c r="Z412" s="273"/>
      <c r="AA412" s="273"/>
      <c r="AB412" s="479" t="s">
        <v>2213</v>
      </c>
      <c r="AC412" s="264"/>
    </row>
    <row r="413" spans="1:29" ht="92.25" hidden="1" customHeight="1" x14ac:dyDescent="0.2">
      <c r="A413" s="462"/>
      <c r="B413" s="462"/>
      <c r="C413" s="462"/>
      <c r="D413" s="462"/>
      <c r="E413" s="462"/>
      <c r="F413" s="462"/>
      <c r="G413" s="266" t="str">
        <f>'01-Mapa de riesgo-UO'!I414</f>
        <v>Falta de automatización del proceso</v>
      </c>
      <c r="H413" s="462"/>
      <c r="I413" s="462"/>
      <c r="J413" s="462"/>
      <c r="K413" s="472"/>
      <c r="L413" s="472"/>
      <c r="M413" s="267" t="str">
        <f>'01-Mapa de riesgo-UO'!W414</f>
        <v>Verificación de los proceos y puntos aplicados realizadas en las Auditorias , externas e internas</v>
      </c>
      <c r="N413" s="266">
        <f>'01-Mapa de riesgo-UO'!AB414</f>
        <v>0</v>
      </c>
      <c r="O413" s="266" t="str">
        <f>'01-Mapa de riesgo-UO'!AF414</f>
        <v>Asignado</v>
      </c>
      <c r="P413" s="268" t="str">
        <f>'01-Mapa de riesgo-UO'!AK414</f>
        <v>Oportuno</v>
      </c>
      <c r="Q413" s="268" t="str">
        <f>'01-Mapa de riesgo-UO'!AP414</f>
        <v>Preventivo</v>
      </c>
      <c r="R413" s="462"/>
      <c r="S413" s="571" t="s">
        <v>2787</v>
      </c>
      <c r="T413" s="467"/>
      <c r="U413" s="269" t="str">
        <f>'01-Mapa de riesgo-UO'!AW414</f>
        <v>ASUMIR</v>
      </c>
      <c r="V413" s="269">
        <f>'01-Mapa de riesgo-UO'!AX414</f>
        <v>0</v>
      </c>
      <c r="W413" s="270">
        <f>'01-Mapa de riesgo-UO'!K414</f>
        <v>0</v>
      </c>
      <c r="X413" s="271"/>
      <c r="Y413" s="272"/>
      <c r="Z413" s="273"/>
      <c r="AA413" s="273"/>
      <c r="AB413" s="469"/>
      <c r="AC413" s="264"/>
    </row>
    <row r="414" spans="1:29" ht="92.25" hidden="1" customHeight="1" x14ac:dyDescent="0.2">
      <c r="A414" s="463"/>
      <c r="B414" s="463"/>
      <c r="C414" s="463"/>
      <c r="D414" s="463"/>
      <c r="E414" s="463"/>
      <c r="F414" s="463"/>
      <c r="G414" s="266" t="str">
        <f>'01-Mapa de riesgo-UO'!I415</f>
        <v>Fallas del sistema de información desde la solicitud hasta el pago y falta de integralidad entre los sistemas.</v>
      </c>
      <c r="H414" s="463"/>
      <c r="I414" s="463"/>
      <c r="J414" s="463"/>
      <c r="K414" s="473"/>
      <c r="L414" s="473"/>
      <c r="M414" s="267" t="str">
        <f>'01-Mapa de riesgo-UO'!W415</f>
        <v>Verificación de los puntos aplicados a nómina o contratación vigente</v>
      </c>
      <c r="N414" s="266">
        <f>'01-Mapa de riesgo-UO'!AB415</f>
        <v>0</v>
      </c>
      <c r="O414" s="266" t="str">
        <f>'01-Mapa de riesgo-UO'!AF415</f>
        <v>Asignado</v>
      </c>
      <c r="P414" s="268" t="str">
        <f>'01-Mapa de riesgo-UO'!AK415</f>
        <v>Oportuno</v>
      </c>
      <c r="Q414" s="268" t="str">
        <f>'01-Mapa de riesgo-UO'!AP415</f>
        <v>Preventivo</v>
      </c>
      <c r="R414" s="463"/>
      <c r="S414" s="571" t="s">
        <v>2787</v>
      </c>
      <c r="T414" s="467"/>
      <c r="U414" s="269" t="str">
        <f>'01-Mapa de riesgo-UO'!AW415</f>
        <v>ASUMIR</v>
      </c>
      <c r="V414" s="269">
        <f>'01-Mapa de riesgo-UO'!AX415</f>
        <v>0</v>
      </c>
      <c r="W414" s="270">
        <f>'01-Mapa de riesgo-UO'!K415</f>
        <v>0</v>
      </c>
      <c r="X414" s="271"/>
      <c r="Y414" s="272"/>
      <c r="Z414" s="273"/>
      <c r="AA414" s="273"/>
      <c r="AB414" s="470"/>
      <c r="AC414" s="264"/>
    </row>
    <row r="415" spans="1:29" ht="92.25" hidden="1" customHeight="1" x14ac:dyDescent="0.2">
      <c r="A415" s="465">
        <v>136</v>
      </c>
      <c r="B415" s="465" t="str">
        <f>'01-Mapa de riesgo-UO'!D416</f>
        <v>EGRESADOS</v>
      </c>
      <c r="C415" s="461" t="str">
        <f>+'01-Mapa de riesgo-UO'!F416</f>
        <v>NO</v>
      </c>
      <c r="D415" s="461" t="str">
        <f>'01-Mapa de riesgo-UO'!J416</f>
        <v>Estratégico</v>
      </c>
      <c r="E415" s="461" t="str">
        <f>'01-Mapa de riesgo-UO'!K416</f>
        <v>Insatisfacción del EGRESADO con la UTP</v>
      </c>
      <c r="F415" s="461" t="str">
        <f>'01-Mapa de riesgo-UO'!L416</f>
        <v>Posibilidad de tener una baja participación de egresados y empleadores, debido al bajo seguimiento de indicadores, deficiente comunciación y deficiencia en la identificación de estrategias y temas de interés</v>
      </c>
      <c r="G415" s="266" t="str">
        <f>'01-Mapa de riesgo-UO'!I416</f>
        <v>Bajo nivel de seguimiento a los idicadores de egresados</v>
      </c>
      <c r="H415" s="461" t="str">
        <f>'01-Mapa de riesgo-UO'!M416</f>
        <v>Baja participación de los egresados en las actividades
Desactualización de datos de los egresados y empleadores</v>
      </c>
      <c r="I415" s="464" t="str">
        <f>'01-Mapa de riesgo-UO'!AT416</f>
        <v>MODERADO</v>
      </c>
      <c r="J415" s="461" t="str">
        <f>'01-Mapa de riesgo-UO'!AU416</f>
        <v>Número de asistentes a eventos de pasa la antorcha 
Número de reuniones con empleadores</v>
      </c>
      <c r="K415" s="533">
        <v>600</v>
      </c>
      <c r="L415" s="533" t="s">
        <v>2782</v>
      </c>
      <c r="M415" s="267" t="str">
        <f>'01-Mapa de riesgo-UO'!W416</f>
        <v>Sistema de seguimiento a través del área de GTISI</v>
      </c>
      <c r="N415" s="266">
        <f>'01-Mapa de riesgo-UO'!AB416</f>
        <v>0</v>
      </c>
      <c r="O415" s="266" t="str">
        <f>'01-Mapa de riesgo-UO'!AF416</f>
        <v>Asignado</v>
      </c>
      <c r="P415" s="268" t="str">
        <f>'01-Mapa de riesgo-UO'!AK416</f>
        <v>Oportuno</v>
      </c>
      <c r="Q415" s="268" t="str">
        <f>'01-Mapa de riesgo-UO'!AP416</f>
        <v>Detectivo</v>
      </c>
      <c r="R415" s="464" t="str">
        <f>'01-Mapa de riesgo-UO'!AR416</f>
        <v>ACEPTABLE</v>
      </c>
      <c r="S415" s="571" t="s">
        <v>2788</v>
      </c>
      <c r="T415" s="467"/>
      <c r="U415" s="269" t="str">
        <f>'01-Mapa de riesgo-UO'!AW416</f>
        <v>COMPARTIR</v>
      </c>
      <c r="V415" s="269" t="str">
        <f>'01-Mapa de riesgo-UO'!AX416</f>
        <v>Implementación de plataforma más ágil y amigable para el usuario</v>
      </c>
      <c r="W415" s="270" t="str">
        <f>'01-Mapa de riesgo-UO'!K416</f>
        <v>Insatisfacción del EGRESADO con la UTP</v>
      </c>
      <c r="X415" s="273" t="s">
        <v>266</v>
      </c>
      <c r="Y415" s="273" t="s">
        <v>2799</v>
      </c>
      <c r="Z415" s="273" t="s">
        <v>542</v>
      </c>
      <c r="AA415" s="273"/>
      <c r="AB415" s="479" t="s">
        <v>2213</v>
      </c>
      <c r="AC415" s="264"/>
    </row>
    <row r="416" spans="1:29" ht="92.25" hidden="1" customHeight="1" x14ac:dyDescent="0.2">
      <c r="A416" s="462"/>
      <c r="B416" s="462"/>
      <c r="C416" s="462"/>
      <c r="D416" s="462"/>
      <c r="E416" s="462"/>
      <c r="F416" s="462"/>
      <c r="G416" s="266" t="str">
        <f>'01-Mapa de riesgo-UO'!I417</f>
        <v xml:space="preserve">Deficiente comunicación entre la oficina de egresados, con egresados y empresarios </v>
      </c>
      <c r="H416" s="462"/>
      <c r="I416" s="462"/>
      <c r="J416" s="462"/>
      <c r="K416" s="472"/>
      <c r="L416" s="472"/>
      <c r="M416" s="267" t="str">
        <f>'01-Mapa de riesgo-UO'!W417</f>
        <v>Retroalimentación a las comunicaciones emitidas
Socialización de resultados con el comité Directivo</v>
      </c>
      <c r="N416" s="266">
        <f>'01-Mapa de riesgo-UO'!AB417</f>
        <v>0</v>
      </c>
      <c r="O416" s="266" t="str">
        <f>'01-Mapa de riesgo-UO'!AF417</f>
        <v>Asignado</v>
      </c>
      <c r="P416" s="268" t="str">
        <f>'01-Mapa de riesgo-UO'!AK417</f>
        <v>Oportuno</v>
      </c>
      <c r="Q416" s="268" t="str">
        <f>'01-Mapa de riesgo-UO'!AP417</f>
        <v>Preventivo</v>
      </c>
      <c r="R416" s="462"/>
      <c r="S416" s="571" t="s">
        <v>2789</v>
      </c>
      <c r="T416" s="467"/>
      <c r="U416" s="269" t="str">
        <f>'01-Mapa de riesgo-UO'!AW417</f>
        <v>REDUCIR</v>
      </c>
      <c r="V416" s="269" t="str">
        <f>'01-Mapa de riesgo-UO'!AX417</f>
        <v>Nuevas estrategias para la constante comunicación</v>
      </c>
      <c r="W416" s="270">
        <f>'01-Mapa de riesgo-UO'!K417</f>
        <v>0</v>
      </c>
      <c r="X416" s="273" t="s">
        <v>266</v>
      </c>
      <c r="Y416" s="273" t="s">
        <v>2799</v>
      </c>
      <c r="Z416" s="273" t="s">
        <v>542</v>
      </c>
      <c r="AA416" s="273"/>
      <c r="AB416" s="469"/>
      <c r="AC416" s="264"/>
    </row>
    <row r="417" spans="1:29" ht="92.25" hidden="1" customHeight="1" x14ac:dyDescent="0.2">
      <c r="A417" s="463"/>
      <c r="B417" s="463"/>
      <c r="C417" s="463"/>
      <c r="D417" s="463"/>
      <c r="E417" s="463"/>
      <c r="F417" s="463"/>
      <c r="G417" s="266" t="str">
        <f>'01-Mapa de riesgo-UO'!I418</f>
        <v>Deficiencia en la identificación de estrategias y temas de interés, que incentiven la participación</v>
      </c>
      <c r="H417" s="463"/>
      <c r="I417" s="463"/>
      <c r="J417" s="463"/>
      <c r="K417" s="473"/>
      <c r="L417" s="473"/>
      <c r="M417" s="267" t="str">
        <f>'01-Mapa de riesgo-UO'!W418</f>
        <v>Encuesta de satisfacción y de seguimiento</v>
      </c>
      <c r="N417" s="266">
        <f>'01-Mapa de riesgo-UO'!AB418</f>
        <v>0</v>
      </c>
      <c r="O417" s="266" t="str">
        <f>'01-Mapa de riesgo-UO'!AF418</f>
        <v>Asignado</v>
      </c>
      <c r="P417" s="268" t="str">
        <f>'01-Mapa de riesgo-UO'!AK418</f>
        <v>Oportuno</v>
      </c>
      <c r="Q417" s="268" t="str">
        <f>'01-Mapa de riesgo-UO'!AP418</f>
        <v>Detectivo</v>
      </c>
      <c r="R417" s="463"/>
      <c r="S417" s="571" t="s">
        <v>2790</v>
      </c>
      <c r="T417" s="467"/>
      <c r="U417" s="269" t="str">
        <f>'01-Mapa de riesgo-UO'!AW418</f>
        <v>REDUCIR</v>
      </c>
      <c r="V417" s="269" t="str">
        <f>'01-Mapa de riesgo-UO'!AX418</f>
        <v>Aseguramiento del diligenciamiento de las encuestas de satisfacción y seguimiento</v>
      </c>
      <c r="W417" s="270">
        <f>'01-Mapa de riesgo-UO'!K418</f>
        <v>0</v>
      </c>
      <c r="X417" s="273" t="s">
        <v>266</v>
      </c>
      <c r="Y417" s="273" t="s">
        <v>2799</v>
      </c>
      <c r="Z417" s="273" t="s">
        <v>542</v>
      </c>
      <c r="AA417" s="273"/>
      <c r="AB417" s="470"/>
      <c r="AC417" s="264"/>
    </row>
    <row r="418" spans="1:29" ht="92.25" hidden="1" customHeight="1" x14ac:dyDescent="0.2">
      <c r="A418" s="465">
        <v>137</v>
      </c>
      <c r="B418" s="465" t="str">
        <f>'01-Mapa de riesgo-UO'!D419</f>
        <v>EGRESADOS</v>
      </c>
      <c r="C418" s="461" t="str">
        <f>+'01-Mapa de riesgo-UO'!F419</f>
        <v>NO</v>
      </c>
      <c r="D418" s="461" t="str">
        <f>'01-Mapa de riesgo-UO'!J419</f>
        <v>Imagen</v>
      </c>
      <c r="E418" s="461" t="str">
        <f>'01-Mapa de riesgo-UO'!K419</f>
        <v>Desconocimiento del rol del egresado en el medio</v>
      </c>
      <c r="F418" s="461" t="str">
        <f>'01-Mapa de riesgo-UO'!L419</f>
        <v>Posibilidad de perdida de imagen o afectadción en los procesos de renovación curricular, por falta de herramientas para medir el impacto del egresado en el medio</v>
      </c>
      <c r="G418" s="266" t="str">
        <f>'01-Mapa de riesgo-UO'!I419</f>
        <v>Deficiencia en la efectividad para implementar herramientas para medir el impacto del egresado en el medio</v>
      </c>
      <c r="H418" s="461" t="str">
        <f>'01-Mapa de riesgo-UO'!M419</f>
        <v>Afectación en los procesos de renovaciones curriculares
Perdida de la imagen institucional
Dificultad en la empleabilidad del egresado UTP</v>
      </c>
      <c r="I418" s="464" t="str">
        <f>'01-Mapa de riesgo-UO'!AT419</f>
        <v>MODERADO</v>
      </c>
      <c r="J418" s="461"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34">
        <v>0.5</v>
      </c>
      <c r="L418" s="533" t="s">
        <v>2783</v>
      </c>
      <c r="M418" s="267" t="str">
        <f>'01-Mapa de riesgo-UO'!W419</f>
        <v>Sistema de seguimiento a través del área de GTISI</v>
      </c>
      <c r="N418" s="266">
        <f>'01-Mapa de riesgo-UO'!AB419</f>
        <v>0</v>
      </c>
      <c r="O418" s="266" t="str">
        <f>'01-Mapa de riesgo-UO'!AF419</f>
        <v>Asignado</v>
      </c>
      <c r="P418" s="268" t="str">
        <f>'01-Mapa de riesgo-UO'!AK419</f>
        <v>Oportuno</v>
      </c>
      <c r="Q418" s="268" t="str">
        <f>'01-Mapa de riesgo-UO'!AP419</f>
        <v>Detectivo</v>
      </c>
      <c r="R418" s="464" t="str">
        <f>'01-Mapa de riesgo-UO'!AR419</f>
        <v>ACEPTABLE</v>
      </c>
      <c r="S418" s="571" t="s">
        <v>2788</v>
      </c>
      <c r="T418" s="467"/>
      <c r="U418" s="269" t="str">
        <f>'01-Mapa de riesgo-UO'!AW419</f>
        <v>REDUCIR</v>
      </c>
      <c r="V418" s="269" t="str">
        <f>'01-Mapa de riesgo-UO'!AX419</f>
        <v>Revisión y mejoramiento de la encuesta, si se requiere para poder medir el impacto esperado</v>
      </c>
      <c r="W418" s="270" t="str">
        <f>'01-Mapa de riesgo-UO'!K419</f>
        <v>Desconocimiento del rol del egresado en el medio</v>
      </c>
      <c r="X418" s="273" t="s">
        <v>266</v>
      </c>
      <c r="Y418" s="273" t="s">
        <v>2800</v>
      </c>
      <c r="Z418" s="273" t="s">
        <v>542</v>
      </c>
      <c r="AA418" s="273"/>
      <c r="AB418" s="479" t="s">
        <v>2213</v>
      </c>
      <c r="AC418" s="264"/>
    </row>
    <row r="419" spans="1:29" ht="92.25" hidden="1" customHeight="1" x14ac:dyDescent="0.2">
      <c r="A419" s="462"/>
      <c r="B419" s="462"/>
      <c r="C419" s="462"/>
      <c r="D419" s="462"/>
      <c r="E419" s="462"/>
      <c r="F419" s="462"/>
      <c r="G419" s="266" t="str">
        <f>'01-Mapa de riesgo-UO'!I420</f>
        <v>Desconocimiento del perfil del egresado en el medio</v>
      </c>
      <c r="H419" s="462"/>
      <c r="I419" s="462"/>
      <c r="J419" s="462"/>
      <c r="K419" s="472"/>
      <c r="L419" s="472"/>
      <c r="M419" s="267" t="str">
        <f>'01-Mapa de riesgo-UO'!W420</f>
        <v>Encuesta de empleadores
Indicadores de bolsa de empleo UTP</v>
      </c>
      <c r="N419" s="266">
        <f>'01-Mapa de riesgo-UO'!AB420</f>
        <v>0</v>
      </c>
      <c r="O419" s="266" t="str">
        <f>'01-Mapa de riesgo-UO'!AF420</f>
        <v>Asignado</v>
      </c>
      <c r="P419" s="268" t="str">
        <f>'01-Mapa de riesgo-UO'!AK420</f>
        <v>Oportuno</v>
      </c>
      <c r="Q419" s="268" t="str">
        <f>'01-Mapa de riesgo-UO'!AP420</f>
        <v>Detectivo</v>
      </c>
      <c r="R419" s="462"/>
      <c r="S419" s="571" t="s">
        <v>2791</v>
      </c>
      <c r="T419" s="467"/>
      <c r="U419" s="269" t="str">
        <f>'01-Mapa de riesgo-UO'!AW420</f>
        <v>TRANSFERIR</v>
      </c>
      <c r="V419" s="269" t="str">
        <f>'01-Mapa de riesgo-UO'!AX420</f>
        <v>Encuentros con empleadores y capacitaciones de alto impacto (desayuno con facultades), para identificación de necesidades y medición de impacto del egresado en el medio</v>
      </c>
      <c r="W419" s="270">
        <f>'01-Mapa de riesgo-UO'!K420</f>
        <v>0</v>
      </c>
      <c r="X419" s="273" t="s">
        <v>266</v>
      </c>
      <c r="Y419" s="273" t="s">
        <v>2801</v>
      </c>
      <c r="Z419" s="273" t="s">
        <v>542</v>
      </c>
      <c r="AA419" s="273"/>
      <c r="AB419" s="469"/>
      <c r="AC419" s="264"/>
    </row>
    <row r="420" spans="1:29" ht="92.25" hidden="1" customHeight="1" x14ac:dyDescent="0.2">
      <c r="A420" s="463"/>
      <c r="B420" s="463"/>
      <c r="C420" s="463"/>
      <c r="D420" s="463"/>
      <c r="E420" s="463"/>
      <c r="F420" s="463"/>
      <c r="G420" s="266">
        <f>'01-Mapa de riesgo-UO'!I421</f>
        <v>0</v>
      </c>
      <c r="H420" s="463"/>
      <c r="I420" s="463"/>
      <c r="J420" s="463"/>
      <c r="K420" s="473"/>
      <c r="L420" s="473"/>
      <c r="M420" s="267">
        <f>'01-Mapa de riesgo-UO'!W421</f>
        <v>0</v>
      </c>
      <c r="N420" s="266">
        <f>'01-Mapa de riesgo-UO'!AB421</f>
        <v>0</v>
      </c>
      <c r="O420" s="266">
        <f>'01-Mapa de riesgo-UO'!AF421</f>
        <v>0</v>
      </c>
      <c r="P420" s="268">
        <f>'01-Mapa de riesgo-UO'!AK421</f>
        <v>0</v>
      </c>
      <c r="Q420" s="268">
        <f>'01-Mapa de riesgo-UO'!AP421</f>
        <v>0</v>
      </c>
      <c r="R420" s="463"/>
      <c r="S420" s="571"/>
      <c r="T420" s="467"/>
      <c r="U420" s="269">
        <f>'01-Mapa de riesgo-UO'!AW421</f>
        <v>0</v>
      </c>
      <c r="V420" s="269">
        <f>'01-Mapa de riesgo-UO'!AX421</f>
        <v>0</v>
      </c>
      <c r="W420" s="270">
        <f>'01-Mapa de riesgo-UO'!K421</f>
        <v>0</v>
      </c>
      <c r="X420" s="273"/>
      <c r="Y420" s="273"/>
      <c r="Z420" s="273"/>
      <c r="AA420" s="273"/>
      <c r="AB420" s="470"/>
      <c r="AC420" s="264"/>
    </row>
    <row r="421" spans="1:29" ht="92.25" hidden="1" customHeight="1" x14ac:dyDescent="0.2">
      <c r="A421" s="465">
        <v>138</v>
      </c>
      <c r="B421" s="465" t="str">
        <f>'01-Mapa de riesgo-UO'!D422</f>
        <v>DIRECCIONAMIENTO_INSTITUCIONAL</v>
      </c>
      <c r="C421" s="461" t="str">
        <f>+'01-Mapa de riesgo-UO'!F422</f>
        <v>SI</v>
      </c>
      <c r="D421" s="461" t="str">
        <f>'01-Mapa de riesgo-UO'!J422</f>
        <v>Estratégico</v>
      </c>
      <c r="E421" s="461" t="str">
        <f>'01-Mapa de riesgo-UO'!K422</f>
        <v>No cumplimiento del Proyecto Educativo Institucional y las orientaciones institucionales para la renovación curricular.</v>
      </c>
      <c r="F421" s="461" t="str">
        <f>'01-Mapa de riesgo-UO'!L422</f>
        <v>Que el Proyecto Educativo Institucional- PEI y, los documentos institucionales para la renovaicón curricular no sean implementados en los programas académicos</v>
      </c>
      <c r="G421" s="266" t="str">
        <f>'01-Mapa de riesgo-UO'!I422</f>
        <v>Baja apropiación de la política académica curricular, que reglamentan el PEI y las orientaciones institucionales para el diseño y renovación curricular de los programas académicos en la Universidad.</v>
      </c>
      <c r="H421" s="461" t="str">
        <f>'01-Mapa de riesgo-UO'!M422</f>
        <v xml:space="preserve">Currículos desactualizados que no responden a los lineamientos institucionales
No apropiación de la identidad institucional  "Formación profesional integral", por parte de la comunidad académica
</v>
      </c>
      <c r="I421" s="464" t="str">
        <f>'01-Mapa de riesgo-UO'!AT422</f>
        <v>MODERADO</v>
      </c>
      <c r="J421" s="461" t="str">
        <f>'01-Mapa de riesgo-UO'!AU422</f>
        <v># de programas renovados/ # de programas activos</v>
      </c>
      <c r="K421" s="542">
        <v>0.27700000000000002</v>
      </c>
      <c r="L421" s="533" t="s">
        <v>2784</v>
      </c>
      <c r="M421" s="267" t="str">
        <f>'01-Mapa de riesgo-UO'!W422</f>
        <v>Sesiones de acompañamiento a los programas académicos y sus respectivos registros 
Balance anual del acompañamiento realizado a los programas académicos</v>
      </c>
      <c r="N421" s="266">
        <f>'01-Mapa de riesgo-UO'!AB422</f>
        <v>0</v>
      </c>
      <c r="O421" s="266" t="str">
        <f>'01-Mapa de riesgo-UO'!AF422</f>
        <v>Asignado</v>
      </c>
      <c r="P421" s="268" t="str">
        <f>'01-Mapa de riesgo-UO'!AK422</f>
        <v>Oportuno</v>
      </c>
      <c r="Q421" s="268" t="str">
        <f>'01-Mapa de riesgo-UO'!AP422</f>
        <v>Preventivo</v>
      </c>
      <c r="R421" s="464" t="str">
        <f>'01-Mapa de riesgo-UO'!AR422</f>
        <v>ACEPTABLE</v>
      </c>
      <c r="S421" s="571" t="s">
        <v>2792</v>
      </c>
      <c r="T421" s="467"/>
      <c r="U421" s="269" t="str">
        <f>'01-Mapa de riesgo-UO'!AW422</f>
        <v>COMPARTIR</v>
      </c>
      <c r="V421" s="269" t="str">
        <f>'01-Mapa de riesgo-UO'!AX422</f>
        <v>Renovación curricular</v>
      </c>
      <c r="W421" s="270" t="str">
        <f>'01-Mapa de riesgo-UO'!K422</f>
        <v>No cumplimiento del Proyecto Educativo Institucional y las orientaciones institucionales para la renovación curricular.</v>
      </c>
      <c r="X421" s="273" t="s">
        <v>266</v>
      </c>
      <c r="Y421" s="284" t="s">
        <v>2802</v>
      </c>
      <c r="Z421" s="273" t="s">
        <v>542</v>
      </c>
      <c r="AA421" s="273"/>
      <c r="AB421" s="479" t="s">
        <v>2213</v>
      </c>
      <c r="AC421" s="264"/>
    </row>
    <row r="422" spans="1:29" ht="92.25" hidden="1" customHeight="1" x14ac:dyDescent="0.2">
      <c r="A422" s="462"/>
      <c r="B422" s="462"/>
      <c r="C422" s="462"/>
      <c r="D422" s="462"/>
      <c r="E422" s="462"/>
      <c r="F422" s="462"/>
      <c r="G422" s="266"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62"/>
      <c r="I422" s="462"/>
      <c r="J422" s="462"/>
      <c r="K422" s="543"/>
      <c r="L422" s="472"/>
      <c r="M422" s="267" t="str">
        <f>'01-Mapa de riesgo-UO'!W423</f>
        <v>Aprobación de las renovaciones curriculares de los programas académicos por parte del comité central de curriculo y evaluación o comité central de prosgrados  según corresponda</v>
      </c>
      <c r="N422" s="266">
        <f>'01-Mapa de riesgo-UO'!AB423</f>
        <v>0</v>
      </c>
      <c r="O422" s="266" t="str">
        <f>'01-Mapa de riesgo-UO'!AF423</f>
        <v>Asignado</v>
      </c>
      <c r="P422" s="268" t="str">
        <f>'01-Mapa de riesgo-UO'!AK423</f>
        <v>Oportuno</v>
      </c>
      <c r="Q422" s="268" t="str">
        <f>'01-Mapa de riesgo-UO'!AP423</f>
        <v>Preventivo</v>
      </c>
      <c r="R422" s="462"/>
      <c r="S422" s="571" t="s">
        <v>2793</v>
      </c>
      <c r="T422" s="467"/>
      <c r="U422" s="269" t="str">
        <f>'01-Mapa de riesgo-UO'!AW423</f>
        <v>COMPARTIR</v>
      </c>
      <c r="V422" s="269" t="str">
        <f>'01-Mapa de riesgo-UO'!AX423</f>
        <v>Renovación curricular</v>
      </c>
      <c r="W422" s="270">
        <f>'01-Mapa de riesgo-UO'!K423</f>
        <v>0</v>
      </c>
      <c r="X422" s="273" t="s">
        <v>266</v>
      </c>
      <c r="Y422" s="273" t="s">
        <v>2803</v>
      </c>
      <c r="Z422" s="273" t="s">
        <v>542</v>
      </c>
      <c r="AA422" s="273"/>
      <c r="AB422" s="469"/>
      <c r="AC422" s="264"/>
    </row>
    <row r="423" spans="1:29" ht="92.25" hidden="1" customHeight="1" x14ac:dyDescent="0.2">
      <c r="A423" s="463"/>
      <c r="B423" s="463"/>
      <c r="C423" s="463"/>
      <c r="D423" s="463"/>
      <c r="E423" s="463"/>
      <c r="F423" s="463"/>
      <c r="G423" s="266">
        <f>'01-Mapa de riesgo-UO'!I424</f>
        <v>0</v>
      </c>
      <c r="H423" s="463"/>
      <c r="I423" s="463"/>
      <c r="J423" s="463"/>
      <c r="K423" s="544"/>
      <c r="L423" s="473"/>
      <c r="M423" s="267">
        <f>'01-Mapa de riesgo-UO'!W424</f>
        <v>0</v>
      </c>
      <c r="N423" s="266">
        <f>'01-Mapa de riesgo-UO'!AB424</f>
        <v>0</v>
      </c>
      <c r="O423" s="266">
        <f>'01-Mapa de riesgo-UO'!AF424</f>
        <v>0</v>
      </c>
      <c r="P423" s="268">
        <f>'01-Mapa de riesgo-UO'!AK424</f>
        <v>0</v>
      </c>
      <c r="Q423" s="268">
        <f>'01-Mapa de riesgo-UO'!AP424</f>
        <v>0</v>
      </c>
      <c r="R423" s="463"/>
      <c r="S423" s="571"/>
      <c r="T423" s="467"/>
      <c r="U423" s="269">
        <f>'01-Mapa de riesgo-UO'!AW424</f>
        <v>0</v>
      </c>
      <c r="V423" s="269">
        <f>'01-Mapa de riesgo-UO'!AX424</f>
        <v>0</v>
      </c>
      <c r="W423" s="270">
        <f>'01-Mapa de riesgo-UO'!K424</f>
        <v>0</v>
      </c>
      <c r="X423" s="271"/>
      <c r="Y423" s="272"/>
      <c r="Z423" s="273"/>
      <c r="AA423" s="273"/>
      <c r="AB423" s="470"/>
      <c r="AC423" s="264"/>
    </row>
    <row r="424" spans="1:29" ht="92.25" hidden="1" customHeight="1" x14ac:dyDescent="0.2">
      <c r="A424" s="465">
        <v>139</v>
      </c>
      <c r="B424" s="465" t="str">
        <f>'01-Mapa de riesgo-UO'!D425</f>
        <v>DOCENCIA</v>
      </c>
      <c r="C424" s="461" t="str">
        <f>+'01-Mapa de riesgo-UO'!F425</f>
        <v>NO</v>
      </c>
      <c r="D424" s="461" t="str">
        <f>'01-Mapa de riesgo-UO'!J425</f>
        <v>Estratégico</v>
      </c>
      <c r="E424" s="461" t="str">
        <f>'01-Mapa de riesgo-UO'!K425</f>
        <v>Pérdida del Registro Calificado de un Programa Académico</v>
      </c>
      <c r="F424" s="461" t="str">
        <f>'01-Mapa de riesgo-UO'!L425</f>
        <v>No renovación del registro calificado de un programa académico</v>
      </c>
      <c r="G424" s="266" t="str">
        <f>'01-Mapa de riesgo-UO'!I425</f>
        <v>No realizar seguimiento adecuado a las fechas de vencimiento y por lo tanto no realizar la solicitud en el tiempo reglamentario</v>
      </c>
      <c r="H424" s="461"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64" t="str">
        <f>'01-Mapa de riesgo-UO'!AT425</f>
        <v>LEVE</v>
      </c>
      <c r="J424" s="461" t="str">
        <f>'01-Mapa de riesgo-UO'!AU425</f>
        <v>No. de programas a los que el MEN no le otorga renovación de registro calificado / No. total de programas activos en la vigencia</v>
      </c>
      <c r="K424" s="545">
        <f>0/120</f>
        <v>0</v>
      </c>
      <c r="L424" s="533" t="s">
        <v>2785</v>
      </c>
      <c r="M424" s="267" t="str">
        <f>'01-Mapa de riesgo-UO'!W425</f>
        <v>Seguimiento permanente a la fecha de vencimiento de todos los registros calificados de los programas académicos a través del SACES y del cuadro de Vicerrectoría Académica</v>
      </c>
      <c r="N424" s="266">
        <f>'01-Mapa de riesgo-UO'!AB425</f>
        <v>0</v>
      </c>
      <c r="O424" s="266" t="str">
        <f>'01-Mapa de riesgo-UO'!AF425</f>
        <v>Asignado</v>
      </c>
      <c r="P424" s="268" t="str">
        <f>'01-Mapa de riesgo-UO'!AK425</f>
        <v>Oportuno</v>
      </c>
      <c r="Q424" s="268" t="str">
        <f>'01-Mapa de riesgo-UO'!AP425</f>
        <v>Preventivo</v>
      </c>
      <c r="R424" s="464" t="str">
        <f>'01-Mapa de riesgo-UO'!AR425</f>
        <v>ACEPTABLE</v>
      </c>
      <c r="S424" s="483" t="s">
        <v>2794</v>
      </c>
      <c r="T424" s="483"/>
      <c r="U424" s="269" t="str">
        <f>'01-Mapa de riesgo-UO'!AW425</f>
        <v>ASUMIR</v>
      </c>
      <c r="V424" s="269">
        <f>'01-Mapa de riesgo-UO'!AX425</f>
        <v>0</v>
      </c>
      <c r="W424" s="270" t="str">
        <f>'01-Mapa de riesgo-UO'!K425</f>
        <v>Pérdida del Registro Calificado de un Programa Académico</v>
      </c>
      <c r="X424" s="273" t="s">
        <v>541</v>
      </c>
      <c r="Y424" s="273" t="s">
        <v>2804</v>
      </c>
      <c r="Z424" s="273"/>
      <c r="AA424" s="273"/>
      <c r="AB424" s="479" t="s">
        <v>2213</v>
      </c>
      <c r="AC424" s="264"/>
    </row>
    <row r="425" spans="1:29" ht="92.25" hidden="1" customHeight="1" x14ac:dyDescent="0.2">
      <c r="A425" s="462"/>
      <c r="B425" s="462"/>
      <c r="C425" s="462"/>
      <c r="D425" s="462"/>
      <c r="E425" s="462"/>
      <c r="F425" s="462"/>
      <c r="G425" s="266" t="str">
        <f>'01-Mapa de riesgo-UO'!I426</f>
        <v>No cumplir con los estándares establecidos para la renovación del Registro Calificado</v>
      </c>
      <c r="H425" s="462"/>
      <c r="I425" s="462"/>
      <c r="J425" s="462"/>
      <c r="K425" s="546"/>
      <c r="L425" s="472"/>
      <c r="M425" s="267" t="str">
        <f>'01-Mapa de riesgo-UO'!W426</f>
        <v>Recordar a través de memorando un año antes, la fecha de vencimiento de registro calificado al programa y a su respectiva facultad</v>
      </c>
      <c r="N425" s="266">
        <f>'01-Mapa de riesgo-UO'!AB426</f>
        <v>0</v>
      </c>
      <c r="O425" s="266" t="str">
        <f>'01-Mapa de riesgo-UO'!AF426</f>
        <v>Asignado</v>
      </c>
      <c r="P425" s="268" t="str">
        <f>'01-Mapa de riesgo-UO'!AK426</f>
        <v>Oportuno</v>
      </c>
      <c r="Q425" s="268" t="str">
        <f>'01-Mapa de riesgo-UO'!AP426</f>
        <v>Preventivo</v>
      </c>
      <c r="R425" s="462"/>
      <c r="S425" s="483" t="s">
        <v>2795</v>
      </c>
      <c r="T425" s="483"/>
      <c r="U425" s="269" t="str">
        <f>'01-Mapa de riesgo-UO'!AW426</f>
        <v>ASUMIR</v>
      </c>
      <c r="V425" s="269">
        <f>'01-Mapa de riesgo-UO'!AX426</f>
        <v>0</v>
      </c>
      <c r="W425" s="270">
        <f>'01-Mapa de riesgo-UO'!K426</f>
        <v>0</v>
      </c>
      <c r="X425" s="273" t="s">
        <v>541</v>
      </c>
      <c r="Y425" s="273" t="s">
        <v>2804</v>
      </c>
      <c r="Z425" s="273"/>
      <c r="AA425" s="273"/>
      <c r="AB425" s="469"/>
      <c r="AC425" s="264"/>
    </row>
    <row r="426" spans="1:29" ht="92.25" hidden="1" customHeight="1" x14ac:dyDescent="0.2">
      <c r="A426" s="463"/>
      <c r="B426" s="463"/>
      <c r="C426" s="463"/>
      <c r="D426" s="463"/>
      <c r="E426" s="463"/>
      <c r="F426" s="463"/>
      <c r="G426" s="266">
        <f>'01-Mapa de riesgo-UO'!I427</f>
        <v>0</v>
      </c>
      <c r="H426" s="463"/>
      <c r="I426" s="463"/>
      <c r="J426" s="463"/>
      <c r="K426" s="547"/>
      <c r="L426" s="473"/>
      <c r="M426" s="267" t="str">
        <f>'01-Mapa de riesgo-UO'!W427</f>
        <v>Brindar asesoria a los directores de programa sobre el procedimiento para la solicitud de renovación de registro calificado.</v>
      </c>
      <c r="N426" s="266">
        <f>'01-Mapa de riesgo-UO'!AB427</f>
        <v>0</v>
      </c>
      <c r="O426" s="266" t="str">
        <f>'01-Mapa de riesgo-UO'!AF427</f>
        <v>Asignado</v>
      </c>
      <c r="P426" s="268" t="str">
        <f>'01-Mapa de riesgo-UO'!AK427</f>
        <v>Oportuno</v>
      </c>
      <c r="Q426" s="268" t="str">
        <f>'01-Mapa de riesgo-UO'!AP427</f>
        <v>Preventivo</v>
      </c>
      <c r="R426" s="463"/>
      <c r="S426" s="483" t="s">
        <v>2796</v>
      </c>
      <c r="T426" s="483"/>
      <c r="U426" s="269" t="str">
        <f>'01-Mapa de riesgo-UO'!AW427</f>
        <v>ASUMIR</v>
      </c>
      <c r="V426" s="269">
        <f>'01-Mapa de riesgo-UO'!AX427</f>
        <v>0</v>
      </c>
      <c r="W426" s="270">
        <f>'01-Mapa de riesgo-UO'!K427</f>
        <v>0</v>
      </c>
      <c r="X426" s="273" t="s">
        <v>541</v>
      </c>
      <c r="Y426" s="273" t="s">
        <v>2804</v>
      </c>
      <c r="Z426" s="273"/>
      <c r="AA426" s="273"/>
      <c r="AB426" s="470"/>
      <c r="AC426" s="264"/>
    </row>
    <row r="427" spans="1:29" ht="92.25" hidden="1" customHeight="1" x14ac:dyDescent="0.2">
      <c r="A427" s="465">
        <v>140</v>
      </c>
      <c r="B427" s="465" t="str">
        <f>'01-Mapa de riesgo-UO'!D428</f>
        <v>DOCENCIA</v>
      </c>
      <c r="C427" s="461" t="str">
        <f>+'01-Mapa de riesgo-UO'!F428</f>
        <v>NO</v>
      </c>
      <c r="D427" s="461" t="str">
        <f>'01-Mapa de riesgo-UO'!J428</f>
        <v>Estratégico</v>
      </c>
      <c r="E427" s="461" t="str">
        <f>'01-Mapa de riesgo-UO'!K428</f>
        <v>Cierre o cancelación de asigntauras o programas virtuales</v>
      </c>
      <c r="F427" s="461"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6" t="str">
        <f>'01-Mapa de riesgo-UO'!I428</f>
        <v xml:space="preserve">El reglamento estudiantil permite la cancelación de asignaturas en cualquier período del semestre académico. </v>
      </c>
      <c r="H427" s="461"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64" t="str">
        <f>'01-Mapa de riesgo-UO'!AT428</f>
        <v>MODERADO</v>
      </c>
      <c r="J427" s="461" t="str">
        <f>'01-Mapa de riesgo-UO'!AU428</f>
        <v>% de cancelación o cierre =
# de cancelaciones semestrales de programas o asignaturas/ # de programas o asignaturas semestrales</v>
      </c>
      <c r="K427" s="533">
        <v>33.799999999999997</v>
      </c>
      <c r="L427" s="533" t="s">
        <v>2786</v>
      </c>
      <c r="M427" s="267" t="str">
        <f>'01-Mapa de riesgo-UO'!W428</f>
        <v>Estrategias de acompañamiento a estudiantes y docentes</v>
      </c>
      <c r="N427" s="266">
        <f>'01-Mapa de riesgo-UO'!AB428</f>
        <v>0</v>
      </c>
      <c r="O427" s="266" t="str">
        <f>'01-Mapa de riesgo-UO'!AF428</f>
        <v>Asignado</v>
      </c>
      <c r="P427" s="268" t="str">
        <f>'01-Mapa de riesgo-UO'!AK428</f>
        <v>Oportuno</v>
      </c>
      <c r="Q427" s="268" t="str">
        <f>'01-Mapa de riesgo-UO'!AP428</f>
        <v>Preventivo</v>
      </c>
      <c r="R427" s="464" t="str">
        <f>'01-Mapa de riesgo-UO'!AR428</f>
        <v>DÉBIL</v>
      </c>
      <c r="S427" s="571" t="s">
        <v>2797</v>
      </c>
      <c r="T427" s="467"/>
      <c r="U427" s="269" t="str">
        <f>'01-Mapa de riesgo-UO'!AW428</f>
        <v>REDUCIR</v>
      </c>
      <c r="V427" s="269" t="str">
        <f>'01-Mapa de riesgo-UO'!AX428</f>
        <v>Comunicación permanente con los estudiantes a través los canales de contacto de Univirtual</v>
      </c>
      <c r="W427" s="270" t="str">
        <f>'01-Mapa de riesgo-UO'!K428</f>
        <v>Cierre o cancelación de asigntauras o programas virtuales</v>
      </c>
      <c r="X427" s="273" t="s">
        <v>541</v>
      </c>
      <c r="Y427" s="273" t="s">
        <v>2805</v>
      </c>
      <c r="Z427" s="273" t="s">
        <v>544</v>
      </c>
      <c r="AA427" s="273" t="s">
        <v>2806</v>
      </c>
      <c r="AB427" s="479" t="s">
        <v>2213</v>
      </c>
      <c r="AC427" s="264"/>
    </row>
    <row r="428" spans="1:29" ht="92.25" hidden="1" customHeight="1" x14ac:dyDescent="0.2">
      <c r="A428" s="462"/>
      <c r="B428" s="462"/>
      <c r="C428" s="462"/>
      <c r="D428" s="462"/>
      <c r="E428" s="462"/>
      <c r="F428" s="462"/>
      <c r="G428" s="266" t="str">
        <f>'01-Mapa de riesgo-UO'!I429</f>
        <v>Falta de habilidades y competencias fundamentales para mantenerse en la modalidad.</v>
      </c>
      <c r="H428" s="462"/>
      <c r="I428" s="462"/>
      <c r="J428" s="462"/>
      <c r="K428" s="472"/>
      <c r="L428" s="472"/>
      <c r="M428" s="267" t="str">
        <f>'01-Mapa de riesgo-UO'!W429</f>
        <v>Medición periódica de la deserción de los estudiantes en las asignaturas virtuales</v>
      </c>
      <c r="N428" s="266">
        <f>'01-Mapa de riesgo-UO'!AB429</f>
        <v>0</v>
      </c>
      <c r="O428" s="266" t="str">
        <f>'01-Mapa de riesgo-UO'!AF429</f>
        <v>Asignado</v>
      </c>
      <c r="P428" s="268" t="str">
        <f>'01-Mapa de riesgo-UO'!AK429</f>
        <v>Oportuno</v>
      </c>
      <c r="Q428" s="268" t="str">
        <f>'01-Mapa de riesgo-UO'!AP429</f>
        <v>Detectivo</v>
      </c>
      <c r="R428" s="462"/>
      <c r="S428" s="571" t="s">
        <v>2798</v>
      </c>
      <c r="T428" s="467"/>
      <c r="U428" s="269" t="str">
        <f>'01-Mapa de riesgo-UO'!AW429</f>
        <v>REDUCIR</v>
      </c>
      <c r="V428" s="269" t="str">
        <f>'01-Mapa de riesgo-UO'!AX429</f>
        <v>Identificación de estudiantes con riesgo de cancelación o abandono de asignaturas semipresenciales y remitir aquellos casos que presenten causas personales y/o académicas a las dependencias que correspondan</v>
      </c>
      <c r="W428" s="270">
        <f>'01-Mapa de riesgo-UO'!K429</f>
        <v>0</v>
      </c>
      <c r="X428" s="273" t="s">
        <v>541</v>
      </c>
      <c r="Y428" s="273" t="s">
        <v>2807</v>
      </c>
      <c r="Z428" s="273" t="s">
        <v>544</v>
      </c>
      <c r="AA428" s="273" t="s">
        <v>2808</v>
      </c>
      <c r="AB428" s="469"/>
      <c r="AC428" s="264"/>
    </row>
    <row r="429" spans="1:29" ht="92.25" hidden="1" customHeight="1" x14ac:dyDescent="0.2">
      <c r="A429" s="463"/>
      <c r="B429" s="463"/>
      <c r="C429" s="463"/>
      <c r="D429" s="463"/>
      <c r="E429" s="463"/>
      <c r="F429" s="463"/>
      <c r="G429" s="266" t="str">
        <f>'01-Mapa de riesgo-UO'!I430</f>
        <v xml:space="preserve">Falta de procedimientos institucionales que garanticen la creación y oferta de asignaturas o programas virtuales </v>
      </c>
      <c r="H429" s="463"/>
      <c r="I429" s="463"/>
      <c r="J429" s="463"/>
      <c r="K429" s="473"/>
      <c r="L429" s="473"/>
      <c r="M429" s="267">
        <f>'01-Mapa de riesgo-UO'!W430</f>
        <v>0</v>
      </c>
      <c r="N429" s="266">
        <f>'01-Mapa de riesgo-UO'!AB430</f>
        <v>0</v>
      </c>
      <c r="O429" s="266">
        <f>'01-Mapa de riesgo-UO'!AF430</f>
        <v>0</v>
      </c>
      <c r="P429" s="268">
        <f>'01-Mapa de riesgo-UO'!AK430</f>
        <v>0</v>
      </c>
      <c r="Q429" s="268">
        <f>'01-Mapa de riesgo-UO'!AP430</f>
        <v>0</v>
      </c>
      <c r="R429" s="463"/>
      <c r="S429" s="571"/>
      <c r="T429" s="467"/>
      <c r="U429" s="269">
        <f>'01-Mapa de riesgo-UO'!AW430</f>
        <v>0</v>
      </c>
      <c r="V429" s="269">
        <f>'01-Mapa de riesgo-UO'!AX430</f>
        <v>0</v>
      </c>
      <c r="W429" s="270">
        <f>'01-Mapa de riesgo-UO'!K430</f>
        <v>0</v>
      </c>
      <c r="X429" s="271"/>
      <c r="Y429" s="272"/>
      <c r="Z429" s="273"/>
      <c r="AA429" s="273"/>
      <c r="AB429" s="470"/>
      <c r="AC429" s="264"/>
    </row>
    <row r="430" spans="1:29" ht="99.75" customHeight="1" x14ac:dyDescent="0.2">
      <c r="A430" s="465">
        <v>141</v>
      </c>
      <c r="B430" s="465" t="str">
        <f>'01-Mapa de riesgo-UO'!D431</f>
        <v>INVESTIGACIÓN_E_INNOVACIÓN</v>
      </c>
      <c r="C430" s="461" t="str">
        <f>+'01-Mapa de riesgo-UO'!F431</f>
        <v>SI</v>
      </c>
      <c r="D430" s="461" t="str">
        <f>'01-Mapa de riesgo-UO'!J431</f>
        <v>Estratégico</v>
      </c>
      <c r="E430" s="461" t="str">
        <f>'01-Mapa de riesgo-UO'!K431</f>
        <v xml:space="preserve">Reducción en la cantidad de activos de conocimiento transferidos a la sociedad </v>
      </c>
      <c r="F430" s="461"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6" t="str">
        <f>'01-Mapa de riesgo-UO'!I431</f>
        <v xml:space="preserve">Falta de financiación externa para la validación, prototipado y escalamiento de los activos tecnológicos </v>
      </c>
      <c r="H430" s="461"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64" t="str">
        <f>'01-Mapa de riesgo-UO'!AT431</f>
        <v>LEVE</v>
      </c>
      <c r="J430" s="461" t="str">
        <f>'01-Mapa de riesgo-UO'!AU431</f>
        <v>Índice de variación de contratos  de transferencia de activos de conocimiento: No de contratos de transferencia de activos de conocimiento 2024/ No de contratos de transferencia de activos de conocimiento 2023</v>
      </c>
      <c r="K430" s="533">
        <f>9/7</f>
        <v>1.2857142857142858</v>
      </c>
      <c r="L430" s="548" t="s">
        <v>2813</v>
      </c>
      <c r="M430" s="267" t="str">
        <f>'01-Mapa de riesgo-UO'!W431</f>
        <v xml:space="preserve">Actualización de inventario de activos de conocimiento y diagnóstico del índice de madurez tecnológica -  TRL </v>
      </c>
      <c r="N430" s="266">
        <f>'01-Mapa de riesgo-UO'!AB431</f>
        <v>0</v>
      </c>
      <c r="O430" s="266" t="str">
        <f>'01-Mapa de riesgo-UO'!AF431</f>
        <v>Asignado</v>
      </c>
      <c r="P430" s="268" t="str">
        <f>'01-Mapa de riesgo-UO'!AK431</f>
        <v>Oportuno</v>
      </c>
      <c r="Q430" s="268" t="str">
        <f>'01-Mapa de riesgo-UO'!AP431</f>
        <v>Preventivo</v>
      </c>
      <c r="R430" s="464" t="str">
        <f>'01-Mapa de riesgo-UO'!AR431</f>
        <v>ACEPTABLE</v>
      </c>
      <c r="S430" s="575" t="s">
        <v>2817</v>
      </c>
      <c r="T430" s="576"/>
      <c r="U430" s="269" t="str">
        <f>'01-Mapa de riesgo-UO'!AW431</f>
        <v>ASUMIR</v>
      </c>
      <c r="V430" s="269">
        <f>'01-Mapa de riesgo-UO'!AX431</f>
        <v>0</v>
      </c>
      <c r="W430" s="270" t="str">
        <f>'01-Mapa de riesgo-UO'!K431</f>
        <v xml:space="preserve">Reducción en la cantidad de activos de conocimiento transferidos a la sociedad </v>
      </c>
      <c r="X430" s="271"/>
      <c r="Y430" s="272"/>
      <c r="Z430" s="273"/>
      <c r="AA430" s="273"/>
      <c r="AB430" s="479" t="s">
        <v>2213</v>
      </c>
      <c r="AC430" s="264"/>
    </row>
    <row r="431" spans="1:29" ht="92.25" hidden="1" customHeight="1" x14ac:dyDescent="0.2">
      <c r="A431" s="462"/>
      <c r="B431" s="462"/>
      <c r="C431" s="462"/>
      <c r="D431" s="462"/>
      <c r="E431" s="462"/>
      <c r="F431" s="462"/>
      <c r="G431" s="266" t="str">
        <f>'01-Mapa de riesgo-UO'!I432</f>
        <v>Cambios en la normatividad que dificulten el proceso de transferencia de los activos de conocimiento</v>
      </c>
      <c r="H431" s="462"/>
      <c r="I431" s="462"/>
      <c r="J431" s="462"/>
      <c r="K431" s="472"/>
      <c r="L431" s="549"/>
      <c r="M431" s="267" t="str">
        <f>'01-Mapa de riesgo-UO'!W432</f>
        <v xml:space="preserve">Jornadas de sensibilización del Estatuto de Propiedad Intelectual  entre la comunidad universitaria </v>
      </c>
      <c r="N431" s="266">
        <f>'01-Mapa de riesgo-UO'!AB432</f>
        <v>0</v>
      </c>
      <c r="O431" s="266" t="str">
        <f>'01-Mapa de riesgo-UO'!AF432</f>
        <v>Asignado</v>
      </c>
      <c r="P431" s="268" t="str">
        <f>'01-Mapa de riesgo-UO'!AK432</f>
        <v>Oportuno</v>
      </c>
      <c r="Q431" s="268" t="str">
        <f>'01-Mapa de riesgo-UO'!AP432</f>
        <v>Preventivo</v>
      </c>
      <c r="R431" s="462"/>
      <c r="S431" s="575" t="s">
        <v>2818</v>
      </c>
      <c r="T431" s="576"/>
      <c r="U431" s="269" t="str">
        <f>'01-Mapa de riesgo-UO'!AW432</f>
        <v>ASUMIR</v>
      </c>
      <c r="V431" s="269">
        <f>'01-Mapa de riesgo-UO'!AX432</f>
        <v>0</v>
      </c>
      <c r="W431" s="270">
        <f>'01-Mapa de riesgo-UO'!K432</f>
        <v>0</v>
      </c>
      <c r="X431" s="271"/>
      <c r="Y431" s="272"/>
      <c r="Z431" s="273"/>
      <c r="AA431" s="273"/>
      <c r="AB431" s="469"/>
      <c r="AC431" s="264"/>
    </row>
    <row r="432" spans="1:29" ht="92.25" hidden="1" customHeight="1" x14ac:dyDescent="0.2">
      <c r="A432" s="463"/>
      <c r="B432" s="463"/>
      <c r="C432" s="463"/>
      <c r="D432" s="463"/>
      <c r="E432" s="463"/>
      <c r="F432" s="463"/>
      <c r="G432" s="266" t="str">
        <f>'01-Mapa de riesgo-UO'!I433</f>
        <v xml:space="preserve">Incipiente presupuesto para financiar convocatorias de desarrollo tecnológico e innovación </v>
      </c>
      <c r="H432" s="463"/>
      <c r="I432" s="463"/>
      <c r="J432" s="463"/>
      <c r="K432" s="473"/>
      <c r="L432" s="550"/>
      <c r="M432" s="267" t="str">
        <f>'01-Mapa de riesgo-UO'!W433</f>
        <v xml:space="preserve">Identificación y priorización de proyectos de desarrollo tecnológico e innovación susceptibles de financiación </v>
      </c>
      <c r="N432" s="266">
        <f>'01-Mapa de riesgo-UO'!AB433</f>
        <v>0</v>
      </c>
      <c r="O432" s="266" t="str">
        <f>'01-Mapa de riesgo-UO'!AF433</f>
        <v>Asignado</v>
      </c>
      <c r="P432" s="268" t="str">
        <f>'01-Mapa de riesgo-UO'!AK433</f>
        <v>Oportuno</v>
      </c>
      <c r="Q432" s="268" t="str">
        <f>'01-Mapa de riesgo-UO'!AP433</f>
        <v>Preventivo</v>
      </c>
      <c r="R432" s="463"/>
      <c r="S432" s="575" t="s">
        <v>2819</v>
      </c>
      <c r="T432" s="576"/>
      <c r="U432" s="269" t="str">
        <f>'01-Mapa de riesgo-UO'!AW433</f>
        <v>ASUMIR</v>
      </c>
      <c r="V432" s="269">
        <f>'01-Mapa de riesgo-UO'!AX433</f>
        <v>0</v>
      </c>
      <c r="W432" s="270">
        <f>'01-Mapa de riesgo-UO'!K433</f>
        <v>0</v>
      </c>
      <c r="X432" s="271"/>
      <c r="Y432" s="272"/>
      <c r="Z432" s="273"/>
      <c r="AA432" s="273"/>
      <c r="AB432" s="470"/>
      <c r="AC432" s="264"/>
    </row>
    <row r="433" spans="1:29" ht="92.25" hidden="1" customHeight="1" x14ac:dyDescent="0.2">
      <c r="A433" s="465">
        <v>142</v>
      </c>
      <c r="B433" s="465" t="str">
        <f>'01-Mapa de riesgo-UO'!D434</f>
        <v>EXTENSIÓN_PROYECCIÓN_SOCIAL</v>
      </c>
      <c r="C433" s="461" t="str">
        <f>+'01-Mapa de riesgo-UO'!F434</f>
        <v>NO</v>
      </c>
      <c r="D433" s="461" t="str">
        <f>'01-Mapa de riesgo-UO'!J434</f>
        <v>Financiero</v>
      </c>
      <c r="E433" s="461" t="str">
        <f>'01-Mapa de riesgo-UO'!K434</f>
        <v>Disminución de la inversión institucional en proyectos de Extensión financiados a traves de Convocatorias Internas</v>
      </c>
      <c r="F433" s="461" t="str">
        <f>'01-Mapa de riesgo-UO'!L434</f>
        <v>Disminución de la inversión institucional en proyectos de Extensión financiados a traves de Convocatorias Internas</v>
      </c>
      <c r="G433" s="266" t="str">
        <f>'01-Mapa de riesgo-UO'!I434</f>
        <v>Disminución presupuestal para la financiación de los proyectos de extension</v>
      </c>
      <c r="H433" s="461" t="str">
        <f>'01-Mapa de riesgo-UO'!M434</f>
        <v xml:space="preserve">Reducción en la ejecución y financiación de proyectos y actividades de extensión universitaria
</v>
      </c>
      <c r="I433" s="464" t="str">
        <f>'01-Mapa de riesgo-UO'!AT434</f>
        <v>LEVE</v>
      </c>
      <c r="J433" s="461" t="str">
        <f>'01-Mapa de riesgo-UO'!AU434</f>
        <v>Indice de Variación en el Numero de proyectos de Extensión Financiados internamente, respecto al año anterior: No de proyectos de extensión financiados año 2025 / No de proyectos de extensión financiados año 2024</v>
      </c>
      <c r="K433" s="553">
        <f>17/13</f>
        <v>1.3076923076923077</v>
      </c>
      <c r="L433" s="533" t="s">
        <v>2814</v>
      </c>
      <c r="M433" s="267" t="str">
        <f>'01-Mapa de riesgo-UO'!W434</f>
        <v>Convocatorias periódicas para la financiación de proyectos de Extensión</v>
      </c>
      <c r="N433" s="266">
        <f>'01-Mapa de riesgo-UO'!AB434</f>
        <v>0</v>
      </c>
      <c r="O433" s="266" t="str">
        <f>'01-Mapa de riesgo-UO'!AF434</f>
        <v>Asignado</v>
      </c>
      <c r="P433" s="268" t="str">
        <f>'01-Mapa de riesgo-UO'!AK434</f>
        <v>Oportuno</v>
      </c>
      <c r="Q433" s="268" t="str">
        <f>'01-Mapa de riesgo-UO'!AP434</f>
        <v>Preventivo</v>
      </c>
      <c r="R433" s="464" t="str">
        <f>'01-Mapa de riesgo-UO'!AR434</f>
        <v>ACEPTABLE</v>
      </c>
      <c r="S433" s="571" t="s">
        <v>2820</v>
      </c>
      <c r="T433" s="467"/>
      <c r="U433" s="269" t="str">
        <f>'01-Mapa de riesgo-UO'!AW434</f>
        <v>ASUMIR</v>
      </c>
      <c r="V433" s="269">
        <f>'01-Mapa de riesgo-UO'!AX434</f>
        <v>0</v>
      </c>
      <c r="W433" s="270" t="str">
        <f>'01-Mapa de riesgo-UO'!K434</f>
        <v>Disminución de la inversión institucional en proyectos de Extensión financiados a traves de Convocatorias Internas</v>
      </c>
      <c r="X433" s="271"/>
      <c r="Y433" s="272"/>
      <c r="Z433" s="273"/>
      <c r="AA433" s="273"/>
      <c r="AB433" s="479" t="s">
        <v>2213</v>
      </c>
      <c r="AC433" s="264"/>
    </row>
    <row r="434" spans="1:29" ht="92.25" hidden="1" customHeight="1" x14ac:dyDescent="0.2">
      <c r="A434" s="462"/>
      <c r="B434" s="462"/>
      <c r="C434" s="462"/>
      <c r="D434" s="462"/>
      <c r="E434" s="462"/>
      <c r="F434" s="462"/>
      <c r="G434" s="266">
        <f>'01-Mapa de riesgo-UO'!I435</f>
        <v>0</v>
      </c>
      <c r="H434" s="462"/>
      <c r="I434" s="462"/>
      <c r="J434" s="462"/>
      <c r="K434" s="554"/>
      <c r="L434" s="539"/>
      <c r="M434" s="267">
        <f>'01-Mapa de riesgo-UO'!W435</f>
        <v>0</v>
      </c>
      <c r="N434" s="266">
        <f>'01-Mapa de riesgo-UO'!AB435</f>
        <v>0</v>
      </c>
      <c r="O434" s="266">
        <f>'01-Mapa de riesgo-UO'!AF435</f>
        <v>0</v>
      </c>
      <c r="P434" s="268">
        <f>'01-Mapa de riesgo-UO'!AK435</f>
        <v>0</v>
      </c>
      <c r="Q434" s="268">
        <f>'01-Mapa de riesgo-UO'!AP435</f>
        <v>0</v>
      </c>
      <c r="R434" s="462"/>
      <c r="S434" s="571"/>
      <c r="T434" s="467"/>
      <c r="U434" s="269">
        <f>'01-Mapa de riesgo-UO'!AW435</f>
        <v>0</v>
      </c>
      <c r="V434" s="269">
        <f>'01-Mapa de riesgo-UO'!AX435</f>
        <v>0</v>
      </c>
      <c r="W434" s="270">
        <f>'01-Mapa de riesgo-UO'!K435</f>
        <v>0</v>
      </c>
      <c r="X434" s="271"/>
      <c r="Y434" s="272"/>
      <c r="Z434" s="273"/>
      <c r="AA434" s="273"/>
      <c r="AB434" s="469"/>
      <c r="AC434" s="264"/>
    </row>
    <row r="435" spans="1:29" ht="92.25" hidden="1" customHeight="1" x14ac:dyDescent="0.2">
      <c r="A435" s="463"/>
      <c r="B435" s="463"/>
      <c r="C435" s="463"/>
      <c r="D435" s="463"/>
      <c r="E435" s="463"/>
      <c r="F435" s="463"/>
      <c r="G435" s="266">
        <f>'01-Mapa de riesgo-UO'!I436</f>
        <v>0</v>
      </c>
      <c r="H435" s="463"/>
      <c r="I435" s="463"/>
      <c r="J435" s="463"/>
      <c r="K435" s="555"/>
      <c r="L435" s="540"/>
      <c r="M435" s="267">
        <f>'01-Mapa de riesgo-UO'!W436</f>
        <v>0</v>
      </c>
      <c r="N435" s="266">
        <f>'01-Mapa de riesgo-UO'!AB436</f>
        <v>0</v>
      </c>
      <c r="O435" s="266">
        <f>'01-Mapa de riesgo-UO'!AF436</f>
        <v>0</v>
      </c>
      <c r="P435" s="268">
        <f>'01-Mapa de riesgo-UO'!AK436</f>
        <v>0</v>
      </c>
      <c r="Q435" s="268">
        <f>'01-Mapa de riesgo-UO'!AP436</f>
        <v>0</v>
      </c>
      <c r="R435" s="463"/>
      <c r="S435" s="571"/>
      <c r="T435" s="467"/>
      <c r="U435" s="269">
        <f>'01-Mapa de riesgo-UO'!AW436</f>
        <v>0</v>
      </c>
      <c r="V435" s="269">
        <f>'01-Mapa de riesgo-UO'!AX436</f>
        <v>0</v>
      </c>
      <c r="W435" s="270">
        <f>'01-Mapa de riesgo-UO'!K436</f>
        <v>0</v>
      </c>
      <c r="X435" s="271"/>
      <c r="Y435" s="272"/>
      <c r="Z435" s="273"/>
      <c r="AA435" s="273"/>
      <c r="AB435" s="470"/>
      <c r="AC435" s="264"/>
    </row>
    <row r="436" spans="1:29" ht="92.25" hidden="1" customHeight="1" x14ac:dyDescent="0.2">
      <c r="A436" s="465">
        <v>143</v>
      </c>
      <c r="B436" s="465" t="str">
        <f>'01-Mapa de riesgo-UO'!D437</f>
        <v>EXTENSIÓN_PROYECCIÓN_SOCIAL</v>
      </c>
      <c r="C436" s="461" t="str">
        <f>+'01-Mapa de riesgo-UO'!F437</f>
        <v>SI</v>
      </c>
      <c r="D436" s="461" t="str">
        <f>'01-Mapa de riesgo-UO'!J437</f>
        <v>Estratégico</v>
      </c>
      <c r="E436" s="461" t="str">
        <f>'01-Mapa de riesgo-UO'!K437</f>
        <v xml:space="preserve">Disminuciónen la ejecución de proyectos y servicios  de extensión en la Universidad Tecnológica de Pereira. </v>
      </c>
      <c r="F436" s="461" t="str">
        <f>'01-Mapa de riesgo-UO'!L437</f>
        <v xml:space="preserve">Baja demanda de servicios de extensión en el sector externo a la Universidad Tecnológica de Pereira. </v>
      </c>
      <c r="G436" s="266" t="str">
        <f>'01-Mapa de riesgo-UO'!I437</f>
        <v>Poca acertividad en la promoción, difusion y visibilidad de los servicios de extensión de la Universidad</v>
      </c>
      <c r="H436" s="461" t="str">
        <f>'01-Mapa de riesgo-UO'!M437</f>
        <v xml:space="preserve">Desfinanciación de la Institución por falta de recursos internos. 
Bajo posicionamiento de la institución a nivel local, regional, nacional e internacional. 
Incumplimiento en los indicadores. </v>
      </c>
      <c r="I436" s="464" t="str">
        <f>'01-Mapa de riesgo-UO'!AT437</f>
        <v>LEVE</v>
      </c>
      <c r="J436" s="461" t="str">
        <f>'01-Mapa de riesgo-UO'!AU437</f>
        <v>Índice de variación de actividades de extensión: No de Actividades de Extensión por modalidades año 2025 / No de Actividades de Extensión por modalidades año 2024</v>
      </c>
      <c r="K436" s="556">
        <f>827/1418</f>
        <v>0.58321579689703806</v>
      </c>
      <c r="L436" s="533" t="s">
        <v>2815</v>
      </c>
      <c r="M436" s="267" t="str">
        <f>'01-Mapa de riesgo-UO'!W437</f>
        <v>Generación de herramientas de promoción y visibilidad de las actividades de extensión y las capacidades institucionales</v>
      </c>
      <c r="N436" s="266">
        <f>'01-Mapa de riesgo-UO'!AB437</f>
        <v>0</v>
      </c>
      <c r="O436" s="266" t="str">
        <f>'01-Mapa de riesgo-UO'!AF437</f>
        <v>Asignado</v>
      </c>
      <c r="P436" s="268" t="str">
        <f>'01-Mapa de riesgo-UO'!AK437</f>
        <v>Oportuno</v>
      </c>
      <c r="Q436" s="268" t="str">
        <f>'01-Mapa de riesgo-UO'!AP437</f>
        <v>Preventivo</v>
      </c>
      <c r="R436" s="464" t="str">
        <f>'01-Mapa de riesgo-UO'!AR437</f>
        <v>ACEPTABLE</v>
      </c>
      <c r="S436" s="571" t="s">
        <v>2821</v>
      </c>
      <c r="T436" s="467"/>
      <c r="U436" s="269" t="str">
        <f>'01-Mapa de riesgo-UO'!AW437</f>
        <v>ASUMIR</v>
      </c>
      <c r="V436" s="269">
        <f>'01-Mapa de riesgo-UO'!AX437</f>
        <v>0</v>
      </c>
      <c r="W436" s="270" t="str">
        <f>'01-Mapa de riesgo-UO'!K437</f>
        <v xml:space="preserve">Disminuciónen la ejecución de proyectos y servicios  de extensión en la Universidad Tecnológica de Pereira. </v>
      </c>
      <c r="X436" s="271"/>
      <c r="Y436" s="272"/>
      <c r="Z436" s="273"/>
      <c r="AA436" s="273"/>
      <c r="AB436" s="479" t="s">
        <v>2209</v>
      </c>
      <c r="AC436" s="264"/>
    </row>
    <row r="437" spans="1:29" ht="92.25" hidden="1" customHeight="1" x14ac:dyDescent="0.2">
      <c r="A437" s="462"/>
      <c r="B437" s="462"/>
      <c r="C437" s="462"/>
      <c r="D437" s="462"/>
      <c r="E437" s="462"/>
      <c r="F437" s="462"/>
      <c r="G437" s="266">
        <f>'01-Mapa de riesgo-UO'!I438</f>
        <v>0</v>
      </c>
      <c r="H437" s="462"/>
      <c r="I437" s="462"/>
      <c r="J437" s="462"/>
      <c r="K437" s="557"/>
      <c r="L437" s="472"/>
      <c r="M437" s="267" t="str">
        <f>'01-Mapa de riesgo-UO'!W438</f>
        <v>Seguimiento a las certificaciónes de cumplimiento y evaluaciones de los servicios  ofrecidos para consolidar experiencia institucional</v>
      </c>
      <c r="N437" s="266">
        <f>'01-Mapa de riesgo-UO'!AB438</f>
        <v>0</v>
      </c>
      <c r="O437" s="266" t="str">
        <f>'01-Mapa de riesgo-UO'!AF438</f>
        <v>Asignado</v>
      </c>
      <c r="P437" s="268" t="str">
        <f>'01-Mapa de riesgo-UO'!AK438</f>
        <v>Oportuno</v>
      </c>
      <c r="Q437" s="268" t="str">
        <f>'01-Mapa de riesgo-UO'!AP438</f>
        <v>Preventivo</v>
      </c>
      <c r="R437" s="462"/>
      <c r="S437" s="571" t="s">
        <v>2822</v>
      </c>
      <c r="T437" s="467"/>
      <c r="U437" s="269" t="str">
        <f>'01-Mapa de riesgo-UO'!AW438</f>
        <v>ASUMIR</v>
      </c>
      <c r="V437" s="269">
        <f>'01-Mapa de riesgo-UO'!AX438</f>
        <v>0</v>
      </c>
      <c r="W437" s="270">
        <f>'01-Mapa de riesgo-UO'!K438</f>
        <v>0</v>
      </c>
      <c r="X437" s="271"/>
      <c r="Y437" s="272"/>
      <c r="Z437" s="273"/>
      <c r="AA437" s="273"/>
      <c r="AB437" s="469"/>
      <c r="AC437" s="264"/>
    </row>
    <row r="438" spans="1:29" ht="92.25" hidden="1" customHeight="1" x14ac:dyDescent="0.2">
      <c r="A438" s="463"/>
      <c r="B438" s="463"/>
      <c r="C438" s="463"/>
      <c r="D438" s="463"/>
      <c r="E438" s="463"/>
      <c r="F438" s="463"/>
      <c r="G438" s="266">
        <f>'01-Mapa de riesgo-UO'!I439</f>
        <v>0</v>
      </c>
      <c r="H438" s="463"/>
      <c r="I438" s="463"/>
      <c r="J438" s="463"/>
      <c r="K438" s="558"/>
      <c r="L438" s="473"/>
      <c r="M438" s="267" t="str">
        <f>'01-Mapa de riesgo-UO'!W439</f>
        <v>Seguimiento al registro de actividades de extensión universitaria</v>
      </c>
      <c r="N438" s="266">
        <f>'01-Mapa de riesgo-UO'!AB439</f>
        <v>0</v>
      </c>
      <c r="O438" s="266" t="str">
        <f>'01-Mapa de riesgo-UO'!AF439</f>
        <v>Asignado</v>
      </c>
      <c r="P438" s="268" t="str">
        <f>'01-Mapa de riesgo-UO'!AK439</f>
        <v>Oportuno</v>
      </c>
      <c r="Q438" s="268" t="str">
        <f>'01-Mapa de riesgo-UO'!AP439</f>
        <v>Preventivo</v>
      </c>
      <c r="R438" s="463"/>
      <c r="S438" s="571" t="s">
        <v>2823</v>
      </c>
      <c r="T438" s="467"/>
      <c r="U438" s="269" t="str">
        <f>'01-Mapa de riesgo-UO'!AW439</f>
        <v>ASUMIR</v>
      </c>
      <c r="V438" s="269">
        <f>'01-Mapa de riesgo-UO'!AX439</f>
        <v>0</v>
      </c>
      <c r="W438" s="270">
        <f>'01-Mapa de riesgo-UO'!K439</f>
        <v>0</v>
      </c>
      <c r="X438" s="271"/>
      <c r="Y438" s="272"/>
      <c r="Z438" s="273"/>
      <c r="AA438" s="273"/>
      <c r="AB438" s="470"/>
      <c r="AC438" s="264"/>
    </row>
    <row r="439" spans="1:29" ht="92.25" hidden="1" customHeight="1" x14ac:dyDescent="0.2">
      <c r="A439" s="465">
        <v>144</v>
      </c>
      <c r="B439" s="465" t="str">
        <f>'01-Mapa de riesgo-UO'!D440</f>
        <v>CREACIÓN_GESTIÓN_Y_TRANSFERENCIA_DEL_CONOCIMIENTO</v>
      </c>
      <c r="C439" s="461" t="str">
        <f>+'01-Mapa de riesgo-UO'!F440</f>
        <v>SI</v>
      </c>
      <c r="D439" s="461" t="str">
        <f>'01-Mapa de riesgo-UO'!J440</f>
        <v>Estratégico</v>
      </c>
      <c r="E439" s="461" t="str">
        <f>'01-Mapa de riesgo-UO'!K440</f>
        <v xml:space="preserve">Grupos de Investigación que pierden el reconocimiento de MinCiencias o disminuyen su categoría. </v>
      </c>
      <c r="F439" s="461" t="str">
        <f>'01-Mapa de riesgo-UO'!L440</f>
        <v>Grupos de investigación que no cumplen con los estándares mínimos para lograr el reconocimiento de MinCiencias o en su defecto disminuyan su categoría</v>
      </c>
      <c r="G439" s="266" t="str">
        <f>'01-Mapa de riesgo-UO'!I440</f>
        <v xml:space="preserve">Cambio de normatividad por parte de MinCiencias, relacionada al modelo de medición. </v>
      </c>
      <c r="H439" s="461" t="str">
        <f>'01-Mapa de riesgo-UO'!M440</f>
        <v xml:space="preserve">Pérdida de Acreditación Institucional y registros calificados. Incumplimiento de los indicadores institucionales. Disminución en la imagen y reconocimiento como universidad investigativa. </v>
      </c>
      <c r="I439" s="464" t="str">
        <f>'01-Mapa de riesgo-UO'!AT440</f>
        <v>MODERADO</v>
      </c>
      <c r="J439" s="461" t="str">
        <f>'01-Mapa de riesgo-UO'!AU440</f>
        <v xml:space="preserve">% de grupos de investigación que perdieron su reconocimiento o disminuyeron su categoría ante MinCiencias. </v>
      </c>
      <c r="K439" s="533">
        <v>0</v>
      </c>
      <c r="L439" s="533" t="s">
        <v>2816</v>
      </c>
      <c r="M439" s="267" t="str">
        <f>'01-Mapa de riesgo-UO'!W440</f>
        <v>Convocatorias periódicas para la financiación de proyectos de Grupos de Investigación y productos (Libros, artículos)</v>
      </c>
      <c r="N439" s="266">
        <f>'01-Mapa de riesgo-UO'!AB440</f>
        <v>0</v>
      </c>
      <c r="O439" s="266" t="str">
        <f>'01-Mapa de riesgo-UO'!AF440</f>
        <v>Asignado</v>
      </c>
      <c r="P439" s="268" t="str">
        <f>'01-Mapa de riesgo-UO'!AK440</f>
        <v>Oportuno</v>
      </c>
      <c r="Q439" s="268" t="str">
        <f>'01-Mapa de riesgo-UO'!AP440</f>
        <v>Preventivo</v>
      </c>
      <c r="R439" s="464" t="str">
        <f>'01-Mapa de riesgo-UO'!AR440</f>
        <v>ACEPTABLE</v>
      </c>
      <c r="S439" s="571" t="s">
        <v>2824</v>
      </c>
      <c r="T439" s="467"/>
      <c r="U439" s="269" t="str">
        <f>'01-Mapa de riesgo-UO'!AW440</f>
        <v>REDUCIR</v>
      </c>
      <c r="V439" s="269" t="str">
        <f>'01-Mapa de riesgo-UO'!AX440</f>
        <v xml:space="preserve">Se esta realizando el acompañamiento a cada uno de los grupos de investigación y sus integrantes, con el fin de que no pierdan su reconocimiento ante MinCiencias y que permita mejorar su clasificación. </v>
      </c>
      <c r="W439" s="270" t="str">
        <f>'01-Mapa de riesgo-UO'!K440</f>
        <v xml:space="preserve">Grupos de Investigación que pierden el reconocimiento de MinCiencias o disminuyen su categoría. </v>
      </c>
      <c r="X439" s="271" t="s">
        <v>266</v>
      </c>
      <c r="Y439" s="272" t="s">
        <v>2827</v>
      </c>
      <c r="Z439" s="273" t="s">
        <v>542</v>
      </c>
      <c r="AA439" s="273" t="s">
        <v>2828</v>
      </c>
      <c r="AB439" s="479" t="s">
        <v>2209</v>
      </c>
      <c r="AC439" s="264"/>
    </row>
    <row r="440" spans="1:29" ht="92.25" hidden="1" customHeight="1" x14ac:dyDescent="0.2">
      <c r="A440" s="462"/>
      <c r="B440" s="462"/>
      <c r="C440" s="462"/>
      <c r="D440" s="462"/>
      <c r="E440" s="462"/>
      <c r="F440" s="462"/>
      <c r="G440" s="266" t="str">
        <f>'01-Mapa de riesgo-UO'!I441</f>
        <v xml:space="preserve">Falta de financiación externa o interna para el fortalecimiento de los Grupos de Investigación. </v>
      </c>
      <c r="H440" s="462"/>
      <c r="I440" s="462"/>
      <c r="J440" s="462"/>
      <c r="K440" s="472"/>
      <c r="L440" s="472"/>
      <c r="M440" s="267" t="str">
        <f>'01-Mapa de riesgo-UO'!W441</f>
        <v>Programa de Formación para los investigadores (Formulación de Proyectos, Redacción de Artículos, Cvlac, Gruplac)</v>
      </c>
      <c r="N440" s="266">
        <f>'01-Mapa de riesgo-UO'!AB441</f>
        <v>0</v>
      </c>
      <c r="O440" s="266" t="str">
        <f>'01-Mapa de riesgo-UO'!AF441</f>
        <v>Asignado</v>
      </c>
      <c r="P440" s="268" t="str">
        <f>'01-Mapa de riesgo-UO'!AK441</f>
        <v>Oportuno</v>
      </c>
      <c r="Q440" s="268" t="str">
        <f>'01-Mapa de riesgo-UO'!AP441</f>
        <v>Preventivo</v>
      </c>
      <c r="R440" s="462"/>
      <c r="S440" s="571" t="s">
        <v>2825</v>
      </c>
      <c r="T440" s="467"/>
      <c r="U440" s="269">
        <f>'01-Mapa de riesgo-UO'!AW441</f>
        <v>0</v>
      </c>
      <c r="V440" s="269">
        <f>'01-Mapa de riesgo-UO'!AX441</f>
        <v>0</v>
      </c>
      <c r="W440" s="270">
        <f>'01-Mapa de riesgo-UO'!K441</f>
        <v>0</v>
      </c>
      <c r="X440" s="271"/>
      <c r="Y440" s="272"/>
      <c r="Z440" s="273"/>
      <c r="AA440" s="273"/>
      <c r="AB440" s="469"/>
      <c r="AC440" s="264"/>
    </row>
    <row r="441" spans="1:29" ht="92.25" hidden="1" customHeight="1" x14ac:dyDescent="0.2">
      <c r="A441" s="463"/>
      <c r="B441" s="463"/>
      <c r="C441" s="463"/>
      <c r="D441" s="463"/>
      <c r="E441" s="463"/>
      <c r="F441" s="463"/>
      <c r="G441" s="266" t="str">
        <f>'01-Mapa de riesgo-UO'!I442</f>
        <v xml:space="preserve">Desactualización de procedimientos y reglamentación interna relacionada a los Grupos de Investigación. </v>
      </c>
      <c r="H441" s="463"/>
      <c r="I441" s="463"/>
      <c r="J441" s="463"/>
      <c r="K441" s="473"/>
      <c r="L441" s="473"/>
      <c r="M441" s="267" t="str">
        <f>'01-Mapa de riesgo-UO'!W442</f>
        <v xml:space="preserve">Acuerdo de Investigaciones y Resolución Reglamentaria. </v>
      </c>
      <c r="N441" s="266">
        <f>'01-Mapa de riesgo-UO'!AB442</f>
        <v>0</v>
      </c>
      <c r="O441" s="266" t="str">
        <f>'01-Mapa de riesgo-UO'!AF442</f>
        <v>Asignado</v>
      </c>
      <c r="P441" s="268" t="str">
        <f>'01-Mapa de riesgo-UO'!AK442</f>
        <v>Oportuno</v>
      </c>
      <c r="Q441" s="268" t="str">
        <f>'01-Mapa de riesgo-UO'!AP442</f>
        <v>Preventivo</v>
      </c>
      <c r="R441" s="463"/>
      <c r="S441" s="571" t="s">
        <v>2826</v>
      </c>
      <c r="T441" s="467"/>
      <c r="U441" s="269">
        <f>'01-Mapa de riesgo-UO'!AW442</f>
        <v>0</v>
      </c>
      <c r="V441" s="269">
        <f>'01-Mapa de riesgo-UO'!AX442</f>
        <v>0</v>
      </c>
      <c r="W441" s="270">
        <f>'01-Mapa de riesgo-UO'!K442</f>
        <v>0</v>
      </c>
      <c r="X441" s="271"/>
      <c r="Y441" s="272"/>
      <c r="Z441" s="273"/>
      <c r="AA441" s="273"/>
      <c r="AB441" s="470"/>
      <c r="AC441" s="264"/>
    </row>
    <row r="442" spans="1:29" ht="92.25" hidden="1" customHeight="1" x14ac:dyDescent="0.2">
      <c r="A442" s="465">
        <v>145</v>
      </c>
      <c r="B442" s="465" t="str">
        <f>'01-Mapa de riesgo-UO'!D443</f>
        <v>INTERNACIONALIZACIÓN</v>
      </c>
      <c r="C442" s="461" t="str">
        <f>+'01-Mapa de riesgo-UO'!F443</f>
        <v>SI</v>
      </c>
      <c r="D442" s="461" t="str">
        <f>'01-Mapa de riesgo-UO'!J443</f>
        <v>Cumplimiento</v>
      </c>
      <c r="E442" s="461" t="str">
        <f>'01-Mapa de riesgo-UO'!K443</f>
        <v>Visitantes internacionales sin estatus migratorio regular</v>
      </c>
      <c r="F442" s="461"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6"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61"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64" t="str">
        <f>'01-Mapa de riesgo-UO'!AT443</f>
        <v>MODERADO</v>
      </c>
      <c r="J442" s="461">
        <f>'01-Mapa de riesgo-UO'!AU443</f>
        <v>0</v>
      </c>
      <c r="K442" s="533">
        <v>0</v>
      </c>
      <c r="L442" s="533" t="s">
        <v>2835</v>
      </c>
      <c r="M442" s="267"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6">
        <f>'01-Mapa de riesgo-UO'!AB443</f>
        <v>0</v>
      </c>
      <c r="O442" s="266" t="str">
        <f>'01-Mapa de riesgo-UO'!AF443</f>
        <v>Asignado</v>
      </c>
      <c r="P442" s="268" t="str">
        <f>'01-Mapa de riesgo-UO'!AK443</f>
        <v>Oportuno</v>
      </c>
      <c r="Q442" s="268" t="str">
        <f>'01-Mapa de riesgo-UO'!AP443</f>
        <v>Preventivo</v>
      </c>
      <c r="R442" s="464" t="str">
        <f>'01-Mapa de riesgo-UO'!AR443</f>
        <v>DÉBIL</v>
      </c>
      <c r="S442" s="571" t="s">
        <v>2836</v>
      </c>
      <c r="T442" s="467"/>
      <c r="U442" s="269">
        <f>'01-Mapa de riesgo-UO'!AW443</f>
        <v>0</v>
      </c>
      <c r="V442" s="269">
        <f>'01-Mapa de riesgo-UO'!AX443</f>
        <v>0</v>
      </c>
      <c r="W442" s="270" t="str">
        <f>'01-Mapa de riesgo-UO'!K443</f>
        <v>Visitantes internacionales sin estatus migratorio regular</v>
      </c>
      <c r="X442" s="271" t="s">
        <v>266</v>
      </c>
      <c r="Y442" s="272" t="s">
        <v>2838</v>
      </c>
      <c r="Z442" s="273" t="s">
        <v>542</v>
      </c>
      <c r="AA442" s="273"/>
      <c r="AB442" s="479" t="s">
        <v>2213</v>
      </c>
      <c r="AC442" s="264"/>
    </row>
    <row r="443" spans="1:29" ht="92.25" hidden="1" customHeight="1" x14ac:dyDescent="0.2">
      <c r="A443" s="462"/>
      <c r="B443" s="462"/>
      <c r="C443" s="462"/>
      <c r="D443" s="462"/>
      <c r="E443" s="462"/>
      <c r="F443" s="462"/>
      <c r="G443" s="266"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62"/>
      <c r="I443" s="462"/>
      <c r="J443" s="462"/>
      <c r="K443" s="472"/>
      <c r="L443" s="472"/>
      <c r="M443" s="267">
        <f>'01-Mapa de riesgo-UO'!W444</f>
        <v>0</v>
      </c>
      <c r="N443" s="266">
        <f>'01-Mapa de riesgo-UO'!AB444</f>
        <v>0</v>
      </c>
      <c r="O443" s="266">
        <f>'01-Mapa de riesgo-UO'!AF444</f>
        <v>0</v>
      </c>
      <c r="P443" s="268">
        <f>'01-Mapa de riesgo-UO'!AK444</f>
        <v>0</v>
      </c>
      <c r="Q443" s="268">
        <f>'01-Mapa de riesgo-UO'!AP444</f>
        <v>0</v>
      </c>
      <c r="R443" s="462"/>
      <c r="S443" s="571" t="s">
        <v>2837</v>
      </c>
      <c r="T443" s="467"/>
      <c r="U443" s="269">
        <f>'01-Mapa de riesgo-UO'!AW444</f>
        <v>0</v>
      </c>
      <c r="V443" s="269">
        <f>'01-Mapa de riesgo-UO'!AX444</f>
        <v>0</v>
      </c>
      <c r="W443" s="270">
        <f>'01-Mapa de riesgo-UO'!K444</f>
        <v>0</v>
      </c>
      <c r="X443" s="271" t="s">
        <v>266</v>
      </c>
      <c r="Y443" s="272" t="s">
        <v>2839</v>
      </c>
      <c r="Z443" s="273" t="s">
        <v>542</v>
      </c>
      <c r="AA443" s="273"/>
      <c r="AB443" s="469"/>
      <c r="AC443" s="264"/>
    </row>
    <row r="444" spans="1:29" ht="92.25" hidden="1" customHeight="1" x14ac:dyDescent="0.2">
      <c r="A444" s="463"/>
      <c r="B444" s="463"/>
      <c r="C444" s="463"/>
      <c r="D444" s="463"/>
      <c r="E444" s="463"/>
      <c r="F444" s="463"/>
      <c r="G444" s="266">
        <f>'01-Mapa de riesgo-UO'!I445</f>
        <v>0</v>
      </c>
      <c r="H444" s="463"/>
      <c r="I444" s="463"/>
      <c r="J444" s="463"/>
      <c r="K444" s="473"/>
      <c r="L444" s="473"/>
      <c r="M444" s="267">
        <f>'01-Mapa de riesgo-UO'!W445</f>
        <v>0</v>
      </c>
      <c r="N444" s="266">
        <f>'01-Mapa de riesgo-UO'!AB445</f>
        <v>0</v>
      </c>
      <c r="O444" s="266">
        <f>'01-Mapa de riesgo-UO'!AF445</f>
        <v>0</v>
      </c>
      <c r="P444" s="268">
        <f>'01-Mapa de riesgo-UO'!AK445</f>
        <v>0</v>
      </c>
      <c r="Q444" s="268">
        <f>'01-Mapa de riesgo-UO'!AP445</f>
        <v>0</v>
      </c>
      <c r="R444" s="463"/>
      <c r="S444" s="571"/>
      <c r="T444" s="467"/>
      <c r="U444" s="269">
        <f>'01-Mapa de riesgo-UO'!AW445</f>
        <v>0</v>
      </c>
      <c r="V444" s="269">
        <f>'01-Mapa de riesgo-UO'!AX445</f>
        <v>0</v>
      </c>
      <c r="W444" s="270">
        <f>'01-Mapa de riesgo-UO'!K445</f>
        <v>0</v>
      </c>
      <c r="X444" s="271"/>
      <c r="Y444" s="272"/>
      <c r="Z444" s="273"/>
      <c r="AA444" s="273"/>
      <c r="AB444" s="470"/>
      <c r="AC444" s="264"/>
    </row>
    <row r="445" spans="1:29" ht="92.25" hidden="1" customHeight="1" x14ac:dyDescent="0.2">
      <c r="A445" s="465">
        <v>146</v>
      </c>
      <c r="B445" s="465" t="str">
        <f>'01-Mapa de riesgo-UO'!D446</f>
        <v>DOCENCIA</v>
      </c>
      <c r="C445" s="461" t="str">
        <f>+'01-Mapa de riesgo-UO'!F446</f>
        <v>NO</v>
      </c>
      <c r="D445" s="461" t="str">
        <f>'01-Mapa de riesgo-UO'!J446</f>
        <v>Estratégico</v>
      </c>
      <c r="E445" s="461" t="str">
        <f>'01-Mapa de riesgo-UO'!K446</f>
        <v>Actualización en normativa vigente para procesos de programas académicos</v>
      </c>
      <c r="F445" s="461" t="str">
        <f>'01-Mapa de riesgo-UO'!L446</f>
        <v>La normativa nacional presenta cambios en algunos de sus procedimientos</v>
      </c>
      <c r="G445" s="266" t="str">
        <f>'01-Mapa de riesgo-UO'!I446</f>
        <v>Pérdida de registro calificado (acreditación) de programa académico</v>
      </c>
      <c r="H445" s="461" t="str">
        <f>'01-Mapa de riesgo-UO'!M446</f>
        <v>El programa académico puede ser cerrado en caso de no cumplir con los requisitos establecidos en la normativa</v>
      </c>
      <c r="I445" s="464" t="str">
        <f>'01-Mapa de riesgo-UO'!AT446</f>
        <v>MODERADO</v>
      </c>
      <c r="J445" s="461" t="str">
        <f>'01-Mapa de riesgo-UO'!AU446</f>
        <v>Programa reacreditado</v>
      </c>
      <c r="K445" s="551"/>
      <c r="L445" s="478" t="s">
        <v>2846</v>
      </c>
      <c r="M445" s="267" t="str">
        <f>'01-Mapa de riesgo-UO'!W446</f>
        <v>Revisión de las normativas establecidas en los Comités curriculares de los programas de Bellas Artes y Humanidades</v>
      </c>
      <c r="N445" s="266">
        <f>'01-Mapa de riesgo-UO'!AB446</f>
        <v>0</v>
      </c>
      <c r="O445" s="266" t="str">
        <f>'01-Mapa de riesgo-UO'!AF446</f>
        <v>Asignado</v>
      </c>
      <c r="P445" s="268" t="str">
        <f>'01-Mapa de riesgo-UO'!AK446</f>
        <v>Oportuno</v>
      </c>
      <c r="Q445" s="268" t="str">
        <f>'01-Mapa de riesgo-UO'!AP446</f>
        <v>Preventivo</v>
      </c>
      <c r="R445" s="464" t="str">
        <f>'01-Mapa de riesgo-UO'!AR446</f>
        <v>ACEPTABLE</v>
      </c>
      <c r="S445" s="478" t="s">
        <v>2850</v>
      </c>
      <c r="T445" s="478"/>
      <c r="U445" s="269" t="str">
        <f>'01-Mapa de riesgo-UO'!AW446</f>
        <v>REDUCIR</v>
      </c>
      <c r="V445" s="269" t="str">
        <f>'01-Mapa de riesgo-UO'!AX446</f>
        <v>Realizar un trabajo constante en el proceso de Renovación Curricular y Reacreditación</v>
      </c>
      <c r="W445" s="270" t="str">
        <f>'01-Mapa de riesgo-UO'!K446</f>
        <v>Actualización en normativa vigente para procesos de programas académicos</v>
      </c>
      <c r="X445" s="320" t="s">
        <v>541</v>
      </c>
      <c r="Y445" s="320" t="s">
        <v>2856</v>
      </c>
      <c r="Z445" s="320" t="s">
        <v>544</v>
      </c>
      <c r="AA445" s="320" t="s">
        <v>2857</v>
      </c>
      <c r="AB445" s="582" t="s">
        <v>2213</v>
      </c>
      <c r="AC445" s="264"/>
    </row>
    <row r="446" spans="1:29" ht="92.25" hidden="1" customHeight="1" x14ac:dyDescent="0.2">
      <c r="A446" s="462"/>
      <c r="B446" s="462"/>
      <c r="C446" s="462"/>
      <c r="D446" s="462"/>
      <c r="E446" s="462"/>
      <c r="F446" s="462"/>
      <c r="G446" s="266">
        <f>'01-Mapa de riesgo-UO'!I447</f>
        <v>0</v>
      </c>
      <c r="H446" s="462"/>
      <c r="I446" s="462"/>
      <c r="J446" s="462"/>
      <c r="K446" s="551"/>
      <c r="L446" s="478"/>
      <c r="M446" s="267" t="str">
        <f>'01-Mapa de riesgo-UO'!W447</f>
        <v>Reuniones periódicas con la viceacadémica para continuidad de los procesos</v>
      </c>
      <c r="N446" s="266">
        <f>'01-Mapa de riesgo-UO'!AB447</f>
        <v>0</v>
      </c>
      <c r="O446" s="266" t="str">
        <f>'01-Mapa de riesgo-UO'!AF447</f>
        <v>Asignado</v>
      </c>
      <c r="P446" s="268" t="str">
        <f>'01-Mapa de riesgo-UO'!AK447</f>
        <v>Oportuno</v>
      </c>
      <c r="Q446" s="268" t="str">
        <f>'01-Mapa de riesgo-UO'!AP447</f>
        <v>Preventivo</v>
      </c>
      <c r="R446" s="462"/>
      <c r="S446" s="478" t="s">
        <v>2851</v>
      </c>
      <c r="T446" s="478"/>
      <c r="U446" s="269">
        <f>'01-Mapa de riesgo-UO'!AW447</f>
        <v>0</v>
      </c>
      <c r="V446" s="269">
        <f>'01-Mapa de riesgo-UO'!AX447</f>
        <v>0</v>
      </c>
      <c r="W446" s="270">
        <f>'01-Mapa de riesgo-UO'!K447</f>
        <v>0</v>
      </c>
      <c r="X446" s="320" t="s">
        <v>541</v>
      </c>
      <c r="Y446" s="320" t="s">
        <v>2858</v>
      </c>
      <c r="Z446" s="320" t="s">
        <v>544</v>
      </c>
      <c r="AA446" s="320" t="s">
        <v>2859</v>
      </c>
      <c r="AB446" s="582"/>
      <c r="AC446" s="264"/>
    </row>
    <row r="447" spans="1:29" ht="92.25" hidden="1" customHeight="1" x14ac:dyDescent="0.2">
      <c r="A447" s="463"/>
      <c r="B447" s="463"/>
      <c r="C447" s="463"/>
      <c r="D447" s="463"/>
      <c r="E447" s="463"/>
      <c r="F447" s="463"/>
      <c r="G447" s="266">
        <f>'01-Mapa de riesgo-UO'!I448</f>
        <v>0</v>
      </c>
      <c r="H447" s="463"/>
      <c r="I447" s="463"/>
      <c r="J447" s="463"/>
      <c r="K447" s="551"/>
      <c r="L447" s="478"/>
      <c r="M447" s="267">
        <f>'01-Mapa de riesgo-UO'!W448</f>
        <v>0</v>
      </c>
      <c r="N447" s="266">
        <f>'01-Mapa de riesgo-UO'!AB448</f>
        <v>0</v>
      </c>
      <c r="O447" s="266">
        <f>'01-Mapa de riesgo-UO'!AF448</f>
        <v>0</v>
      </c>
      <c r="P447" s="268">
        <f>'01-Mapa de riesgo-UO'!AK448</f>
        <v>0</v>
      </c>
      <c r="Q447" s="268">
        <f>'01-Mapa de riesgo-UO'!AP448</f>
        <v>0</v>
      </c>
      <c r="R447" s="463"/>
      <c r="S447" s="478"/>
      <c r="T447" s="478"/>
      <c r="U447" s="269">
        <f>'01-Mapa de riesgo-UO'!AW448</f>
        <v>0</v>
      </c>
      <c r="V447" s="269">
        <f>'01-Mapa de riesgo-UO'!AX448</f>
        <v>0</v>
      </c>
      <c r="W447" s="270">
        <f>'01-Mapa de riesgo-UO'!K448</f>
        <v>0</v>
      </c>
      <c r="X447" s="320"/>
      <c r="Y447" s="320"/>
      <c r="Z447" s="320"/>
      <c r="AA447" s="320"/>
      <c r="AB447" s="582"/>
      <c r="AC447" s="264"/>
    </row>
    <row r="448" spans="1:29" ht="99.75" customHeight="1" x14ac:dyDescent="0.2">
      <c r="A448" s="465">
        <v>147</v>
      </c>
      <c r="B448" s="465" t="str">
        <f>'01-Mapa de riesgo-UO'!D449</f>
        <v>INVESTIGACIÓN_E_INNOVACIÓN</v>
      </c>
      <c r="C448" s="461" t="str">
        <f>+'01-Mapa de riesgo-UO'!F449</f>
        <v>NO</v>
      </c>
      <c r="D448" s="461" t="str">
        <f>'01-Mapa de riesgo-UO'!J449</f>
        <v>Estratégico</v>
      </c>
      <c r="E448" s="461" t="str">
        <f>'01-Mapa de riesgo-UO'!K449</f>
        <v>Actualización en normativa vigente para grupos de investigación</v>
      </c>
      <c r="F448" s="461" t="str">
        <f>'01-Mapa de riesgo-UO'!L449</f>
        <v>Los requerimientos de la normativa cambian al momento de realizar la actualización de la categoría de los grupos de inverstigación ante MinCiencias</v>
      </c>
      <c r="G448" s="266" t="str">
        <f>'01-Mapa de riesgo-UO'!I449</f>
        <v>Pérdida de categoría del grupo de investigación</v>
      </c>
      <c r="H448" s="461" t="str">
        <f>'01-Mapa de riesgo-UO'!M449</f>
        <v>Pérdida de la categoría del grupo de investigación</v>
      </c>
      <c r="I448" s="464" t="str">
        <f>'01-Mapa de riesgo-UO'!AT449</f>
        <v>MODERADO</v>
      </c>
      <c r="J448" s="461" t="str">
        <f>'01-Mapa de riesgo-UO'!AU449</f>
        <v># de grupos de investigación categorizados y registrados en MinCiencias</v>
      </c>
      <c r="K448" s="551">
        <v>16</v>
      </c>
      <c r="L448" s="478" t="s">
        <v>2847</v>
      </c>
      <c r="M448" s="267" t="str">
        <f>'01-Mapa de riesgo-UO'!W449</f>
        <v>Seguimiento a fechas de las convocatorias publicadas por la Vicerrectoría de investigaciones</v>
      </c>
      <c r="N448" s="266">
        <f>'01-Mapa de riesgo-UO'!AB449</f>
        <v>0</v>
      </c>
      <c r="O448" s="266" t="str">
        <f>'01-Mapa de riesgo-UO'!AF449</f>
        <v>Asignado</v>
      </c>
      <c r="P448" s="268" t="str">
        <f>'01-Mapa de riesgo-UO'!AK449</f>
        <v>Oportuno</v>
      </c>
      <c r="Q448" s="268" t="str">
        <f>'01-Mapa de riesgo-UO'!AP449</f>
        <v>Preventivo</v>
      </c>
      <c r="R448" s="464" t="str">
        <f>'01-Mapa de riesgo-UO'!AR449</f>
        <v>ACEPTABLE</v>
      </c>
      <c r="S448" s="478" t="s">
        <v>2852</v>
      </c>
      <c r="T448" s="478"/>
      <c r="U448" s="269" t="str">
        <f>'01-Mapa de riesgo-UO'!AW449</f>
        <v>REDUCIR</v>
      </c>
      <c r="V448" s="269" t="str">
        <f>'01-Mapa de riesgo-UO'!AX449</f>
        <v>Solicitar apoyo del área de investigaciones para darle continuidad al proceso de cada grupo de investigación</v>
      </c>
      <c r="W448" s="270" t="str">
        <f>'01-Mapa de riesgo-UO'!K449</f>
        <v>Actualización en normativa vigente para grupos de investigación</v>
      </c>
      <c r="X448" s="320" t="s">
        <v>541</v>
      </c>
      <c r="Y448" s="320" t="s">
        <v>2860</v>
      </c>
      <c r="Z448" s="320" t="s">
        <v>544</v>
      </c>
      <c r="AA448" s="320" t="s">
        <v>2861</v>
      </c>
      <c r="AB448" s="582" t="s">
        <v>2213</v>
      </c>
      <c r="AC448" s="264"/>
    </row>
    <row r="449" spans="1:29" ht="92.25" hidden="1" customHeight="1" x14ac:dyDescent="0.2">
      <c r="A449" s="462"/>
      <c r="B449" s="462"/>
      <c r="C449" s="462"/>
      <c r="D449" s="462"/>
      <c r="E449" s="462"/>
      <c r="F449" s="462"/>
      <c r="G449" s="266">
        <f>'01-Mapa de riesgo-UO'!I450</f>
        <v>0</v>
      </c>
      <c r="H449" s="462"/>
      <c r="I449" s="462"/>
      <c r="J449" s="462"/>
      <c r="K449" s="551"/>
      <c r="L449" s="478"/>
      <c r="M449" s="267" t="str">
        <f>'01-Mapa de riesgo-UO'!W450</f>
        <v>Actualización del Cvlac y el GrupLac</v>
      </c>
      <c r="N449" s="266">
        <f>'01-Mapa de riesgo-UO'!AB450</f>
        <v>0</v>
      </c>
      <c r="O449" s="266" t="str">
        <f>'01-Mapa de riesgo-UO'!AF450</f>
        <v>Asignado</v>
      </c>
      <c r="P449" s="268" t="str">
        <f>'01-Mapa de riesgo-UO'!AK450</f>
        <v>Oportuno</v>
      </c>
      <c r="Q449" s="268" t="str">
        <f>'01-Mapa de riesgo-UO'!AP450</f>
        <v>Preventivo</v>
      </c>
      <c r="R449" s="462"/>
      <c r="S449" s="478" t="s">
        <v>2853</v>
      </c>
      <c r="T449" s="478"/>
      <c r="U449" s="269">
        <f>'01-Mapa de riesgo-UO'!AW450</f>
        <v>0</v>
      </c>
      <c r="V449" s="269">
        <f>'01-Mapa de riesgo-UO'!AX450</f>
        <v>0</v>
      </c>
      <c r="W449" s="270">
        <f>'01-Mapa de riesgo-UO'!K450</f>
        <v>0</v>
      </c>
      <c r="X449" s="320" t="s">
        <v>541</v>
      </c>
      <c r="Y449" s="320" t="s">
        <v>2862</v>
      </c>
      <c r="Z449" s="320" t="s">
        <v>544</v>
      </c>
      <c r="AA449" s="320" t="s">
        <v>2863</v>
      </c>
      <c r="AB449" s="582"/>
      <c r="AC449" s="264"/>
    </row>
    <row r="450" spans="1:29" ht="92.25" hidden="1" customHeight="1" x14ac:dyDescent="0.2">
      <c r="A450" s="463"/>
      <c r="B450" s="463"/>
      <c r="C450" s="463"/>
      <c r="D450" s="463"/>
      <c r="E450" s="463"/>
      <c r="F450" s="463"/>
      <c r="G450" s="266">
        <f>'01-Mapa de riesgo-UO'!I451</f>
        <v>0</v>
      </c>
      <c r="H450" s="463"/>
      <c r="I450" s="463"/>
      <c r="J450" s="463"/>
      <c r="K450" s="551"/>
      <c r="L450" s="478"/>
      <c r="M450" s="267">
        <f>'01-Mapa de riesgo-UO'!W451</f>
        <v>0</v>
      </c>
      <c r="N450" s="266">
        <f>'01-Mapa de riesgo-UO'!AB451</f>
        <v>0</v>
      </c>
      <c r="O450" s="266">
        <f>'01-Mapa de riesgo-UO'!AF451</f>
        <v>0</v>
      </c>
      <c r="P450" s="268">
        <f>'01-Mapa de riesgo-UO'!AK451</f>
        <v>0</v>
      </c>
      <c r="Q450" s="268">
        <f>'01-Mapa de riesgo-UO'!AP451</f>
        <v>0</v>
      </c>
      <c r="R450" s="463"/>
      <c r="S450" s="478"/>
      <c r="T450" s="478"/>
      <c r="U450" s="269">
        <f>'01-Mapa de riesgo-UO'!AW451</f>
        <v>0</v>
      </c>
      <c r="V450" s="269">
        <f>'01-Mapa de riesgo-UO'!AX451</f>
        <v>0</v>
      </c>
      <c r="W450" s="270">
        <f>'01-Mapa de riesgo-UO'!K451</f>
        <v>0</v>
      </c>
      <c r="X450" s="320"/>
      <c r="Y450" s="320"/>
      <c r="Z450" s="320"/>
      <c r="AA450" s="320"/>
      <c r="AB450" s="582"/>
      <c r="AC450" s="264"/>
    </row>
    <row r="451" spans="1:29" ht="92.25" hidden="1" customHeight="1" x14ac:dyDescent="0.2">
      <c r="A451" s="465">
        <v>148</v>
      </c>
      <c r="B451" s="465" t="str">
        <f>'01-Mapa de riesgo-UO'!D452</f>
        <v>ADMINISTRACIÓN_INSTITUCIONAL</v>
      </c>
      <c r="C451" s="461" t="str">
        <f>+'01-Mapa de riesgo-UO'!F452</f>
        <v>NO</v>
      </c>
      <c r="D451" s="461" t="str">
        <f>'01-Mapa de riesgo-UO'!J452</f>
        <v>Operacional</v>
      </c>
      <c r="E451" s="461" t="str">
        <f>'01-Mapa de riesgo-UO'!K452</f>
        <v>Escasez de espacios físicos adecuados para el funcionamaiento de la Facultad de Bellas Artes y Humanidades</v>
      </c>
      <c r="F451" s="461" t="str">
        <f>'01-Mapa de riesgo-UO'!L452</f>
        <v>El edificio de la Facultad requiere adecuaciones de algunos espacios para mejorar los servicios académicos y laborales</v>
      </c>
      <c r="G451" s="266" t="str">
        <f>'01-Mapa de riesgo-UO'!I452</f>
        <v>El número de espacios físicos no es suficiente para llevar a cabo el funcionamiento de la Facultad de Bellas Artes y Humanidades</v>
      </c>
      <c r="H451" s="461" t="str">
        <f>'01-Mapa de riesgo-UO'!M452</f>
        <v>Disminución de la calidad académica en el cumplimiento de las funciones misionales.</v>
      </c>
      <c r="I451" s="464" t="str">
        <f>'01-Mapa de riesgo-UO'!AT452</f>
        <v>MODERADO</v>
      </c>
      <c r="J451" s="461" t="str">
        <f>'01-Mapa de riesgo-UO'!AU452</f>
        <v># adecuaciones físicas solicitadas</v>
      </c>
      <c r="K451" s="552"/>
      <c r="L451" s="478" t="s">
        <v>2848</v>
      </c>
      <c r="M451" s="267" t="str">
        <f>'01-Mapa de riesgo-UO'!W452</f>
        <v>Reuniones periódicas con oficina de planeación</v>
      </c>
      <c r="N451" s="266">
        <f>'01-Mapa de riesgo-UO'!AB452</f>
        <v>0</v>
      </c>
      <c r="O451" s="266" t="str">
        <f>'01-Mapa de riesgo-UO'!AF452</f>
        <v>Asignado</v>
      </c>
      <c r="P451" s="268" t="str">
        <f>'01-Mapa de riesgo-UO'!AK452</f>
        <v>No oportuno</v>
      </c>
      <c r="Q451" s="268" t="str">
        <f>'01-Mapa de riesgo-UO'!AP452</f>
        <v>Detectivo</v>
      </c>
      <c r="R451" s="464" t="str">
        <f>'01-Mapa de riesgo-UO'!AR452</f>
        <v>DÉBIL</v>
      </c>
      <c r="S451" s="478" t="s">
        <v>2854</v>
      </c>
      <c r="T451" s="478"/>
      <c r="U451" s="269" t="str">
        <f>'01-Mapa de riesgo-UO'!AW452</f>
        <v>COMPARTIR</v>
      </c>
      <c r="V451" s="269" t="str">
        <f>'01-Mapa de riesgo-UO'!AX452</f>
        <v>Presentar necesidades ante la Oficina de Planeación</v>
      </c>
      <c r="W451" s="270" t="str">
        <f>'01-Mapa de riesgo-UO'!K452</f>
        <v>Escasez de espacios físicos adecuados para el funcionamaiento de la Facultad de Bellas Artes y Humanidades</v>
      </c>
      <c r="X451" s="320" t="s">
        <v>266</v>
      </c>
      <c r="Y451" s="320" t="s">
        <v>2864</v>
      </c>
      <c r="Z451" s="320" t="s">
        <v>542</v>
      </c>
      <c r="AA451" s="320"/>
      <c r="AB451" s="582" t="s">
        <v>2209</v>
      </c>
      <c r="AC451" s="264"/>
    </row>
    <row r="452" spans="1:29" ht="92.25" hidden="1" customHeight="1" x14ac:dyDescent="0.2">
      <c r="A452" s="462"/>
      <c r="B452" s="462"/>
      <c r="C452" s="462"/>
      <c r="D452" s="462"/>
      <c r="E452" s="462"/>
      <c r="F452" s="462"/>
      <c r="G452" s="266" t="str">
        <f>'01-Mapa de riesgo-UO'!I453</f>
        <v>Algunos espacios existentes son innadecuados para el uso de la comunidad de la Facultad de Bellas Artes y Humanidades</v>
      </c>
      <c r="H452" s="462"/>
      <c r="I452" s="462"/>
      <c r="J452" s="462"/>
      <c r="K452" s="551"/>
      <c r="L452" s="478"/>
      <c r="M452" s="267">
        <f>'01-Mapa de riesgo-UO'!W453</f>
        <v>0</v>
      </c>
      <c r="N452" s="266">
        <f>'01-Mapa de riesgo-UO'!AB453</f>
        <v>0</v>
      </c>
      <c r="O452" s="266">
        <f>'01-Mapa de riesgo-UO'!AF453</f>
        <v>0</v>
      </c>
      <c r="P452" s="268">
        <f>'01-Mapa de riesgo-UO'!AK453</f>
        <v>0</v>
      </c>
      <c r="Q452" s="268">
        <f>'01-Mapa de riesgo-UO'!AP453</f>
        <v>0</v>
      </c>
      <c r="R452" s="462"/>
      <c r="S452" s="478"/>
      <c r="T452" s="478"/>
      <c r="U452" s="269" t="str">
        <f>'01-Mapa de riesgo-UO'!AW453</f>
        <v>COMPARTIR</v>
      </c>
      <c r="V452" s="269" t="str">
        <f>'01-Mapa de riesgo-UO'!AX453</f>
        <v>Proyectar acciones de intervención edificio</v>
      </c>
      <c r="W452" s="270">
        <f>'01-Mapa de riesgo-UO'!K453</f>
        <v>0</v>
      </c>
      <c r="X452" s="320"/>
      <c r="Y452" s="320"/>
      <c r="Z452" s="320"/>
      <c r="AA452" s="320"/>
      <c r="AB452" s="582"/>
      <c r="AC452" s="264"/>
    </row>
    <row r="453" spans="1:29" ht="92.25" hidden="1" customHeight="1" x14ac:dyDescent="0.2">
      <c r="A453" s="463"/>
      <c r="B453" s="463"/>
      <c r="C453" s="463"/>
      <c r="D453" s="463"/>
      <c r="E453" s="463"/>
      <c r="F453" s="463"/>
      <c r="G453" s="266">
        <f>'01-Mapa de riesgo-UO'!I454</f>
        <v>0</v>
      </c>
      <c r="H453" s="463"/>
      <c r="I453" s="463"/>
      <c r="J453" s="463"/>
      <c r="K453" s="551"/>
      <c r="L453" s="478"/>
      <c r="M453" s="267">
        <f>'01-Mapa de riesgo-UO'!W454</f>
        <v>0</v>
      </c>
      <c r="N453" s="266">
        <f>'01-Mapa de riesgo-UO'!AB454</f>
        <v>0</v>
      </c>
      <c r="O453" s="266">
        <f>'01-Mapa de riesgo-UO'!AF454</f>
        <v>0</v>
      </c>
      <c r="P453" s="268">
        <f>'01-Mapa de riesgo-UO'!AK454</f>
        <v>0</v>
      </c>
      <c r="Q453" s="268">
        <f>'01-Mapa de riesgo-UO'!AP454</f>
        <v>0</v>
      </c>
      <c r="R453" s="463"/>
      <c r="S453" s="478"/>
      <c r="T453" s="478"/>
      <c r="U453" s="269" t="str">
        <f>'01-Mapa de riesgo-UO'!AW454</f>
        <v>COMPARTIR</v>
      </c>
      <c r="V453" s="269" t="str">
        <f>'01-Mapa de riesgo-UO'!AX454</f>
        <v>Evaluar la periodicidad y establecer acciones reales, tipo seguimiento</v>
      </c>
      <c r="W453" s="270">
        <f>'01-Mapa de riesgo-UO'!K454</f>
        <v>0</v>
      </c>
      <c r="X453" s="320"/>
      <c r="Y453" s="320"/>
      <c r="Z453" s="320"/>
      <c r="AA453" s="320"/>
      <c r="AB453" s="582"/>
      <c r="AC453" s="264"/>
    </row>
    <row r="454" spans="1:29" ht="92.25" hidden="1" customHeight="1" x14ac:dyDescent="0.2">
      <c r="A454" s="465">
        <v>149</v>
      </c>
      <c r="B454" s="465" t="str">
        <f>'01-Mapa de riesgo-UO'!D455</f>
        <v>ADMINISTRACIÓN_INSTITUCIONAL</v>
      </c>
      <c r="C454" s="461" t="str">
        <f>+'01-Mapa de riesgo-UO'!F455</f>
        <v>NO</v>
      </c>
      <c r="D454" s="461" t="str">
        <f>'01-Mapa de riesgo-UO'!J455</f>
        <v>Derechos_Humanos</v>
      </c>
      <c r="E454" s="461" t="str">
        <f>'01-Mapa de riesgo-UO'!K455</f>
        <v>Público, psicosocial y físico</v>
      </c>
      <c r="F454" s="461" t="str">
        <f>'01-Mapa de riesgo-UO'!L455</f>
        <v>Actividades del orden social por parte de los estudiantes, que afectan el adecuado desempeño de las actividades académicas, administrativas y de extensión dentro de la facultad</v>
      </c>
      <c r="G454" s="266" t="str">
        <f>'01-Mapa de riesgo-UO'!I455</f>
        <v>El personal docente se encuentra altamente afectado por el alto nivel de ruido</v>
      </c>
      <c r="H454" s="461" t="str">
        <f>'01-Mapa de riesgo-UO'!M455</f>
        <v>Enfermedades de origen psicosocial
Otro tipo de enfermedades e intoxicaciones
Deserción
Afectación laboral por falta de condiciones adecuadas</v>
      </c>
      <c r="I454" s="464" t="str">
        <f>'01-Mapa de riesgo-UO'!AT455</f>
        <v>GRAVE</v>
      </c>
      <c r="J454" s="461" t="str">
        <f>'01-Mapa de riesgo-UO'!AU455</f>
        <v>Debido a que no se tienen controles, no hay fórmula para la medición</v>
      </c>
      <c r="K454" s="551"/>
      <c r="L454" s="478" t="s">
        <v>2849</v>
      </c>
      <c r="M454" s="267">
        <f>'01-Mapa de riesgo-UO'!W455</f>
        <v>0</v>
      </c>
      <c r="N454" s="266">
        <f>'01-Mapa de riesgo-UO'!AB455</f>
        <v>0</v>
      </c>
      <c r="O454" s="266">
        <f>'01-Mapa de riesgo-UO'!AF455</f>
        <v>0</v>
      </c>
      <c r="P454" s="268">
        <f>'01-Mapa de riesgo-UO'!AK455</f>
        <v>0</v>
      </c>
      <c r="Q454" s="268">
        <f>'01-Mapa de riesgo-UO'!AP455</f>
        <v>0</v>
      </c>
      <c r="R454" s="464" t="str">
        <f>'01-Mapa de riesgo-UO'!AR455</f>
        <v>INEXISTENTE</v>
      </c>
      <c r="S454" s="478" t="s">
        <v>2855</v>
      </c>
      <c r="T454" s="478"/>
      <c r="U454" s="269" t="str">
        <f>'01-Mapa de riesgo-UO'!AW455</f>
        <v>EVITAR</v>
      </c>
      <c r="V454" s="269">
        <f>'01-Mapa de riesgo-UO'!AX455</f>
        <v>0</v>
      </c>
      <c r="W454" s="270" t="str">
        <f>'01-Mapa de riesgo-UO'!K455</f>
        <v>Público, psicosocial y físico</v>
      </c>
      <c r="X454" s="320" t="s">
        <v>266</v>
      </c>
      <c r="Y454" s="320" t="s">
        <v>2865</v>
      </c>
      <c r="Z454" s="320" t="s">
        <v>544</v>
      </c>
      <c r="AA454" s="320" t="s">
        <v>2857</v>
      </c>
      <c r="AB454" s="582" t="s">
        <v>2209</v>
      </c>
      <c r="AC454" s="264"/>
    </row>
    <row r="455" spans="1:29" ht="92.25" hidden="1" customHeight="1" x14ac:dyDescent="0.2">
      <c r="A455" s="462"/>
      <c r="B455" s="462"/>
      <c r="C455" s="462"/>
      <c r="D455" s="462"/>
      <c r="E455" s="462"/>
      <c r="F455" s="462"/>
      <c r="G455" s="266" t="str">
        <f>'01-Mapa de riesgo-UO'!I456</f>
        <v>Consumo de sustancias alucinógenas al interior de la Facultad de Bellas Artes y Humanidades por parte de los estudiantes</v>
      </c>
      <c r="H455" s="462"/>
      <c r="I455" s="462"/>
      <c r="J455" s="462"/>
      <c r="K455" s="551"/>
      <c r="L455" s="478"/>
      <c r="M455" s="267">
        <f>'01-Mapa de riesgo-UO'!W456</f>
        <v>0</v>
      </c>
      <c r="N455" s="266">
        <f>'01-Mapa de riesgo-UO'!AB456</f>
        <v>0</v>
      </c>
      <c r="O455" s="266">
        <f>'01-Mapa de riesgo-UO'!AF456</f>
        <v>0</v>
      </c>
      <c r="P455" s="268">
        <f>'01-Mapa de riesgo-UO'!AK456</f>
        <v>0</v>
      </c>
      <c r="Q455" s="268">
        <f>'01-Mapa de riesgo-UO'!AP456</f>
        <v>0</v>
      </c>
      <c r="R455" s="462"/>
      <c r="S455" s="478"/>
      <c r="T455" s="478"/>
      <c r="U455" s="269">
        <f>'01-Mapa de riesgo-UO'!AW456</f>
        <v>0</v>
      </c>
      <c r="V455" s="269">
        <f>'01-Mapa de riesgo-UO'!AX456</f>
        <v>0</v>
      </c>
      <c r="W455" s="270">
        <f>'01-Mapa de riesgo-UO'!K456</f>
        <v>0</v>
      </c>
      <c r="X455" s="320"/>
      <c r="Y455" s="320"/>
      <c r="Z455" s="320"/>
      <c r="AA455" s="320"/>
      <c r="AB455" s="582"/>
      <c r="AC455" s="264"/>
    </row>
    <row r="456" spans="1:29" ht="92.25" hidden="1" customHeight="1" x14ac:dyDescent="0.2">
      <c r="A456" s="463"/>
      <c r="B456" s="463"/>
      <c r="C456" s="463"/>
      <c r="D456" s="463"/>
      <c r="E456" s="463"/>
      <c r="F456" s="463"/>
      <c r="G456" s="266" t="str">
        <f>'01-Mapa de riesgo-UO'!I457</f>
        <v>Proliferación de olores y humo de sustancias psicoactivas en la edificación de la Facultad de Bellas Artes y Humanidades</v>
      </c>
      <c r="H456" s="463"/>
      <c r="I456" s="463"/>
      <c r="J456" s="463"/>
      <c r="K456" s="551"/>
      <c r="L456" s="478"/>
      <c r="M456" s="267">
        <f>'01-Mapa de riesgo-UO'!W457</f>
        <v>0</v>
      </c>
      <c r="N456" s="266">
        <f>'01-Mapa de riesgo-UO'!AB457</f>
        <v>0</v>
      </c>
      <c r="O456" s="266">
        <f>'01-Mapa de riesgo-UO'!AF457</f>
        <v>0</v>
      </c>
      <c r="P456" s="268">
        <f>'01-Mapa de riesgo-UO'!AK457</f>
        <v>0</v>
      </c>
      <c r="Q456" s="268">
        <f>'01-Mapa de riesgo-UO'!AP457</f>
        <v>0</v>
      </c>
      <c r="R456" s="463"/>
      <c r="S456" s="478"/>
      <c r="T456" s="478"/>
      <c r="U456" s="269">
        <f>'01-Mapa de riesgo-UO'!AW457</f>
        <v>0</v>
      </c>
      <c r="V456" s="269">
        <f>'01-Mapa de riesgo-UO'!AX457</f>
        <v>0</v>
      </c>
      <c r="W456" s="270">
        <f>'01-Mapa de riesgo-UO'!K457</f>
        <v>0</v>
      </c>
      <c r="X456" s="320"/>
      <c r="Y456" s="320"/>
      <c r="Z456" s="320"/>
      <c r="AA456" s="320"/>
      <c r="AB456" s="582"/>
      <c r="AC456" s="264"/>
    </row>
    <row r="457" spans="1:29" ht="92.25" hidden="1" customHeight="1" x14ac:dyDescent="0.2">
      <c r="A457" s="465">
        <v>150</v>
      </c>
      <c r="B457" s="465" t="str">
        <f>'01-Mapa de riesgo-UO'!D458</f>
        <v>ADMINISTRACIÓN_INSTITUCIONAL</v>
      </c>
      <c r="C457" s="461" t="str">
        <f>+'01-Mapa de riesgo-UO'!F458</f>
        <v>NO</v>
      </c>
      <c r="D457" s="461" t="str">
        <f>'01-Mapa de riesgo-UO'!J458</f>
        <v>Cumplimiento</v>
      </c>
      <c r="E457" s="461" t="str">
        <f>'01-Mapa de riesgo-UO'!K458</f>
        <v>Registros presupuestales generados después de que se inicie la ejecución de los compromisos u obligaciones</v>
      </c>
      <c r="F457" s="461"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6" t="str">
        <f>'01-Mapa de riesgo-UO'!I458</f>
        <v>Falta de claridad en los compromisos que evidencien un hecho cumplido</v>
      </c>
      <c r="H457" s="461" t="str">
        <f>'01-Mapa de riesgo-UO'!M458</f>
        <v>Procesos disciplinarios</v>
      </c>
      <c r="I457" s="464" t="str">
        <f>'01-Mapa de riesgo-UO'!AT458</f>
        <v>LEVE</v>
      </c>
      <c r="J457" s="461" t="str">
        <f>'01-Mapa de riesgo-UO'!AU458</f>
        <v>Registros presupuestales generados a hechos cumplidos</v>
      </c>
      <c r="K457" s="534">
        <v>0</v>
      </c>
      <c r="L457" s="533" t="s">
        <v>2871</v>
      </c>
      <c r="M457" s="267" t="str">
        <f>'01-Mapa de riesgo-UO'!W458</f>
        <v>134-PRS-04 - Expedición y modificación de registros presupuestales</v>
      </c>
      <c r="N457" s="266">
        <f>'01-Mapa de riesgo-UO'!AB458</f>
        <v>0</v>
      </c>
      <c r="O457" s="266" t="str">
        <f>'01-Mapa de riesgo-UO'!AF458</f>
        <v>Asignado</v>
      </c>
      <c r="P457" s="268" t="str">
        <f>'01-Mapa de riesgo-UO'!AK458</f>
        <v>Oportuno</v>
      </c>
      <c r="Q457" s="268" t="str">
        <f>'01-Mapa de riesgo-UO'!AP458</f>
        <v>Detectivo</v>
      </c>
      <c r="R457" s="464" t="str">
        <f>'01-Mapa de riesgo-UO'!AR458</f>
        <v>ACEPTABLE</v>
      </c>
      <c r="S457" s="571" t="s">
        <v>2878</v>
      </c>
      <c r="T457" s="467"/>
      <c r="U457" s="269" t="str">
        <f>'01-Mapa de riesgo-UO'!AW458</f>
        <v>ASUMIR</v>
      </c>
      <c r="V457" s="269">
        <f>'01-Mapa de riesgo-UO'!AX458</f>
        <v>0</v>
      </c>
      <c r="W457" s="270" t="str">
        <f>'01-Mapa de riesgo-UO'!K458</f>
        <v>Registros presupuestales generados después de que se inicie la ejecución de los compromisos u obligaciones</v>
      </c>
      <c r="X457" s="271"/>
      <c r="Y457" s="272"/>
      <c r="Z457" s="273"/>
      <c r="AA457" s="273"/>
      <c r="AB457" s="479" t="s">
        <v>2213</v>
      </c>
      <c r="AC457" s="264"/>
    </row>
    <row r="458" spans="1:29" ht="92.25" hidden="1" customHeight="1" x14ac:dyDescent="0.2">
      <c r="A458" s="462"/>
      <c r="B458" s="462"/>
      <c r="C458" s="462"/>
      <c r="D458" s="462"/>
      <c r="E458" s="462"/>
      <c r="F458" s="462"/>
      <c r="G458" s="266">
        <f>'01-Mapa de riesgo-UO'!I459</f>
        <v>0</v>
      </c>
      <c r="H458" s="462"/>
      <c r="I458" s="462"/>
      <c r="J458" s="462"/>
      <c r="K458" s="472"/>
      <c r="L458" s="472"/>
      <c r="M458" s="267">
        <f>'01-Mapa de riesgo-UO'!W459</f>
        <v>0</v>
      </c>
      <c r="N458" s="266">
        <f>'01-Mapa de riesgo-UO'!AB459</f>
        <v>0</v>
      </c>
      <c r="O458" s="266">
        <f>'01-Mapa de riesgo-UO'!AF459</f>
        <v>0</v>
      </c>
      <c r="P458" s="268">
        <f>'01-Mapa de riesgo-UO'!AK459</f>
        <v>0</v>
      </c>
      <c r="Q458" s="268">
        <f>'01-Mapa de riesgo-UO'!AP459</f>
        <v>0</v>
      </c>
      <c r="R458" s="462"/>
      <c r="S458" s="571"/>
      <c r="T458" s="467"/>
      <c r="U458" s="269" t="str">
        <f>'01-Mapa de riesgo-UO'!AW459</f>
        <v>ASUMIR</v>
      </c>
      <c r="V458" s="269">
        <f>'01-Mapa de riesgo-UO'!AX459</f>
        <v>0</v>
      </c>
      <c r="W458" s="270">
        <f>'01-Mapa de riesgo-UO'!K459</f>
        <v>0</v>
      </c>
      <c r="X458" s="271"/>
      <c r="Y458" s="272"/>
      <c r="Z458" s="273"/>
      <c r="AA458" s="273"/>
      <c r="AB458" s="469"/>
      <c r="AC458" s="264"/>
    </row>
    <row r="459" spans="1:29" ht="92.25" hidden="1" customHeight="1" x14ac:dyDescent="0.2">
      <c r="A459" s="463"/>
      <c r="B459" s="463"/>
      <c r="C459" s="463"/>
      <c r="D459" s="463"/>
      <c r="E459" s="463"/>
      <c r="F459" s="463"/>
      <c r="G459" s="266">
        <f>'01-Mapa de riesgo-UO'!I460</f>
        <v>0</v>
      </c>
      <c r="H459" s="463"/>
      <c r="I459" s="463"/>
      <c r="J459" s="463"/>
      <c r="K459" s="473"/>
      <c r="L459" s="473"/>
      <c r="M459" s="267">
        <f>'01-Mapa de riesgo-UO'!W460</f>
        <v>0</v>
      </c>
      <c r="N459" s="266">
        <f>'01-Mapa de riesgo-UO'!AB460</f>
        <v>0</v>
      </c>
      <c r="O459" s="266">
        <f>'01-Mapa de riesgo-UO'!AF460</f>
        <v>0</v>
      </c>
      <c r="P459" s="268">
        <f>'01-Mapa de riesgo-UO'!AK460</f>
        <v>0</v>
      </c>
      <c r="Q459" s="268">
        <f>'01-Mapa de riesgo-UO'!AP460</f>
        <v>0</v>
      </c>
      <c r="R459" s="463"/>
      <c r="S459" s="571"/>
      <c r="T459" s="467"/>
      <c r="U459" s="269" t="str">
        <f>'01-Mapa de riesgo-UO'!AW460</f>
        <v>ASUMIR</v>
      </c>
      <c r="V459" s="269">
        <f>'01-Mapa de riesgo-UO'!AX460</f>
        <v>0</v>
      </c>
      <c r="W459" s="270">
        <f>'01-Mapa de riesgo-UO'!K460</f>
        <v>0</v>
      </c>
      <c r="X459" s="271"/>
      <c r="Y459" s="272"/>
      <c r="Z459" s="273"/>
      <c r="AA459" s="273"/>
      <c r="AB459" s="470"/>
      <c r="AC459" s="264"/>
    </row>
    <row r="460" spans="1:29" ht="92.25" hidden="1" customHeight="1" x14ac:dyDescent="0.2">
      <c r="A460" s="465">
        <v>151</v>
      </c>
      <c r="B460" s="465" t="str">
        <f>'01-Mapa de riesgo-UO'!D461</f>
        <v>ADMINISTRACIÓN_INSTITUCIONAL</v>
      </c>
      <c r="C460" s="461" t="str">
        <f>+'01-Mapa de riesgo-UO'!F461</f>
        <v>SI</v>
      </c>
      <c r="D460" s="461" t="str">
        <f>'01-Mapa de riesgo-UO'!J461</f>
        <v>Financiero</v>
      </c>
      <c r="E460" s="461" t="str">
        <f>'01-Mapa de riesgo-UO'!K461</f>
        <v>Fraude electronico</v>
      </c>
      <c r="F460" s="461" t="str">
        <f>'01-Mapa de riesgo-UO'!L461</f>
        <v xml:space="preserve">   Acceso no autorizado a la banca virtual</v>
      </c>
      <c r="G460" s="266" t="str">
        <f>'01-Mapa de riesgo-UO'!I461</f>
        <v>Falta de seguimiento a los protocolos definidos.</v>
      </c>
      <c r="H460" s="461" t="str">
        <f>'01-Mapa de riesgo-UO'!M461</f>
        <v xml:space="preserve">1. Detrimento Patrimonial.            2. Exposición   de la            información financiera de la Universidad.                      </v>
      </c>
      <c r="I460" s="464" t="str">
        <f>'01-Mapa de riesgo-UO'!AT461</f>
        <v>LEVE</v>
      </c>
      <c r="J460" s="461" t="str">
        <f>'01-Mapa de riesgo-UO'!AU461</f>
        <v xml:space="preserve">         N° de accesos no autorizados</v>
      </c>
      <c r="K460" s="534">
        <v>0</v>
      </c>
      <c r="L460" s="533" t="s">
        <v>2872</v>
      </c>
      <c r="M460" s="267" t="str">
        <f>'01-Mapa de riesgo-UO'!W461</f>
        <v>Descripción en los manuales de  funciones en las personas que manejan recursos</v>
      </c>
      <c r="N460" s="266">
        <f>'01-Mapa de riesgo-UO'!AB461</f>
        <v>0</v>
      </c>
      <c r="O460" s="266" t="str">
        <f>'01-Mapa de riesgo-UO'!AF461</f>
        <v>Asignado</v>
      </c>
      <c r="P460" s="268" t="str">
        <f>'01-Mapa de riesgo-UO'!AK461</f>
        <v>Oportuno</v>
      </c>
      <c r="Q460" s="268" t="str">
        <f>'01-Mapa de riesgo-UO'!AP461</f>
        <v>Preventivo</v>
      </c>
      <c r="R460" s="464" t="str">
        <f>'01-Mapa de riesgo-UO'!AR461</f>
        <v>FUERTE</v>
      </c>
      <c r="S460" s="571" t="s">
        <v>2879</v>
      </c>
      <c r="T460" s="467"/>
      <c r="U460" s="269" t="str">
        <f>'01-Mapa de riesgo-UO'!AW461</f>
        <v>ASUMIR</v>
      </c>
      <c r="V460" s="269">
        <f>'01-Mapa de riesgo-UO'!AX461</f>
        <v>0</v>
      </c>
      <c r="W460" s="270" t="str">
        <f>'01-Mapa de riesgo-UO'!K461</f>
        <v>Fraude electronico</v>
      </c>
      <c r="X460" s="271"/>
      <c r="Y460" s="272"/>
      <c r="Z460" s="273"/>
      <c r="AA460" s="273"/>
      <c r="AB460" s="479" t="s">
        <v>2209</v>
      </c>
      <c r="AC460" s="264"/>
    </row>
    <row r="461" spans="1:29" ht="92.25" hidden="1" customHeight="1" x14ac:dyDescent="0.2">
      <c r="A461" s="462"/>
      <c r="B461" s="462"/>
      <c r="C461" s="462"/>
      <c r="D461" s="462"/>
      <c r="E461" s="462"/>
      <c r="F461" s="462"/>
      <c r="G461" s="266" t="str">
        <f>'01-Mapa de riesgo-UO'!I462</f>
        <v>Incumplimiento de los protocolos</v>
      </c>
      <c r="H461" s="462"/>
      <c r="I461" s="462"/>
      <c r="J461" s="462"/>
      <c r="K461" s="472"/>
      <c r="L461" s="472"/>
      <c r="M461" s="267" t="str">
        <f>'01-Mapa de riesgo-UO'!W462</f>
        <v>Cambio de clave</v>
      </c>
      <c r="N461" s="266">
        <f>'01-Mapa de riesgo-UO'!AB462</f>
        <v>0</v>
      </c>
      <c r="O461" s="266" t="str">
        <f>'01-Mapa de riesgo-UO'!AF462</f>
        <v>Asignado</v>
      </c>
      <c r="P461" s="268" t="str">
        <f>'01-Mapa de riesgo-UO'!AK462</f>
        <v>Oportuno</v>
      </c>
      <c r="Q461" s="268" t="str">
        <f>'01-Mapa de riesgo-UO'!AP462</f>
        <v>Preventivo</v>
      </c>
      <c r="R461" s="462"/>
      <c r="S461" s="571" t="s">
        <v>2880</v>
      </c>
      <c r="T461" s="467"/>
      <c r="U461" s="269" t="str">
        <f>'01-Mapa de riesgo-UO'!AW462</f>
        <v>ASUMIR</v>
      </c>
      <c r="V461" s="269">
        <f>'01-Mapa de riesgo-UO'!AX462</f>
        <v>0</v>
      </c>
      <c r="W461" s="270">
        <f>'01-Mapa de riesgo-UO'!K462</f>
        <v>0</v>
      </c>
      <c r="X461" s="271"/>
      <c r="Y461" s="272"/>
      <c r="Z461" s="273"/>
      <c r="AA461" s="273"/>
      <c r="AB461" s="469"/>
      <c r="AC461" s="264"/>
    </row>
    <row r="462" spans="1:29" ht="92.25" hidden="1" customHeight="1" x14ac:dyDescent="0.2">
      <c r="A462" s="463"/>
      <c r="B462" s="463"/>
      <c r="C462" s="463"/>
      <c r="D462" s="463"/>
      <c r="E462" s="463"/>
      <c r="F462" s="463"/>
      <c r="G462" s="266" t="str">
        <f>'01-Mapa de riesgo-UO'!I463</f>
        <v>Ataques ciberneticos</v>
      </c>
      <c r="H462" s="463"/>
      <c r="I462" s="463"/>
      <c r="J462" s="463"/>
      <c r="K462" s="473"/>
      <c r="L462" s="473"/>
      <c r="M462" s="267" t="str">
        <f>'01-Mapa de riesgo-UO'!W463</f>
        <v>Manejo de token</v>
      </c>
      <c r="N462" s="266">
        <f>'01-Mapa de riesgo-UO'!AB463</f>
        <v>0</v>
      </c>
      <c r="O462" s="266" t="str">
        <f>'01-Mapa de riesgo-UO'!AF463</f>
        <v>Asignado</v>
      </c>
      <c r="P462" s="268" t="str">
        <f>'01-Mapa de riesgo-UO'!AK463</f>
        <v>Oportuno</v>
      </c>
      <c r="Q462" s="268" t="str">
        <f>'01-Mapa de riesgo-UO'!AP463</f>
        <v>Preventivo</v>
      </c>
      <c r="R462" s="463"/>
      <c r="S462" s="571" t="s">
        <v>2881</v>
      </c>
      <c r="T462" s="467"/>
      <c r="U462" s="269" t="str">
        <f>'01-Mapa de riesgo-UO'!AW463</f>
        <v>ASUMIR</v>
      </c>
      <c r="V462" s="269">
        <f>'01-Mapa de riesgo-UO'!AX463</f>
        <v>0</v>
      </c>
      <c r="W462" s="270">
        <f>'01-Mapa de riesgo-UO'!K463</f>
        <v>0</v>
      </c>
      <c r="X462" s="271"/>
      <c r="Y462" s="272"/>
      <c r="Z462" s="273"/>
      <c r="AA462" s="273"/>
      <c r="AB462" s="470"/>
      <c r="AC462" s="264"/>
    </row>
    <row r="463" spans="1:29" ht="92.25" hidden="1" customHeight="1" x14ac:dyDescent="0.2">
      <c r="A463" s="465">
        <v>152</v>
      </c>
      <c r="B463" s="465" t="str">
        <f>'01-Mapa de riesgo-UO'!D464</f>
        <v>ADMINISTRACIÓN_INSTITUCIONAL</v>
      </c>
      <c r="C463" s="461" t="str">
        <f>+'01-Mapa de riesgo-UO'!F464</f>
        <v>NO</v>
      </c>
      <c r="D463" s="461" t="str">
        <f>'01-Mapa de riesgo-UO'!J464</f>
        <v>Contable</v>
      </c>
      <c r="E463" s="461" t="str">
        <f>'01-Mapa de riesgo-UO'!K464</f>
        <v>Hechos económicos no incluidos en el proceso contable.</v>
      </c>
      <c r="F463" s="461" t="str">
        <f>'01-Mapa de riesgo-UO'!L464</f>
        <v>Gestión Contable, no sea informada de los hechos económicos, sociales y financieros generados en otras dependencias de la Universidad</v>
      </c>
      <c r="G463" s="266" t="str">
        <f>'01-Mapa de riesgo-UO'!I464</f>
        <v>Desconocimiento de las políticas y prácticas contables establecidas por la UTP.</v>
      </c>
      <c r="H463" s="461" t="str">
        <f>'01-Mapa de riesgo-UO'!M464</f>
        <v xml:space="preserve">1. Estados Financieros no razonables para la toma de decisiones 
2. Detrimento Patrimonial.
3. Hallazgos por parte del Ente de Control disciplinarios y fiscales. </v>
      </c>
      <c r="I463" s="464" t="str">
        <f>'01-Mapa de riesgo-UO'!AT464</f>
        <v>LEVE</v>
      </c>
      <c r="J463" s="461" t="str">
        <f>'01-Mapa de riesgo-UO'!AU464</f>
        <v>Número de hechos económicos no reportados en el período</v>
      </c>
      <c r="K463" s="534">
        <v>0</v>
      </c>
      <c r="L463" s="533" t="s">
        <v>2873</v>
      </c>
      <c r="M463" s="267" t="str">
        <f>'01-Mapa de riesgo-UO'!W464</f>
        <v>Actualización y divulgación de las políticas contables</v>
      </c>
      <c r="N463" s="266">
        <f>'01-Mapa de riesgo-UO'!AB464</f>
        <v>0</v>
      </c>
      <c r="O463" s="266" t="str">
        <f>'01-Mapa de riesgo-UO'!AF464</f>
        <v>Asignado</v>
      </c>
      <c r="P463" s="268" t="str">
        <f>'01-Mapa de riesgo-UO'!AK464</f>
        <v>Oportuno</v>
      </c>
      <c r="Q463" s="268" t="str">
        <f>'01-Mapa de riesgo-UO'!AP464</f>
        <v>Preventivo</v>
      </c>
      <c r="R463" s="464" t="str">
        <f>'01-Mapa de riesgo-UO'!AR464</f>
        <v>ACEPTABLE</v>
      </c>
      <c r="S463" s="571" t="s">
        <v>2882</v>
      </c>
      <c r="T463" s="467"/>
      <c r="U463" s="269" t="str">
        <f>'01-Mapa de riesgo-UO'!AW464</f>
        <v>ASUMIR</v>
      </c>
      <c r="V463" s="269">
        <f>'01-Mapa de riesgo-UO'!AX464</f>
        <v>0</v>
      </c>
      <c r="W463" s="270" t="str">
        <f>'01-Mapa de riesgo-UO'!K464</f>
        <v>Hechos económicos no incluidos en el proceso contable.</v>
      </c>
      <c r="X463" s="271"/>
      <c r="Y463" s="272"/>
      <c r="Z463" s="273"/>
      <c r="AA463" s="273"/>
      <c r="AB463" s="479" t="s">
        <v>2209</v>
      </c>
      <c r="AC463" s="264"/>
    </row>
    <row r="464" spans="1:29" ht="92.25" hidden="1" customHeight="1" x14ac:dyDescent="0.2">
      <c r="A464" s="462"/>
      <c r="B464" s="462"/>
      <c r="C464" s="462"/>
      <c r="D464" s="462"/>
      <c r="E464" s="462"/>
      <c r="F464" s="462"/>
      <c r="G464" s="266">
        <f>'01-Mapa de riesgo-UO'!I465</f>
        <v>0</v>
      </c>
      <c r="H464" s="462"/>
      <c r="I464" s="462"/>
      <c r="J464" s="462"/>
      <c r="K464" s="472"/>
      <c r="L464" s="472"/>
      <c r="M464" s="267" t="str">
        <f>'01-Mapa de riesgo-UO'!W465</f>
        <v>Solicitud de información contable al cierre de cada vigencia</v>
      </c>
      <c r="N464" s="266">
        <f>'01-Mapa de riesgo-UO'!AB465</f>
        <v>0</v>
      </c>
      <c r="O464" s="266" t="str">
        <f>'01-Mapa de riesgo-UO'!AF465</f>
        <v>Asignado</v>
      </c>
      <c r="P464" s="268" t="str">
        <f>'01-Mapa de riesgo-UO'!AK465</f>
        <v>Oportuno</v>
      </c>
      <c r="Q464" s="268" t="str">
        <f>'01-Mapa de riesgo-UO'!AP465</f>
        <v>Preventivo</v>
      </c>
      <c r="R464" s="462"/>
      <c r="S464" s="571" t="s">
        <v>2883</v>
      </c>
      <c r="T464" s="467"/>
      <c r="U464" s="269" t="str">
        <f>'01-Mapa de riesgo-UO'!AW465</f>
        <v>ASUMIR</v>
      </c>
      <c r="V464" s="269">
        <f>'01-Mapa de riesgo-UO'!AX465</f>
        <v>0</v>
      </c>
      <c r="W464" s="270">
        <f>'01-Mapa de riesgo-UO'!K465</f>
        <v>0</v>
      </c>
      <c r="X464" s="271"/>
      <c r="Y464" s="272"/>
      <c r="Z464" s="273"/>
      <c r="AA464" s="273"/>
      <c r="AB464" s="469"/>
      <c r="AC464" s="264"/>
    </row>
    <row r="465" spans="1:29" ht="92.25" hidden="1" customHeight="1" x14ac:dyDescent="0.2">
      <c r="A465" s="463"/>
      <c r="B465" s="463"/>
      <c r="C465" s="463"/>
      <c r="D465" s="463"/>
      <c r="E465" s="463"/>
      <c r="F465" s="463"/>
      <c r="G465" s="266">
        <f>'01-Mapa de riesgo-UO'!I466</f>
        <v>0</v>
      </c>
      <c r="H465" s="463"/>
      <c r="I465" s="463"/>
      <c r="J465" s="463"/>
      <c r="K465" s="473"/>
      <c r="L465" s="473"/>
      <c r="M465" s="267" t="str">
        <f>'01-Mapa de riesgo-UO'!W466</f>
        <v>Asesoría contable y financiera</v>
      </c>
      <c r="N465" s="266">
        <f>'01-Mapa de riesgo-UO'!AB466</f>
        <v>0</v>
      </c>
      <c r="O465" s="266" t="str">
        <f>'01-Mapa de riesgo-UO'!AF466</f>
        <v>Asignado</v>
      </c>
      <c r="P465" s="268" t="str">
        <f>'01-Mapa de riesgo-UO'!AK466</f>
        <v>Oportuno</v>
      </c>
      <c r="Q465" s="268" t="str">
        <f>'01-Mapa de riesgo-UO'!AP466</f>
        <v>Preventivo</v>
      </c>
      <c r="R465" s="463"/>
      <c r="S465" s="571" t="s">
        <v>2884</v>
      </c>
      <c r="T465" s="467"/>
      <c r="U465" s="269" t="str">
        <f>'01-Mapa de riesgo-UO'!AW466</f>
        <v>ASUMIR</v>
      </c>
      <c r="V465" s="269">
        <f>'01-Mapa de riesgo-UO'!AX466</f>
        <v>0</v>
      </c>
      <c r="W465" s="270">
        <f>'01-Mapa de riesgo-UO'!K466</f>
        <v>0</v>
      </c>
      <c r="X465" s="271"/>
      <c r="Y465" s="272"/>
      <c r="Z465" s="273"/>
      <c r="AA465" s="273"/>
      <c r="AB465" s="470"/>
      <c r="AC465" s="264"/>
    </row>
    <row r="466" spans="1:29" ht="92.25" hidden="1" customHeight="1" x14ac:dyDescent="0.2">
      <c r="A466" s="465">
        <v>153</v>
      </c>
      <c r="B466" s="465" t="str">
        <f>'01-Mapa de riesgo-UO'!D467</f>
        <v>ADMINISTRACIÓN_INSTITUCIONAL</v>
      </c>
      <c r="C466" s="461" t="str">
        <f>+'01-Mapa de riesgo-UO'!F467</f>
        <v>NO</v>
      </c>
      <c r="D466" s="461" t="str">
        <f>'01-Mapa de riesgo-UO'!J467</f>
        <v>Contable</v>
      </c>
      <c r="E466" s="461" t="str">
        <f>'01-Mapa de riesgo-UO'!K467</f>
        <v>No fenecimiento de la cuenta debido al incumplimiento normativo y del manual de políticas contables en el desarrollo de actividades financieras</v>
      </c>
      <c r="F466" s="461" t="str">
        <f>'01-Mapa de riesgo-UO'!L467</f>
        <v>Registros contables no consistentes con la normas expedidades por el ente regulardor en la materia</v>
      </c>
      <c r="G466" s="266" t="str">
        <f>'01-Mapa de riesgo-UO'!I467</f>
        <v>Estados Financieros inconsistentes.</v>
      </c>
      <c r="H466" s="461" t="str">
        <f>'01-Mapa de riesgo-UO'!M467</f>
        <v>1. Hechos economicos sobre o subestimados,
2. Sanciones Disciplinarias
3. Estados Financieros no aprobados.</v>
      </c>
      <c r="I466" s="464" t="str">
        <f>'01-Mapa de riesgo-UO'!AT467</f>
        <v>MODERADO</v>
      </c>
      <c r="J466" s="461" t="str">
        <f>'01-Mapa de riesgo-UO'!AU467</f>
        <v xml:space="preserve">Nro. de Estados FinanciEros no  fenecidos en la vigencia auditada </v>
      </c>
      <c r="K466" s="534">
        <v>1</v>
      </c>
      <c r="L466" s="533" t="s">
        <v>2874</v>
      </c>
      <c r="M466" s="267" t="str">
        <f>'01-Mapa de riesgo-UO'!W467</f>
        <v>Consultas página Web de la CGN para determinar los cambio que hayan del Marco  Normativo aplicable a la Universidad</v>
      </c>
      <c r="N466" s="266">
        <f>'01-Mapa de riesgo-UO'!AB467</f>
        <v>0</v>
      </c>
      <c r="O466" s="266" t="str">
        <f>'01-Mapa de riesgo-UO'!AF467</f>
        <v>Asignado</v>
      </c>
      <c r="P466" s="268" t="str">
        <f>'01-Mapa de riesgo-UO'!AK467</f>
        <v>Oportuno</v>
      </c>
      <c r="Q466" s="268" t="str">
        <f>'01-Mapa de riesgo-UO'!AP467</f>
        <v>Preventivo</v>
      </c>
      <c r="R466" s="464" t="str">
        <f>'01-Mapa de riesgo-UO'!AR467</f>
        <v>ACEPTABLE</v>
      </c>
      <c r="S466" s="571" t="s">
        <v>2885</v>
      </c>
      <c r="T466" s="467"/>
      <c r="U466" s="269" t="str">
        <f>'01-Mapa de riesgo-UO'!AW467</f>
        <v>REDUCIR</v>
      </c>
      <c r="V466" s="269" t="str">
        <f>'01-Mapa de riesgo-UO'!AX467</f>
        <v>Debe de ser permanente y va encaminada en cuanto a cumplir  toda la normatividad y regulación que emitan las entidades de control en materia contable para las entidades de gobierno</v>
      </c>
      <c r="W466" s="270" t="str">
        <f>'01-Mapa de riesgo-UO'!K467</f>
        <v>No fenecimiento de la cuenta debido al incumplimiento normativo y del manual de políticas contables en el desarrollo de actividades financieras</v>
      </c>
      <c r="X466" s="271" t="s">
        <v>541</v>
      </c>
      <c r="Y466" s="272" t="s">
        <v>2885</v>
      </c>
      <c r="Z466" s="273" t="s">
        <v>544</v>
      </c>
      <c r="AA466" s="324" t="s">
        <v>2889</v>
      </c>
      <c r="AB466" s="479" t="s">
        <v>2213</v>
      </c>
      <c r="AC466" s="264"/>
    </row>
    <row r="467" spans="1:29" ht="92.25" hidden="1" customHeight="1" x14ac:dyDescent="0.2">
      <c r="A467" s="462"/>
      <c r="B467" s="462"/>
      <c r="C467" s="462"/>
      <c r="D467" s="462"/>
      <c r="E467" s="462"/>
      <c r="F467" s="462"/>
      <c r="G467" s="266">
        <f>'01-Mapa de riesgo-UO'!I468</f>
        <v>0</v>
      </c>
      <c r="H467" s="462"/>
      <c r="I467" s="462"/>
      <c r="J467" s="462"/>
      <c r="K467" s="472"/>
      <c r="L467" s="472"/>
      <c r="M467" s="267" t="str">
        <f>'01-Mapa de riesgo-UO'!W468</f>
        <v>Verificar información que se incorpora en los Estados
Financieros acorde al Marco Normativo para Entidades del Estado y el Manual de
Políticas de la UTP</v>
      </c>
      <c r="N467" s="266">
        <f>'01-Mapa de riesgo-UO'!AB468</f>
        <v>0</v>
      </c>
      <c r="O467" s="266" t="str">
        <f>'01-Mapa de riesgo-UO'!AF468</f>
        <v>Asignado</v>
      </c>
      <c r="P467" s="268" t="str">
        <f>'01-Mapa de riesgo-UO'!AK468</f>
        <v>Oportuno</v>
      </c>
      <c r="Q467" s="268" t="str">
        <f>'01-Mapa de riesgo-UO'!AP468</f>
        <v>Preventivo</v>
      </c>
      <c r="R467" s="462"/>
      <c r="S467" s="571" t="s">
        <v>2885</v>
      </c>
      <c r="T467" s="467"/>
      <c r="U467" s="269">
        <f>'01-Mapa de riesgo-UO'!AW468</f>
        <v>0</v>
      </c>
      <c r="V467" s="269">
        <f>'01-Mapa de riesgo-UO'!AX468</f>
        <v>0</v>
      </c>
      <c r="W467" s="270">
        <f>'01-Mapa de riesgo-UO'!K468</f>
        <v>0</v>
      </c>
      <c r="X467" s="271"/>
      <c r="Y467" s="272"/>
      <c r="Z467" s="273"/>
      <c r="AA467" s="273"/>
      <c r="AB467" s="469"/>
      <c r="AC467" s="264"/>
    </row>
    <row r="468" spans="1:29" ht="92.25" hidden="1" customHeight="1" x14ac:dyDescent="0.2">
      <c r="A468" s="463"/>
      <c r="B468" s="463"/>
      <c r="C468" s="463"/>
      <c r="D468" s="463"/>
      <c r="E468" s="463"/>
      <c r="F468" s="463"/>
      <c r="G468" s="266">
        <f>'01-Mapa de riesgo-UO'!I469</f>
        <v>0</v>
      </c>
      <c r="H468" s="463"/>
      <c r="I468" s="463"/>
      <c r="J468" s="463"/>
      <c r="K468" s="473"/>
      <c r="L468" s="473"/>
      <c r="M468" s="267">
        <f>'01-Mapa de riesgo-UO'!W469</f>
        <v>0</v>
      </c>
      <c r="N468" s="266">
        <f>'01-Mapa de riesgo-UO'!AB469</f>
        <v>0</v>
      </c>
      <c r="O468" s="266">
        <f>'01-Mapa de riesgo-UO'!AF469</f>
        <v>0</v>
      </c>
      <c r="P468" s="268">
        <f>'01-Mapa de riesgo-UO'!AK469</f>
        <v>0</v>
      </c>
      <c r="Q468" s="268">
        <f>'01-Mapa de riesgo-UO'!AP469</f>
        <v>0</v>
      </c>
      <c r="R468" s="463"/>
      <c r="S468" s="571"/>
      <c r="T468" s="467"/>
      <c r="U468" s="269">
        <f>'01-Mapa de riesgo-UO'!AW469</f>
        <v>0</v>
      </c>
      <c r="V468" s="269">
        <f>'01-Mapa de riesgo-UO'!AX469</f>
        <v>0</v>
      </c>
      <c r="W468" s="270">
        <f>'01-Mapa de riesgo-UO'!K469</f>
        <v>0</v>
      </c>
      <c r="X468" s="271"/>
      <c r="Y468" s="272"/>
      <c r="Z468" s="273"/>
      <c r="AA468" s="273"/>
      <c r="AB468" s="470"/>
      <c r="AC468" s="264"/>
    </row>
    <row r="469" spans="1:29" ht="92.25" hidden="1" customHeight="1" x14ac:dyDescent="0.2">
      <c r="A469" s="465">
        <v>154</v>
      </c>
      <c r="B469" s="465" t="str">
        <f>'01-Mapa de riesgo-UO'!D470</f>
        <v>ADMINISTRACIÓN_INSTITUCIONAL</v>
      </c>
      <c r="C469" s="461" t="str">
        <f>+'01-Mapa de riesgo-UO'!F470</f>
        <v>NO</v>
      </c>
      <c r="D469" s="461" t="str">
        <f>'01-Mapa de riesgo-UO'!J470</f>
        <v>Cumplimiento</v>
      </c>
      <c r="E469" s="461" t="str">
        <f>'01-Mapa de riesgo-UO'!K470</f>
        <v xml:space="preserve">No suscribir el contrato </v>
      </c>
      <c r="F469" s="461" t="str">
        <f>'01-Mapa de riesgo-UO'!L470</f>
        <v xml:space="preserve">No suscribir el contrato, objeto de la invitación pública o convocatoria pública una vez haya sido adjudicado, dentro de los plazos y condiciones establecidas en el pliego de condiciones </v>
      </c>
      <c r="G469" s="266" t="str">
        <f>'01-Mapa de riesgo-UO'!I470</f>
        <v>Falta de criterio o aspecto en los pliegos de condiciones de las invitaciones públicas o convocatorias públicas</v>
      </c>
      <c r="H469" s="461" t="str">
        <f>'01-Mapa de riesgo-UO'!M470</f>
        <v xml:space="preserve">Retrasos en la presentación del servicio, pérdida económica, conflictos comerciales entre las partes, incumplimientos, falta de eficacia y eficiencia en los procesos de compra </v>
      </c>
      <c r="I469" s="464" t="str">
        <f>'01-Mapa de riesgo-UO'!AT470</f>
        <v>MODERADO</v>
      </c>
      <c r="J469" s="461" t="str">
        <f>'01-Mapa de riesgo-UO'!AU470</f>
        <v xml:space="preserve">Valor girado / Valor total aprobado en Decreto de Liquidación </v>
      </c>
      <c r="K469" s="534">
        <v>1</v>
      </c>
      <c r="L469" s="533" t="s">
        <v>2875</v>
      </c>
      <c r="M469" s="267"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6">
        <f>'01-Mapa de riesgo-UO'!AB470</f>
        <v>0</v>
      </c>
      <c r="O469" s="266" t="str">
        <f>'01-Mapa de riesgo-UO'!AF470</f>
        <v>Asignado</v>
      </c>
      <c r="P469" s="268" t="str">
        <f>'01-Mapa de riesgo-UO'!AK470</f>
        <v>Oportuno</v>
      </c>
      <c r="Q469" s="268" t="str">
        <f>'01-Mapa de riesgo-UO'!AP470</f>
        <v>Preventivo</v>
      </c>
      <c r="R469" s="464" t="str">
        <f>'01-Mapa de riesgo-UO'!AR470</f>
        <v>ACEPTABLE</v>
      </c>
      <c r="S469" s="571" t="s">
        <v>2886</v>
      </c>
      <c r="T469" s="467"/>
      <c r="U469" s="269" t="str">
        <f>'01-Mapa de riesgo-UO'!AW470</f>
        <v>REDUCIR</v>
      </c>
      <c r="V469" s="269"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0" t="str">
        <f>'01-Mapa de riesgo-UO'!K470</f>
        <v xml:space="preserve">No suscribir el contrato </v>
      </c>
      <c r="X469" s="271" t="s">
        <v>541</v>
      </c>
      <c r="Y469" s="272" t="s">
        <v>2890</v>
      </c>
      <c r="Z469" s="273" t="s">
        <v>544</v>
      </c>
      <c r="AA469" s="273" t="s">
        <v>2891</v>
      </c>
      <c r="AB469" s="479" t="s">
        <v>2213</v>
      </c>
      <c r="AC469" s="264"/>
    </row>
    <row r="470" spans="1:29" ht="92.25" hidden="1" customHeight="1" x14ac:dyDescent="0.2">
      <c r="A470" s="462"/>
      <c r="B470" s="462"/>
      <c r="C470" s="462"/>
      <c r="D470" s="462"/>
      <c r="E470" s="462"/>
      <c r="F470" s="462"/>
      <c r="G470" s="266">
        <f>'01-Mapa de riesgo-UO'!I471</f>
        <v>0</v>
      </c>
      <c r="H470" s="462"/>
      <c r="I470" s="462"/>
      <c r="J470" s="462"/>
      <c r="K470" s="472"/>
      <c r="L470" s="472"/>
      <c r="M470" s="267">
        <f>'01-Mapa de riesgo-UO'!W471</f>
        <v>0</v>
      </c>
      <c r="N470" s="266">
        <f>'01-Mapa de riesgo-UO'!AB471</f>
        <v>0</v>
      </c>
      <c r="O470" s="266">
        <f>'01-Mapa de riesgo-UO'!AF471</f>
        <v>0</v>
      </c>
      <c r="P470" s="268">
        <f>'01-Mapa de riesgo-UO'!AK471</f>
        <v>0</v>
      </c>
      <c r="Q470" s="268">
        <f>'01-Mapa de riesgo-UO'!AP471</f>
        <v>0</v>
      </c>
      <c r="R470" s="462"/>
      <c r="S470" s="571"/>
      <c r="T470" s="467"/>
      <c r="U470" s="269">
        <f>'01-Mapa de riesgo-UO'!AW471</f>
        <v>0</v>
      </c>
      <c r="V470" s="269">
        <f>'01-Mapa de riesgo-UO'!AX471</f>
        <v>0</v>
      </c>
      <c r="W470" s="270">
        <f>'01-Mapa de riesgo-UO'!K471</f>
        <v>0</v>
      </c>
      <c r="X470" s="271"/>
      <c r="Y470" s="272"/>
      <c r="Z470" s="273"/>
      <c r="AA470" s="273"/>
      <c r="AB470" s="469"/>
      <c r="AC470" s="264"/>
    </row>
    <row r="471" spans="1:29" ht="92.25" hidden="1" customHeight="1" x14ac:dyDescent="0.2">
      <c r="A471" s="463"/>
      <c r="B471" s="463"/>
      <c r="C471" s="463"/>
      <c r="D471" s="463"/>
      <c r="E471" s="463"/>
      <c r="F471" s="463"/>
      <c r="G471" s="266">
        <f>'01-Mapa de riesgo-UO'!I472</f>
        <v>0</v>
      </c>
      <c r="H471" s="463"/>
      <c r="I471" s="463"/>
      <c r="J471" s="463"/>
      <c r="K471" s="473"/>
      <c r="L471" s="473"/>
      <c r="M471" s="267">
        <f>'01-Mapa de riesgo-UO'!W472</f>
        <v>0</v>
      </c>
      <c r="N471" s="266">
        <f>'01-Mapa de riesgo-UO'!AB472</f>
        <v>0</v>
      </c>
      <c r="O471" s="266">
        <f>'01-Mapa de riesgo-UO'!AF472</f>
        <v>0</v>
      </c>
      <c r="P471" s="268">
        <f>'01-Mapa de riesgo-UO'!AK472</f>
        <v>0</v>
      </c>
      <c r="Q471" s="268">
        <f>'01-Mapa de riesgo-UO'!AP472</f>
        <v>0</v>
      </c>
      <c r="R471" s="463"/>
      <c r="S471" s="571"/>
      <c r="T471" s="467"/>
      <c r="U471" s="269">
        <f>'01-Mapa de riesgo-UO'!AW472</f>
        <v>0</v>
      </c>
      <c r="V471" s="269">
        <f>'01-Mapa de riesgo-UO'!AX472</f>
        <v>0</v>
      </c>
      <c r="W471" s="270">
        <f>'01-Mapa de riesgo-UO'!K472</f>
        <v>0</v>
      </c>
      <c r="X471" s="271"/>
      <c r="Y471" s="272"/>
      <c r="Z471" s="273"/>
      <c r="AA471" s="273"/>
      <c r="AB471" s="470"/>
      <c r="AC471" s="264"/>
    </row>
    <row r="472" spans="1:29" ht="92.25" hidden="1" customHeight="1" x14ac:dyDescent="0.2">
      <c r="A472" s="465">
        <v>155</v>
      </c>
      <c r="B472" s="465" t="str">
        <f>'01-Mapa de riesgo-UO'!D473</f>
        <v>BIENESTAR_INSTITUCIONAL</v>
      </c>
      <c r="C472" s="461" t="str">
        <f>+'01-Mapa de riesgo-UO'!F473</f>
        <v>NO</v>
      </c>
      <c r="D472" s="461" t="str">
        <f>'01-Mapa de riesgo-UO'!J473</f>
        <v>Contable</v>
      </c>
      <c r="E472" s="461" t="str">
        <f>'01-Mapa de riesgo-UO'!K473</f>
        <v>Hechos económicos no incluidos en el proceso contable .</v>
      </c>
      <c r="F472" s="461"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6" t="str">
        <f>'01-Mapa de riesgo-UO'!I473</f>
        <v xml:space="preserve">Demora en la revisión de documentos </v>
      </c>
      <c r="H472" s="461" t="str">
        <f>'01-Mapa de riesgo-UO'!M473</f>
        <v>1. Hechos económicos subestimados,
2. Mala Reputación
3. Declaración tributarias no exactas.</v>
      </c>
      <c r="I472" s="464" t="str">
        <f>'01-Mapa de riesgo-UO'!AT473</f>
        <v>LEVE</v>
      </c>
      <c r="J472" s="461"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34">
        <v>1</v>
      </c>
      <c r="L472" s="533" t="s">
        <v>2876</v>
      </c>
      <c r="M472" s="267" t="str">
        <f>'01-Mapa de riesgo-UO'!W473</f>
        <v>No se diligencia porque apenas se estableció el riesgo</v>
      </c>
      <c r="N472" s="266">
        <f>'01-Mapa de riesgo-UO'!AB473</f>
        <v>0</v>
      </c>
      <c r="O472" s="266" t="str">
        <f>'01-Mapa de riesgo-UO'!AF473</f>
        <v>Asignado</v>
      </c>
      <c r="P472" s="268" t="str">
        <f>'01-Mapa de riesgo-UO'!AK473</f>
        <v>Oportuno</v>
      </c>
      <c r="Q472" s="268" t="str">
        <f>'01-Mapa de riesgo-UO'!AP473</f>
        <v>Preventivo</v>
      </c>
      <c r="R472" s="464" t="str">
        <f>'01-Mapa de riesgo-UO'!AR473</f>
        <v>ACEPTABLE</v>
      </c>
      <c r="S472" s="571" t="s">
        <v>2887</v>
      </c>
      <c r="T472" s="467"/>
      <c r="U472" s="269" t="str">
        <f>'01-Mapa de riesgo-UO'!AW473</f>
        <v>ASUMIR</v>
      </c>
      <c r="V472" s="269">
        <f>'01-Mapa de riesgo-UO'!AX473</f>
        <v>0</v>
      </c>
      <c r="W472" s="270" t="str">
        <f>'01-Mapa de riesgo-UO'!K473</f>
        <v>Hechos económicos no incluidos en el proceso contable .</v>
      </c>
      <c r="X472" s="271"/>
      <c r="Y472" s="272"/>
      <c r="Z472" s="273"/>
      <c r="AA472" s="273"/>
      <c r="AB472" s="479" t="s">
        <v>2213</v>
      </c>
      <c r="AC472" s="264"/>
    </row>
    <row r="473" spans="1:29" ht="92.25" hidden="1" customHeight="1" x14ac:dyDescent="0.2">
      <c r="A473" s="462"/>
      <c r="B473" s="462"/>
      <c r="C473" s="462"/>
      <c r="D473" s="462"/>
      <c r="E473" s="462"/>
      <c r="F473" s="462"/>
      <c r="G473" s="266" t="str">
        <f>'01-Mapa de riesgo-UO'!I474</f>
        <v>Demora en la generación de Ordenes de pago</v>
      </c>
      <c r="H473" s="462"/>
      <c r="I473" s="462"/>
      <c r="J473" s="462"/>
      <c r="K473" s="472"/>
      <c r="L473" s="472"/>
      <c r="M473" s="267">
        <f>'01-Mapa de riesgo-UO'!W474</f>
        <v>0</v>
      </c>
      <c r="N473" s="266">
        <f>'01-Mapa de riesgo-UO'!AB474</f>
        <v>0</v>
      </c>
      <c r="O473" s="266">
        <f>'01-Mapa de riesgo-UO'!AF474</f>
        <v>0</v>
      </c>
      <c r="P473" s="268">
        <f>'01-Mapa de riesgo-UO'!AK474</f>
        <v>0</v>
      </c>
      <c r="Q473" s="268">
        <f>'01-Mapa de riesgo-UO'!AP474</f>
        <v>0</v>
      </c>
      <c r="R473" s="462"/>
      <c r="S473" s="571"/>
      <c r="T473" s="467"/>
      <c r="U473" s="269" t="str">
        <f>'01-Mapa de riesgo-UO'!AW474</f>
        <v>ASUMIR</v>
      </c>
      <c r="V473" s="269">
        <f>'01-Mapa de riesgo-UO'!AX474</f>
        <v>0</v>
      </c>
      <c r="W473" s="270">
        <f>'01-Mapa de riesgo-UO'!K474</f>
        <v>0</v>
      </c>
      <c r="X473" s="271"/>
      <c r="Y473" s="272"/>
      <c r="Z473" s="273"/>
      <c r="AA473" s="273"/>
      <c r="AB473" s="469"/>
      <c r="AC473" s="264"/>
    </row>
    <row r="474" spans="1:29" ht="92.25" hidden="1" customHeight="1" x14ac:dyDescent="0.2">
      <c r="A474" s="463"/>
      <c r="B474" s="463"/>
      <c r="C474" s="463"/>
      <c r="D474" s="463"/>
      <c r="E474" s="463"/>
      <c r="F474" s="463"/>
      <c r="G474" s="266" t="str">
        <f>'01-Mapa de riesgo-UO'!I475</f>
        <v>Demora en la Causación de Ordenes de pago</v>
      </c>
      <c r="H474" s="463"/>
      <c r="I474" s="463"/>
      <c r="J474" s="463"/>
      <c r="K474" s="473"/>
      <c r="L474" s="473"/>
      <c r="M474" s="267">
        <f>'01-Mapa de riesgo-UO'!W475</f>
        <v>0</v>
      </c>
      <c r="N474" s="266">
        <f>'01-Mapa de riesgo-UO'!AB475</f>
        <v>0</v>
      </c>
      <c r="O474" s="266">
        <f>'01-Mapa de riesgo-UO'!AF475</f>
        <v>0</v>
      </c>
      <c r="P474" s="268">
        <f>'01-Mapa de riesgo-UO'!AK475</f>
        <v>0</v>
      </c>
      <c r="Q474" s="268">
        <f>'01-Mapa de riesgo-UO'!AP475</f>
        <v>0</v>
      </c>
      <c r="R474" s="463"/>
      <c r="S474" s="571"/>
      <c r="T474" s="467"/>
      <c r="U474" s="269" t="str">
        <f>'01-Mapa de riesgo-UO'!AW475</f>
        <v>ASUMIR</v>
      </c>
      <c r="V474" s="269">
        <f>'01-Mapa de riesgo-UO'!AX475</f>
        <v>0</v>
      </c>
      <c r="W474" s="270">
        <f>'01-Mapa de riesgo-UO'!K475</f>
        <v>0</v>
      </c>
      <c r="X474" s="271"/>
      <c r="Y474" s="272"/>
      <c r="Z474" s="273"/>
      <c r="AA474" s="273"/>
      <c r="AB474" s="470"/>
      <c r="AC474" s="264"/>
    </row>
    <row r="475" spans="1:29" ht="92.25" hidden="1" customHeight="1" x14ac:dyDescent="0.2">
      <c r="A475" s="465">
        <v>156</v>
      </c>
      <c r="B475" s="465" t="str">
        <f>'01-Mapa de riesgo-UO'!D476</f>
        <v>BIENESTAR_INSTITUCIONAL</v>
      </c>
      <c r="C475" s="461" t="str">
        <f>+'01-Mapa de riesgo-UO'!F476</f>
        <v>NO</v>
      </c>
      <c r="D475" s="461" t="str">
        <f>'01-Mapa de riesgo-UO'!J476</f>
        <v>Contable</v>
      </c>
      <c r="E475" s="461" t="str">
        <f>'01-Mapa de riesgo-UO'!K476</f>
        <v>SANCIONES</v>
      </c>
      <c r="F475" s="461"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6" t="str">
        <f>'01-Mapa de riesgo-UO'!I476</f>
        <v>Inoportunidad en la presentación de la solicitud de devolución del IVA</v>
      </c>
      <c r="H475" s="461" t="str">
        <f>'01-Mapa de riesgo-UO'!M476</f>
        <v>1. Sanciones
2.  Declaración tributarias no exactas.
3. Detrimento patrimonial</v>
      </c>
      <c r="I475" s="464" t="str">
        <f>'01-Mapa de riesgo-UO'!AT476</f>
        <v>LEVE</v>
      </c>
      <c r="J475" s="461" t="str">
        <f>'01-Mapa de riesgo-UO'!AU476</f>
        <v>Obligaciones tributarias no presentadas/obligaciones tributarias a presentar 
Valores no aceptados en la devolución de IVA atribuibles a gestión Contable/Valor a solicitar de devolución de IVA</v>
      </c>
      <c r="K475" s="534">
        <v>1</v>
      </c>
      <c r="L475" s="533" t="s">
        <v>2877</v>
      </c>
      <c r="M475" s="267" t="str">
        <f>'01-Mapa de riesgo-UO'!W476</f>
        <v>No se diligencia porque apenas se estableció el riesgo</v>
      </c>
      <c r="N475" s="266">
        <f>'01-Mapa de riesgo-UO'!AB476</f>
        <v>0</v>
      </c>
      <c r="O475" s="266" t="str">
        <f>'01-Mapa de riesgo-UO'!AF476</f>
        <v>Asignado</v>
      </c>
      <c r="P475" s="268" t="str">
        <f>'01-Mapa de riesgo-UO'!AK476</f>
        <v>Oportuno</v>
      </c>
      <c r="Q475" s="268" t="str">
        <f>'01-Mapa de riesgo-UO'!AP476</f>
        <v>Preventivo</v>
      </c>
      <c r="R475" s="464" t="str">
        <f>'01-Mapa de riesgo-UO'!AR476</f>
        <v>ACEPTABLE</v>
      </c>
      <c r="S475" s="571" t="s">
        <v>2888</v>
      </c>
      <c r="T475" s="467"/>
      <c r="U475" s="269" t="str">
        <f>'01-Mapa de riesgo-UO'!AW476</f>
        <v>ASUMIR</v>
      </c>
      <c r="V475" s="269">
        <f>'01-Mapa de riesgo-UO'!AX476</f>
        <v>0</v>
      </c>
      <c r="W475" s="270" t="str">
        <f>'01-Mapa de riesgo-UO'!K476</f>
        <v>SANCIONES</v>
      </c>
      <c r="X475" s="271"/>
      <c r="Y475" s="272"/>
      <c r="Z475" s="273"/>
      <c r="AA475" s="273"/>
      <c r="AB475" s="479" t="s">
        <v>2213</v>
      </c>
      <c r="AC475" s="264"/>
    </row>
    <row r="476" spans="1:29" ht="92.25" hidden="1" customHeight="1" x14ac:dyDescent="0.2">
      <c r="A476" s="462"/>
      <c r="B476" s="462"/>
      <c r="C476" s="462"/>
      <c r="D476" s="462"/>
      <c r="E476" s="462"/>
      <c r="F476" s="462"/>
      <c r="G476" s="266" t="str">
        <f>'01-Mapa de riesgo-UO'!I477</f>
        <v xml:space="preserve">No presentación de una obligación tributaria </v>
      </c>
      <c r="H476" s="462"/>
      <c r="I476" s="462"/>
      <c r="J476" s="462"/>
      <c r="K476" s="472"/>
      <c r="L476" s="472"/>
      <c r="M476" s="267">
        <f>'01-Mapa de riesgo-UO'!W477</f>
        <v>0</v>
      </c>
      <c r="N476" s="266">
        <f>'01-Mapa de riesgo-UO'!AB477</f>
        <v>0</v>
      </c>
      <c r="O476" s="266">
        <f>'01-Mapa de riesgo-UO'!AF477</f>
        <v>0</v>
      </c>
      <c r="P476" s="268">
        <f>'01-Mapa de riesgo-UO'!AK477</f>
        <v>0</v>
      </c>
      <c r="Q476" s="268">
        <f>'01-Mapa de riesgo-UO'!AP477</f>
        <v>0</v>
      </c>
      <c r="R476" s="462"/>
      <c r="S476" s="571"/>
      <c r="T476" s="467"/>
      <c r="U476" s="269" t="str">
        <f>'01-Mapa de riesgo-UO'!AW477</f>
        <v>ASUMIR</v>
      </c>
      <c r="V476" s="269">
        <f>'01-Mapa de riesgo-UO'!AX477</f>
        <v>0</v>
      </c>
      <c r="W476" s="270">
        <f>'01-Mapa de riesgo-UO'!K477</f>
        <v>0</v>
      </c>
      <c r="X476" s="271"/>
      <c r="Y476" s="272"/>
      <c r="Z476" s="273"/>
      <c r="AA476" s="273"/>
      <c r="AB476" s="469"/>
      <c r="AC476" s="264"/>
    </row>
    <row r="477" spans="1:29" ht="92.25" hidden="1" customHeight="1" x14ac:dyDescent="0.2">
      <c r="A477" s="463"/>
      <c r="B477" s="463"/>
      <c r="C477" s="463"/>
      <c r="D477" s="463"/>
      <c r="E477" s="463"/>
      <c r="F477" s="463"/>
      <c r="G477" s="266" t="str">
        <f>'01-Mapa de riesgo-UO'!I478</f>
        <v xml:space="preserve">Presentación inadecuada de la solicitud de devolución de IVA/Declaración de Retención en la fuente/ICA </v>
      </c>
      <c r="H477" s="463"/>
      <c r="I477" s="463"/>
      <c r="J477" s="463"/>
      <c r="K477" s="473"/>
      <c r="L477" s="473"/>
      <c r="M477" s="267">
        <f>'01-Mapa de riesgo-UO'!W478</f>
        <v>0</v>
      </c>
      <c r="N477" s="266">
        <f>'01-Mapa de riesgo-UO'!AB478</f>
        <v>0</v>
      </c>
      <c r="O477" s="266">
        <f>'01-Mapa de riesgo-UO'!AF478</f>
        <v>0</v>
      </c>
      <c r="P477" s="268">
        <f>'01-Mapa de riesgo-UO'!AK478</f>
        <v>0</v>
      </c>
      <c r="Q477" s="268">
        <f>'01-Mapa de riesgo-UO'!AP478</f>
        <v>0</v>
      </c>
      <c r="R477" s="463"/>
      <c r="S477" s="571"/>
      <c r="T477" s="467"/>
      <c r="U477" s="269" t="str">
        <f>'01-Mapa de riesgo-UO'!AW478</f>
        <v>ASUMIR</v>
      </c>
      <c r="V477" s="269">
        <f>'01-Mapa de riesgo-UO'!AX478</f>
        <v>0</v>
      </c>
      <c r="W477" s="270">
        <f>'01-Mapa de riesgo-UO'!K478</f>
        <v>0</v>
      </c>
      <c r="X477" s="271"/>
      <c r="Y477" s="272"/>
      <c r="Z477" s="273"/>
      <c r="AA477" s="273"/>
      <c r="AB477" s="470"/>
      <c r="AC477" s="264"/>
    </row>
    <row r="478" spans="1:29" ht="92.25" hidden="1" customHeight="1" x14ac:dyDescent="0.2">
      <c r="A478" s="465">
        <v>157</v>
      </c>
      <c r="B478" s="465" t="str">
        <f>'01-Mapa de riesgo-UO'!D479</f>
        <v>ADMINISTRACIÓN_INSTITUCIONAL</v>
      </c>
      <c r="C478" s="461" t="str">
        <f>+'01-Mapa de riesgo-UO'!F479</f>
        <v>NO</v>
      </c>
      <c r="D478" s="461" t="str">
        <f>'01-Mapa de riesgo-UO'!J479</f>
        <v>Estratégico</v>
      </c>
      <c r="E478" s="461" t="str">
        <f>'01-Mapa de riesgo-UO'!K479</f>
        <v xml:space="preserve">Programas de apoyo socioeconómico que no lleguen oportunamente a la población que lo requiere de acuerdo a sus necesidades  </v>
      </c>
      <c r="F478" s="461" t="str">
        <f>'01-Mapa de riesgo-UO'!L479</f>
        <v>La no entrega de los  apoyos socioeconómicos de manera oportuna, debido a tenmas normativos o presupuestales</v>
      </c>
      <c r="G478" s="266" t="str">
        <f>'01-Mapa de riesgo-UO'!I479</f>
        <v>Normatividad y reglamentación interna existente, que dificultan el desarrollo de los elementos orientados a lo establecido en el pilar 5 del PDI</v>
      </c>
      <c r="H478" s="461" t="str">
        <f>'01-Mapa de riesgo-UO'!M479</f>
        <v xml:space="preserve">Los apoyos no lleguen oportunamente a quien lo necesita  según sus necesidades
Disminución en el cumplimiento de los indicadores del PDI 
</v>
      </c>
      <c r="I478" s="464" t="str">
        <f>'01-Mapa de riesgo-UO'!AT479</f>
        <v>MODERADO</v>
      </c>
      <c r="J478" s="461"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559">
        <v>0.7</v>
      </c>
      <c r="L478" s="562" t="s">
        <v>2908</v>
      </c>
      <c r="M478" s="267" t="str">
        <f>'01-Mapa de riesgo-UO'!W479</f>
        <v>Normatividad ajustada a los procesos, procedimientos y condiciones del entorno</v>
      </c>
      <c r="N478" s="266">
        <f>'01-Mapa de riesgo-UO'!AB479</f>
        <v>0</v>
      </c>
      <c r="O478" s="266" t="str">
        <f>'01-Mapa de riesgo-UO'!AF479</f>
        <v>Asignado</v>
      </c>
      <c r="P478" s="268" t="str">
        <f>'01-Mapa de riesgo-UO'!AK479</f>
        <v>Oportuno</v>
      </c>
      <c r="Q478" s="268" t="str">
        <f>'01-Mapa de riesgo-UO'!AP479</f>
        <v>Preventivo</v>
      </c>
      <c r="R478" s="464" t="str">
        <f>'01-Mapa de riesgo-UO'!AR479</f>
        <v>ACEPTABLE</v>
      </c>
      <c r="S478" s="577" t="s">
        <v>2911</v>
      </c>
      <c r="T478" s="578"/>
      <c r="U478" s="269" t="str">
        <f>'01-Mapa de riesgo-UO'!AW479</f>
        <v>REDUCIR</v>
      </c>
      <c r="V478" s="269" t="str">
        <f>'01-Mapa de riesgo-UO'!AX479</f>
        <v>Revisión y actualización de la normatividad aplicable a los programas sociales</v>
      </c>
      <c r="W478" s="270" t="str">
        <f>'01-Mapa de riesgo-UO'!K479</f>
        <v xml:space="preserve">Programas de apoyo socioeconómico que no lleguen oportunamente a la población que lo requiere de acuerdo a sus necesidades  </v>
      </c>
      <c r="X478" s="271" t="s">
        <v>266</v>
      </c>
      <c r="Y478" s="272" t="s">
        <v>2920</v>
      </c>
      <c r="Z478" s="273" t="s">
        <v>542</v>
      </c>
      <c r="AA478" s="273"/>
      <c r="AB478" s="586" t="s">
        <v>2209</v>
      </c>
      <c r="AC478" s="264"/>
    </row>
    <row r="479" spans="1:29" ht="92.25" hidden="1" customHeight="1" x14ac:dyDescent="0.2">
      <c r="A479" s="462"/>
      <c r="B479" s="462"/>
      <c r="C479" s="462"/>
      <c r="D479" s="462"/>
      <c r="E479" s="462"/>
      <c r="F479" s="462"/>
      <c r="G479" s="266" t="str">
        <f>'01-Mapa de riesgo-UO'!I480</f>
        <v>Recursos disponibles que no permiten flexibilidad en la destinación de acuerdo a las necesidades identificadas en la población estudiantil</v>
      </c>
      <c r="H479" s="462"/>
      <c r="I479" s="462"/>
      <c r="J479" s="462"/>
      <c r="K479" s="560"/>
      <c r="L479" s="560"/>
      <c r="M479" s="267"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6">
        <f>'01-Mapa de riesgo-UO'!AB480</f>
        <v>0</v>
      </c>
      <c r="O479" s="266" t="str">
        <f>'01-Mapa de riesgo-UO'!AF480</f>
        <v>Asignado</v>
      </c>
      <c r="P479" s="268" t="str">
        <f>'01-Mapa de riesgo-UO'!AK480</f>
        <v>Oportuno</v>
      </c>
      <c r="Q479" s="268" t="str">
        <f>'01-Mapa de riesgo-UO'!AP480</f>
        <v>Detectivo</v>
      </c>
      <c r="R479" s="462"/>
      <c r="S479" s="577" t="s">
        <v>2912</v>
      </c>
      <c r="T479" s="578"/>
      <c r="U479" s="269" t="str">
        <f>'01-Mapa de riesgo-UO'!AW480</f>
        <v>REDUCIR</v>
      </c>
      <c r="V479" s="269" t="str">
        <f>'01-Mapa de riesgo-UO'!AX480</f>
        <v>Medición de la calidad de vida y otros analisis sociales que permitan identificar las necesidades del entorno estudiantil</v>
      </c>
      <c r="W479" s="270">
        <f>'01-Mapa de riesgo-UO'!K480</f>
        <v>0</v>
      </c>
      <c r="X479" s="271" t="s">
        <v>266</v>
      </c>
      <c r="Y479" s="272" t="s">
        <v>2921</v>
      </c>
      <c r="Z479" s="273" t="s">
        <v>542</v>
      </c>
      <c r="AA479" s="273"/>
      <c r="AB479" s="587"/>
      <c r="AC479" s="264"/>
    </row>
    <row r="480" spans="1:29" ht="92.25" hidden="1" customHeight="1" x14ac:dyDescent="0.2">
      <c r="A480" s="463"/>
      <c r="B480" s="463"/>
      <c r="C480" s="463"/>
      <c r="D480" s="463"/>
      <c r="E480" s="463"/>
      <c r="F480" s="463"/>
      <c r="G480" s="266">
        <f>'01-Mapa de riesgo-UO'!I481</f>
        <v>0</v>
      </c>
      <c r="H480" s="463"/>
      <c r="I480" s="463"/>
      <c r="J480" s="463"/>
      <c r="K480" s="561"/>
      <c r="L480" s="561"/>
      <c r="M480" s="267">
        <f>'01-Mapa de riesgo-UO'!W481</f>
        <v>0</v>
      </c>
      <c r="N480" s="266">
        <f>'01-Mapa de riesgo-UO'!AB481</f>
        <v>0</v>
      </c>
      <c r="O480" s="266">
        <f>'01-Mapa de riesgo-UO'!AF481</f>
        <v>0</v>
      </c>
      <c r="P480" s="268">
        <f>'01-Mapa de riesgo-UO'!AK481</f>
        <v>0</v>
      </c>
      <c r="Q480" s="268">
        <f>'01-Mapa de riesgo-UO'!AP481</f>
        <v>0</v>
      </c>
      <c r="R480" s="463"/>
      <c r="S480" s="577" t="s">
        <v>2913</v>
      </c>
      <c r="T480" s="578"/>
      <c r="U480" s="269">
        <f>'01-Mapa de riesgo-UO'!AW481</f>
        <v>0</v>
      </c>
      <c r="V480" s="269">
        <f>'01-Mapa de riesgo-UO'!AX481</f>
        <v>0</v>
      </c>
      <c r="W480" s="270">
        <f>'01-Mapa de riesgo-UO'!K481</f>
        <v>0</v>
      </c>
      <c r="X480" s="271" t="s">
        <v>266</v>
      </c>
      <c r="Y480" s="272" t="s">
        <v>2922</v>
      </c>
      <c r="Z480" s="273" t="s">
        <v>542</v>
      </c>
      <c r="AA480" s="273"/>
      <c r="AB480" s="588"/>
      <c r="AC480" s="264"/>
    </row>
    <row r="481" spans="1:29" ht="92.25" hidden="1" customHeight="1" x14ac:dyDescent="0.2">
      <c r="A481" s="465">
        <v>158</v>
      </c>
      <c r="B481" s="465" t="str">
        <f>'01-Mapa de riesgo-UO'!D482</f>
        <v>ADMINISTRACIÓN_INSTITUCIONAL</v>
      </c>
      <c r="C481" s="461" t="str">
        <f>+'01-Mapa de riesgo-UO'!F482</f>
        <v>NO</v>
      </c>
      <c r="D481" s="461" t="str">
        <f>'01-Mapa de riesgo-UO'!J482</f>
        <v>Cumplimiento</v>
      </c>
      <c r="E481" s="461" t="str">
        <f>'01-Mapa de riesgo-UO'!K482</f>
        <v>Inhabilitación del servicio de salud integral de la UTP por parte de los entes de control</v>
      </c>
      <c r="F481" s="461"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6" t="str">
        <f>'01-Mapa de riesgo-UO'!I482</f>
        <v xml:space="preserve">Cambios en la normatidad asociada  a los estandares de habilitación que implique ajustes para la prestacion de los servicios al interior de la Universidad </v>
      </c>
      <c r="H481" s="461" t="str">
        <f>'01-Mapa de riesgo-UO'!M482</f>
        <v>Cierre de los servicios de salud en la institución
Sanciones y multas a la Universidad
Procesos disciplinarios 
Afectación de imagen  Institucional</v>
      </c>
      <c r="I481" s="464" t="str">
        <f>'01-Mapa de riesgo-UO'!AT482</f>
        <v>GRAVE</v>
      </c>
      <c r="J481" s="461" t="str">
        <f>'01-Mapa de riesgo-UO'!AU482</f>
        <v>(No. de items de la autoevaluación que cumplen con los estandares de habilitación / Total de items de la autoevaluación de habilitación) * 100</v>
      </c>
      <c r="K481" s="563">
        <f>2/5</f>
        <v>0.4</v>
      </c>
      <c r="L481" s="564" t="s">
        <v>2909</v>
      </c>
      <c r="M481" s="267"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6">
        <f>'01-Mapa de riesgo-UO'!AB482</f>
        <v>0</v>
      </c>
      <c r="O481" s="266" t="str">
        <f>'01-Mapa de riesgo-UO'!AF482</f>
        <v>Asignado</v>
      </c>
      <c r="P481" s="268" t="str">
        <f>'01-Mapa de riesgo-UO'!AK482</f>
        <v>No oportuno</v>
      </c>
      <c r="Q481" s="268" t="str">
        <f>'01-Mapa de riesgo-UO'!AP482</f>
        <v>Preventivo</v>
      </c>
      <c r="R481" s="464" t="str">
        <f>'01-Mapa de riesgo-UO'!AR482</f>
        <v>ACEPTABLE</v>
      </c>
      <c r="S481" s="579" t="s">
        <v>2914</v>
      </c>
      <c r="T481" s="578"/>
      <c r="U481" s="269" t="str">
        <f>'01-Mapa de riesgo-UO'!AW482</f>
        <v>REDUCIR</v>
      </c>
      <c r="V481" s="269" t="str">
        <f>'01-Mapa de riesgo-UO'!AX482</f>
        <v>Realizar la revisión periodica del formato de autoevaluación, que permita identificar acciones correctivas, de mejora o preventivas para el cumplimiento de los estandares mínimos.</v>
      </c>
      <c r="W481" s="270" t="str">
        <f>'01-Mapa de riesgo-UO'!K482</f>
        <v>Inhabilitación del servicio de salud integral de la UTP por parte de los entes de control</v>
      </c>
      <c r="X481" s="271" t="s">
        <v>266</v>
      </c>
      <c r="Y481" s="272" t="s">
        <v>2923</v>
      </c>
      <c r="Z481" s="273" t="s">
        <v>542</v>
      </c>
      <c r="AA481" s="273"/>
      <c r="AB481" s="586" t="s">
        <v>2209</v>
      </c>
      <c r="AC481" s="264"/>
    </row>
    <row r="482" spans="1:29" ht="92.25" hidden="1" customHeight="1" x14ac:dyDescent="0.2">
      <c r="A482" s="462"/>
      <c r="B482" s="462"/>
      <c r="C482" s="462"/>
      <c r="D482" s="462"/>
      <c r="E482" s="462"/>
      <c r="F482" s="462"/>
      <c r="G482" s="266"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62"/>
      <c r="I482" s="462"/>
      <c r="J482" s="462"/>
      <c r="K482" s="560"/>
      <c r="L482" s="560"/>
      <c r="M482" s="267" t="str">
        <f>'01-Mapa de riesgo-UO'!W483</f>
        <v>Gestión y seguimiento ante la Vicerrectoria Administrativa y financiera para la asignación de CDP requeridos para los servicio relacionados con los apoyos socioeconómicos</v>
      </c>
      <c r="N482" s="266">
        <f>'01-Mapa de riesgo-UO'!AB483</f>
        <v>0</v>
      </c>
      <c r="O482" s="266" t="str">
        <f>'01-Mapa de riesgo-UO'!AF483</f>
        <v>Asignado</v>
      </c>
      <c r="P482" s="268" t="str">
        <f>'01-Mapa de riesgo-UO'!AK483</f>
        <v>Oportuno</v>
      </c>
      <c r="Q482" s="268" t="str">
        <f>'01-Mapa de riesgo-UO'!AP483</f>
        <v>Preventivo</v>
      </c>
      <c r="R482" s="462"/>
      <c r="S482" s="579" t="s">
        <v>2915</v>
      </c>
      <c r="T482" s="578"/>
      <c r="U482" s="269" t="str">
        <f>'01-Mapa de riesgo-UO'!AW483</f>
        <v>COMPARTIR</v>
      </c>
      <c r="V482" s="269" t="str">
        <f>'01-Mapa de riesgo-UO'!AX483</f>
        <v>Gestión oportuna y articulada para garantizar los recursos que permitan contar de manera permanente y continua con el asesor para los proesos de habilitación institucional en los servicios de salud</v>
      </c>
      <c r="W482" s="270">
        <f>'01-Mapa de riesgo-UO'!K483</f>
        <v>0</v>
      </c>
      <c r="X482" s="271" t="s">
        <v>266</v>
      </c>
      <c r="Y482" s="272" t="s">
        <v>2924</v>
      </c>
      <c r="Z482" s="273" t="s">
        <v>542</v>
      </c>
      <c r="AA482" s="273"/>
      <c r="AB482" s="587"/>
      <c r="AC482" s="264"/>
    </row>
    <row r="483" spans="1:29" ht="92.25" hidden="1" customHeight="1" x14ac:dyDescent="0.2">
      <c r="A483" s="463"/>
      <c r="B483" s="463"/>
      <c r="C483" s="463"/>
      <c r="D483" s="463"/>
      <c r="E483" s="463"/>
      <c r="F483" s="463"/>
      <c r="G483" s="266" t="str">
        <f>'01-Mapa de riesgo-UO'!I484</f>
        <v>Construcción de CAT institucional para el acopio de residuos postconsumo institucionales</v>
      </c>
      <c r="H483" s="463"/>
      <c r="I483" s="463"/>
      <c r="J483" s="463"/>
      <c r="K483" s="561"/>
      <c r="L483" s="561"/>
      <c r="M483" s="267" t="str">
        <f>'01-Mapa de riesgo-UO'!W484</f>
        <v>Gestiones para el ajuste normativo relacionado con los apoyos socioeconómicos, y la gestión para la adecuación del sistema de información con el que cuenta la institución para la priorización en la entrega de dichos apoyos.</v>
      </c>
      <c r="N483" s="266">
        <f>'01-Mapa de riesgo-UO'!AB484</f>
        <v>0</v>
      </c>
      <c r="O483" s="266" t="str">
        <f>'01-Mapa de riesgo-UO'!AF484</f>
        <v>Asignado</v>
      </c>
      <c r="P483" s="268" t="str">
        <f>'01-Mapa de riesgo-UO'!AK484</f>
        <v>Oportuno</v>
      </c>
      <c r="Q483" s="268" t="str">
        <f>'01-Mapa de riesgo-UO'!AP484</f>
        <v>Preventivo</v>
      </c>
      <c r="R483" s="463"/>
      <c r="S483" s="579" t="s">
        <v>2916</v>
      </c>
      <c r="T483" s="578"/>
      <c r="U483" s="269" t="str">
        <f>'01-Mapa de riesgo-UO'!AW484</f>
        <v>COMPARTIR</v>
      </c>
      <c r="V483" s="269" t="str">
        <f>'01-Mapa de riesgo-UO'!AX484</f>
        <v>Hacer seguimiento a las condiciones física de la insfraestructura y avances en el desarrollo de las fases propuestas que permitan contr con el CAT definitivo para la Universidad.</v>
      </c>
      <c r="W483" s="270">
        <f>'01-Mapa de riesgo-UO'!K484</f>
        <v>0</v>
      </c>
      <c r="X483" s="271" t="s">
        <v>266</v>
      </c>
      <c r="Y483" s="272" t="s">
        <v>2925</v>
      </c>
      <c r="Z483" s="273" t="s">
        <v>542</v>
      </c>
      <c r="AA483" s="273"/>
      <c r="AB483" s="588"/>
      <c r="AC483" s="264"/>
    </row>
    <row r="484" spans="1:29" ht="92.25" hidden="1" customHeight="1" x14ac:dyDescent="0.2">
      <c r="A484" s="465">
        <v>159</v>
      </c>
      <c r="B484" s="465" t="str">
        <f>'01-Mapa de riesgo-UO'!D485</f>
        <v>ADMINISTRACIÓN_INSTITUCIONAL</v>
      </c>
      <c r="C484" s="461" t="str">
        <f>+'01-Mapa de riesgo-UO'!F485</f>
        <v>SI</v>
      </c>
      <c r="D484" s="461" t="str">
        <f>'01-Mapa de riesgo-UO'!J485</f>
        <v>Estratégico</v>
      </c>
      <c r="E484" s="461" t="str">
        <f>'01-Mapa de riesgo-UO'!K485</f>
        <v>Programas de bienestar institucional con baja participación e impacto en la comunidad universitaria</v>
      </c>
      <c r="F484" s="461"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6" t="str">
        <f>'01-Mapa de riesgo-UO'!I485</f>
        <v>Diagnóstico insuficiente o desactualizado de necesidades  reales y cambiantes de la comunidad universitaria, lo que impide una planeación adecuada de los programas.</v>
      </c>
      <c r="H484" s="461" t="str">
        <f>'01-Mapa de riesgo-UO'!M485</f>
        <v xml:space="preserve">Aumento en la deserción y bajo rendimiento académico
Pérdida de confianza en los servicios institucionales
Desaprovechamiento de recursos institucionales.
Disminución en el cumplimiento de los indicadores del PDI </v>
      </c>
      <c r="I484" s="464" t="str">
        <f>'01-Mapa de riesgo-UO'!AT485</f>
        <v>LEVE</v>
      </c>
      <c r="J484" s="461" t="str">
        <f>'01-Mapa de riesgo-UO'!AU485</f>
        <v>(Σ   Peso asignado a la línea temática  𝑖 de la politica de bienestar  x   Valor del indicador asociado a la línea temática 𝑖 de la politica de bienestar ) / ΣPeso asignado a la línea temática  𝑖 de la politica de bienestar</v>
      </c>
      <c r="K484" s="565">
        <v>0.22</v>
      </c>
      <c r="L484" s="566" t="s">
        <v>2910</v>
      </c>
      <c r="M484" s="267" t="str">
        <f>'01-Mapa de riesgo-UO'!W485</f>
        <v>Medición de calidad de vida de la comunidad universitaria
 Nivel de severidad de las problemáticas sociales</v>
      </c>
      <c r="N484" s="266">
        <f>'01-Mapa de riesgo-UO'!AB485</f>
        <v>0</v>
      </c>
      <c r="O484" s="266" t="str">
        <f>'01-Mapa de riesgo-UO'!AF485</f>
        <v>Asignado</v>
      </c>
      <c r="P484" s="268" t="str">
        <f>'01-Mapa de riesgo-UO'!AK485</f>
        <v>Oportuno</v>
      </c>
      <c r="Q484" s="268" t="str">
        <f>'01-Mapa de riesgo-UO'!AP485</f>
        <v>Detectivo</v>
      </c>
      <c r="R484" s="464" t="str">
        <f>'01-Mapa de riesgo-UO'!AR485</f>
        <v>FUERTE</v>
      </c>
      <c r="S484" s="577" t="s">
        <v>2917</v>
      </c>
      <c r="T484" s="578"/>
      <c r="U484" s="269" t="str">
        <f>'01-Mapa de riesgo-UO'!AW485</f>
        <v>ASUMIR</v>
      </c>
      <c r="V484" s="269">
        <f>'01-Mapa de riesgo-UO'!AX485</f>
        <v>0</v>
      </c>
      <c r="W484" s="270" t="str">
        <f>'01-Mapa de riesgo-UO'!K485</f>
        <v>Programas de bienestar institucional con baja participación e impacto en la comunidad universitaria</v>
      </c>
      <c r="X484" s="271"/>
      <c r="Y484" s="272"/>
      <c r="Z484" s="273"/>
      <c r="AA484" s="273"/>
      <c r="AB484" s="586" t="s">
        <v>2213</v>
      </c>
      <c r="AC484" s="264"/>
    </row>
    <row r="485" spans="1:29" ht="92.25" hidden="1" customHeight="1" x14ac:dyDescent="0.2">
      <c r="A485" s="462"/>
      <c r="B485" s="462"/>
      <c r="C485" s="462"/>
      <c r="D485" s="462"/>
      <c r="E485" s="462"/>
      <c r="F485" s="462"/>
      <c r="G485" s="266" t="str">
        <f>'01-Mapa de riesgo-UO'!I486</f>
        <v>Desarticulación entre dependencias y actores institucionales, que genera duplicidad de esfuerzos, vacíos de atención o pérdida de enfoque estratégico.</v>
      </c>
      <c r="H485" s="462"/>
      <c r="I485" s="462"/>
      <c r="J485" s="462"/>
      <c r="K485" s="560"/>
      <c r="L485" s="560"/>
      <c r="M485" s="267" t="str">
        <f>'01-Mapa de riesgo-UO'!W486</f>
        <v>Normatividad ajustada a los procesos, procedimientos y condiciones del entorno
 Politica de Bienestar Institucional</v>
      </c>
      <c r="N485" s="266">
        <f>'01-Mapa de riesgo-UO'!AB486</f>
        <v>0</v>
      </c>
      <c r="O485" s="266" t="str">
        <f>'01-Mapa de riesgo-UO'!AF486</f>
        <v>Asignado</v>
      </c>
      <c r="P485" s="268" t="str">
        <f>'01-Mapa de riesgo-UO'!AK486</f>
        <v>Oportuno</v>
      </c>
      <c r="Q485" s="268" t="str">
        <f>'01-Mapa de riesgo-UO'!AP486</f>
        <v>Detectivo</v>
      </c>
      <c r="R485" s="462"/>
      <c r="S485" s="577" t="s">
        <v>2918</v>
      </c>
      <c r="T485" s="578"/>
      <c r="U485" s="269" t="str">
        <f>'01-Mapa de riesgo-UO'!AW486</f>
        <v>ASUMIR</v>
      </c>
      <c r="V485" s="269">
        <f>'01-Mapa de riesgo-UO'!AX486</f>
        <v>0</v>
      </c>
      <c r="W485" s="270">
        <f>'01-Mapa de riesgo-UO'!K486</f>
        <v>0</v>
      </c>
      <c r="X485" s="271"/>
      <c r="Y485" s="272"/>
      <c r="Z485" s="273"/>
      <c r="AA485" s="273"/>
      <c r="AB485" s="587"/>
      <c r="AC485" s="264"/>
    </row>
    <row r="486" spans="1:29" ht="92.25" hidden="1" customHeight="1" x14ac:dyDescent="0.2">
      <c r="A486" s="463"/>
      <c r="B486" s="463"/>
      <c r="C486" s="463"/>
      <c r="D486" s="463"/>
      <c r="E486" s="463"/>
      <c r="F486" s="463"/>
      <c r="G486" s="266" t="str">
        <f>'01-Mapa de riesgo-UO'!I487</f>
        <v>Baja difusión y comunicación de los programas y   servicios disponibles para la  comunidad universitaria</v>
      </c>
      <c r="H486" s="463"/>
      <c r="I486" s="463"/>
      <c r="J486" s="463"/>
      <c r="K486" s="561"/>
      <c r="L486" s="561"/>
      <c r="M486" s="267" t="str">
        <f>'01-Mapa de riesgo-UO'!W487</f>
        <v>Dilvulgación y comunicación de la politica de bienestar Institucional y los servicios ofertados por las diferentes instancias en el marco de la misma</v>
      </c>
      <c r="N486" s="266">
        <f>'01-Mapa de riesgo-UO'!AB487</f>
        <v>0</v>
      </c>
      <c r="O486" s="266" t="str">
        <f>'01-Mapa de riesgo-UO'!AF487</f>
        <v>Asignado</v>
      </c>
      <c r="P486" s="268" t="str">
        <f>'01-Mapa de riesgo-UO'!AK487</f>
        <v>Oportuno</v>
      </c>
      <c r="Q486" s="268" t="str">
        <f>'01-Mapa de riesgo-UO'!AP487</f>
        <v>Detectivo</v>
      </c>
      <c r="R486" s="463"/>
      <c r="S486" s="577" t="s">
        <v>2919</v>
      </c>
      <c r="T486" s="578"/>
      <c r="U486" s="269" t="str">
        <f>'01-Mapa de riesgo-UO'!AW487</f>
        <v>ASUMIR</v>
      </c>
      <c r="V486" s="269">
        <f>'01-Mapa de riesgo-UO'!AX487</f>
        <v>0</v>
      </c>
      <c r="W486" s="270">
        <f>'01-Mapa de riesgo-UO'!K487</f>
        <v>0</v>
      </c>
      <c r="X486" s="271"/>
      <c r="Y486" s="272"/>
      <c r="Z486" s="273"/>
      <c r="AA486" s="273"/>
      <c r="AB486" s="588"/>
      <c r="AC486" s="264"/>
    </row>
    <row r="487" spans="1:29" ht="92.25" hidden="1" customHeight="1" x14ac:dyDescent="0.2">
      <c r="A487" s="465">
        <v>160</v>
      </c>
      <c r="B487" s="465" t="str">
        <f>'01-Mapa de riesgo-UO'!D488</f>
        <v>ADMINISTRACIÓN_INSTITUCIONAL</v>
      </c>
      <c r="C487" s="461" t="str">
        <f>+'01-Mapa de riesgo-UO'!F488</f>
        <v>NO</v>
      </c>
      <c r="D487" s="461" t="str">
        <f>'01-Mapa de riesgo-UO'!J488</f>
        <v>Operacional</v>
      </c>
      <c r="E487" s="461" t="str">
        <f>'01-Mapa de riesgo-UO'!K488</f>
        <v>No prestación adecuada de los servicios requeridos por la comunidad universitaria.</v>
      </c>
      <c r="F487" s="461" t="str">
        <f>'01-Mapa de riesgo-UO'!L488</f>
        <v>No seguirmiento oportuno y evaluación con los usuarios de los servicios solicitados y prestados desde Gestión de Servicios y Mantenimiento</v>
      </c>
      <c r="G487" s="266" t="str">
        <f>'01-Mapa de riesgo-UO'!I488</f>
        <v>Falta de seguimiento a los servicios internos solicitados, programados y ejecutados</v>
      </c>
      <c r="H487" s="461" t="str">
        <f>'01-Mapa de riesgo-UO'!M488</f>
        <v>Inconformidad de los usuarios, probabilidad de mal funcionamiento de equipos e incremento en daños de la infraestructura.</v>
      </c>
      <c r="I487" s="464" t="str">
        <f>'01-Mapa de riesgo-UO'!AT488</f>
        <v>MODERADO</v>
      </c>
      <c r="J487" s="461" t="str">
        <f>'01-Mapa de riesgo-UO'!AU488</f>
        <v>No. de inconformidades en el servicio / No. De servicios y contratos programados x 100</v>
      </c>
      <c r="K487" s="552">
        <f>(2/3001)</f>
        <v>6.6644451849383541E-4</v>
      </c>
      <c r="L487" s="478" t="s">
        <v>2943</v>
      </c>
      <c r="M487" s="267" t="str">
        <f>'01-Mapa de riesgo-UO'!W488</f>
        <v>Encuestas de satisfacción con los usuarios</v>
      </c>
      <c r="N487" s="266">
        <f>'01-Mapa de riesgo-UO'!AB488</f>
        <v>0</v>
      </c>
      <c r="O487" s="266" t="str">
        <f>'01-Mapa de riesgo-UO'!AF488</f>
        <v>Asignado</v>
      </c>
      <c r="P487" s="268" t="str">
        <f>'01-Mapa de riesgo-UO'!AK488</f>
        <v>Oportuno</v>
      </c>
      <c r="Q487" s="268" t="str">
        <f>'01-Mapa de riesgo-UO'!AP488</f>
        <v>Preventivo</v>
      </c>
      <c r="R487" s="464" t="str">
        <f>'01-Mapa de riesgo-UO'!AR488</f>
        <v>ACEPTABLE</v>
      </c>
      <c r="S487" s="478" t="s">
        <v>2946</v>
      </c>
      <c r="T487" s="478"/>
      <c r="U487" s="269" t="str">
        <f>'01-Mapa de riesgo-UO'!AW488</f>
        <v>REDUCIR</v>
      </c>
      <c r="V487" s="269" t="str">
        <f>'01-Mapa de riesgo-UO'!AX488</f>
        <v>Consulta inmediata posterior a la prestación del servico para verificar cumplimiento oportuno y satisfacción de los usuarios</v>
      </c>
      <c r="W487" s="270" t="str">
        <f>'01-Mapa de riesgo-UO'!K488</f>
        <v>No prestación adecuada de los servicios requeridos por la comunidad universitaria.</v>
      </c>
      <c r="X487" s="320" t="s">
        <v>266</v>
      </c>
      <c r="Y487" s="320" t="s">
        <v>2955</v>
      </c>
      <c r="Z487" s="320" t="s">
        <v>542</v>
      </c>
      <c r="AA487" s="320"/>
      <c r="AB487" s="582" t="s">
        <v>2209</v>
      </c>
      <c r="AC487" s="264"/>
    </row>
    <row r="488" spans="1:29" ht="92.25" hidden="1" customHeight="1" x14ac:dyDescent="0.2">
      <c r="A488" s="462"/>
      <c r="B488" s="462"/>
      <c r="C488" s="462"/>
      <c r="D488" s="462"/>
      <c r="E488" s="462"/>
      <c r="F488" s="462"/>
      <c r="G488" s="266" t="str">
        <f>'01-Mapa de riesgo-UO'!I489</f>
        <v>No cumplimiento de los cronogramas establecidos en la contratación de obras y servicios</v>
      </c>
      <c r="H488" s="462"/>
      <c r="I488" s="462"/>
      <c r="J488" s="462"/>
      <c r="K488" s="551"/>
      <c r="L488" s="478"/>
      <c r="M488" s="267" t="str">
        <f>'01-Mapa de riesgo-UO'!W489</f>
        <v>Evaluación del desempeño a funcionarios encargados de labores de mantenimiento y servicios</v>
      </c>
      <c r="N488" s="266">
        <f>'01-Mapa de riesgo-UO'!AB489</f>
        <v>0</v>
      </c>
      <c r="O488" s="266" t="str">
        <f>'01-Mapa de riesgo-UO'!AF489</f>
        <v>Asignado</v>
      </c>
      <c r="P488" s="268" t="str">
        <f>'01-Mapa de riesgo-UO'!AK489</f>
        <v>Oportuno</v>
      </c>
      <c r="Q488" s="268" t="str">
        <f>'01-Mapa de riesgo-UO'!AP489</f>
        <v>Detectivo</v>
      </c>
      <c r="R488" s="462"/>
      <c r="S488" s="478" t="s">
        <v>2947</v>
      </c>
      <c r="T488" s="478"/>
      <c r="U488" s="269" t="str">
        <f>'01-Mapa de riesgo-UO'!AW489</f>
        <v>REDUCIR</v>
      </c>
      <c r="V488" s="269" t="str">
        <f>'01-Mapa de riesgo-UO'!AX489</f>
        <v>Seguimiento permanente al cumplimiento de cronograma de contratos y servicios</v>
      </c>
      <c r="W488" s="270">
        <f>'01-Mapa de riesgo-UO'!K489</f>
        <v>0</v>
      </c>
      <c r="X488" s="320" t="s">
        <v>266</v>
      </c>
      <c r="Y488" s="320" t="s">
        <v>2956</v>
      </c>
      <c r="Z488" s="320" t="s">
        <v>542</v>
      </c>
      <c r="AA488" s="320"/>
      <c r="AB488" s="582"/>
      <c r="AC488" s="264"/>
    </row>
    <row r="489" spans="1:29" ht="92.25" hidden="1" customHeight="1" x14ac:dyDescent="0.2">
      <c r="A489" s="463"/>
      <c r="B489" s="463"/>
      <c r="C489" s="463"/>
      <c r="D489" s="463"/>
      <c r="E489" s="463"/>
      <c r="F489" s="463"/>
      <c r="G489" s="266" t="str">
        <f>'01-Mapa de riesgo-UO'!I490</f>
        <v xml:space="preserve">Falta de revisión y atención a la ejecución a las observaciones presentadas por los contratistas en mantenimiento de equipos </v>
      </c>
      <c r="H489" s="463"/>
      <c r="I489" s="463"/>
      <c r="J489" s="463"/>
      <c r="K489" s="551"/>
      <c r="L489" s="478"/>
      <c r="M489" s="267" t="str">
        <f>'01-Mapa de riesgo-UO'!W490</f>
        <v>Revisión y seguimiento en las diferentes áreas para verificación de servicios y estado de la infraestructura y equipos.</v>
      </c>
      <c r="N489" s="266">
        <f>'01-Mapa de riesgo-UO'!AB490</f>
        <v>0</v>
      </c>
      <c r="O489" s="266" t="str">
        <f>'01-Mapa de riesgo-UO'!AF490</f>
        <v>Asignado</v>
      </c>
      <c r="P489" s="268" t="str">
        <f>'01-Mapa de riesgo-UO'!AK490</f>
        <v>Oportuno</v>
      </c>
      <c r="Q489" s="268" t="str">
        <f>'01-Mapa de riesgo-UO'!AP490</f>
        <v>Preventivo</v>
      </c>
      <c r="R489" s="463"/>
      <c r="S489" s="478" t="s">
        <v>2948</v>
      </c>
      <c r="T489" s="478"/>
      <c r="U489" s="269" t="str">
        <f>'01-Mapa de riesgo-UO'!AW490</f>
        <v>REDUCIR</v>
      </c>
      <c r="V489" s="269" t="str">
        <f>'01-Mapa de riesgo-UO'!AX490</f>
        <v>Implementar y ejecutar formatos de seguirmineto a las observaciones presentadas por los contratistas  en la ejecución de contratos de obras y servicios</v>
      </c>
      <c r="W489" s="270">
        <f>'01-Mapa de riesgo-UO'!K490</f>
        <v>0</v>
      </c>
      <c r="X489" s="320" t="s">
        <v>266</v>
      </c>
      <c r="Y489" s="320" t="s">
        <v>2957</v>
      </c>
      <c r="Z489" s="320" t="s">
        <v>542</v>
      </c>
      <c r="AA489" s="320"/>
      <c r="AB489" s="582"/>
      <c r="AC489" s="264"/>
    </row>
    <row r="490" spans="1:29" ht="92.25" hidden="1" customHeight="1" x14ac:dyDescent="0.2">
      <c r="A490" s="465">
        <v>161</v>
      </c>
      <c r="B490" s="465" t="str">
        <f>'01-Mapa de riesgo-UO'!D491</f>
        <v>ADMINISTRACIÓN_INSTITUCIONAL</v>
      </c>
      <c r="C490" s="461" t="str">
        <f>+'01-Mapa de riesgo-UO'!F491</f>
        <v>NO</v>
      </c>
      <c r="D490" s="461" t="str">
        <f>'01-Mapa de riesgo-UO'!J491</f>
        <v>Financiero</v>
      </c>
      <c r="E490" s="461" t="str">
        <f>'01-Mapa de riesgo-UO'!K491</f>
        <v>Pago de suministro de bienes, despues de la fecha de vencimiento de la factura.</v>
      </c>
      <c r="F490" s="461" t="str">
        <f>'01-Mapa de riesgo-UO'!L491</f>
        <v>Facturas que se pagan posterior a la fecha de vencimiento, incumplimiento con los tiempos establecidos por las normas y por los proveedores.</v>
      </c>
      <c r="G490" s="266" t="str">
        <f>'01-Mapa de riesgo-UO'!I491</f>
        <v>El proveedor entraga la factura en sitio diferente del almacén general</v>
      </c>
      <c r="H490" s="461" t="str">
        <f>'01-Mapa de riesgo-UO'!M491</f>
        <v>Demandas por incumplimiento en el pago.
Multas
Deterioro en la imagen institucional</v>
      </c>
      <c r="I490" s="464" t="str">
        <f>'01-Mapa de riesgo-UO'!AT491</f>
        <v>LEVE</v>
      </c>
      <c r="J490" s="461" t="str">
        <f>'01-Mapa de riesgo-UO'!AU491</f>
        <v>Número de facturas pagadas fuera de las fechas establecidas por el proveedor.</v>
      </c>
      <c r="K490" s="551">
        <v>0</v>
      </c>
      <c r="L490" s="478" t="s">
        <v>2944</v>
      </c>
      <c r="M490" s="267" t="str">
        <f>'01-Mapa de riesgo-UO'!W491</f>
        <v>Seguimiento a través de correo  especial con los funcionarios que intervienen el proceso tanto de Almacén General como de Contabilidad</v>
      </c>
      <c r="N490" s="266">
        <f>'01-Mapa de riesgo-UO'!AB491</f>
        <v>0</v>
      </c>
      <c r="O490" s="266" t="str">
        <f>'01-Mapa de riesgo-UO'!AF491</f>
        <v>Asignado</v>
      </c>
      <c r="P490" s="268" t="str">
        <f>'01-Mapa de riesgo-UO'!AK491</f>
        <v>Oportuno</v>
      </c>
      <c r="Q490" s="268" t="str">
        <f>'01-Mapa de riesgo-UO'!AP491</f>
        <v>Preventivo</v>
      </c>
      <c r="R490" s="464" t="str">
        <f>'01-Mapa de riesgo-UO'!AR491</f>
        <v>FUERTE</v>
      </c>
      <c r="S490" s="478" t="s">
        <v>2949</v>
      </c>
      <c r="T490" s="478"/>
      <c r="U490" s="269" t="str">
        <f>'01-Mapa de riesgo-UO'!AW491</f>
        <v>ASUMIR</v>
      </c>
      <c r="V490" s="269">
        <f>'01-Mapa de riesgo-UO'!AX491</f>
        <v>0</v>
      </c>
      <c r="W490" s="270" t="str">
        <f>'01-Mapa de riesgo-UO'!K491</f>
        <v>Pago de suministro de bienes, despues de la fecha de vencimiento de la factura.</v>
      </c>
      <c r="X490" s="320"/>
      <c r="Y490" s="320"/>
      <c r="Z490" s="320"/>
      <c r="AA490" s="320"/>
      <c r="AB490" s="582" t="s">
        <v>2209</v>
      </c>
      <c r="AC490" s="264"/>
    </row>
    <row r="491" spans="1:29" ht="92.25" hidden="1" customHeight="1" x14ac:dyDescent="0.2">
      <c r="A491" s="462"/>
      <c r="B491" s="462"/>
      <c r="C491" s="462"/>
      <c r="D491" s="462"/>
      <c r="E491" s="462"/>
      <c r="F491" s="462"/>
      <c r="G491" s="266" t="str">
        <f>'01-Mapa de riesgo-UO'!I492</f>
        <v>Falta de seguimiento al tramite de pago a proveedores.</v>
      </c>
      <c r="H491" s="462"/>
      <c r="I491" s="462"/>
      <c r="J491" s="462"/>
      <c r="K491" s="551"/>
      <c r="L491" s="478"/>
      <c r="M491" s="267" t="str">
        <f>'01-Mapa de riesgo-UO'!W492</f>
        <v>Realizar seguimiento a los pagos a proveedores a través de modulo consultas de PCT</v>
      </c>
      <c r="N491" s="266">
        <f>'01-Mapa de riesgo-UO'!AB492</f>
        <v>0</v>
      </c>
      <c r="O491" s="266" t="str">
        <f>'01-Mapa de riesgo-UO'!AF492</f>
        <v>Asignado</v>
      </c>
      <c r="P491" s="268" t="str">
        <f>'01-Mapa de riesgo-UO'!AK492</f>
        <v>Oportuno</v>
      </c>
      <c r="Q491" s="268" t="str">
        <f>'01-Mapa de riesgo-UO'!AP492</f>
        <v>Preventivo</v>
      </c>
      <c r="R491" s="462"/>
      <c r="S491" s="478" t="s">
        <v>2950</v>
      </c>
      <c r="T491" s="478"/>
      <c r="U491" s="269" t="str">
        <f>'01-Mapa de riesgo-UO'!AW492</f>
        <v>ASUMIR</v>
      </c>
      <c r="V491" s="269">
        <f>'01-Mapa de riesgo-UO'!AX492</f>
        <v>0</v>
      </c>
      <c r="W491" s="270">
        <f>'01-Mapa de riesgo-UO'!K492</f>
        <v>0</v>
      </c>
      <c r="X491" s="320"/>
      <c r="Y491" s="320"/>
      <c r="Z491" s="320"/>
      <c r="AA491" s="320"/>
      <c r="AB491" s="582"/>
      <c r="AC491" s="264"/>
    </row>
    <row r="492" spans="1:29" ht="92.25" hidden="1" customHeight="1" x14ac:dyDescent="0.2">
      <c r="A492" s="463"/>
      <c r="B492" s="463"/>
      <c r="C492" s="463"/>
      <c r="D492" s="463"/>
      <c r="E492" s="463"/>
      <c r="F492" s="463"/>
      <c r="G492" s="266" t="str">
        <f>'01-Mapa de riesgo-UO'!I493</f>
        <v xml:space="preserve">Diligenciamiento oportuno del acta de recibido a satisfaccion por de los supervisores </v>
      </c>
      <c r="H492" s="463"/>
      <c r="I492" s="463"/>
      <c r="J492" s="463"/>
      <c r="K492" s="551"/>
      <c r="L492" s="478"/>
      <c r="M492" s="267" t="str">
        <f>'01-Mapa de riesgo-UO'!W493</f>
        <v xml:space="preserve">Revisar diarimente correos enviados a los supervisores para la firma de actas </v>
      </c>
      <c r="N492" s="266">
        <f>'01-Mapa de riesgo-UO'!AB493</f>
        <v>0</v>
      </c>
      <c r="O492" s="266" t="str">
        <f>'01-Mapa de riesgo-UO'!AF493</f>
        <v>Asignado</v>
      </c>
      <c r="P492" s="268" t="str">
        <f>'01-Mapa de riesgo-UO'!AK493</f>
        <v>Oportuno</v>
      </c>
      <c r="Q492" s="268" t="str">
        <f>'01-Mapa de riesgo-UO'!AP493</f>
        <v>Preventivo</v>
      </c>
      <c r="R492" s="463"/>
      <c r="S492" s="478" t="s">
        <v>2951</v>
      </c>
      <c r="T492" s="478"/>
      <c r="U492" s="269" t="str">
        <f>'01-Mapa de riesgo-UO'!AW493</f>
        <v>ASUMIR</v>
      </c>
      <c r="V492" s="269">
        <f>'01-Mapa de riesgo-UO'!AX493</f>
        <v>0</v>
      </c>
      <c r="W492" s="270">
        <f>'01-Mapa de riesgo-UO'!K493</f>
        <v>0</v>
      </c>
      <c r="X492" s="320"/>
      <c r="Y492" s="320"/>
      <c r="Z492" s="320"/>
      <c r="AA492" s="320"/>
      <c r="AB492" s="582"/>
      <c r="AC492" s="264"/>
    </row>
    <row r="493" spans="1:29" ht="92.25" hidden="1" customHeight="1" x14ac:dyDescent="0.2">
      <c r="A493" s="465">
        <v>162</v>
      </c>
      <c r="B493" s="465" t="str">
        <f>'01-Mapa de riesgo-UO'!D494</f>
        <v>ADMINISTRACIÓN_INSTITUCIONAL</v>
      </c>
      <c r="C493" s="461" t="str">
        <f>+'01-Mapa de riesgo-UO'!F494</f>
        <v>NO</v>
      </c>
      <c r="D493" s="461" t="str">
        <f>'01-Mapa de riesgo-UO'!J494</f>
        <v>Operacional</v>
      </c>
      <c r="E493" s="461" t="str">
        <f>'01-Mapa de riesgo-UO'!K494</f>
        <v>Agotamiento de las reservas de agua en el campus universitario, para la atención de las necesidades basicas de salubridad.</v>
      </c>
      <c r="F493" s="461" t="str">
        <f>'01-Mapa de riesgo-UO'!L494</f>
        <v>Falta de agua en el campus Universitario para la atención de necesidades básicas</v>
      </c>
      <c r="G493" s="266" t="str">
        <f>'01-Mapa de riesgo-UO'!I494</f>
        <v>No revisión oportuna de los niveles de los tanques de almacenamiento de agua.</v>
      </c>
      <c r="H493" s="461" t="str">
        <f>'01-Mapa de riesgo-UO'!M494</f>
        <v>Suspensión de actividades académicas y administrativas</v>
      </c>
      <c r="I493" s="464" t="str">
        <f>'01-Mapa de riesgo-UO'!AT494</f>
        <v>LEVE</v>
      </c>
      <c r="J493" s="461" t="str">
        <f>'01-Mapa de riesgo-UO'!AU494</f>
        <v>Número de veces que se suspenden las actividades académicas o administrativas por agotamiento de las reservas de agua durante la vigencia en actividades no programadas</v>
      </c>
      <c r="K493" s="552">
        <v>0</v>
      </c>
      <c r="L493" s="478" t="s">
        <v>2945</v>
      </c>
      <c r="M493" s="267" t="str">
        <f>'01-Mapa de riesgo-UO'!W494</f>
        <v>Revisión periódica de los niveles de los tanques de almacenamiento de agua</v>
      </c>
      <c r="N493" s="266">
        <f>'01-Mapa de riesgo-UO'!AB494</f>
        <v>0</v>
      </c>
      <c r="O493" s="266" t="str">
        <f>'01-Mapa de riesgo-UO'!AF494</f>
        <v>Asignado</v>
      </c>
      <c r="P493" s="268" t="str">
        <f>'01-Mapa de riesgo-UO'!AK494</f>
        <v>Oportuno</v>
      </c>
      <c r="Q493" s="268" t="str">
        <f>'01-Mapa de riesgo-UO'!AP494</f>
        <v>Detectivo</v>
      </c>
      <c r="R493" s="464" t="str">
        <f>'01-Mapa de riesgo-UO'!AR494</f>
        <v>ACEPTABLE</v>
      </c>
      <c r="S493" s="478" t="s">
        <v>2952</v>
      </c>
      <c r="T493" s="478"/>
      <c r="U493" s="269" t="str">
        <f>'01-Mapa de riesgo-UO'!AW494</f>
        <v>ASUMIR</v>
      </c>
      <c r="V493" s="269">
        <f>'01-Mapa de riesgo-UO'!AX494</f>
        <v>0</v>
      </c>
      <c r="W493" s="270" t="str">
        <f>'01-Mapa de riesgo-UO'!K494</f>
        <v>Agotamiento de las reservas de agua en el campus universitario, para la atención de las necesidades basicas de salubridad.</v>
      </c>
      <c r="X493" s="320"/>
      <c r="Y493" s="320"/>
      <c r="Z493" s="320"/>
      <c r="AA493" s="320"/>
      <c r="AB493" s="582" t="s">
        <v>2209</v>
      </c>
      <c r="AC493" s="264"/>
    </row>
    <row r="494" spans="1:29" ht="92.25" hidden="1" customHeight="1" x14ac:dyDescent="0.2">
      <c r="A494" s="462"/>
      <c r="B494" s="462"/>
      <c r="C494" s="462"/>
      <c r="D494" s="462"/>
      <c r="E494" s="462"/>
      <c r="F494" s="462"/>
      <c r="G494" s="266" t="str">
        <f>'01-Mapa de riesgo-UO'!I495</f>
        <v xml:space="preserve">Daños ocurridos en la red hidráulica al interior del campus que imposibiliten el suministro de agua. </v>
      </c>
      <c r="H494" s="462"/>
      <c r="I494" s="462"/>
      <c r="J494" s="462"/>
      <c r="K494" s="551"/>
      <c r="L494" s="478"/>
      <c r="M494" s="267" t="str">
        <f>'01-Mapa de riesgo-UO'!W495</f>
        <v>Mantenimiento preventivo sistemas de bombeo en los tanques de reserva de agua</v>
      </c>
      <c r="N494" s="266">
        <f>'01-Mapa de riesgo-UO'!AB495</f>
        <v>0</v>
      </c>
      <c r="O494" s="266" t="str">
        <f>'01-Mapa de riesgo-UO'!AF495</f>
        <v>Asignado</v>
      </c>
      <c r="P494" s="268" t="str">
        <f>'01-Mapa de riesgo-UO'!AK495</f>
        <v>Oportuno</v>
      </c>
      <c r="Q494" s="268" t="str">
        <f>'01-Mapa de riesgo-UO'!AP495</f>
        <v>Preventivo</v>
      </c>
      <c r="R494" s="462"/>
      <c r="S494" s="478" t="s">
        <v>2953</v>
      </c>
      <c r="T494" s="478"/>
      <c r="U494" s="269">
        <f>'01-Mapa de riesgo-UO'!AW495</f>
        <v>0</v>
      </c>
      <c r="V494" s="269">
        <f>'01-Mapa de riesgo-UO'!AX495</f>
        <v>0</v>
      </c>
      <c r="W494" s="270">
        <f>'01-Mapa de riesgo-UO'!K495</f>
        <v>0</v>
      </c>
      <c r="X494" s="320" t="s">
        <v>266</v>
      </c>
      <c r="Y494" s="320" t="s">
        <v>2958</v>
      </c>
      <c r="Z494" s="320" t="s">
        <v>542</v>
      </c>
      <c r="AA494" s="320"/>
      <c r="AB494" s="582"/>
      <c r="AC494" s="264"/>
    </row>
    <row r="495" spans="1:29" ht="92.25" hidden="1" customHeight="1" x14ac:dyDescent="0.2">
      <c r="A495" s="463"/>
      <c r="B495" s="463"/>
      <c r="C495" s="463"/>
      <c r="D495" s="463"/>
      <c r="E495" s="463"/>
      <c r="F495" s="463"/>
      <c r="G495" s="266" t="str">
        <f>'01-Mapa de riesgo-UO'!I496</f>
        <v xml:space="preserve">Falta de suministro de agua prolongado por parte del prestador del servicio, por daños ocurridos en la red hidráulica  externa </v>
      </c>
      <c r="H495" s="463"/>
      <c r="I495" s="463"/>
      <c r="J495" s="463"/>
      <c r="K495" s="551"/>
      <c r="L495" s="478"/>
      <c r="M495" s="267" t="str">
        <f>'01-Mapa de riesgo-UO'!W496</f>
        <v>Verificación pagos del servicio de agua realizados por la Universidad.</v>
      </c>
      <c r="N495" s="266">
        <f>'01-Mapa de riesgo-UO'!AB496</f>
        <v>0</v>
      </c>
      <c r="O495" s="266" t="str">
        <f>'01-Mapa de riesgo-UO'!AF496</f>
        <v>Asignado</v>
      </c>
      <c r="P495" s="268" t="str">
        <f>'01-Mapa de riesgo-UO'!AK496</f>
        <v>Oportuno</v>
      </c>
      <c r="Q495" s="268" t="str">
        <f>'01-Mapa de riesgo-UO'!AP496</f>
        <v>Detectivo</v>
      </c>
      <c r="R495" s="463"/>
      <c r="S495" s="478" t="s">
        <v>2954</v>
      </c>
      <c r="T495" s="478"/>
      <c r="U495" s="269">
        <f>'01-Mapa de riesgo-UO'!AW496</f>
        <v>0</v>
      </c>
      <c r="V495" s="269">
        <f>'01-Mapa de riesgo-UO'!AX496</f>
        <v>0</v>
      </c>
      <c r="W495" s="270">
        <f>'01-Mapa de riesgo-UO'!K496</f>
        <v>0</v>
      </c>
      <c r="X495" s="320" t="s">
        <v>266</v>
      </c>
      <c r="Y495" s="320" t="s">
        <v>2959</v>
      </c>
      <c r="Z495" s="320" t="s">
        <v>542</v>
      </c>
      <c r="AA495" s="320"/>
      <c r="AB495" s="582"/>
      <c r="AC495" s="264"/>
    </row>
    <row r="496" spans="1:29" ht="12.75" hidden="1" customHeight="1" x14ac:dyDescent="0.2">
      <c r="A496" s="465">
        <v>163</v>
      </c>
      <c r="B496" s="465">
        <f>'01-Mapa de riesgo-UO'!D497</f>
        <v>0</v>
      </c>
      <c r="C496" s="461">
        <f>+'01-Mapa de riesgo-UO'!F497</f>
        <v>0</v>
      </c>
      <c r="D496" s="461">
        <f>'01-Mapa de riesgo-UO'!J500</f>
        <v>0</v>
      </c>
      <c r="E496" s="461">
        <f>'01-Mapa de riesgo-UO'!K500</f>
        <v>0</v>
      </c>
      <c r="F496" s="461">
        <f>'01-Mapa de riesgo-UO'!L497</f>
        <v>0</v>
      </c>
      <c r="G496" s="266">
        <f>'01-Mapa de riesgo-UO'!I500</f>
        <v>0</v>
      </c>
      <c r="H496" s="461">
        <f>'01-Mapa de riesgo-UO'!M500</f>
        <v>0</v>
      </c>
      <c r="I496" s="464" t="str">
        <f>'01-Mapa de riesgo-UO'!AT500</f>
        <v>LEVE</v>
      </c>
      <c r="J496" s="461">
        <f>'01-Mapa de riesgo-UO'!AU500</f>
        <v>0</v>
      </c>
      <c r="K496" s="570"/>
      <c r="L496" s="567"/>
      <c r="M496" s="267">
        <f>'01-Mapa de riesgo-UO'!W500</f>
        <v>0</v>
      </c>
      <c r="N496" s="266">
        <f>'01-Mapa de riesgo-UO'!AB500</f>
        <v>0</v>
      </c>
      <c r="O496" s="266">
        <f>'01-Mapa de riesgo-UO'!AF500</f>
        <v>0</v>
      </c>
      <c r="P496" s="268">
        <f>'01-Mapa de riesgo-UO'!AK500</f>
        <v>0</v>
      </c>
      <c r="Q496" s="268">
        <f>'01-Mapa de riesgo-UO'!AP500</f>
        <v>0</v>
      </c>
      <c r="R496" s="464" t="e">
        <f>'01-Mapa de riesgo-UO'!AR500</f>
        <v>#DIV/0!</v>
      </c>
      <c r="S496" s="580"/>
      <c r="T496" s="581"/>
      <c r="U496" s="269">
        <f>'01-Mapa de riesgo-UO'!AW500</f>
        <v>0</v>
      </c>
      <c r="V496" s="269">
        <f>'01-Mapa de riesgo-UO'!AX500</f>
        <v>0</v>
      </c>
      <c r="W496" s="270">
        <f>'01-Mapa de riesgo-UO'!K497</f>
        <v>0</v>
      </c>
      <c r="X496" s="290"/>
      <c r="Y496" s="291"/>
      <c r="Z496" s="292"/>
      <c r="AA496" s="292"/>
      <c r="AB496" s="479"/>
      <c r="AC496" s="264"/>
    </row>
    <row r="497" spans="1:29" ht="12.75" hidden="1" customHeight="1" x14ac:dyDescent="0.2">
      <c r="A497" s="462"/>
      <c r="B497" s="462"/>
      <c r="C497" s="462"/>
      <c r="D497" s="462"/>
      <c r="E497" s="462"/>
      <c r="F497" s="462"/>
      <c r="G497" s="266">
        <f>'01-Mapa de riesgo-UO'!I501</f>
        <v>0</v>
      </c>
      <c r="H497" s="462"/>
      <c r="I497" s="462"/>
      <c r="J497" s="462"/>
      <c r="K497" s="568"/>
      <c r="L497" s="568"/>
      <c r="M497" s="267">
        <f>'01-Mapa de riesgo-UO'!W501</f>
        <v>0</v>
      </c>
      <c r="N497" s="266">
        <f>'01-Mapa de riesgo-UO'!AB501</f>
        <v>0</v>
      </c>
      <c r="O497" s="266">
        <f>'01-Mapa de riesgo-UO'!AF501</f>
        <v>0</v>
      </c>
      <c r="P497" s="268">
        <f>'01-Mapa de riesgo-UO'!AK501</f>
        <v>0</v>
      </c>
      <c r="Q497" s="268">
        <f>'01-Mapa de riesgo-UO'!AP501</f>
        <v>0</v>
      </c>
      <c r="R497" s="462"/>
      <c r="S497" s="580"/>
      <c r="T497" s="581"/>
      <c r="U497" s="269">
        <f>'01-Mapa de riesgo-UO'!AW501</f>
        <v>0</v>
      </c>
      <c r="V497" s="269">
        <f>'01-Mapa de riesgo-UO'!AX501</f>
        <v>0</v>
      </c>
      <c r="W497" s="270">
        <f>'01-Mapa de riesgo-UO'!K501</f>
        <v>0</v>
      </c>
      <c r="X497" s="290"/>
      <c r="Y497" s="291"/>
      <c r="Z497" s="292"/>
      <c r="AA497" s="292"/>
      <c r="AB497" s="469"/>
      <c r="AC497" s="264"/>
    </row>
    <row r="498" spans="1:29" ht="12.75" hidden="1" customHeight="1" x14ac:dyDescent="0.2">
      <c r="A498" s="463"/>
      <c r="B498" s="463"/>
      <c r="C498" s="463"/>
      <c r="D498" s="463"/>
      <c r="E498" s="463"/>
      <c r="F498" s="463"/>
      <c r="G498" s="266">
        <f>'01-Mapa de riesgo-UO'!I502</f>
        <v>0</v>
      </c>
      <c r="H498" s="463"/>
      <c r="I498" s="463"/>
      <c r="J498" s="463"/>
      <c r="K498" s="569"/>
      <c r="L498" s="569"/>
      <c r="M498" s="267">
        <f>'01-Mapa de riesgo-UO'!W502</f>
        <v>0</v>
      </c>
      <c r="N498" s="266">
        <f>'01-Mapa de riesgo-UO'!AB502</f>
        <v>0</v>
      </c>
      <c r="O498" s="266">
        <f>'01-Mapa de riesgo-UO'!AF502</f>
        <v>0</v>
      </c>
      <c r="P498" s="268">
        <f>'01-Mapa de riesgo-UO'!AK502</f>
        <v>0</v>
      </c>
      <c r="Q498" s="268">
        <f>'01-Mapa de riesgo-UO'!AP502</f>
        <v>0</v>
      </c>
      <c r="R498" s="463"/>
      <c r="S498" s="580"/>
      <c r="T498" s="581"/>
      <c r="U498" s="269">
        <f>'01-Mapa de riesgo-UO'!AW502</f>
        <v>0</v>
      </c>
      <c r="V498" s="269">
        <f>'01-Mapa de riesgo-UO'!AX502</f>
        <v>0</v>
      </c>
      <c r="W498" s="270">
        <f>'01-Mapa de riesgo-UO'!K502</f>
        <v>0</v>
      </c>
      <c r="X498" s="290"/>
      <c r="Y498" s="291"/>
      <c r="Z498" s="292"/>
      <c r="AA498" s="292"/>
      <c r="AB498" s="470"/>
      <c r="AC498" s="264"/>
    </row>
    <row r="499" spans="1:29" ht="12.75" hidden="1" customHeight="1" x14ac:dyDescent="0.2">
      <c r="A499" s="465">
        <v>164</v>
      </c>
      <c r="B499" s="465">
        <f>'01-Mapa de riesgo-UO'!D503</f>
        <v>0</v>
      </c>
      <c r="C499" s="461">
        <f>+'01-Mapa de riesgo-UO'!F503</f>
        <v>0</v>
      </c>
      <c r="D499" s="461">
        <f>'01-Mapa de riesgo-UO'!J503</f>
        <v>0</v>
      </c>
      <c r="E499" s="461">
        <f>'01-Mapa de riesgo-UO'!K503</f>
        <v>0</v>
      </c>
      <c r="F499" s="461">
        <f>'01-Mapa de riesgo-UO'!L500</f>
        <v>0</v>
      </c>
      <c r="G499" s="266">
        <f>'01-Mapa de riesgo-UO'!I503</f>
        <v>0</v>
      </c>
      <c r="H499" s="461">
        <f>'01-Mapa de riesgo-UO'!M503</f>
        <v>0</v>
      </c>
      <c r="I499" s="464" t="str">
        <f>'01-Mapa de riesgo-UO'!AT503</f>
        <v>LEVE</v>
      </c>
      <c r="J499" s="461">
        <f>'01-Mapa de riesgo-UO'!AU503</f>
        <v>0</v>
      </c>
      <c r="K499" s="570"/>
      <c r="L499" s="567"/>
      <c r="M499" s="267">
        <f>'01-Mapa de riesgo-UO'!W503</f>
        <v>0</v>
      </c>
      <c r="N499" s="266">
        <f>'01-Mapa de riesgo-UO'!AB503</f>
        <v>0</v>
      </c>
      <c r="O499" s="266">
        <f>'01-Mapa de riesgo-UO'!AF503</f>
        <v>0</v>
      </c>
      <c r="P499" s="268">
        <f>'01-Mapa de riesgo-UO'!AK503</f>
        <v>0</v>
      </c>
      <c r="Q499" s="268">
        <f>'01-Mapa de riesgo-UO'!AP503</f>
        <v>0</v>
      </c>
      <c r="R499" s="464" t="e">
        <f>'01-Mapa de riesgo-UO'!AR503</f>
        <v>#DIV/0!</v>
      </c>
      <c r="S499" s="580"/>
      <c r="T499" s="581"/>
      <c r="U499" s="269">
        <f>'01-Mapa de riesgo-UO'!AW503</f>
        <v>0</v>
      </c>
      <c r="V499" s="269">
        <f>'01-Mapa de riesgo-UO'!AX503</f>
        <v>0</v>
      </c>
      <c r="W499" s="270">
        <f>'01-Mapa de riesgo-UO'!K503</f>
        <v>0</v>
      </c>
      <c r="X499" s="290"/>
      <c r="Y499" s="291"/>
      <c r="Z499" s="292"/>
      <c r="AA499" s="292"/>
      <c r="AB499" s="479"/>
      <c r="AC499" s="264"/>
    </row>
    <row r="500" spans="1:29" ht="12.75" hidden="1" customHeight="1" x14ac:dyDescent="0.2">
      <c r="A500" s="462"/>
      <c r="B500" s="462"/>
      <c r="C500" s="462"/>
      <c r="D500" s="462"/>
      <c r="E500" s="462"/>
      <c r="F500" s="462"/>
      <c r="G500" s="266">
        <f>'01-Mapa de riesgo-UO'!I504</f>
        <v>0</v>
      </c>
      <c r="H500" s="462"/>
      <c r="I500" s="462"/>
      <c r="J500" s="462"/>
      <c r="K500" s="568"/>
      <c r="L500" s="568"/>
      <c r="M500" s="267">
        <f>'01-Mapa de riesgo-UO'!W504</f>
        <v>0</v>
      </c>
      <c r="N500" s="266">
        <f>'01-Mapa de riesgo-UO'!AB504</f>
        <v>0</v>
      </c>
      <c r="O500" s="266">
        <f>'01-Mapa de riesgo-UO'!AF504</f>
        <v>0</v>
      </c>
      <c r="P500" s="268">
        <f>'01-Mapa de riesgo-UO'!AK504</f>
        <v>0</v>
      </c>
      <c r="Q500" s="268">
        <f>'01-Mapa de riesgo-UO'!AP504</f>
        <v>0</v>
      </c>
      <c r="R500" s="462"/>
      <c r="S500" s="580"/>
      <c r="T500" s="581"/>
      <c r="U500" s="269">
        <f>'01-Mapa de riesgo-UO'!AW504</f>
        <v>0</v>
      </c>
      <c r="V500" s="269">
        <f>'01-Mapa de riesgo-UO'!AX504</f>
        <v>0</v>
      </c>
      <c r="W500" s="270">
        <f>'01-Mapa de riesgo-UO'!K504</f>
        <v>0</v>
      </c>
      <c r="X500" s="290"/>
      <c r="Y500" s="291"/>
      <c r="Z500" s="292"/>
      <c r="AA500" s="292"/>
      <c r="AB500" s="469"/>
      <c r="AC500" s="264"/>
    </row>
    <row r="501" spans="1:29" ht="12.75" hidden="1" customHeight="1" x14ac:dyDescent="0.2">
      <c r="A501" s="463"/>
      <c r="B501" s="463"/>
      <c r="C501" s="463"/>
      <c r="D501" s="463"/>
      <c r="E501" s="463"/>
      <c r="F501" s="463"/>
      <c r="G501" s="266">
        <f>'01-Mapa de riesgo-UO'!I505</f>
        <v>0</v>
      </c>
      <c r="H501" s="463"/>
      <c r="I501" s="463"/>
      <c r="J501" s="463"/>
      <c r="K501" s="569"/>
      <c r="L501" s="569"/>
      <c r="M501" s="267">
        <f>'01-Mapa de riesgo-UO'!W505</f>
        <v>0</v>
      </c>
      <c r="N501" s="266">
        <f>'01-Mapa de riesgo-UO'!AB505</f>
        <v>0</v>
      </c>
      <c r="O501" s="266">
        <f>'01-Mapa de riesgo-UO'!AF505</f>
        <v>0</v>
      </c>
      <c r="P501" s="268">
        <f>'01-Mapa de riesgo-UO'!AK505</f>
        <v>0</v>
      </c>
      <c r="Q501" s="268">
        <f>'01-Mapa de riesgo-UO'!AP505</f>
        <v>0</v>
      </c>
      <c r="R501" s="463"/>
      <c r="S501" s="580"/>
      <c r="T501" s="581"/>
      <c r="U501" s="269">
        <f>'01-Mapa de riesgo-UO'!AW505</f>
        <v>0</v>
      </c>
      <c r="V501" s="269">
        <f>'01-Mapa de riesgo-UO'!AX505</f>
        <v>0</v>
      </c>
      <c r="W501" s="270">
        <f>'01-Mapa de riesgo-UO'!K505</f>
        <v>0</v>
      </c>
      <c r="X501" s="290"/>
      <c r="Y501" s="291"/>
      <c r="Z501" s="292"/>
      <c r="AA501" s="292"/>
      <c r="AB501" s="470"/>
      <c r="AC501" s="264"/>
    </row>
    <row r="502" spans="1:29" ht="12.75" hidden="1" customHeight="1" x14ac:dyDescent="0.2">
      <c r="A502" s="465">
        <v>165</v>
      </c>
      <c r="B502" s="465">
        <f>'01-Mapa de riesgo-UO'!D506</f>
        <v>0</v>
      </c>
      <c r="C502" s="461">
        <f>+'01-Mapa de riesgo-UO'!F506</f>
        <v>0</v>
      </c>
      <c r="D502" s="461">
        <f>'01-Mapa de riesgo-UO'!J506</f>
        <v>0</v>
      </c>
      <c r="E502" s="461">
        <f>'01-Mapa de riesgo-UO'!K506</f>
        <v>0</v>
      </c>
      <c r="F502" s="461">
        <f>'01-Mapa de riesgo-UO'!L506</f>
        <v>0</v>
      </c>
      <c r="G502" s="266">
        <f>'01-Mapa de riesgo-UO'!I506</f>
        <v>0</v>
      </c>
      <c r="H502" s="461">
        <f>'01-Mapa de riesgo-UO'!M506</f>
        <v>0</v>
      </c>
      <c r="I502" s="464" t="str">
        <f>'01-Mapa de riesgo-UO'!AT506</f>
        <v>LEVE</v>
      </c>
      <c r="J502" s="461">
        <f>'01-Mapa de riesgo-UO'!AU506</f>
        <v>0</v>
      </c>
      <c r="K502" s="570"/>
      <c r="L502" s="567"/>
      <c r="M502" s="267">
        <f>'01-Mapa de riesgo-UO'!W506</f>
        <v>0</v>
      </c>
      <c r="N502" s="266">
        <f>'01-Mapa de riesgo-UO'!AB506</f>
        <v>0</v>
      </c>
      <c r="O502" s="266">
        <f>'01-Mapa de riesgo-UO'!AF506</f>
        <v>0</v>
      </c>
      <c r="P502" s="268">
        <f>'01-Mapa de riesgo-UO'!AK506</f>
        <v>0</v>
      </c>
      <c r="Q502" s="268">
        <f>'01-Mapa de riesgo-UO'!AP506</f>
        <v>0</v>
      </c>
      <c r="R502" s="464" t="e">
        <f>'01-Mapa de riesgo-UO'!AR506</f>
        <v>#DIV/0!</v>
      </c>
      <c r="S502" s="580"/>
      <c r="T502" s="581"/>
      <c r="U502" s="269">
        <f>'01-Mapa de riesgo-UO'!AW506</f>
        <v>0</v>
      </c>
      <c r="V502" s="269">
        <f>'01-Mapa de riesgo-UO'!AX506</f>
        <v>0</v>
      </c>
      <c r="W502" s="270">
        <f>'01-Mapa de riesgo-UO'!K506</f>
        <v>0</v>
      </c>
      <c r="X502" s="290"/>
      <c r="Y502" s="291"/>
      <c r="Z502" s="292"/>
      <c r="AA502" s="292"/>
      <c r="AB502" s="479"/>
      <c r="AC502" s="264"/>
    </row>
    <row r="503" spans="1:29" ht="12.75" hidden="1" customHeight="1" x14ac:dyDescent="0.2">
      <c r="A503" s="462"/>
      <c r="B503" s="462"/>
      <c r="C503" s="462"/>
      <c r="D503" s="462"/>
      <c r="E503" s="462"/>
      <c r="F503" s="462"/>
      <c r="G503" s="266">
        <f>'01-Mapa de riesgo-UO'!I507</f>
        <v>0</v>
      </c>
      <c r="H503" s="462"/>
      <c r="I503" s="462"/>
      <c r="J503" s="462"/>
      <c r="K503" s="568"/>
      <c r="L503" s="568"/>
      <c r="M503" s="267">
        <f>'01-Mapa de riesgo-UO'!W507</f>
        <v>0</v>
      </c>
      <c r="N503" s="266">
        <f>'01-Mapa de riesgo-UO'!AB507</f>
        <v>0</v>
      </c>
      <c r="O503" s="266">
        <f>'01-Mapa de riesgo-UO'!AF507</f>
        <v>0</v>
      </c>
      <c r="P503" s="268">
        <f>'01-Mapa de riesgo-UO'!AK507</f>
        <v>0</v>
      </c>
      <c r="Q503" s="268">
        <f>'01-Mapa de riesgo-UO'!AP507</f>
        <v>0</v>
      </c>
      <c r="R503" s="462"/>
      <c r="S503" s="580"/>
      <c r="T503" s="581"/>
      <c r="U503" s="269">
        <f>'01-Mapa de riesgo-UO'!AW507</f>
        <v>0</v>
      </c>
      <c r="V503" s="269">
        <f>'01-Mapa de riesgo-UO'!AX507</f>
        <v>0</v>
      </c>
      <c r="W503" s="270">
        <f>'01-Mapa de riesgo-UO'!K507</f>
        <v>0</v>
      </c>
      <c r="X503" s="290"/>
      <c r="Y503" s="291"/>
      <c r="Z503" s="292"/>
      <c r="AA503" s="292"/>
      <c r="AB503" s="469"/>
      <c r="AC503" s="264"/>
    </row>
    <row r="504" spans="1:29" ht="12.75" hidden="1" customHeight="1" x14ac:dyDescent="0.2">
      <c r="A504" s="463"/>
      <c r="B504" s="463"/>
      <c r="C504" s="463"/>
      <c r="D504" s="463"/>
      <c r="E504" s="463"/>
      <c r="F504" s="463"/>
      <c r="G504" s="266">
        <f>'01-Mapa de riesgo-UO'!I508</f>
        <v>0</v>
      </c>
      <c r="H504" s="463"/>
      <c r="I504" s="463"/>
      <c r="J504" s="463"/>
      <c r="K504" s="569"/>
      <c r="L504" s="569"/>
      <c r="M504" s="267">
        <f>'01-Mapa de riesgo-UO'!W508</f>
        <v>0</v>
      </c>
      <c r="N504" s="266">
        <f>'01-Mapa de riesgo-UO'!AB508</f>
        <v>0</v>
      </c>
      <c r="O504" s="266">
        <f>'01-Mapa de riesgo-UO'!AF508</f>
        <v>0</v>
      </c>
      <c r="P504" s="268">
        <f>'01-Mapa de riesgo-UO'!AK508</f>
        <v>0</v>
      </c>
      <c r="Q504" s="268">
        <f>'01-Mapa de riesgo-UO'!AP508</f>
        <v>0</v>
      </c>
      <c r="R504" s="463"/>
      <c r="S504" s="580"/>
      <c r="T504" s="581"/>
      <c r="U504" s="269">
        <f>'01-Mapa de riesgo-UO'!AW508</f>
        <v>0</v>
      </c>
      <c r="V504" s="269">
        <f>'01-Mapa de riesgo-UO'!AX508</f>
        <v>0</v>
      </c>
      <c r="W504" s="270">
        <f>'01-Mapa de riesgo-UO'!K508</f>
        <v>0</v>
      </c>
      <c r="X504" s="290"/>
      <c r="Y504" s="291"/>
      <c r="Z504" s="292"/>
      <c r="AA504" s="292"/>
      <c r="AB504" s="470"/>
      <c r="AC504" s="264"/>
    </row>
    <row r="505" spans="1:29" ht="12.75" hidden="1" customHeight="1" x14ac:dyDescent="0.2">
      <c r="A505" s="465">
        <v>166</v>
      </c>
      <c r="B505" s="465">
        <f>'01-Mapa de riesgo-UO'!D509</f>
        <v>0</v>
      </c>
      <c r="C505" s="461">
        <f>+'01-Mapa de riesgo-UO'!F509</f>
        <v>0</v>
      </c>
      <c r="D505" s="461">
        <f>'01-Mapa de riesgo-UO'!J509</f>
        <v>0</v>
      </c>
      <c r="E505" s="461">
        <f>'01-Mapa de riesgo-UO'!K509</f>
        <v>0</v>
      </c>
      <c r="F505" s="461">
        <f>'01-Mapa de riesgo-UO'!L509</f>
        <v>0</v>
      </c>
      <c r="G505" s="266">
        <f>'01-Mapa de riesgo-UO'!I509</f>
        <v>0</v>
      </c>
      <c r="H505" s="461">
        <f>'01-Mapa de riesgo-UO'!M509</f>
        <v>0</v>
      </c>
      <c r="I505" s="464" t="str">
        <f>'01-Mapa de riesgo-UO'!AT509</f>
        <v>LEVE</v>
      </c>
      <c r="J505" s="461">
        <f>'01-Mapa de riesgo-UO'!AU509</f>
        <v>0</v>
      </c>
      <c r="K505" s="570"/>
      <c r="L505" s="567"/>
      <c r="M505" s="267">
        <f>'01-Mapa de riesgo-UO'!W509</f>
        <v>0</v>
      </c>
      <c r="N505" s="266">
        <f>'01-Mapa de riesgo-UO'!AB509</f>
        <v>0</v>
      </c>
      <c r="O505" s="266">
        <f>'01-Mapa de riesgo-UO'!AF509</f>
        <v>0</v>
      </c>
      <c r="P505" s="268">
        <f>'01-Mapa de riesgo-UO'!AK509</f>
        <v>0</v>
      </c>
      <c r="Q505" s="268">
        <f>'01-Mapa de riesgo-UO'!AP509</f>
        <v>0</v>
      </c>
      <c r="R505" s="464" t="e">
        <f>'01-Mapa de riesgo-UO'!AR509</f>
        <v>#DIV/0!</v>
      </c>
      <c r="S505" s="580"/>
      <c r="T505" s="581"/>
      <c r="U505" s="269">
        <f>'01-Mapa de riesgo-UO'!AW509</f>
        <v>0</v>
      </c>
      <c r="V505" s="269">
        <f>'01-Mapa de riesgo-UO'!AX509</f>
        <v>0</v>
      </c>
      <c r="W505" s="270">
        <f>'01-Mapa de riesgo-UO'!K509</f>
        <v>0</v>
      </c>
      <c r="X505" s="290"/>
      <c r="Y505" s="291"/>
      <c r="Z505" s="292"/>
      <c r="AA505" s="292"/>
      <c r="AB505" s="479"/>
      <c r="AC505" s="264"/>
    </row>
    <row r="506" spans="1:29" ht="12.75" hidden="1" customHeight="1" x14ac:dyDescent="0.2">
      <c r="A506" s="462"/>
      <c r="B506" s="462"/>
      <c r="C506" s="462"/>
      <c r="D506" s="462"/>
      <c r="E506" s="462"/>
      <c r="F506" s="462"/>
      <c r="G506" s="266">
        <f>'01-Mapa de riesgo-UO'!I510</f>
        <v>0</v>
      </c>
      <c r="H506" s="462"/>
      <c r="I506" s="462"/>
      <c r="J506" s="462"/>
      <c r="K506" s="568"/>
      <c r="L506" s="568"/>
      <c r="M506" s="267">
        <f>'01-Mapa de riesgo-UO'!W510</f>
        <v>0</v>
      </c>
      <c r="N506" s="266">
        <f>'01-Mapa de riesgo-UO'!AB510</f>
        <v>0</v>
      </c>
      <c r="O506" s="266">
        <f>'01-Mapa de riesgo-UO'!AF510</f>
        <v>0</v>
      </c>
      <c r="P506" s="268">
        <f>'01-Mapa de riesgo-UO'!AK510</f>
        <v>0</v>
      </c>
      <c r="Q506" s="268">
        <f>'01-Mapa de riesgo-UO'!AP510</f>
        <v>0</v>
      </c>
      <c r="R506" s="462"/>
      <c r="S506" s="580"/>
      <c r="T506" s="581"/>
      <c r="U506" s="269">
        <f>'01-Mapa de riesgo-UO'!AW510</f>
        <v>0</v>
      </c>
      <c r="V506" s="269">
        <f>'01-Mapa de riesgo-UO'!AX510</f>
        <v>0</v>
      </c>
      <c r="W506" s="270">
        <f>'01-Mapa de riesgo-UO'!K510</f>
        <v>0</v>
      </c>
      <c r="X506" s="290"/>
      <c r="Y506" s="291"/>
      <c r="Z506" s="292"/>
      <c r="AA506" s="292"/>
      <c r="AB506" s="469"/>
      <c r="AC506" s="264"/>
    </row>
    <row r="507" spans="1:29" ht="12.75" hidden="1" customHeight="1" x14ac:dyDescent="0.2">
      <c r="A507" s="463"/>
      <c r="B507" s="463"/>
      <c r="C507" s="463"/>
      <c r="D507" s="463"/>
      <c r="E507" s="463"/>
      <c r="F507" s="463"/>
      <c r="G507" s="266">
        <f>'01-Mapa de riesgo-UO'!I511</f>
        <v>0</v>
      </c>
      <c r="H507" s="463"/>
      <c r="I507" s="463"/>
      <c r="J507" s="463"/>
      <c r="K507" s="569"/>
      <c r="L507" s="569"/>
      <c r="M507" s="267">
        <f>'01-Mapa de riesgo-UO'!W511</f>
        <v>0</v>
      </c>
      <c r="N507" s="266">
        <f>'01-Mapa de riesgo-UO'!AB511</f>
        <v>0</v>
      </c>
      <c r="O507" s="266">
        <f>'01-Mapa de riesgo-UO'!AF511</f>
        <v>0</v>
      </c>
      <c r="P507" s="268">
        <f>'01-Mapa de riesgo-UO'!AK511</f>
        <v>0</v>
      </c>
      <c r="Q507" s="268">
        <f>'01-Mapa de riesgo-UO'!AP511</f>
        <v>0</v>
      </c>
      <c r="R507" s="463"/>
      <c r="S507" s="580"/>
      <c r="T507" s="581"/>
      <c r="U507" s="269">
        <f>'01-Mapa de riesgo-UO'!AW511</f>
        <v>0</v>
      </c>
      <c r="V507" s="269">
        <f>'01-Mapa de riesgo-UO'!AX511</f>
        <v>0</v>
      </c>
      <c r="W507" s="270">
        <f>'01-Mapa de riesgo-UO'!K511</f>
        <v>0</v>
      </c>
      <c r="X507" s="290"/>
      <c r="Y507" s="291"/>
      <c r="Z507" s="292"/>
      <c r="AA507" s="292"/>
      <c r="AB507" s="470"/>
      <c r="AC507" s="264"/>
    </row>
    <row r="508" spans="1:29" ht="12.75" hidden="1" customHeight="1" x14ac:dyDescent="0.2">
      <c r="A508" s="465">
        <v>167</v>
      </c>
      <c r="B508" s="465">
        <f>'01-Mapa de riesgo-UO'!D512</f>
        <v>0</v>
      </c>
      <c r="C508" s="461">
        <f>+'01-Mapa de riesgo-UO'!F512</f>
        <v>0</v>
      </c>
      <c r="D508" s="461">
        <f>'01-Mapa de riesgo-UO'!J512</f>
        <v>0</v>
      </c>
      <c r="E508" s="461">
        <f>'01-Mapa de riesgo-UO'!K512</f>
        <v>0</v>
      </c>
      <c r="F508" s="461">
        <f>'01-Mapa de riesgo-UO'!L512</f>
        <v>0</v>
      </c>
      <c r="G508" s="266">
        <f>'01-Mapa de riesgo-UO'!I512</f>
        <v>0</v>
      </c>
      <c r="H508" s="461">
        <f>'01-Mapa de riesgo-UO'!M512</f>
        <v>0</v>
      </c>
      <c r="I508" s="464" t="str">
        <f>'01-Mapa de riesgo-UO'!AT512</f>
        <v>LEVE</v>
      </c>
      <c r="J508" s="461">
        <f>'01-Mapa de riesgo-UO'!AU512</f>
        <v>0</v>
      </c>
      <c r="K508" s="570"/>
      <c r="L508" s="567"/>
      <c r="M508" s="267">
        <f>'01-Mapa de riesgo-UO'!W512</f>
        <v>0</v>
      </c>
      <c r="N508" s="266">
        <f>'01-Mapa de riesgo-UO'!AB512</f>
        <v>0</v>
      </c>
      <c r="O508" s="266">
        <f>'01-Mapa de riesgo-UO'!AF512</f>
        <v>0</v>
      </c>
      <c r="P508" s="268">
        <f>'01-Mapa de riesgo-UO'!AK512</f>
        <v>0</v>
      </c>
      <c r="Q508" s="268">
        <f>'01-Mapa de riesgo-UO'!AP512</f>
        <v>0</v>
      </c>
      <c r="R508" s="464" t="e">
        <f>'01-Mapa de riesgo-UO'!AR512</f>
        <v>#DIV/0!</v>
      </c>
      <c r="S508" s="580"/>
      <c r="T508" s="581"/>
      <c r="U508" s="269">
        <f>'01-Mapa de riesgo-UO'!AW512</f>
        <v>0</v>
      </c>
      <c r="V508" s="269">
        <f>'01-Mapa de riesgo-UO'!AX512</f>
        <v>0</v>
      </c>
      <c r="W508" s="270">
        <f>'01-Mapa de riesgo-UO'!K512</f>
        <v>0</v>
      </c>
      <c r="X508" s="290"/>
      <c r="Y508" s="291"/>
      <c r="Z508" s="292"/>
      <c r="AA508" s="292"/>
      <c r="AB508" s="479"/>
      <c r="AC508" s="264"/>
    </row>
    <row r="509" spans="1:29" ht="12.75" hidden="1" customHeight="1" x14ac:dyDescent="0.2">
      <c r="A509" s="462"/>
      <c r="B509" s="462"/>
      <c r="C509" s="462"/>
      <c r="D509" s="462"/>
      <c r="E509" s="462"/>
      <c r="F509" s="462"/>
      <c r="G509" s="266">
        <f>'01-Mapa de riesgo-UO'!I513</f>
        <v>0</v>
      </c>
      <c r="H509" s="462"/>
      <c r="I509" s="462"/>
      <c r="J509" s="462"/>
      <c r="K509" s="568"/>
      <c r="L509" s="568"/>
      <c r="M509" s="267">
        <f>'01-Mapa de riesgo-UO'!W513</f>
        <v>0</v>
      </c>
      <c r="N509" s="266">
        <f>'01-Mapa de riesgo-UO'!AB513</f>
        <v>0</v>
      </c>
      <c r="O509" s="266">
        <f>'01-Mapa de riesgo-UO'!AF513</f>
        <v>0</v>
      </c>
      <c r="P509" s="268">
        <f>'01-Mapa de riesgo-UO'!AK513</f>
        <v>0</v>
      </c>
      <c r="Q509" s="268">
        <f>'01-Mapa de riesgo-UO'!AP513</f>
        <v>0</v>
      </c>
      <c r="R509" s="462"/>
      <c r="S509" s="580"/>
      <c r="T509" s="581"/>
      <c r="U509" s="269">
        <f>'01-Mapa de riesgo-UO'!AW513</f>
        <v>0</v>
      </c>
      <c r="V509" s="269">
        <f>'01-Mapa de riesgo-UO'!AX513</f>
        <v>0</v>
      </c>
      <c r="W509" s="270">
        <f>'01-Mapa de riesgo-UO'!K513</f>
        <v>0</v>
      </c>
      <c r="X509" s="290"/>
      <c r="Y509" s="291"/>
      <c r="Z509" s="292"/>
      <c r="AA509" s="292"/>
      <c r="AB509" s="469"/>
      <c r="AC509" s="264"/>
    </row>
    <row r="510" spans="1:29" ht="12.75" hidden="1" customHeight="1" x14ac:dyDescent="0.2">
      <c r="A510" s="463"/>
      <c r="B510" s="463"/>
      <c r="C510" s="463"/>
      <c r="D510" s="463"/>
      <c r="E510" s="463"/>
      <c r="F510" s="463"/>
      <c r="G510" s="266">
        <f>'01-Mapa de riesgo-UO'!I514</f>
        <v>0</v>
      </c>
      <c r="H510" s="463"/>
      <c r="I510" s="463"/>
      <c r="J510" s="463"/>
      <c r="K510" s="569"/>
      <c r="L510" s="569"/>
      <c r="M510" s="267">
        <f>'01-Mapa de riesgo-UO'!W514</f>
        <v>0</v>
      </c>
      <c r="N510" s="266">
        <f>'01-Mapa de riesgo-UO'!AB514</f>
        <v>0</v>
      </c>
      <c r="O510" s="266">
        <f>'01-Mapa de riesgo-UO'!AF514</f>
        <v>0</v>
      </c>
      <c r="P510" s="268">
        <f>'01-Mapa de riesgo-UO'!AK514</f>
        <v>0</v>
      </c>
      <c r="Q510" s="268">
        <f>'01-Mapa de riesgo-UO'!AP514</f>
        <v>0</v>
      </c>
      <c r="R510" s="463"/>
      <c r="S510" s="580"/>
      <c r="T510" s="581"/>
      <c r="U510" s="269">
        <f>'01-Mapa de riesgo-UO'!AW514</f>
        <v>0</v>
      </c>
      <c r="V510" s="269">
        <f>'01-Mapa de riesgo-UO'!AX514</f>
        <v>0</v>
      </c>
      <c r="W510" s="270">
        <f>'01-Mapa de riesgo-UO'!K514</f>
        <v>0</v>
      </c>
      <c r="X510" s="290"/>
      <c r="Y510" s="291"/>
      <c r="Z510" s="292"/>
      <c r="AA510" s="292"/>
      <c r="AB510" s="470"/>
      <c r="AC510" s="264"/>
    </row>
    <row r="511" spans="1:29" ht="12.75" hidden="1" customHeight="1" x14ac:dyDescent="0.2">
      <c r="A511" s="465">
        <v>168</v>
      </c>
      <c r="B511" s="465">
        <f>'01-Mapa de riesgo-UO'!D515</f>
        <v>0</v>
      </c>
      <c r="C511" s="461">
        <f>+'01-Mapa de riesgo-UO'!F515</f>
        <v>0</v>
      </c>
      <c r="D511" s="461">
        <f>'01-Mapa de riesgo-UO'!J515</f>
        <v>0</v>
      </c>
      <c r="E511" s="461">
        <f>'01-Mapa de riesgo-UO'!K515</f>
        <v>0</v>
      </c>
      <c r="F511" s="461">
        <f>'01-Mapa de riesgo-UO'!L515</f>
        <v>0</v>
      </c>
      <c r="G511" s="266">
        <f>'01-Mapa de riesgo-UO'!I515</f>
        <v>0</v>
      </c>
      <c r="H511" s="461">
        <f>'01-Mapa de riesgo-UO'!M515</f>
        <v>0</v>
      </c>
      <c r="I511" s="464" t="str">
        <f>'01-Mapa de riesgo-UO'!AT515</f>
        <v>LEVE</v>
      </c>
      <c r="J511" s="461">
        <f>'01-Mapa de riesgo-UO'!AU515</f>
        <v>0</v>
      </c>
      <c r="K511" s="570"/>
      <c r="L511" s="567"/>
      <c r="M511" s="267">
        <f>'01-Mapa de riesgo-UO'!W515</f>
        <v>0</v>
      </c>
      <c r="N511" s="266">
        <f>'01-Mapa de riesgo-UO'!AB515</f>
        <v>0</v>
      </c>
      <c r="O511" s="266">
        <f>'01-Mapa de riesgo-UO'!AF515</f>
        <v>0</v>
      </c>
      <c r="P511" s="268">
        <f>'01-Mapa de riesgo-UO'!AK515</f>
        <v>0</v>
      </c>
      <c r="Q511" s="268">
        <f>'01-Mapa de riesgo-UO'!AP515</f>
        <v>0</v>
      </c>
      <c r="R511" s="464" t="e">
        <f>'01-Mapa de riesgo-UO'!AR515</f>
        <v>#DIV/0!</v>
      </c>
      <c r="S511" s="580"/>
      <c r="T511" s="581"/>
      <c r="U511" s="269">
        <f>'01-Mapa de riesgo-UO'!AW515</f>
        <v>0</v>
      </c>
      <c r="V511" s="269">
        <f>'01-Mapa de riesgo-UO'!AX515</f>
        <v>0</v>
      </c>
      <c r="W511" s="270">
        <f>'01-Mapa de riesgo-UO'!K515</f>
        <v>0</v>
      </c>
      <c r="X511" s="290"/>
      <c r="Y511" s="291"/>
      <c r="Z511" s="292"/>
      <c r="AA511" s="292"/>
      <c r="AB511" s="479"/>
      <c r="AC511" s="264"/>
    </row>
    <row r="512" spans="1:29" ht="12.75" hidden="1" customHeight="1" x14ac:dyDescent="0.2">
      <c r="A512" s="462"/>
      <c r="B512" s="462"/>
      <c r="C512" s="462"/>
      <c r="D512" s="462"/>
      <c r="E512" s="462"/>
      <c r="F512" s="462"/>
      <c r="G512" s="266">
        <f>'01-Mapa de riesgo-UO'!I516</f>
        <v>0</v>
      </c>
      <c r="H512" s="462"/>
      <c r="I512" s="462"/>
      <c r="J512" s="462"/>
      <c r="K512" s="568"/>
      <c r="L512" s="568"/>
      <c r="M512" s="267">
        <f>'01-Mapa de riesgo-UO'!W516</f>
        <v>0</v>
      </c>
      <c r="N512" s="266">
        <f>'01-Mapa de riesgo-UO'!AB516</f>
        <v>0</v>
      </c>
      <c r="O512" s="266">
        <f>'01-Mapa de riesgo-UO'!AF516</f>
        <v>0</v>
      </c>
      <c r="P512" s="268">
        <f>'01-Mapa de riesgo-UO'!AK516</f>
        <v>0</v>
      </c>
      <c r="Q512" s="268">
        <f>'01-Mapa de riesgo-UO'!AP516</f>
        <v>0</v>
      </c>
      <c r="R512" s="462"/>
      <c r="S512" s="580"/>
      <c r="T512" s="581"/>
      <c r="U512" s="269">
        <f>'01-Mapa de riesgo-UO'!AW516</f>
        <v>0</v>
      </c>
      <c r="V512" s="269">
        <f>'01-Mapa de riesgo-UO'!AX516</f>
        <v>0</v>
      </c>
      <c r="W512" s="270">
        <f>'01-Mapa de riesgo-UO'!K516</f>
        <v>0</v>
      </c>
      <c r="X512" s="290"/>
      <c r="Y512" s="291"/>
      <c r="Z512" s="292"/>
      <c r="AA512" s="292"/>
      <c r="AB512" s="469"/>
      <c r="AC512" s="264"/>
    </row>
    <row r="513" spans="1:29" ht="12.75" hidden="1" customHeight="1" x14ac:dyDescent="0.2">
      <c r="A513" s="463"/>
      <c r="B513" s="463"/>
      <c r="C513" s="463"/>
      <c r="D513" s="463"/>
      <c r="E513" s="463"/>
      <c r="F513" s="463"/>
      <c r="G513" s="266">
        <f>'01-Mapa de riesgo-UO'!I517</f>
        <v>0</v>
      </c>
      <c r="H513" s="463"/>
      <c r="I513" s="463"/>
      <c r="J513" s="463"/>
      <c r="K513" s="569"/>
      <c r="L513" s="569"/>
      <c r="M513" s="267">
        <f>'01-Mapa de riesgo-UO'!W517</f>
        <v>0</v>
      </c>
      <c r="N513" s="266">
        <f>'01-Mapa de riesgo-UO'!AB517</f>
        <v>0</v>
      </c>
      <c r="O513" s="266">
        <f>'01-Mapa de riesgo-UO'!AF517</f>
        <v>0</v>
      </c>
      <c r="P513" s="268">
        <f>'01-Mapa de riesgo-UO'!AK517</f>
        <v>0</v>
      </c>
      <c r="Q513" s="268">
        <f>'01-Mapa de riesgo-UO'!AP517</f>
        <v>0</v>
      </c>
      <c r="R513" s="463"/>
      <c r="S513" s="580"/>
      <c r="T513" s="581"/>
      <c r="U513" s="269">
        <f>'01-Mapa de riesgo-UO'!AW517</f>
        <v>0</v>
      </c>
      <c r="V513" s="269">
        <f>'01-Mapa de riesgo-UO'!AX517</f>
        <v>0</v>
      </c>
      <c r="W513" s="270">
        <f>'01-Mapa de riesgo-UO'!K517</f>
        <v>0</v>
      </c>
      <c r="X513" s="290"/>
      <c r="Y513" s="291"/>
      <c r="Z513" s="292"/>
      <c r="AA513" s="292"/>
      <c r="AB513" s="470"/>
      <c r="AC513" s="264"/>
    </row>
    <row r="514" spans="1:29" ht="12.75" hidden="1" customHeight="1" x14ac:dyDescent="0.2">
      <c r="A514" s="465">
        <v>169</v>
      </c>
      <c r="B514" s="465">
        <f>'01-Mapa de riesgo-UO'!D518</f>
        <v>0</v>
      </c>
      <c r="C514" s="461">
        <f>+'01-Mapa de riesgo-UO'!F518</f>
        <v>0</v>
      </c>
      <c r="D514" s="461">
        <f>'01-Mapa de riesgo-UO'!J518</f>
        <v>0</v>
      </c>
      <c r="E514" s="461">
        <f>'01-Mapa de riesgo-UO'!K518</f>
        <v>0</v>
      </c>
      <c r="F514" s="461">
        <f>'01-Mapa de riesgo-UO'!L518</f>
        <v>0</v>
      </c>
      <c r="G514" s="266">
        <f>'01-Mapa de riesgo-UO'!I518</f>
        <v>0</v>
      </c>
      <c r="H514" s="461">
        <f>'01-Mapa de riesgo-UO'!M518</f>
        <v>0</v>
      </c>
      <c r="I514" s="464" t="str">
        <f>'01-Mapa de riesgo-UO'!AT518</f>
        <v>LEVE</v>
      </c>
      <c r="J514" s="461">
        <f>'01-Mapa de riesgo-UO'!AU518</f>
        <v>0</v>
      </c>
      <c r="K514" s="570"/>
      <c r="L514" s="567"/>
      <c r="M514" s="267">
        <f>'01-Mapa de riesgo-UO'!W518</f>
        <v>0</v>
      </c>
      <c r="N514" s="266">
        <f>'01-Mapa de riesgo-UO'!AB518</f>
        <v>0</v>
      </c>
      <c r="O514" s="266">
        <f>'01-Mapa de riesgo-UO'!AF518</f>
        <v>0</v>
      </c>
      <c r="P514" s="268">
        <f>'01-Mapa de riesgo-UO'!AK518</f>
        <v>0</v>
      </c>
      <c r="Q514" s="268">
        <f>'01-Mapa de riesgo-UO'!AP518</f>
        <v>0</v>
      </c>
      <c r="R514" s="464" t="e">
        <f>'01-Mapa de riesgo-UO'!AR518</f>
        <v>#DIV/0!</v>
      </c>
      <c r="S514" s="580"/>
      <c r="T514" s="581"/>
      <c r="U514" s="269">
        <f>'01-Mapa de riesgo-UO'!AW518</f>
        <v>0</v>
      </c>
      <c r="V514" s="269">
        <f>'01-Mapa de riesgo-UO'!AX518</f>
        <v>0</v>
      </c>
      <c r="W514" s="270">
        <f>'01-Mapa de riesgo-UO'!K518</f>
        <v>0</v>
      </c>
      <c r="X514" s="290"/>
      <c r="Y514" s="291"/>
      <c r="Z514" s="292"/>
      <c r="AA514" s="292"/>
      <c r="AB514" s="479"/>
      <c r="AC514" s="264"/>
    </row>
    <row r="515" spans="1:29" ht="12.75" hidden="1" customHeight="1" x14ac:dyDescent="0.2">
      <c r="A515" s="462"/>
      <c r="B515" s="462"/>
      <c r="C515" s="462"/>
      <c r="D515" s="462"/>
      <c r="E515" s="462"/>
      <c r="F515" s="462"/>
      <c r="G515" s="266">
        <f>'01-Mapa de riesgo-UO'!I519</f>
        <v>0</v>
      </c>
      <c r="H515" s="462"/>
      <c r="I515" s="462"/>
      <c r="J515" s="462"/>
      <c r="K515" s="568"/>
      <c r="L515" s="568"/>
      <c r="M515" s="267">
        <f>'01-Mapa de riesgo-UO'!W519</f>
        <v>0</v>
      </c>
      <c r="N515" s="266">
        <f>'01-Mapa de riesgo-UO'!AB519</f>
        <v>0</v>
      </c>
      <c r="O515" s="266">
        <f>'01-Mapa de riesgo-UO'!AF519</f>
        <v>0</v>
      </c>
      <c r="P515" s="268">
        <f>'01-Mapa de riesgo-UO'!AK519</f>
        <v>0</v>
      </c>
      <c r="Q515" s="268">
        <f>'01-Mapa de riesgo-UO'!AP519</f>
        <v>0</v>
      </c>
      <c r="R515" s="462"/>
      <c r="S515" s="580"/>
      <c r="T515" s="581"/>
      <c r="U515" s="269">
        <f>'01-Mapa de riesgo-UO'!AW519</f>
        <v>0</v>
      </c>
      <c r="V515" s="269">
        <f>'01-Mapa de riesgo-UO'!AX519</f>
        <v>0</v>
      </c>
      <c r="W515" s="270">
        <f>'01-Mapa de riesgo-UO'!K519</f>
        <v>0</v>
      </c>
      <c r="X515" s="290"/>
      <c r="Y515" s="291"/>
      <c r="Z515" s="292"/>
      <c r="AA515" s="292"/>
      <c r="AB515" s="469"/>
      <c r="AC515" s="264"/>
    </row>
    <row r="516" spans="1:29" ht="12.75" hidden="1" customHeight="1" x14ac:dyDescent="0.2">
      <c r="A516" s="463"/>
      <c r="B516" s="463"/>
      <c r="C516" s="463"/>
      <c r="D516" s="463"/>
      <c r="E516" s="463"/>
      <c r="F516" s="463"/>
      <c r="G516" s="266">
        <f>'01-Mapa de riesgo-UO'!I520</f>
        <v>0</v>
      </c>
      <c r="H516" s="463"/>
      <c r="I516" s="463"/>
      <c r="J516" s="463"/>
      <c r="K516" s="569"/>
      <c r="L516" s="569"/>
      <c r="M516" s="267">
        <f>'01-Mapa de riesgo-UO'!W520</f>
        <v>0</v>
      </c>
      <c r="N516" s="266">
        <f>'01-Mapa de riesgo-UO'!AB520</f>
        <v>0</v>
      </c>
      <c r="O516" s="266">
        <f>'01-Mapa de riesgo-UO'!AF520</f>
        <v>0</v>
      </c>
      <c r="P516" s="268">
        <f>'01-Mapa de riesgo-UO'!AK520</f>
        <v>0</v>
      </c>
      <c r="Q516" s="268">
        <f>'01-Mapa de riesgo-UO'!AP520</f>
        <v>0</v>
      </c>
      <c r="R516" s="463"/>
      <c r="S516" s="580"/>
      <c r="T516" s="581"/>
      <c r="U516" s="269">
        <f>'01-Mapa de riesgo-UO'!AW520</f>
        <v>0</v>
      </c>
      <c r="V516" s="269">
        <f>'01-Mapa de riesgo-UO'!AX520</f>
        <v>0</v>
      </c>
      <c r="W516" s="270">
        <f>'01-Mapa de riesgo-UO'!K520</f>
        <v>0</v>
      </c>
      <c r="X516" s="290"/>
      <c r="Y516" s="291"/>
      <c r="Z516" s="292"/>
      <c r="AA516" s="292"/>
      <c r="AB516" s="470"/>
      <c r="AC516" s="264"/>
    </row>
    <row r="517" spans="1:29" ht="12.75" hidden="1" customHeight="1" x14ac:dyDescent="0.2">
      <c r="A517" s="465">
        <v>170</v>
      </c>
      <c r="B517" s="465">
        <f>'01-Mapa de riesgo-UO'!D521</f>
        <v>0</v>
      </c>
      <c r="C517" s="461">
        <f>+'01-Mapa de riesgo-UO'!F521</f>
        <v>0</v>
      </c>
      <c r="D517" s="461">
        <f>'01-Mapa de riesgo-UO'!J521</f>
        <v>0</v>
      </c>
      <c r="E517" s="461">
        <f>'01-Mapa de riesgo-UO'!K521</f>
        <v>0</v>
      </c>
      <c r="F517" s="461">
        <f>'01-Mapa de riesgo-UO'!L521</f>
        <v>0</v>
      </c>
      <c r="G517" s="266">
        <f>'01-Mapa de riesgo-UO'!I521</f>
        <v>0</v>
      </c>
      <c r="H517" s="461">
        <f>'01-Mapa de riesgo-UO'!M521</f>
        <v>0</v>
      </c>
      <c r="I517" s="464" t="str">
        <f>'01-Mapa de riesgo-UO'!AT521</f>
        <v>LEVE</v>
      </c>
      <c r="J517" s="461">
        <f>'01-Mapa de riesgo-UO'!AU521</f>
        <v>0</v>
      </c>
      <c r="K517" s="570"/>
      <c r="L517" s="567"/>
      <c r="M517" s="267">
        <f>'01-Mapa de riesgo-UO'!W521</f>
        <v>0</v>
      </c>
      <c r="N517" s="266">
        <f>'01-Mapa de riesgo-UO'!AB521</f>
        <v>0</v>
      </c>
      <c r="O517" s="266">
        <f>'01-Mapa de riesgo-UO'!AF521</f>
        <v>0</v>
      </c>
      <c r="P517" s="268">
        <f>'01-Mapa de riesgo-UO'!AK521</f>
        <v>0</v>
      </c>
      <c r="Q517" s="268">
        <f>'01-Mapa de riesgo-UO'!AP521</f>
        <v>0</v>
      </c>
      <c r="R517" s="464" t="e">
        <f>'01-Mapa de riesgo-UO'!AR521</f>
        <v>#DIV/0!</v>
      </c>
      <c r="S517" s="580"/>
      <c r="T517" s="581"/>
      <c r="U517" s="269">
        <f>'01-Mapa de riesgo-UO'!AW521</f>
        <v>0</v>
      </c>
      <c r="V517" s="269">
        <f>'01-Mapa de riesgo-UO'!AX521</f>
        <v>0</v>
      </c>
      <c r="W517" s="270">
        <f>'01-Mapa de riesgo-UO'!K521</f>
        <v>0</v>
      </c>
      <c r="X517" s="290"/>
      <c r="Y517" s="291"/>
      <c r="Z517" s="292"/>
      <c r="AA517" s="292"/>
      <c r="AB517" s="479"/>
      <c r="AC517" s="264"/>
    </row>
    <row r="518" spans="1:29" ht="12.75" hidden="1" customHeight="1" x14ac:dyDescent="0.2">
      <c r="A518" s="462"/>
      <c r="B518" s="462"/>
      <c r="C518" s="462"/>
      <c r="D518" s="462"/>
      <c r="E518" s="462"/>
      <c r="F518" s="462"/>
      <c r="G518" s="266">
        <f>'01-Mapa de riesgo-UO'!I522</f>
        <v>0</v>
      </c>
      <c r="H518" s="462"/>
      <c r="I518" s="462"/>
      <c r="J518" s="462"/>
      <c r="K518" s="568"/>
      <c r="L518" s="568"/>
      <c r="M518" s="267">
        <f>'01-Mapa de riesgo-UO'!W522</f>
        <v>0</v>
      </c>
      <c r="N518" s="266">
        <f>'01-Mapa de riesgo-UO'!AB522</f>
        <v>0</v>
      </c>
      <c r="O518" s="266">
        <f>'01-Mapa de riesgo-UO'!AF522</f>
        <v>0</v>
      </c>
      <c r="P518" s="268">
        <f>'01-Mapa de riesgo-UO'!AK522</f>
        <v>0</v>
      </c>
      <c r="Q518" s="268">
        <f>'01-Mapa de riesgo-UO'!AP522</f>
        <v>0</v>
      </c>
      <c r="R518" s="462"/>
      <c r="S518" s="580"/>
      <c r="T518" s="581"/>
      <c r="U518" s="269">
        <f>'01-Mapa de riesgo-UO'!AW522</f>
        <v>0</v>
      </c>
      <c r="V518" s="269">
        <f>'01-Mapa de riesgo-UO'!AX522</f>
        <v>0</v>
      </c>
      <c r="W518" s="270">
        <f>'01-Mapa de riesgo-UO'!K522</f>
        <v>0</v>
      </c>
      <c r="X518" s="290"/>
      <c r="Y518" s="291"/>
      <c r="Z518" s="292"/>
      <c r="AA518" s="292"/>
      <c r="AB518" s="469"/>
      <c r="AC518" s="264"/>
    </row>
    <row r="519" spans="1:29" ht="12.75" hidden="1" customHeight="1" x14ac:dyDescent="0.2">
      <c r="A519" s="463"/>
      <c r="B519" s="463"/>
      <c r="C519" s="463"/>
      <c r="D519" s="463"/>
      <c r="E519" s="463"/>
      <c r="F519" s="463"/>
      <c r="G519" s="266">
        <f>'01-Mapa de riesgo-UO'!I523</f>
        <v>0</v>
      </c>
      <c r="H519" s="463"/>
      <c r="I519" s="463"/>
      <c r="J519" s="463"/>
      <c r="K519" s="569"/>
      <c r="L519" s="569"/>
      <c r="M519" s="267">
        <f>'01-Mapa de riesgo-UO'!W523</f>
        <v>0</v>
      </c>
      <c r="N519" s="266">
        <f>'01-Mapa de riesgo-UO'!AB523</f>
        <v>0</v>
      </c>
      <c r="O519" s="266">
        <f>'01-Mapa de riesgo-UO'!AF523</f>
        <v>0</v>
      </c>
      <c r="P519" s="268">
        <f>'01-Mapa de riesgo-UO'!AK523</f>
        <v>0</v>
      </c>
      <c r="Q519" s="268">
        <f>'01-Mapa de riesgo-UO'!AP523</f>
        <v>0</v>
      </c>
      <c r="R519" s="463"/>
      <c r="S519" s="580"/>
      <c r="T519" s="581"/>
      <c r="U519" s="269">
        <f>'01-Mapa de riesgo-UO'!AW523</f>
        <v>0</v>
      </c>
      <c r="V519" s="269">
        <f>'01-Mapa de riesgo-UO'!AX523</f>
        <v>0</v>
      </c>
      <c r="W519" s="270">
        <f>'01-Mapa de riesgo-UO'!K523</f>
        <v>0</v>
      </c>
      <c r="X519" s="290"/>
      <c r="Y519" s="291"/>
      <c r="Z519" s="292"/>
      <c r="AA519" s="292"/>
      <c r="AB519" s="470"/>
      <c r="AC519" s="264"/>
    </row>
    <row r="520" spans="1:29" ht="12.75" hidden="1" customHeight="1" x14ac:dyDescent="0.2">
      <c r="A520" s="465">
        <v>171</v>
      </c>
      <c r="B520" s="465">
        <f>'01-Mapa de riesgo-UO'!D524</f>
        <v>0</v>
      </c>
      <c r="C520" s="461">
        <f>+'01-Mapa de riesgo-UO'!F524</f>
        <v>0</v>
      </c>
      <c r="D520" s="461">
        <f>'01-Mapa de riesgo-UO'!J524</f>
        <v>0</v>
      </c>
      <c r="E520" s="461">
        <f>'01-Mapa de riesgo-UO'!K524</f>
        <v>0</v>
      </c>
      <c r="F520" s="461">
        <f>'01-Mapa de riesgo-UO'!L524</f>
        <v>0</v>
      </c>
      <c r="G520" s="266">
        <f>'01-Mapa de riesgo-UO'!I524</f>
        <v>0</v>
      </c>
      <c r="H520" s="461">
        <f>'01-Mapa de riesgo-UO'!M524</f>
        <v>0</v>
      </c>
      <c r="I520" s="464" t="str">
        <f>'01-Mapa de riesgo-UO'!AT524</f>
        <v>LEVE</v>
      </c>
      <c r="J520" s="461">
        <f>'01-Mapa de riesgo-UO'!AU524</f>
        <v>0</v>
      </c>
      <c r="K520" s="570"/>
      <c r="L520" s="567"/>
      <c r="M520" s="267">
        <f>'01-Mapa de riesgo-UO'!W524</f>
        <v>0</v>
      </c>
      <c r="N520" s="266">
        <f>'01-Mapa de riesgo-UO'!AB524</f>
        <v>0</v>
      </c>
      <c r="O520" s="266">
        <f>'01-Mapa de riesgo-UO'!AF524</f>
        <v>0</v>
      </c>
      <c r="P520" s="268">
        <f>'01-Mapa de riesgo-UO'!AK524</f>
        <v>0</v>
      </c>
      <c r="Q520" s="268">
        <f>'01-Mapa de riesgo-UO'!AP524</f>
        <v>0</v>
      </c>
      <c r="R520" s="464" t="e">
        <f>'01-Mapa de riesgo-UO'!AR524</f>
        <v>#DIV/0!</v>
      </c>
      <c r="S520" s="580"/>
      <c r="T520" s="581"/>
      <c r="U520" s="269">
        <f>'01-Mapa de riesgo-UO'!AW524</f>
        <v>0</v>
      </c>
      <c r="V520" s="269">
        <f>'01-Mapa de riesgo-UO'!AX524</f>
        <v>0</v>
      </c>
      <c r="W520" s="270">
        <f>'01-Mapa de riesgo-UO'!K524</f>
        <v>0</v>
      </c>
      <c r="X520" s="290"/>
      <c r="Y520" s="291"/>
      <c r="Z520" s="292"/>
      <c r="AA520" s="292"/>
      <c r="AB520" s="479"/>
      <c r="AC520" s="264"/>
    </row>
    <row r="521" spans="1:29" ht="12.75" hidden="1" customHeight="1" x14ac:dyDescent="0.2">
      <c r="A521" s="462"/>
      <c r="B521" s="462"/>
      <c r="C521" s="462"/>
      <c r="D521" s="462"/>
      <c r="E521" s="462"/>
      <c r="F521" s="462"/>
      <c r="G521" s="266">
        <f>'01-Mapa de riesgo-UO'!I525</f>
        <v>0</v>
      </c>
      <c r="H521" s="462"/>
      <c r="I521" s="462"/>
      <c r="J521" s="462"/>
      <c r="K521" s="568"/>
      <c r="L521" s="568"/>
      <c r="M521" s="267">
        <f>'01-Mapa de riesgo-UO'!W525</f>
        <v>0</v>
      </c>
      <c r="N521" s="266">
        <f>'01-Mapa de riesgo-UO'!AB525</f>
        <v>0</v>
      </c>
      <c r="O521" s="266">
        <f>'01-Mapa de riesgo-UO'!AF525</f>
        <v>0</v>
      </c>
      <c r="P521" s="268">
        <f>'01-Mapa de riesgo-UO'!AK525</f>
        <v>0</v>
      </c>
      <c r="Q521" s="268">
        <f>'01-Mapa de riesgo-UO'!AP525</f>
        <v>0</v>
      </c>
      <c r="R521" s="462"/>
      <c r="S521" s="580"/>
      <c r="T521" s="581"/>
      <c r="U521" s="269">
        <f>'01-Mapa de riesgo-UO'!AW525</f>
        <v>0</v>
      </c>
      <c r="V521" s="269">
        <f>'01-Mapa de riesgo-UO'!AX525</f>
        <v>0</v>
      </c>
      <c r="W521" s="270">
        <f>'01-Mapa de riesgo-UO'!K525</f>
        <v>0</v>
      </c>
      <c r="X521" s="290"/>
      <c r="Y521" s="291"/>
      <c r="Z521" s="292"/>
      <c r="AA521" s="292"/>
      <c r="AB521" s="469"/>
      <c r="AC521" s="264"/>
    </row>
    <row r="522" spans="1:29" ht="12.75" hidden="1" customHeight="1" x14ac:dyDescent="0.2">
      <c r="A522" s="463"/>
      <c r="B522" s="463"/>
      <c r="C522" s="463"/>
      <c r="D522" s="463"/>
      <c r="E522" s="463"/>
      <c r="F522" s="463"/>
      <c r="G522" s="266">
        <f>'01-Mapa de riesgo-UO'!I526</f>
        <v>0</v>
      </c>
      <c r="H522" s="463"/>
      <c r="I522" s="463"/>
      <c r="J522" s="463"/>
      <c r="K522" s="569"/>
      <c r="L522" s="569"/>
      <c r="M522" s="267">
        <f>'01-Mapa de riesgo-UO'!W526</f>
        <v>0</v>
      </c>
      <c r="N522" s="266">
        <f>'01-Mapa de riesgo-UO'!AB526</f>
        <v>0</v>
      </c>
      <c r="O522" s="266">
        <f>'01-Mapa de riesgo-UO'!AF526</f>
        <v>0</v>
      </c>
      <c r="P522" s="268">
        <f>'01-Mapa de riesgo-UO'!AK526</f>
        <v>0</v>
      </c>
      <c r="Q522" s="268">
        <f>'01-Mapa de riesgo-UO'!AP526</f>
        <v>0</v>
      </c>
      <c r="R522" s="463"/>
      <c r="S522" s="580"/>
      <c r="T522" s="581"/>
      <c r="U522" s="269">
        <f>'01-Mapa de riesgo-UO'!AW526</f>
        <v>0</v>
      </c>
      <c r="V522" s="269">
        <f>'01-Mapa de riesgo-UO'!AX526</f>
        <v>0</v>
      </c>
      <c r="W522" s="270">
        <f>'01-Mapa de riesgo-UO'!K526</f>
        <v>0</v>
      </c>
      <c r="X522" s="290"/>
      <c r="Y522" s="291"/>
      <c r="Z522" s="292"/>
      <c r="AA522" s="292"/>
      <c r="AB522" s="470"/>
      <c r="AC522" s="264"/>
    </row>
    <row r="523" spans="1:29" ht="12.75" hidden="1" customHeight="1" x14ac:dyDescent="0.2">
      <c r="A523" s="465">
        <v>172</v>
      </c>
      <c r="B523" s="465">
        <f>'01-Mapa de riesgo-UO'!D527</f>
        <v>0</v>
      </c>
      <c r="C523" s="461">
        <f>+'01-Mapa de riesgo-UO'!F527</f>
        <v>0</v>
      </c>
      <c r="D523" s="461">
        <f>'01-Mapa de riesgo-UO'!J527</f>
        <v>0</v>
      </c>
      <c r="E523" s="461">
        <f>'01-Mapa de riesgo-UO'!K527</f>
        <v>0</v>
      </c>
      <c r="F523" s="461">
        <f>'01-Mapa de riesgo-UO'!L527</f>
        <v>0</v>
      </c>
      <c r="G523" s="266">
        <f>'01-Mapa de riesgo-UO'!I527</f>
        <v>0</v>
      </c>
      <c r="H523" s="461">
        <f>'01-Mapa de riesgo-UO'!M527</f>
        <v>0</v>
      </c>
      <c r="I523" s="464" t="str">
        <f>'01-Mapa de riesgo-UO'!AT527</f>
        <v>LEVE</v>
      </c>
      <c r="J523" s="461">
        <f>'01-Mapa de riesgo-UO'!AU527</f>
        <v>0</v>
      </c>
      <c r="K523" s="570"/>
      <c r="L523" s="567"/>
      <c r="M523" s="267">
        <f>'01-Mapa de riesgo-UO'!W527</f>
        <v>0</v>
      </c>
      <c r="N523" s="266">
        <f>'01-Mapa de riesgo-UO'!AB527</f>
        <v>0</v>
      </c>
      <c r="O523" s="266">
        <f>'01-Mapa de riesgo-UO'!AF527</f>
        <v>0</v>
      </c>
      <c r="P523" s="268">
        <f>'01-Mapa de riesgo-UO'!AK527</f>
        <v>0</v>
      </c>
      <c r="Q523" s="268">
        <f>'01-Mapa de riesgo-UO'!AP527</f>
        <v>0</v>
      </c>
      <c r="R523" s="464" t="e">
        <f>'01-Mapa de riesgo-UO'!AR527</f>
        <v>#DIV/0!</v>
      </c>
      <c r="S523" s="580"/>
      <c r="T523" s="581"/>
      <c r="U523" s="269">
        <f>'01-Mapa de riesgo-UO'!AW527</f>
        <v>0</v>
      </c>
      <c r="V523" s="269">
        <f>'01-Mapa de riesgo-UO'!AX527</f>
        <v>0</v>
      </c>
      <c r="W523" s="270">
        <f>'01-Mapa de riesgo-UO'!K527</f>
        <v>0</v>
      </c>
      <c r="X523" s="290"/>
      <c r="Y523" s="291"/>
      <c r="Z523" s="292"/>
      <c r="AA523" s="292"/>
      <c r="AB523" s="479"/>
      <c r="AC523" s="264"/>
    </row>
    <row r="524" spans="1:29" ht="12.75" hidden="1" customHeight="1" x14ac:dyDescent="0.2">
      <c r="A524" s="462"/>
      <c r="B524" s="462"/>
      <c r="C524" s="462"/>
      <c r="D524" s="462"/>
      <c r="E524" s="462"/>
      <c r="F524" s="462"/>
      <c r="G524" s="266">
        <f>'01-Mapa de riesgo-UO'!I528</f>
        <v>0</v>
      </c>
      <c r="H524" s="462"/>
      <c r="I524" s="462"/>
      <c r="J524" s="462"/>
      <c r="K524" s="568"/>
      <c r="L524" s="568"/>
      <c r="M524" s="267">
        <f>'01-Mapa de riesgo-UO'!W528</f>
        <v>0</v>
      </c>
      <c r="N524" s="266">
        <f>'01-Mapa de riesgo-UO'!AB528</f>
        <v>0</v>
      </c>
      <c r="O524" s="266">
        <f>'01-Mapa de riesgo-UO'!AF528</f>
        <v>0</v>
      </c>
      <c r="P524" s="268">
        <f>'01-Mapa de riesgo-UO'!AK528</f>
        <v>0</v>
      </c>
      <c r="Q524" s="268">
        <f>'01-Mapa de riesgo-UO'!AP528</f>
        <v>0</v>
      </c>
      <c r="R524" s="462"/>
      <c r="S524" s="580"/>
      <c r="T524" s="581"/>
      <c r="U524" s="269">
        <f>'01-Mapa de riesgo-UO'!AW528</f>
        <v>0</v>
      </c>
      <c r="V524" s="269">
        <f>'01-Mapa de riesgo-UO'!AX528</f>
        <v>0</v>
      </c>
      <c r="W524" s="270">
        <f>'01-Mapa de riesgo-UO'!K528</f>
        <v>0</v>
      </c>
      <c r="X524" s="290"/>
      <c r="Y524" s="291"/>
      <c r="Z524" s="292"/>
      <c r="AA524" s="292"/>
      <c r="AB524" s="469"/>
      <c r="AC524" s="264"/>
    </row>
    <row r="525" spans="1:29" ht="12.75" hidden="1" customHeight="1" x14ac:dyDescent="0.2">
      <c r="A525" s="463"/>
      <c r="B525" s="463"/>
      <c r="C525" s="463"/>
      <c r="D525" s="463"/>
      <c r="E525" s="463"/>
      <c r="F525" s="463"/>
      <c r="G525" s="266">
        <f>'01-Mapa de riesgo-UO'!I529</f>
        <v>0</v>
      </c>
      <c r="H525" s="463"/>
      <c r="I525" s="463"/>
      <c r="J525" s="463"/>
      <c r="K525" s="569"/>
      <c r="L525" s="569"/>
      <c r="M525" s="267">
        <f>'01-Mapa de riesgo-UO'!W529</f>
        <v>0</v>
      </c>
      <c r="N525" s="266">
        <f>'01-Mapa de riesgo-UO'!AB529</f>
        <v>0</v>
      </c>
      <c r="O525" s="266">
        <f>'01-Mapa de riesgo-UO'!AF529</f>
        <v>0</v>
      </c>
      <c r="P525" s="268">
        <f>'01-Mapa de riesgo-UO'!AK529</f>
        <v>0</v>
      </c>
      <c r="Q525" s="268">
        <f>'01-Mapa de riesgo-UO'!AP529</f>
        <v>0</v>
      </c>
      <c r="R525" s="463"/>
      <c r="S525" s="580"/>
      <c r="T525" s="581"/>
      <c r="U525" s="269">
        <f>'01-Mapa de riesgo-UO'!AW529</f>
        <v>0</v>
      </c>
      <c r="V525" s="269">
        <f>'01-Mapa de riesgo-UO'!AX529</f>
        <v>0</v>
      </c>
      <c r="W525" s="270">
        <f>'01-Mapa de riesgo-UO'!K529</f>
        <v>0</v>
      </c>
      <c r="X525" s="290"/>
      <c r="Y525" s="291"/>
      <c r="Z525" s="292"/>
      <c r="AA525" s="292"/>
      <c r="AB525" s="470"/>
      <c r="AC525" s="264"/>
    </row>
    <row r="526" spans="1:29" ht="12.75" hidden="1" customHeight="1" x14ac:dyDescent="0.2">
      <c r="A526" s="465">
        <v>173</v>
      </c>
      <c r="B526" s="465">
        <f>'01-Mapa de riesgo-UO'!D530</f>
        <v>0</v>
      </c>
      <c r="C526" s="461">
        <f>+'01-Mapa de riesgo-UO'!F530</f>
        <v>0</v>
      </c>
      <c r="D526" s="461">
        <f>'01-Mapa de riesgo-UO'!J530</f>
        <v>0</v>
      </c>
      <c r="E526" s="461">
        <f>'01-Mapa de riesgo-UO'!K530</f>
        <v>0</v>
      </c>
      <c r="F526" s="461">
        <f>'01-Mapa de riesgo-UO'!L530</f>
        <v>0</v>
      </c>
      <c r="G526" s="266">
        <f>'01-Mapa de riesgo-UO'!I530</f>
        <v>0</v>
      </c>
      <c r="H526" s="461">
        <f>'01-Mapa de riesgo-UO'!M530</f>
        <v>0</v>
      </c>
      <c r="I526" s="464" t="str">
        <f>'01-Mapa de riesgo-UO'!AT530</f>
        <v>LEVE</v>
      </c>
      <c r="J526" s="461">
        <f>'01-Mapa de riesgo-UO'!AU530</f>
        <v>0</v>
      </c>
      <c r="K526" s="570"/>
      <c r="L526" s="567"/>
      <c r="M526" s="267">
        <f>'01-Mapa de riesgo-UO'!W530</f>
        <v>0</v>
      </c>
      <c r="N526" s="266">
        <f>'01-Mapa de riesgo-UO'!AB530</f>
        <v>0</v>
      </c>
      <c r="O526" s="266">
        <f>'01-Mapa de riesgo-UO'!AF530</f>
        <v>0</v>
      </c>
      <c r="P526" s="268">
        <f>'01-Mapa de riesgo-UO'!AK530</f>
        <v>0</v>
      </c>
      <c r="Q526" s="268">
        <f>'01-Mapa de riesgo-UO'!AP530</f>
        <v>0</v>
      </c>
      <c r="R526" s="464" t="e">
        <f>'01-Mapa de riesgo-UO'!AR530</f>
        <v>#DIV/0!</v>
      </c>
      <c r="S526" s="580"/>
      <c r="T526" s="581"/>
      <c r="U526" s="269">
        <f>'01-Mapa de riesgo-UO'!AW530</f>
        <v>0</v>
      </c>
      <c r="V526" s="269">
        <f>'01-Mapa de riesgo-UO'!AX530</f>
        <v>0</v>
      </c>
      <c r="W526" s="270">
        <f>'01-Mapa de riesgo-UO'!K530</f>
        <v>0</v>
      </c>
      <c r="X526" s="290"/>
      <c r="Y526" s="291"/>
      <c r="Z526" s="292"/>
      <c r="AA526" s="292"/>
      <c r="AB526" s="479"/>
      <c r="AC526" s="264"/>
    </row>
    <row r="527" spans="1:29" ht="12.75" hidden="1" customHeight="1" x14ac:dyDescent="0.2">
      <c r="A527" s="462"/>
      <c r="B527" s="462"/>
      <c r="C527" s="462"/>
      <c r="D527" s="462"/>
      <c r="E527" s="462"/>
      <c r="F527" s="462"/>
      <c r="G527" s="266">
        <f>'01-Mapa de riesgo-UO'!I531</f>
        <v>0</v>
      </c>
      <c r="H527" s="462"/>
      <c r="I527" s="462"/>
      <c r="J527" s="462"/>
      <c r="K527" s="568"/>
      <c r="L527" s="568"/>
      <c r="M527" s="267">
        <f>'01-Mapa de riesgo-UO'!W531</f>
        <v>0</v>
      </c>
      <c r="N527" s="266">
        <f>'01-Mapa de riesgo-UO'!AB531</f>
        <v>0</v>
      </c>
      <c r="O527" s="266">
        <f>'01-Mapa de riesgo-UO'!AF531</f>
        <v>0</v>
      </c>
      <c r="P527" s="268">
        <f>'01-Mapa de riesgo-UO'!AK531</f>
        <v>0</v>
      </c>
      <c r="Q527" s="268">
        <f>'01-Mapa de riesgo-UO'!AP531</f>
        <v>0</v>
      </c>
      <c r="R527" s="462"/>
      <c r="S527" s="580"/>
      <c r="T527" s="581"/>
      <c r="U527" s="269">
        <f>'01-Mapa de riesgo-UO'!AW531</f>
        <v>0</v>
      </c>
      <c r="V527" s="269">
        <f>'01-Mapa de riesgo-UO'!AX531</f>
        <v>0</v>
      </c>
      <c r="W527" s="270">
        <f>'01-Mapa de riesgo-UO'!K531</f>
        <v>0</v>
      </c>
      <c r="X527" s="290"/>
      <c r="Y527" s="291"/>
      <c r="Z527" s="292"/>
      <c r="AA527" s="292"/>
      <c r="AB527" s="469"/>
      <c r="AC527" s="264"/>
    </row>
    <row r="528" spans="1:29" ht="12.75" hidden="1" customHeight="1" x14ac:dyDescent="0.2">
      <c r="A528" s="463"/>
      <c r="B528" s="463"/>
      <c r="C528" s="463"/>
      <c r="D528" s="463"/>
      <c r="E528" s="463"/>
      <c r="F528" s="463"/>
      <c r="G528" s="266">
        <f>'01-Mapa de riesgo-UO'!I532</f>
        <v>0</v>
      </c>
      <c r="H528" s="463"/>
      <c r="I528" s="463"/>
      <c r="J528" s="463"/>
      <c r="K528" s="569"/>
      <c r="L528" s="569"/>
      <c r="M528" s="267">
        <f>'01-Mapa de riesgo-UO'!W532</f>
        <v>0</v>
      </c>
      <c r="N528" s="266">
        <f>'01-Mapa de riesgo-UO'!AB532</f>
        <v>0</v>
      </c>
      <c r="O528" s="266">
        <f>'01-Mapa de riesgo-UO'!AF532</f>
        <v>0</v>
      </c>
      <c r="P528" s="268">
        <f>'01-Mapa de riesgo-UO'!AK532</f>
        <v>0</v>
      </c>
      <c r="Q528" s="268">
        <f>'01-Mapa de riesgo-UO'!AP532</f>
        <v>0</v>
      </c>
      <c r="R528" s="463"/>
      <c r="S528" s="580"/>
      <c r="T528" s="581"/>
      <c r="U528" s="269">
        <f>'01-Mapa de riesgo-UO'!AW532</f>
        <v>0</v>
      </c>
      <c r="V528" s="269">
        <f>'01-Mapa de riesgo-UO'!AX532</f>
        <v>0</v>
      </c>
      <c r="W528" s="270">
        <f>'01-Mapa de riesgo-UO'!K532</f>
        <v>0</v>
      </c>
      <c r="X528" s="290"/>
      <c r="Y528" s="291"/>
      <c r="Z528" s="292"/>
      <c r="AA528" s="292"/>
      <c r="AB528" s="470"/>
      <c r="AC528" s="264"/>
    </row>
    <row r="529" spans="1:29" ht="12.75" hidden="1" customHeight="1" x14ac:dyDescent="0.2">
      <c r="A529" s="465">
        <v>174</v>
      </c>
      <c r="B529" s="465">
        <f>'01-Mapa de riesgo-UO'!D533</f>
        <v>0</v>
      </c>
      <c r="C529" s="461">
        <f>+'01-Mapa de riesgo-UO'!F533</f>
        <v>0</v>
      </c>
      <c r="D529" s="461">
        <f>'01-Mapa de riesgo-UO'!J533</f>
        <v>0</v>
      </c>
      <c r="E529" s="461">
        <f>'01-Mapa de riesgo-UO'!K533</f>
        <v>0</v>
      </c>
      <c r="F529" s="461">
        <f>'01-Mapa de riesgo-UO'!L533</f>
        <v>0</v>
      </c>
      <c r="G529" s="266">
        <f>'01-Mapa de riesgo-UO'!I533</f>
        <v>0</v>
      </c>
      <c r="H529" s="461">
        <f>'01-Mapa de riesgo-UO'!M533</f>
        <v>0</v>
      </c>
      <c r="I529" s="464" t="str">
        <f>'01-Mapa de riesgo-UO'!AT533</f>
        <v>LEVE</v>
      </c>
      <c r="J529" s="461">
        <f>'01-Mapa de riesgo-UO'!AU533</f>
        <v>0</v>
      </c>
      <c r="K529" s="570"/>
      <c r="L529" s="567"/>
      <c r="M529" s="267">
        <f>'01-Mapa de riesgo-UO'!W533</f>
        <v>0</v>
      </c>
      <c r="N529" s="266">
        <f>'01-Mapa de riesgo-UO'!AB533</f>
        <v>0</v>
      </c>
      <c r="O529" s="266">
        <f>'01-Mapa de riesgo-UO'!AF533</f>
        <v>0</v>
      </c>
      <c r="P529" s="268">
        <f>'01-Mapa de riesgo-UO'!AK533</f>
        <v>0</v>
      </c>
      <c r="Q529" s="268">
        <f>'01-Mapa de riesgo-UO'!AP533</f>
        <v>0</v>
      </c>
      <c r="R529" s="464" t="e">
        <f>'01-Mapa de riesgo-UO'!AR533</f>
        <v>#DIV/0!</v>
      </c>
      <c r="S529" s="580"/>
      <c r="T529" s="581"/>
      <c r="U529" s="269">
        <f>'01-Mapa de riesgo-UO'!AW533</f>
        <v>0</v>
      </c>
      <c r="V529" s="269">
        <f>'01-Mapa de riesgo-UO'!AX533</f>
        <v>0</v>
      </c>
      <c r="W529" s="270">
        <f>'01-Mapa de riesgo-UO'!K533</f>
        <v>0</v>
      </c>
      <c r="X529" s="290"/>
      <c r="Y529" s="291"/>
      <c r="Z529" s="292"/>
      <c r="AA529" s="292"/>
      <c r="AB529" s="479"/>
      <c r="AC529" s="264"/>
    </row>
    <row r="530" spans="1:29" ht="12.75" hidden="1" customHeight="1" x14ac:dyDescent="0.2">
      <c r="A530" s="462"/>
      <c r="B530" s="462"/>
      <c r="C530" s="462"/>
      <c r="D530" s="462"/>
      <c r="E530" s="462"/>
      <c r="F530" s="462"/>
      <c r="G530" s="266">
        <f>'01-Mapa de riesgo-UO'!I534</f>
        <v>0</v>
      </c>
      <c r="H530" s="462"/>
      <c r="I530" s="462"/>
      <c r="J530" s="462"/>
      <c r="K530" s="568"/>
      <c r="L530" s="568"/>
      <c r="M530" s="267">
        <f>'01-Mapa de riesgo-UO'!W534</f>
        <v>0</v>
      </c>
      <c r="N530" s="266">
        <f>'01-Mapa de riesgo-UO'!AB534</f>
        <v>0</v>
      </c>
      <c r="O530" s="266">
        <f>'01-Mapa de riesgo-UO'!AF534</f>
        <v>0</v>
      </c>
      <c r="P530" s="268">
        <f>'01-Mapa de riesgo-UO'!AK534</f>
        <v>0</v>
      </c>
      <c r="Q530" s="268">
        <f>'01-Mapa de riesgo-UO'!AP534</f>
        <v>0</v>
      </c>
      <c r="R530" s="462"/>
      <c r="S530" s="580"/>
      <c r="T530" s="581"/>
      <c r="U530" s="269">
        <f>'01-Mapa de riesgo-UO'!AW534</f>
        <v>0</v>
      </c>
      <c r="V530" s="269">
        <f>'01-Mapa de riesgo-UO'!AX534</f>
        <v>0</v>
      </c>
      <c r="W530" s="270">
        <f>'01-Mapa de riesgo-UO'!K534</f>
        <v>0</v>
      </c>
      <c r="X530" s="290"/>
      <c r="Y530" s="291"/>
      <c r="Z530" s="292"/>
      <c r="AA530" s="292"/>
      <c r="AB530" s="469"/>
      <c r="AC530" s="264"/>
    </row>
    <row r="531" spans="1:29" ht="12.75" hidden="1" customHeight="1" x14ac:dyDescent="0.2">
      <c r="A531" s="463"/>
      <c r="B531" s="463"/>
      <c r="C531" s="463"/>
      <c r="D531" s="463"/>
      <c r="E531" s="463"/>
      <c r="F531" s="463"/>
      <c r="G531" s="266">
        <f>'01-Mapa de riesgo-UO'!I535</f>
        <v>0</v>
      </c>
      <c r="H531" s="463"/>
      <c r="I531" s="463"/>
      <c r="J531" s="463"/>
      <c r="K531" s="569"/>
      <c r="L531" s="569"/>
      <c r="M531" s="267">
        <f>'01-Mapa de riesgo-UO'!W535</f>
        <v>0</v>
      </c>
      <c r="N531" s="266">
        <f>'01-Mapa de riesgo-UO'!AB535</f>
        <v>0</v>
      </c>
      <c r="O531" s="266">
        <f>'01-Mapa de riesgo-UO'!AF535</f>
        <v>0</v>
      </c>
      <c r="P531" s="268">
        <f>'01-Mapa de riesgo-UO'!AK535</f>
        <v>0</v>
      </c>
      <c r="Q531" s="268">
        <f>'01-Mapa de riesgo-UO'!AP535</f>
        <v>0</v>
      </c>
      <c r="R531" s="463"/>
      <c r="S531" s="580"/>
      <c r="T531" s="581"/>
      <c r="U531" s="269">
        <f>'01-Mapa de riesgo-UO'!AW535</f>
        <v>0</v>
      </c>
      <c r="V531" s="269">
        <f>'01-Mapa de riesgo-UO'!AX535</f>
        <v>0</v>
      </c>
      <c r="W531" s="270">
        <f>'01-Mapa de riesgo-UO'!K535</f>
        <v>0</v>
      </c>
      <c r="X531" s="290"/>
      <c r="Y531" s="291"/>
      <c r="Z531" s="292"/>
      <c r="AA531" s="292"/>
      <c r="AB531" s="470"/>
      <c r="AC531" s="264"/>
    </row>
    <row r="532" spans="1:29" ht="12.75" hidden="1" customHeight="1" x14ac:dyDescent="0.2">
      <c r="A532" s="465">
        <v>175</v>
      </c>
      <c r="B532" s="465">
        <f>'01-Mapa de riesgo-UO'!D536</f>
        <v>0</v>
      </c>
      <c r="C532" s="461">
        <f>+'01-Mapa de riesgo-UO'!F536</f>
        <v>0</v>
      </c>
      <c r="D532" s="461">
        <f>'01-Mapa de riesgo-UO'!J536</f>
        <v>0</v>
      </c>
      <c r="E532" s="461">
        <f>'01-Mapa de riesgo-UO'!K536</f>
        <v>0</v>
      </c>
      <c r="F532" s="461">
        <f>'01-Mapa de riesgo-UO'!L536</f>
        <v>0</v>
      </c>
      <c r="G532" s="266">
        <f>'01-Mapa de riesgo-UO'!I536</f>
        <v>0</v>
      </c>
      <c r="H532" s="461">
        <f>'01-Mapa de riesgo-UO'!M536</f>
        <v>0</v>
      </c>
      <c r="I532" s="464" t="str">
        <f>'01-Mapa de riesgo-UO'!AT536</f>
        <v>LEVE</v>
      </c>
      <c r="J532" s="461">
        <f>'01-Mapa de riesgo-UO'!AU536</f>
        <v>0</v>
      </c>
      <c r="K532" s="570"/>
      <c r="L532" s="567"/>
      <c r="M532" s="267">
        <f>'01-Mapa de riesgo-UO'!W536</f>
        <v>0</v>
      </c>
      <c r="N532" s="266">
        <f>'01-Mapa de riesgo-UO'!AB536</f>
        <v>0</v>
      </c>
      <c r="O532" s="266">
        <f>'01-Mapa de riesgo-UO'!AF536</f>
        <v>0</v>
      </c>
      <c r="P532" s="268">
        <f>'01-Mapa de riesgo-UO'!AK536</f>
        <v>0</v>
      </c>
      <c r="Q532" s="268">
        <f>'01-Mapa de riesgo-UO'!AP536</f>
        <v>0</v>
      </c>
      <c r="R532" s="464" t="e">
        <f>'01-Mapa de riesgo-UO'!AR536</f>
        <v>#DIV/0!</v>
      </c>
      <c r="S532" s="580"/>
      <c r="T532" s="581"/>
      <c r="U532" s="269">
        <f>'01-Mapa de riesgo-UO'!AW536</f>
        <v>0</v>
      </c>
      <c r="V532" s="269">
        <f>'01-Mapa de riesgo-UO'!AX536</f>
        <v>0</v>
      </c>
      <c r="W532" s="270">
        <f>'01-Mapa de riesgo-UO'!K536</f>
        <v>0</v>
      </c>
      <c r="X532" s="290"/>
      <c r="Y532" s="291"/>
      <c r="Z532" s="292"/>
      <c r="AA532" s="292"/>
      <c r="AB532" s="479"/>
      <c r="AC532" s="264"/>
    </row>
    <row r="533" spans="1:29" ht="12.75" hidden="1" customHeight="1" x14ac:dyDescent="0.2">
      <c r="A533" s="462"/>
      <c r="B533" s="462"/>
      <c r="C533" s="462"/>
      <c r="D533" s="462"/>
      <c r="E533" s="462"/>
      <c r="F533" s="462"/>
      <c r="G533" s="266">
        <f>'01-Mapa de riesgo-UO'!I537</f>
        <v>0</v>
      </c>
      <c r="H533" s="462"/>
      <c r="I533" s="462"/>
      <c r="J533" s="462"/>
      <c r="K533" s="568"/>
      <c r="L533" s="568"/>
      <c r="M533" s="267">
        <f>'01-Mapa de riesgo-UO'!W537</f>
        <v>0</v>
      </c>
      <c r="N533" s="266">
        <f>'01-Mapa de riesgo-UO'!AB537</f>
        <v>0</v>
      </c>
      <c r="O533" s="266">
        <f>'01-Mapa de riesgo-UO'!AF537</f>
        <v>0</v>
      </c>
      <c r="P533" s="268">
        <f>'01-Mapa de riesgo-UO'!AK537</f>
        <v>0</v>
      </c>
      <c r="Q533" s="268">
        <f>'01-Mapa de riesgo-UO'!AP537</f>
        <v>0</v>
      </c>
      <c r="R533" s="462"/>
      <c r="S533" s="580"/>
      <c r="T533" s="581"/>
      <c r="U533" s="269">
        <f>'01-Mapa de riesgo-UO'!AW537</f>
        <v>0</v>
      </c>
      <c r="V533" s="269">
        <f>'01-Mapa de riesgo-UO'!AX537</f>
        <v>0</v>
      </c>
      <c r="W533" s="270">
        <f>'01-Mapa de riesgo-UO'!K537</f>
        <v>0</v>
      </c>
      <c r="X533" s="290"/>
      <c r="Y533" s="291"/>
      <c r="Z533" s="292"/>
      <c r="AA533" s="292"/>
      <c r="AB533" s="469"/>
      <c r="AC533" s="264"/>
    </row>
    <row r="534" spans="1:29" ht="12.75" hidden="1" customHeight="1" x14ac:dyDescent="0.2">
      <c r="A534" s="463"/>
      <c r="B534" s="463"/>
      <c r="C534" s="463"/>
      <c r="D534" s="463"/>
      <c r="E534" s="463"/>
      <c r="F534" s="463"/>
      <c r="G534" s="266">
        <f>'01-Mapa de riesgo-UO'!I538</f>
        <v>0</v>
      </c>
      <c r="H534" s="463"/>
      <c r="I534" s="463"/>
      <c r="J534" s="463"/>
      <c r="K534" s="569"/>
      <c r="L534" s="569"/>
      <c r="M534" s="267">
        <f>'01-Mapa de riesgo-UO'!W538</f>
        <v>0</v>
      </c>
      <c r="N534" s="266">
        <f>'01-Mapa de riesgo-UO'!AB538</f>
        <v>0</v>
      </c>
      <c r="O534" s="266">
        <f>'01-Mapa de riesgo-UO'!AF538</f>
        <v>0</v>
      </c>
      <c r="P534" s="268">
        <f>'01-Mapa de riesgo-UO'!AK538</f>
        <v>0</v>
      </c>
      <c r="Q534" s="268">
        <f>'01-Mapa de riesgo-UO'!AP538</f>
        <v>0</v>
      </c>
      <c r="R534" s="463"/>
      <c r="S534" s="580"/>
      <c r="T534" s="581"/>
      <c r="U534" s="269">
        <f>'01-Mapa de riesgo-UO'!AW538</f>
        <v>0</v>
      </c>
      <c r="V534" s="269">
        <f>'01-Mapa de riesgo-UO'!AX538</f>
        <v>0</v>
      </c>
      <c r="W534" s="270">
        <f>'01-Mapa de riesgo-UO'!K538</f>
        <v>0</v>
      </c>
      <c r="X534" s="290"/>
      <c r="Y534" s="291"/>
      <c r="Z534" s="292"/>
      <c r="AA534" s="292"/>
      <c r="AB534" s="470"/>
      <c r="AC534" s="264"/>
    </row>
    <row r="535" spans="1:29" ht="12.75" hidden="1" customHeight="1" x14ac:dyDescent="0.2">
      <c r="A535" s="465">
        <v>176</v>
      </c>
      <c r="B535" s="465">
        <f>'01-Mapa de riesgo-UO'!D539</f>
        <v>0</v>
      </c>
      <c r="C535" s="461">
        <f>+'01-Mapa de riesgo-UO'!F539</f>
        <v>0</v>
      </c>
      <c r="D535" s="461">
        <f>'01-Mapa de riesgo-UO'!J539</f>
        <v>0</v>
      </c>
      <c r="E535" s="461">
        <f>'01-Mapa de riesgo-UO'!K539</f>
        <v>0</v>
      </c>
      <c r="F535" s="461">
        <f>'01-Mapa de riesgo-UO'!L539</f>
        <v>0</v>
      </c>
      <c r="G535" s="266">
        <f>'01-Mapa de riesgo-UO'!I539</f>
        <v>0</v>
      </c>
      <c r="H535" s="461">
        <f>'01-Mapa de riesgo-UO'!M539</f>
        <v>0</v>
      </c>
      <c r="I535" s="464" t="str">
        <f>'01-Mapa de riesgo-UO'!AT539</f>
        <v>LEVE</v>
      </c>
      <c r="J535" s="461">
        <f>'01-Mapa de riesgo-UO'!AU539</f>
        <v>0</v>
      </c>
      <c r="K535" s="570"/>
      <c r="L535" s="567"/>
      <c r="M535" s="267">
        <f>'01-Mapa de riesgo-UO'!W539</f>
        <v>0</v>
      </c>
      <c r="N535" s="266">
        <f>'01-Mapa de riesgo-UO'!AB539</f>
        <v>0</v>
      </c>
      <c r="O535" s="266">
        <f>'01-Mapa de riesgo-UO'!AF539</f>
        <v>0</v>
      </c>
      <c r="P535" s="268">
        <f>'01-Mapa de riesgo-UO'!AK539</f>
        <v>0</v>
      </c>
      <c r="Q535" s="268">
        <f>'01-Mapa de riesgo-UO'!AP539</f>
        <v>0</v>
      </c>
      <c r="R535" s="464" t="e">
        <f>'01-Mapa de riesgo-UO'!AR539</f>
        <v>#DIV/0!</v>
      </c>
      <c r="S535" s="580"/>
      <c r="T535" s="581"/>
      <c r="U535" s="269">
        <f>'01-Mapa de riesgo-UO'!AW539</f>
        <v>0</v>
      </c>
      <c r="V535" s="269">
        <f>'01-Mapa de riesgo-UO'!AX539</f>
        <v>0</v>
      </c>
      <c r="W535" s="270">
        <f>'01-Mapa de riesgo-UO'!K539</f>
        <v>0</v>
      </c>
      <c r="X535" s="290"/>
      <c r="Y535" s="291"/>
      <c r="Z535" s="292"/>
      <c r="AA535" s="292"/>
      <c r="AB535" s="479"/>
      <c r="AC535" s="264"/>
    </row>
    <row r="536" spans="1:29" ht="12.75" hidden="1" customHeight="1" x14ac:dyDescent="0.2">
      <c r="A536" s="462"/>
      <c r="B536" s="462"/>
      <c r="C536" s="462"/>
      <c r="D536" s="462"/>
      <c r="E536" s="462"/>
      <c r="F536" s="462"/>
      <c r="G536" s="266">
        <f>'01-Mapa de riesgo-UO'!I540</f>
        <v>0</v>
      </c>
      <c r="H536" s="462"/>
      <c r="I536" s="462"/>
      <c r="J536" s="462"/>
      <c r="K536" s="568"/>
      <c r="L536" s="568"/>
      <c r="M536" s="267">
        <f>'01-Mapa de riesgo-UO'!W540</f>
        <v>0</v>
      </c>
      <c r="N536" s="266">
        <f>'01-Mapa de riesgo-UO'!AB540</f>
        <v>0</v>
      </c>
      <c r="O536" s="266">
        <f>'01-Mapa de riesgo-UO'!AF540</f>
        <v>0</v>
      </c>
      <c r="P536" s="268">
        <f>'01-Mapa de riesgo-UO'!AK540</f>
        <v>0</v>
      </c>
      <c r="Q536" s="268">
        <f>'01-Mapa de riesgo-UO'!AP540</f>
        <v>0</v>
      </c>
      <c r="R536" s="462"/>
      <c r="S536" s="580"/>
      <c r="T536" s="581"/>
      <c r="U536" s="269">
        <f>'01-Mapa de riesgo-UO'!AW540</f>
        <v>0</v>
      </c>
      <c r="V536" s="269">
        <f>'01-Mapa de riesgo-UO'!AX540</f>
        <v>0</v>
      </c>
      <c r="W536" s="270">
        <f>'01-Mapa de riesgo-UO'!K540</f>
        <v>0</v>
      </c>
      <c r="X536" s="290"/>
      <c r="Y536" s="291"/>
      <c r="Z536" s="292"/>
      <c r="AA536" s="292"/>
      <c r="AB536" s="469"/>
      <c r="AC536" s="264"/>
    </row>
    <row r="537" spans="1:29" ht="12.75" hidden="1" customHeight="1" x14ac:dyDescent="0.2">
      <c r="A537" s="463"/>
      <c r="B537" s="463"/>
      <c r="C537" s="463"/>
      <c r="D537" s="463"/>
      <c r="E537" s="463"/>
      <c r="F537" s="463"/>
      <c r="G537" s="266">
        <f>'01-Mapa de riesgo-UO'!I541</f>
        <v>0</v>
      </c>
      <c r="H537" s="463"/>
      <c r="I537" s="463"/>
      <c r="J537" s="463"/>
      <c r="K537" s="569"/>
      <c r="L537" s="569"/>
      <c r="M537" s="267">
        <f>'01-Mapa de riesgo-UO'!W541</f>
        <v>0</v>
      </c>
      <c r="N537" s="266">
        <f>'01-Mapa de riesgo-UO'!AB541</f>
        <v>0</v>
      </c>
      <c r="O537" s="266">
        <f>'01-Mapa de riesgo-UO'!AF541</f>
        <v>0</v>
      </c>
      <c r="P537" s="268">
        <f>'01-Mapa de riesgo-UO'!AK541</f>
        <v>0</v>
      </c>
      <c r="Q537" s="268">
        <f>'01-Mapa de riesgo-UO'!AP541</f>
        <v>0</v>
      </c>
      <c r="R537" s="463"/>
      <c r="S537" s="580"/>
      <c r="T537" s="581"/>
      <c r="U537" s="269">
        <f>'01-Mapa de riesgo-UO'!AW541</f>
        <v>0</v>
      </c>
      <c r="V537" s="269">
        <f>'01-Mapa de riesgo-UO'!AX541</f>
        <v>0</v>
      </c>
      <c r="W537" s="270">
        <f>'01-Mapa de riesgo-UO'!K541</f>
        <v>0</v>
      </c>
      <c r="X537" s="290"/>
      <c r="Y537" s="291"/>
      <c r="Z537" s="292"/>
      <c r="AA537" s="292"/>
      <c r="AB537" s="470"/>
      <c r="AC537" s="264"/>
    </row>
    <row r="538" spans="1:29" ht="12.75" hidden="1" customHeight="1" x14ac:dyDescent="0.2">
      <c r="A538" s="465">
        <v>177</v>
      </c>
      <c r="B538" s="465">
        <f>'01-Mapa de riesgo-UO'!D542</f>
        <v>0</v>
      </c>
      <c r="C538" s="461">
        <f>+'01-Mapa de riesgo-UO'!F542</f>
        <v>0</v>
      </c>
      <c r="D538" s="461">
        <f>'01-Mapa de riesgo-UO'!J542</f>
        <v>0</v>
      </c>
      <c r="E538" s="461">
        <f>'01-Mapa de riesgo-UO'!K542</f>
        <v>0</v>
      </c>
      <c r="F538" s="461">
        <f>'01-Mapa de riesgo-UO'!L542</f>
        <v>0</v>
      </c>
      <c r="G538" s="266">
        <f>'01-Mapa de riesgo-UO'!I542</f>
        <v>0</v>
      </c>
      <c r="H538" s="461">
        <f>'01-Mapa de riesgo-UO'!M542</f>
        <v>0</v>
      </c>
      <c r="I538" s="464" t="str">
        <f>'01-Mapa de riesgo-UO'!AT542</f>
        <v>LEVE</v>
      </c>
      <c r="J538" s="461">
        <f>'01-Mapa de riesgo-UO'!AU542</f>
        <v>0</v>
      </c>
      <c r="K538" s="570"/>
      <c r="L538" s="567"/>
      <c r="M538" s="267">
        <f>'01-Mapa de riesgo-UO'!W542</f>
        <v>0</v>
      </c>
      <c r="N538" s="266">
        <f>'01-Mapa de riesgo-UO'!AB542</f>
        <v>0</v>
      </c>
      <c r="O538" s="266">
        <f>'01-Mapa de riesgo-UO'!AF542</f>
        <v>0</v>
      </c>
      <c r="P538" s="268">
        <f>'01-Mapa de riesgo-UO'!AK542</f>
        <v>0</v>
      </c>
      <c r="Q538" s="268">
        <f>'01-Mapa de riesgo-UO'!AP542</f>
        <v>0</v>
      </c>
      <c r="R538" s="464" t="e">
        <f>'01-Mapa de riesgo-UO'!AR542</f>
        <v>#DIV/0!</v>
      </c>
      <c r="S538" s="580"/>
      <c r="T538" s="581"/>
      <c r="U538" s="269">
        <f>'01-Mapa de riesgo-UO'!AW542</f>
        <v>0</v>
      </c>
      <c r="V538" s="269">
        <f>'01-Mapa de riesgo-UO'!AX542</f>
        <v>0</v>
      </c>
      <c r="W538" s="270">
        <f>'01-Mapa de riesgo-UO'!K542</f>
        <v>0</v>
      </c>
      <c r="X538" s="290"/>
      <c r="Y538" s="291"/>
      <c r="Z538" s="292"/>
      <c r="AA538" s="292"/>
      <c r="AB538" s="479"/>
      <c r="AC538" s="264"/>
    </row>
    <row r="539" spans="1:29" ht="12.75" hidden="1" customHeight="1" x14ac:dyDescent="0.2">
      <c r="A539" s="462"/>
      <c r="B539" s="462"/>
      <c r="C539" s="462"/>
      <c r="D539" s="462"/>
      <c r="E539" s="462"/>
      <c r="F539" s="462"/>
      <c r="G539" s="266">
        <f>'01-Mapa de riesgo-UO'!I543</f>
        <v>0</v>
      </c>
      <c r="H539" s="462"/>
      <c r="I539" s="462"/>
      <c r="J539" s="462"/>
      <c r="K539" s="568"/>
      <c r="L539" s="568"/>
      <c r="M539" s="267">
        <f>'01-Mapa de riesgo-UO'!W543</f>
        <v>0</v>
      </c>
      <c r="N539" s="266">
        <f>'01-Mapa de riesgo-UO'!AB543</f>
        <v>0</v>
      </c>
      <c r="O539" s="266">
        <f>'01-Mapa de riesgo-UO'!AF543</f>
        <v>0</v>
      </c>
      <c r="P539" s="268">
        <f>'01-Mapa de riesgo-UO'!AK543</f>
        <v>0</v>
      </c>
      <c r="Q539" s="268">
        <f>'01-Mapa de riesgo-UO'!AP543</f>
        <v>0</v>
      </c>
      <c r="R539" s="462"/>
      <c r="S539" s="580"/>
      <c r="T539" s="581"/>
      <c r="U539" s="269">
        <f>'01-Mapa de riesgo-UO'!AW543</f>
        <v>0</v>
      </c>
      <c r="V539" s="269">
        <f>'01-Mapa de riesgo-UO'!AX543</f>
        <v>0</v>
      </c>
      <c r="W539" s="270">
        <f>'01-Mapa de riesgo-UO'!K543</f>
        <v>0</v>
      </c>
      <c r="X539" s="290"/>
      <c r="Y539" s="291"/>
      <c r="Z539" s="292"/>
      <c r="AA539" s="292"/>
      <c r="AB539" s="469"/>
      <c r="AC539" s="264"/>
    </row>
    <row r="540" spans="1:29" ht="12.75" hidden="1" customHeight="1" x14ac:dyDescent="0.2">
      <c r="A540" s="463"/>
      <c r="B540" s="463"/>
      <c r="C540" s="463"/>
      <c r="D540" s="463"/>
      <c r="E540" s="463"/>
      <c r="F540" s="463"/>
      <c r="G540" s="266">
        <f>'01-Mapa de riesgo-UO'!I544</f>
        <v>0</v>
      </c>
      <c r="H540" s="463"/>
      <c r="I540" s="463"/>
      <c r="J540" s="463"/>
      <c r="K540" s="569"/>
      <c r="L540" s="569"/>
      <c r="M540" s="267">
        <f>'01-Mapa de riesgo-UO'!W544</f>
        <v>0</v>
      </c>
      <c r="N540" s="266">
        <f>'01-Mapa de riesgo-UO'!AB544</f>
        <v>0</v>
      </c>
      <c r="O540" s="266">
        <f>'01-Mapa de riesgo-UO'!AF544</f>
        <v>0</v>
      </c>
      <c r="P540" s="268">
        <f>'01-Mapa de riesgo-UO'!AK544</f>
        <v>0</v>
      </c>
      <c r="Q540" s="268">
        <f>'01-Mapa de riesgo-UO'!AP544</f>
        <v>0</v>
      </c>
      <c r="R540" s="463"/>
      <c r="S540" s="580"/>
      <c r="T540" s="581"/>
      <c r="U540" s="269">
        <f>'01-Mapa de riesgo-UO'!AW544</f>
        <v>0</v>
      </c>
      <c r="V540" s="269">
        <f>'01-Mapa de riesgo-UO'!AX544</f>
        <v>0</v>
      </c>
      <c r="W540" s="270">
        <f>'01-Mapa de riesgo-UO'!K544</f>
        <v>0</v>
      </c>
      <c r="X540" s="290"/>
      <c r="Y540" s="291"/>
      <c r="Z540" s="292"/>
      <c r="AA540" s="292"/>
      <c r="AB540" s="470"/>
      <c r="AC540" s="264"/>
    </row>
    <row r="541" spans="1:29" ht="12.75" hidden="1" customHeight="1" x14ac:dyDescent="0.2">
      <c r="A541" s="465">
        <v>178</v>
      </c>
      <c r="B541" s="465">
        <f>'01-Mapa de riesgo-UO'!D545</f>
        <v>0</v>
      </c>
      <c r="C541" s="461">
        <f>+'01-Mapa de riesgo-UO'!F545</f>
        <v>0</v>
      </c>
      <c r="D541" s="461">
        <f>'01-Mapa de riesgo-UO'!J545</f>
        <v>0</v>
      </c>
      <c r="E541" s="461">
        <f>'01-Mapa de riesgo-UO'!K545</f>
        <v>0</v>
      </c>
      <c r="F541" s="461">
        <f>'01-Mapa de riesgo-UO'!L545</f>
        <v>0</v>
      </c>
      <c r="G541" s="266">
        <f>'01-Mapa de riesgo-UO'!I545</f>
        <v>0</v>
      </c>
      <c r="H541" s="461">
        <f>'01-Mapa de riesgo-UO'!M545</f>
        <v>0</v>
      </c>
      <c r="I541" s="464" t="str">
        <f>'01-Mapa de riesgo-UO'!AT545</f>
        <v>LEVE</v>
      </c>
      <c r="J541" s="461">
        <f>'01-Mapa de riesgo-UO'!AU545</f>
        <v>0</v>
      </c>
      <c r="K541" s="570"/>
      <c r="L541" s="567"/>
      <c r="M541" s="267">
        <f>'01-Mapa de riesgo-UO'!W545</f>
        <v>0</v>
      </c>
      <c r="N541" s="266">
        <f>'01-Mapa de riesgo-UO'!AB545</f>
        <v>0</v>
      </c>
      <c r="O541" s="266">
        <f>'01-Mapa de riesgo-UO'!AF545</f>
        <v>0</v>
      </c>
      <c r="P541" s="268">
        <f>'01-Mapa de riesgo-UO'!AK545</f>
        <v>0</v>
      </c>
      <c r="Q541" s="268">
        <f>'01-Mapa de riesgo-UO'!AP545</f>
        <v>0</v>
      </c>
      <c r="R541" s="464" t="e">
        <f>'01-Mapa de riesgo-UO'!AR545</f>
        <v>#DIV/0!</v>
      </c>
      <c r="S541" s="580"/>
      <c r="T541" s="581"/>
      <c r="U541" s="269">
        <f>'01-Mapa de riesgo-UO'!AW545</f>
        <v>0</v>
      </c>
      <c r="V541" s="269">
        <f>'01-Mapa de riesgo-UO'!AX545</f>
        <v>0</v>
      </c>
      <c r="W541" s="270">
        <f>'01-Mapa de riesgo-UO'!K545</f>
        <v>0</v>
      </c>
      <c r="X541" s="290"/>
      <c r="Y541" s="291"/>
      <c r="Z541" s="292"/>
      <c r="AA541" s="292"/>
      <c r="AB541" s="479"/>
      <c r="AC541" s="264"/>
    </row>
    <row r="542" spans="1:29" ht="12.75" hidden="1" customHeight="1" x14ac:dyDescent="0.2">
      <c r="A542" s="462"/>
      <c r="B542" s="462"/>
      <c r="C542" s="462"/>
      <c r="D542" s="462"/>
      <c r="E542" s="462"/>
      <c r="F542" s="462"/>
      <c r="G542" s="266">
        <f>'01-Mapa de riesgo-UO'!I546</f>
        <v>0</v>
      </c>
      <c r="H542" s="462"/>
      <c r="I542" s="462"/>
      <c r="J542" s="462"/>
      <c r="K542" s="568"/>
      <c r="L542" s="568"/>
      <c r="M542" s="267">
        <f>'01-Mapa de riesgo-UO'!W546</f>
        <v>0</v>
      </c>
      <c r="N542" s="266">
        <f>'01-Mapa de riesgo-UO'!AB546</f>
        <v>0</v>
      </c>
      <c r="O542" s="266">
        <f>'01-Mapa de riesgo-UO'!AF546</f>
        <v>0</v>
      </c>
      <c r="P542" s="268">
        <f>'01-Mapa de riesgo-UO'!AK546</f>
        <v>0</v>
      </c>
      <c r="Q542" s="268">
        <f>'01-Mapa de riesgo-UO'!AP546</f>
        <v>0</v>
      </c>
      <c r="R542" s="462"/>
      <c r="S542" s="580"/>
      <c r="T542" s="581"/>
      <c r="U542" s="269">
        <f>'01-Mapa de riesgo-UO'!AW546</f>
        <v>0</v>
      </c>
      <c r="V542" s="269">
        <f>'01-Mapa de riesgo-UO'!AX546</f>
        <v>0</v>
      </c>
      <c r="W542" s="270">
        <f>'01-Mapa de riesgo-UO'!K546</f>
        <v>0</v>
      </c>
      <c r="X542" s="290"/>
      <c r="Y542" s="291"/>
      <c r="Z542" s="292"/>
      <c r="AA542" s="292"/>
      <c r="AB542" s="469"/>
      <c r="AC542" s="264"/>
    </row>
    <row r="543" spans="1:29" ht="12.75" hidden="1" customHeight="1" x14ac:dyDescent="0.2">
      <c r="A543" s="463"/>
      <c r="B543" s="463"/>
      <c r="C543" s="463"/>
      <c r="D543" s="463"/>
      <c r="E543" s="463"/>
      <c r="F543" s="463"/>
      <c r="G543" s="266">
        <f>'01-Mapa de riesgo-UO'!I547</f>
        <v>0</v>
      </c>
      <c r="H543" s="463"/>
      <c r="I543" s="463"/>
      <c r="J543" s="463"/>
      <c r="K543" s="569"/>
      <c r="L543" s="569"/>
      <c r="M543" s="267">
        <f>'01-Mapa de riesgo-UO'!W547</f>
        <v>0</v>
      </c>
      <c r="N543" s="266">
        <f>'01-Mapa de riesgo-UO'!AB547</f>
        <v>0</v>
      </c>
      <c r="O543" s="266">
        <f>'01-Mapa de riesgo-UO'!AF547</f>
        <v>0</v>
      </c>
      <c r="P543" s="268">
        <f>'01-Mapa de riesgo-UO'!AK547</f>
        <v>0</v>
      </c>
      <c r="Q543" s="268">
        <f>'01-Mapa de riesgo-UO'!AP547</f>
        <v>0</v>
      </c>
      <c r="R543" s="463"/>
      <c r="S543" s="580"/>
      <c r="T543" s="581"/>
      <c r="U543" s="269">
        <f>'01-Mapa de riesgo-UO'!AW547</f>
        <v>0</v>
      </c>
      <c r="V543" s="269">
        <f>'01-Mapa de riesgo-UO'!AX547</f>
        <v>0</v>
      </c>
      <c r="W543" s="270">
        <f>'01-Mapa de riesgo-UO'!K547</f>
        <v>0</v>
      </c>
      <c r="X543" s="290"/>
      <c r="Y543" s="291"/>
      <c r="Z543" s="292"/>
      <c r="AA543" s="292"/>
      <c r="AB543" s="470"/>
      <c r="AC543" s="264"/>
    </row>
    <row r="544" spans="1:29" ht="12.75" hidden="1" customHeight="1" x14ac:dyDescent="0.2">
      <c r="A544" s="465">
        <v>179</v>
      </c>
      <c r="B544" s="465">
        <f>'01-Mapa de riesgo-UO'!D548</f>
        <v>0</v>
      </c>
      <c r="C544" s="461">
        <f>+'01-Mapa de riesgo-UO'!F548</f>
        <v>0</v>
      </c>
      <c r="D544" s="461">
        <f>'01-Mapa de riesgo-UO'!J548</f>
        <v>0</v>
      </c>
      <c r="E544" s="461">
        <f>'01-Mapa de riesgo-UO'!K548</f>
        <v>0</v>
      </c>
      <c r="F544" s="461">
        <f>'01-Mapa de riesgo-UO'!L548</f>
        <v>0</v>
      </c>
      <c r="G544" s="266">
        <f>'01-Mapa de riesgo-UO'!I548</f>
        <v>0</v>
      </c>
      <c r="H544" s="461">
        <f>'01-Mapa de riesgo-UO'!M548</f>
        <v>0</v>
      </c>
      <c r="I544" s="464" t="str">
        <f>'01-Mapa de riesgo-UO'!AT548</f>
        <v>LEVE</v>
      </c>
      <c r="J544" s="461">
        <f>'01-Mapa de riesgo-UO'!AU548</f>
        <v>0</v>
      </c>
      <c r="K544" s="570"/>
      <c r="L544" s="567"/>
      <c r="M544" s="267">
        <f>'01-Mapa de riesgo-UO'!W548</f>
        <v>0</v>
      </c>
      <c r="N544" s="266">
        <f>'01-Mapa de riesgo-UO'!AB548</f>
        <v>0</v>
      </c>
      <c r="O544" s="266">
        <f>'01-Mapa de riesgo-UO'!AF548</f>
        <v>0</v>
      </c>
      <c r="P544" s="268">
        <f>'01-Mapa de riesgo-UO'!AK548</f>
        <v>0</v>
      </c>
      <c r="Q544" s="268">
        <f>'01-Mapa de riesgo-UO'!AP548</f>
        <v>0</v>
      </c>
      <c r="R544" s="464" t="e">
        <f>'01-Mapa de riesgo-UO'!AR548</f>
        <v>#DIV/0!</v>
      </c>
      <c r="S544" s="580"/>
      <c r="T544" s="581"/>
      <c r="U544" s="269">
        <f>'01-Mapa de riesgo-UO'!AW548</f>
        <v>0</v>
      </c>
      <c r="V544" s="269">
        <f>'01-Mapa de riesgo-UO'!AX548</f>
        <v>0</v>
      </c>
      <c r="W544" s="270">
        <f>'01-Mapa de riesgo-UO'!K548</f>
        <v>0</v>
      </c>
      <c r="X544" s="290"/>
      <c r="Y544" s="291"/>
      <c r="Z544" s="292"/>
      <c r="AA544" s="292"/>
      <c r="AB544" s="479"/>
      <c r="AC544" s="264"/>
    </row>
    <row r="545" spans="1:29" ht="12.75" hidden="1" customHeight="1" x14ac:dyDescent="0.2">
      <c r="A545" s="462"/>
      <c r="B545" s="462"/>
      <c r="C545" s="462"/>
      <c r="D545" s="462"/>
      <c r="E545" s="462"/>
      <c r="F545" s="462"/>
      <c r="G545" s="266">
        <f>'01-Mapa de riesgo-UO'!I549</f>
        <v>0</v>
      </c>
      <c r="H545" s="462"/>
      <c r="I545" s="462"/>
      <c r="J545" s="462"/>
      <c r="K545" s="568"/>
      <c r="L545" s="568"/>
      <c r="M545" s="267">
        <f>'01-Mapa de riesgo-UO'!W549</f>
        <v>0</v>
      </c>
      <c r="N545" s="266">
        <f>'01-Mapa de riesgo-UO'!AB549</f>
        <v>0</v>
      </c>
      <c r="O545" s="266">
        <f>'01-Mapa de riesgo-UO'!AF549</f>
        <v>0</v>
      </c>
      <c r="P545" s="268">
        <f>'01-Mapa de riesgo-UO'!AK549</f>
        <v>0</v>
      </c>
      <c r="Q545" s="268">
        <f>'01-Mapa de riesgo-UO'!AP549</f>
        <v>0</v>
      </c>
      <c r="R545" s="462"/>
      <c r="S545" s="580"/>
      <c r="T545" s="581"/>
      <c r="U545" s="269">
        <f>'01-Mapa de riesgo-UO'!AW549</f>
        <v>0</v>
      </c>
      <c r="V545" s="269">
        <f>'01-Mapa de riesgo-UO'!AX549</f>
        <v>0</v>
      </c>
      <c r="W545" s="270">
        <f>'01-Mapa de riesgo-UO'!K549</f>
        <v>0</v>
      </c>
      <c r="X545" s="290"/>
      <c r="Y545" s="291"/>
      <c r="Z545" s="292"/>
      <c r="AA545" s="292"/>
      <c r="AB545" s="469"/>
      <c r="AC545" s="264"/>
    </row>
    <row r="546" spans="1:29" ht="12.75" hidden="1" customHeight="1" x14ac:dyDescent="0.2">
      <c r="A546" s="463"/>
      <c r="B546" s="463"/>
      <c r="C546" s="463"/>
      <c r="D546" s="463"/>
      <c r="E546" s="463"/>
      <c r="F546" s="463"/>
      <c r="G546" s="266">
        <f>'01-Mapa de riesgo-UO'!I550</f>
        <v>0</v>
      </c>
      <c r="H546" s="463"/>
      <c r="I546" s="463"/>
      <c r="J546" s="463"/>
      <c r="K546" s="569"/>
      <c r="L546" s="569"/>
      <c r="M546" s="267">
        <f>'01-Mapa de riesgo-UO'!W550</f>
        <v>0</v>
      </c>
      <c r="N546" s="266">
        <f>'01-Mapa de riesgo-UO'!AB550</f>
        <v>0</v>
      </c>
      <c r="O546" s="266">
        <f>'01-Mapa de riesgo-UO'!AF550</f>
        <v>0</v>
      </c>
      <c r="P546" s="268">
        <f>'01-Mapa de riesgo-UO'!AK550</f>
        <v>0</v>
      </c>
      <c r="Q546" s="268">
        <f>'01-Mapa de riesgo-UO'!AP550</f>
        <v>0</v>
      </c>
      <c r="R546" s="463"/>
      <c r="S546" s="580"/>
      <c r="T546" s="581"/>
      <c r="U546" s="269">
        <f>'01-Mapa de riesgo-UO'!AW550</f>
        <v>0</v>
      </c>
      <c r="V546" s="269">
        <f>'01-Mapa de riesgo-UO'!AX550</f>
        <v>0</v>
      </c>
      <c r="W546" s="270">
        <f>'01-Mapa de riesgo-UO'!K550</f>
        <v>0</v>
      </c>
      <c r="X546" s="290"/>
      <c r="Y546" s="291"/>
      <c r="Z546" s="292"/>
      <c r="AA546" s="292"/>
      <c r="AB546" s="470"/>
      <c r="AC546" s="264"/>
    </row>
    <row r="547" spans="1:29" ht="12.75" hidden="1" customHeight="1" x14ac:dyDescent="0.2">
      <c r="A547" s="465">
        <v>180</v>
      </c>
      <c r="B547" s="465">
        <f>'01-Mapa de riesgo-UO'!D551</f>
        <v>0</v>
      </c>
      <c r="C547" s="461">
        <f>+'01-Mapa de riesgo-UO'!F551</f>
        <v>0</v>
      </c>
      <c r="D547" s="461">
        <f>'01-Mapa de riesgo-UO'!J551</f>
        <v>0</v>
      </c>
      <c r="E547" s="461">
        <f>'01-Mapa de riesgo-UO'!K551</f>
        <v>0</v>
      </c>
      <c r="F547" s="461">
        <f>'01-Mapa de riesgo-UO'!L551</f>
        <v>0</v>
      </c>
      <c r="G547" s="266">
        <f>'01-Mapa de riesgo-UO'!I551</f>
        <v>0</v>
      </c>
      <c r="H547" s="461">
        <f>'01-Mapa de riesgo-UO'!M551</f>
        <v>0</v>
      </c>
      <c r="I547" s="464" t="str">
        <f>'01-Mapa de riesgo-UO'!AT551</f>
        <v>LEVE</v>
      </c>
      <c r="J547" s="461">
        <f>'01-Mapa de riesgo-UO'!AU551</f>
        <v>0</v>
      </c>
      <c r="K547" s="570"/>
      <c r="L547" s="567"/>
      <c r="M547" s="267">
        <f>'01-Mapa de riesgo-UO'!W551</f>
        <v>0</v>
      </c>
      <c r="N547" s="266">
        <f>'01-Mapa de riesgo-UO'!AB551</f>
        <v>0</v>
      </c>
      <c r="O547" s="266">
        <f>'01-Mapa de riesgo-UO'!AF551</f>
        <v>0</v>
      </c>
      <c r="P547" s="268">
        <f>'01-Mapa de riesgo-UO'!AK551</f>
        <v>0</v>
      </c>
      <c r="Q547" s="268">
        <f>'01-Mapa de riesgo-UO'!AP551</f>
        <v>0</v>
      </c>
      <c r="R547" s="464" t="e">
        <f>'01-Mapa de riesgo-UO'!AR551</f>
        <v>#DIV/0!</v>
      </c>
      <c r="S547" s="580"/>
      <c r="T547" s="581"/>
      <c r="U547" s="269">
        <f>'01-Mapa de riesgo-UO'!AW551</f>
        <v>0</v>
      </c>
      <c r="V547" s="269">
        <f>'01-Mapa de riesgo-UO'!AX551</f>
        <v>0</v>
      </c>
      <c r="W547" s="270">
        <f>'01-Mapa de riesgo-UO'!K551</f>
        <v>0</v>
      </c>
      <c r="X547" s="290"/>
      <c r="Y547" s="291"/>
      <c r="Z547" s="292"/>
      <c r="AA547" s="292"/>
      <c r="AB547" s="479"/>
      <c r="AC547" s="264"/>
    </row>
    <row r="548" spans="1:29" ht="12.75" hidden="1" customHeight="1" x14ac:dyDescent="0.2">
      <c r="A548" s="462"/>
      <c r="B548" s="462"/>
      <c r="C548" s="462"/>
      <c r="D548" s="462"/>
      <c r="E548" s="462"/>
      <c r="F548" s="462"/>
      <c r="G548" s="266">
        <f>'01-Mapa de riesgo-UO'!I552</f>
        <v>0</v>
      </c>
      <c r="H548" s="462"/>
      <c r="I548" s="462"/>
      <c r="J548" s="462"/>
      <c r="K548" s="568"/>
      <c r="L548" s="568"/>
      <c r="M548" s="267">
        <f>'01-Mapa de riesgo-UO'!W552</f>
        <v>0</v>
      </c>
      <c r="N548" s="266">
        <f>'01-Mapa de riesgo-UO'!AB552</f>
        <v>0</v>
      </c>
      <c r="O548" s="266">
        <f>'01-Mapa de riesgo-UO'!AF552</f>
        <v>0</v>
      </c>
      <c r="P548" s="268">
        <f>'01-Mapa de riesgo-UO'!AK552</f>
        <v>0</v>
      </c>
      <c r="Q548" s="268">
        <f>'01-Mapa de riesgo-UO'!AP552</f>
        <v>0</v>
      </c>
      <c r="R548" s="462"/>
      <c r="S548" s="580"/>
      <c r="T548" s="581"/>
      <c r="U548" s="269">
        <f>'01-Mapa de riesgo-UO'!AW552</f>
        <v>0</v>
      </c>
      <c r="V548" s="269">
        <f>'01-Mapa de riesgo-UO'!AX552</f>
        <v>0</v>
      </c>
      <c r="W548" s="270">
        <f>'01-Mapa de riesgo-UO'!K552</f>
        <v>0</v>
      </c>
      <c r="X548" s="290"/>
      <c r="Y548" s="291"/>
      <c r="Z548" s="292"/>
      <c r="AA548" s="292"/>
      <c r="AB548" s="469"/>
      <c r="AC548" s="264"/>
    </row>
    <row r="549" spans="1:29" ht="12.75" hidden="1" customHeight="1" x14ac:dyDescent="0.2">
      <c r="A549" s="463"/>
      <c r="B549" s="463"/>
      <c r="C549" s="463"/>
      <c r="D549" s="463"/>
      <c r="E549" s="463"/>
      <c r="F549" s="463"/>
      <c r="G549" s="266">
        <f>'01-Mapa de riesgo-UO'!I553</f>
        <v>0</v>
      </c>
      <c r="H549" s="463"/>
      <c r="I549" s="463"/>
      <c r="J549" s="463"/>
      <c r="K549" s="569"/>
      <c r="L549" s="569"/>
      <c r="M549" s="267">
        <f>'01-Mapa de riesgo-UO'!W553</f>
        <v>0</v>
      </c>
      <c r="N549" s="266">
        <f>'01-Mapa de riesgo-UO'!AB553</f>
        <v>0</v>
      </c>
      <c r="O549" s="266">
        <f>'01-Mapa de riesgo-UO'!AF553</f>
        <v>0</v>
      </c>
      <c r="P549" s="268">
        <f>'01-Mapa de riesgo-UO'!AK553</f>
        <v>0</v>
      </c>
      <c r="Q549" s="268">
        <f>'01-Mapa de riesgo-UO'!AP553</f>
        <v>0</v>
      </c>
      <c r="R549" s="463"/>
      <c r="S549" s="580"/>
      <c r="T549" s="581"/>
      <c r="U549" s="269">
        <f>'01-Mapa de riesgo-UO'!AW553</f>
        <v>0</v>
      </c>
      <c r="V549" s="269">
        <f>'01-Mapa de riesgo-UO'!AX553</f>
        <v>0</v>
      </c>
      <c r="W549" s="270">
        <f>'01-Mapa de riesgo-UO'!K553</f>
        <v>0</v>
      </c>
      <c r="X549" s="290"/>
      <c r="Y549" s="291"/>
      <c r="Z549" s="292"/>
      <c r="AA549" s="292"/>
      <c r="AB549" s="470"/>
      <c r="AC549" s="264"/>
    </row>
    <row r="550" spans="1:29" ht="12.75" hidden="1" customHeight="1" x14ac:dyDescent="0.2">
      <c r="A550" s="465">
        <v>181</v>
      </c>
      <c r="B550" s="465">
        <f>'01-Mapa de riesgo-UO'!D554</f>
        <v>0</v>
      </c>
      <c r="C550" s="461">
        <f>+'01-Mapa de riesgo-UO'!F554</f>
        <v>0</v>
      </c>
      <c r="D550" s="461">
        <f>'01-Mapa de riesgo-UO'!J554</f>
        <v>0</v>
      </c>
      <c r="E550" s="461">
        <f>'01-Mapa de riesgo-UO'!K554</f>
        <v>0</v>
      </c>
      <c r="F550" s="461">
        <f>'01-Mapa de riesgo-UO'!L554</f>
        <v>0</v>
      </c>
      <c r="G550" s="266">
        <f>'01-Mapa de riesgo-UO'!I554</f>
        <v>0</v>
      </c>
      <c r="H550" s="461">
        <f>'01-Mapa de riesgo-UO'!M554</f>
        <v>0</v>
      </c>
      <c r="I550" s="464" t="str">
        <f>'01-Mapa de riesgo-UO'!AT554</f>
        <v>LEVE</v>
      </c>
      <c r="J550" s="461">
        <f>'01-Mapa de riesgo-UO'!AU554</f>
        <v>0</v>
      </c>
      <c r="K550" s="570"/>
      <c r="L550" s="567"/>
      <c r="M550" s="267">
        <f>'01-Mapa de riesgo-UO'!W554</f>
        <v>0</v>
      </c>
      <c r="N550" s="266">
        <f>'01-Mapa de riesgo-UO'!AB554</f>
        <v>0</v>
      </c>
      <c r="O550" s="266">
        <f>'01-Mapa de riesgo-UO'!AF554</f>
        <v>0</v>
      </c>
      <c r="P550" s="268">
        <f>'01-Mapa de riesgo-UO'!AK554</f>
        <v>0</v>
      </c>
      <c r="Q550" s="268">
        <f>'01-Mapa de riesgo-UO'!AP554</f>
        <v>0</v>
      </c>
      <c r="R550" s="464" t="e">
        <f>'01-Mapa de riesgo-UO'!AR554</f>
        <v>#DIV/0!</v>
      </c>
      <c r="S550" s="580"/>
      <c r="T550" s="581"/>
      <c r="U550" s="269">
        <f>'01-Mapa de riesgo-UO'!AW554</f>
        <v>0</v>
      </c>
      <c r="V550" s="269">
        <f>'01-Mapa de riesgo-UO'!AX554</f>
        <v>0</v>
      </c>
      <c r="W550" s="270">
        <f>'01-Mapa de riesgo-UO'!K554</f>
        <v>0</v>
      </c>
      <c r="X550" s="290"/>
      <c r="Y550" s="291"/>
      <c r="Z550" s="292"/>
      <c r="AA550" s="292"/>
      <c r="AB550" s="479"/>
      <c r="AC550" s="264"/>
    </row>
    <row r="551" spans="1:29" ht="12.75" hidden="1" customHeight="1" x14ac:dyDescent="0.2">
      <c r="A551" s="462"/>
      <c r="B551" s="462"/>
      <c r="C551" s="462"/>
      <c r="D551" s="462"/>
      <c r="E551" s="462"/>
      <c r="F551" s="462"/>
      <c r="G551" s="266">
        <f>'01-Mapa de riesgo-UO'!I555</f>
        <v>0</v>
      </c>
      <c r="H551" s="462"/>
      <c r="I551" s="462"/>
      <c r="J551" s="462"/>
      <c r="K551" s="568"/>
      <c r="L551" s="568"/>
      <c r="M551" s="267">
        <f>'01-Mapa de riesgo-UO'!W555</f>
        <v>0</v>
      </c>
      <c r="N551" s="266">
        <f>'01-Mapa de riesgo-UO'!AB555</f>
        <v>0</v>
      </c>
      <c r="O551" s="266">
        <f>'01-Mapa de riesgo-UO'!AF555</f>
        <v>0</v>
      </c>
      <c r="P551" s="268">
        <f>'01-Mapa de riesgo-UO'!AK555</f>
        <v>0</v>
      </c>
      <c r="Q551" s="268">
        <f>'01-Mapa de riesgo-UO'!AP555</f>
        <v>0</v>
      </c>
      <c r="R551" s="462"/>
      <c r="S551" s="580"/>
      <c r="T551" s="581"/>
      <c r="U551" s="269">
        <f>'01-Mapa de riesgo-UO'!AW555</f>
        <v>0</v>
      </c>
      <c r="V551" s="269">
        <f>'01-Mapa de riesgo-UO'!AX555</f>
        <v>0</v>
      </c>
      <c r="W551" s="270">
        <f>'01-Mapa de riesgo-UO'!K555</f>
        <v>0</v>
      </c>
      <c r="X551" s="290"/>
      <c r="Y551" s="291"/>
      <c r="Z551" s="292"/>
      <c r="AA551" s="292"/>
      <c r="AB551" s="469"/>
      <c r="AC551" s="264"/>
    </row>
    <row r="552" spans="1:29" ht="12.75" hidden="1" customHeight="1" x14ac:dyDescent="0.2">
      <c r="A552" s="463"/>
      <c r="B552" s="463"/>
      <c r="C552" s="463"/>
      <c r="D552" s="463"/>
      <c r="E552" s="463"/>
      <c r="F552" s="463"/>
      <c r="G552" s="266">
        <f>'01-Mapa de riesgo-UO'!I556</f>
        <v>0</v>
      </c>
      <c r="H552" s="463"/>
      <c r="I552" s="463"/>
      <c r="J552" s="463"/>
      <c r="K552" s="569"/>
      <c r="L552" s="569"/>
      <c r="M552" s="267">
        <f>'01-Mapa de riesgo-UO'!W556</f>
        <v>0</v>
      </c>
      <c r="N552" s="266">
        <f>'01-Mapa de riesgo-UO'!AB556</f>
        <v>0</v>
      </c>
      <c r="O552" s="266">
        <f>'01-Mapa de riesgo-UO'!AF556</f>
        <v>0</v>
      </c>
      <c r="P552" s="268">
        <f>'01-Mapa de riesgo-UO'!AK556</f>
        <v>0</v>
      </c>
      <c r="Q552" s="268">
        <f>'01-Mapa de riesgo-UO'!AP556</f>
        <v>0</v>
      </c>
      <c r="R552" s="463"/>
      <c r="S552" s="580"/>
      <c r="T552" s="581"/>
      <c r="U552" s="269">
        <f>'01-Mapa de riesgo-UO'!AW556</f>
        <v>0</v>
      </c>
      <c r="V552" s="269">
        <f>'01-Mapa de riesgo-UO'!AX556</f>
        <v>0</v>
      </c>
      <c r="W552" s="270">
        <f>'01-Mapa de riesgo-UO'!K556</f>
        <v>0</v>
      </c>
      <c r="X552" s="290"/>
      <c r="Y552" s="291"/>
      <c r="Z552" s="292"/>
      <c r="AA552" s="292"/>
      <c r="AB552" s="470"/>
      <c r="AC552" s="264"/>
    </row>
    <row r="553" spans="1:29" ht="12.75" hidden="1" customHeight="1" x14ac:dyDescent="0.2">
      <c r="A553" s="465">
        <v>182</v>
      </c>
      <c r="B553" s="465">
        <f>'01-Mapa de riesgo-UO'!D557</f>
        <v>0</v>
      </c>
      <c r="C553" s="461">
        <f>+'01-Mapa de riesgo-UO'!F557</f>
        <v>0</v>
      </c>
      <c r="D553" s="461">
        <f>'01-Mapa de riesgo-UO'!J557</f>
        <v>0</v>
      </c>
      <c r="E553" s="461">
        <f>'01-Mapa de riesgo-UO'!K557</f>
        <v>0</v>
      </c>
      <c r="F553" s="461">
        <f>'01-Mapa de riesgo-UO'!L557</f>
        <v>0</v>
      </c>
      <c r="G553" s="266">
        <f>'01-Mapa de riesgo-UO'!I557</f>
        <v>0</v>
      </c>
      <c r="H553" s="461">
        <f>'01-Mapa de riesgo-UO'!M557</f>
        <v>0</v>
      </c>
      <c r="I553" s="464" t="str">
        <f>'01-Mapa de riesgo-UO'!AT557</f>
        <v>LEVE</v>
      </c>
      <c r="J553" s="461">
        <f>'01-Mapa de riesgo-UO'!AU557</f>
        <v>0</v>
      </c>
      <c r="K553" s="570"/>
      <c r="L553" s="567"/>
      <c r="M553" s="267">
        <f>'01-Mapa de riesgo-UO'!W557</f>
        <v>0</v>
      </c>
      <c r="N553" s="266">
        <f>'01-Mapa de riesgo-UO'!AB557</f>
        <v>0</v>
      </c>
      <c r="O553" s="266">
        <f>'01-Mapa de riesgo-UO'!AF557</f>
        <v>0</v>
      </c>
      <c r="P553" s="268">
        <f>'01-Mapa de riesgo-UO'!AK557</f>
        <v>0</v>
      </c>
      <c r="Q553" s="268">
        <f>'01-Mapa de riesgo-UO'!AP557</f>
        <v>0</v>
      </c>
      <c r="R553" s="464" t="e">
        <f>'01-Mapa de riesgo-UO'!AR557</f>
        <v>#DIV/0!</v>
      </c>
      <c r="S553" s="580"/>
      <c r="T553" s="581"/>
      <c r="U553" s="269">
        <f>'01-Mapa de riesgo-UO'!AW557</f>
        <v>0</v>
      </c>
      <c r="V553" s="269">
        <f>'01-Mapa de riesgo-UO'!AX557</f>
        <v>0</v>
      </c>
      <c r="W553" s="270">
        <f>'01-Mapa de riesgo-UO'!K557</f>
        <v>0</v>
      </c>
      <c r="X553" s="290"/>
      <c r="Y553" s="291"/>
      <c r="Z553" s="292"/>
      <c r="AA553" s="292"/>
      <c r="AB553" s="479"/>
      <c r="AC553" s="264"/>
    </row>
    <row r="554" spans="1:29" ht="12.75" hidden="1" customHeight="1" x14ac:dyDescent="0.2">
      <c r="A554" s="462"/>
      <c r="B554" s="462"/>
      <c r="C554" s="462"/>
      <c r="D554" s="462"/>
      <c r="E554" s="462"/>
      <c r="F554" s="462"/>
      <c r="G554" s="266">
        <f>'01-Mapa de riesgo-UO'!I558</f>
        <v>0</v>
      </c>
      <c r="H554" s="462"/>
      <c r="I554" s="462"/>
      <c r="J554" s="462"/>
      <c r="K554" s="568"/>
      <c r="L554" s="568"/>
      <c r="M554" s="267">
        <f>'01-Mapa de riesgo-UO'!W558</f>
        <v>0</v>
      </c>
      <c r="N554" s="266">
        <f>'01-Mapa de riesgo-UO'!AB558</f>
        <v>0</v>
      </c>
      <c r="O554" s="266">
        <f>'01-Mapa de riesgo-UO'!AF558</f>
        <v>0</v>
      </c>
      <c r="P554" s="268">
        <f>'01-Mapa de riesgo-UO'!AK558</f>
        <v>0</v>
      </c>
      <c r="Q554" s="268">
        <f>'01-Mapa de riesgo-UO'!AP558</f>
        <v>0</v>
      </c>
      <c r="R554" s="462"/>
      <c r="S554" s="580"/>
      <c r="T554" s="581"/>
      <c r="U554" s="269">
        <f>'01-Mapa de riesgo-UO'!AW558</f>
        <v>0</v>
      </c>
      <c r="V554" s="269">
        <f>'01-Mapa de riesgo-UO'!AX558</f>
        <v>0</v>
      </c>
      <c r="W554" s="270">
        <f>'01-Mapa de riesgo-UO'!K558</f>
        <v>0</v>
      </c>
      <c r="X554" s="290"/>
      <c r="Y554" s="291"/>
      <c r="Z554" s="292"/>
      <c r="AA554" s="292"/>
      <c r="AB554" s="469"/>
      <c r="AC554" s="264"/>
    </row>
    <row r="555" spans="1:29" ht="12.75" hidden="1" customHeight="1" x14ac:dyDescent="0.2">
      <c r="A555" s="463"/>
      <c r="B555" s="463"/>
      <c r="C555" s="463"/>
      <c r="D555" s="463"/>
      <c r="E555" s="463"/>
      <c r="F555" s="463"/>
      <c r="G555" s="266">
        <f>'01-Mapa de riesgo-UO'!I559</f>
        <v>0</v>
      </c>
      <c r="H555" s="463"/>
      <c r="I555" s="463"/>
      <c r="J555" s="463"/>
      <c r="K555" s="569"/>
      <c r="L555" s="569"/>
      <c r="M555" s="267">
        <f>'01-Mapa de riesgo-UO'!W559</f>
        <v>0</v>
      </c>
      <c r="N555" s="266">
        <f>'01-Mapa de riesgo-UO'!AB559</f>
        <v>0</v>
      </c>
      <c r="O555" s="266">
        <f>'01-Mapa de riesgo-UO'!AF559</f>
        <v>0</v>
      </c>
      <c r="P555" s="268">
        <f>'01-Mapa de riesgo-UO'!AK559</f>
        <v>0</v>
      </c>
      <c r="Q555" s="268">
        <f>'01-Mapa de riesgo-UO'!AP559</f>
        <v>0</v>
      </c>
      <c r="R555" s="463"/>
      <c r="S555" s="580"/>
      <c r="T555" s="581"/>
      <c r="U555" s="269">
        <f>'01-Mapa de riesgo-UO'!AW559</f>
        <v>0</v>
      </c>
      <c r="V555" s="269">
        <f>'01-Mapa de riesgo-UO'!AX559</f>
        <v>0</v>
      </c>
      <c r="W555" s="270">
        <f>'01-Mapa de riesgo-UO'!K559</f>
        <v>0</v>
      </c>
      <c r="X555" s="290"/>
      <c r="Y555" s="291"/>
      <c r="Z555" s="292"/>
      <c r="AA555" s="292"/>
      <c r="AB555" s="470"/>
      <c r="AC555" s="264"/>
    </row>
    <row r="556" spans="1:29" ht="12.75" hidden="1" customHeight="1" x14ac:dyDescent="0.2">
      <c r="A556" s="465">
        <v>183</v>
      </c>
      <c r="B556" s="465">
        <f>'01-Mapa de riesgo-UO'!D560</f>
        <v>0</v>
      </c>
      <c r="C556" s="461">
        <f>+'01-Mapa de riesgo-UO'!F560</f>
        <v>0</v>
      </c>
      <c r="D556" s="461">
        <f>'01-Mapa de riesgo-UO'!J560</f>
        <v>0</v>
      </c>
      <c r="E556" s="461">
        <f>'01-Mapa de riesgo-UO'!K560</f>
        <v>0</v>
      </c>
      <c r="F556" s="461">
        <f>'01-Mapa de riesgo-UO'!L560</f>
        <v>0</v>
      </c>
      <c r="G556" s="266">
        <f>'01-Mapa de riesgo-UO'!I560</f>
        <v>0</v>
      </c>
      <c r="H556" s="461">
        <f>'01-Mapa de riesgo-UO'!M560</f>
        <v>0</v>
      </c>
      <c r="I556" s="464" t="str">
        <f>'01-Mapa de riesgo-UO'!AT560</f>
        <v>LEVE</v>
      </c>
      <c r="J556" s="461">
        <f>'01-Mapa de riesgo-UO'!AU560</f>
        <v>0</v>
      </c>
      <c r="K556" s="570"/>
      <c r="L556" s="567"/>
      <c r="M556" s="267">
        <f>'01-Mapa de riesgo-UO'!W560</f>
        <v>0</v>
      </c>
      <c r="N556" s="266">
        <f>'01-Mapa de riesgo-UO'!AB560</f>
        <v>0</v>
      </c>
      <c r="O556" s="266">
        <f>'01-Mapa de riesgo-UO'!AF560</f>
        <v>0</v>
      </c>
      <c r="P556" s="268">
        <f>'01-Mapa de riesgo-UO'!AK560</f>
        <v>0</v>
      </c>
      <c r="Q556" s="268">
        <f>'01-Mapa de riesgo-UO'!AP560</f>
        <v>0</v>
      </c>
      <c r="R556" s="464" t="e">
        <f>'01-Mapa de riesgo-UO'!AR560</f>
        <v>#DIV/0!</v>
      </c>
      <c r="S556" s="580"/>
      <c r="T556" s="581"/>
      <c r="U556" s="269">
        <f>'01-Mapa de riesgo-UO'!AW560</f>
        <v>0</v>
      </c>
      <c r="V556" s="269">
        <f>'01-Mapa de riesgo-UO'!AX560</f>
        <v>0</v>
      </c>
      <c r="W556" s="270">
        <f>'01-Mapa de riesgo-UO'!K560</f>
        <v>0</v>
      </c>
      <c r="X556" s="290"/>
      <c r="Y556" s="291"/>
      <c r="Z556" s="292"/>
      <c r="AA556" s="292"/>
      <c r="AB556" s="479"/>
      <c r="AC556" s="264"/>
    </row>
    <row r="557" spans="1:29" ht="12.75" hidden="1" customHeight="1" x14ac:dyDescent="0.2">
      <c r="A557" s="462"/>
      <c r="B557" s="462"/>
      <c r="C557" s="462"/>
      <c r="D557" s="462"/>
      <c r="E557" s="462"/>
      <c r="F557" s="462"/>
      <c r="G557" s="266">
        <f>'01-Mapa de riesgo-UO'!I561</f>
        <v>0</v>
      </c>
      <c r="H557" s="462"/>
      <c r="I557" s="462"/>
      <c r="J557" s="462"/>
      <c r="K557" s="568"/>
      <c r="L557" s="568"/>
      <c r="M557" s="267">
        <f>'01-Mapa de riesgo-UO'!W561</f>
        <v>0</v>
      </c>
      <c r="N557" s="266">
        <f>'01-Mapa de riesgo-UO'!AB561</f>
        <v>0</v>
      </c>
      <c r="O557" s="266">
        <f>'01-Mapa de riesgo-UO'!AF561</f>
        <v>0</v>
      </c>
      <c r="P557" s="268">
        <f>'01-Mapa de riesgo-UO'!AK561</f>
        <v>0</v>
      </c>
      <c r="Q557" s="268">
        <f>'01-Mapa de riesgo-UO'!AP561</f>
        <v>0</v>
      </c>
      <c r="R557" s="462"/>
      <c r="S557" s="580"/>
      <c r="T557" s="581"/>
      <c r="U557" s="269">
        <f>'01-Mapa de riesgo-UO'!AW561</f>
        <v>0</v>
      </c>
      <c r="V557" s="269">
        <f>'01-Mapa de riesgo-UO'!AX561</f>
        <v>0</v>
      </c>
      <c r="W557" s="270">
        <f>'01-Mapa de riesgo-UO'!K561</f>
        <v>0</v>
      </c>
      <c r="X557" s="290"/>
      <c r="Y557" s="291"/>
      <c r="Z557" s="292"/>
      <c r="AA557" s="292"/>
      <c r="AB557" s="469"/>
      <c r="AC557" s="264"/>
    </row>
    <row r="558" spans="1:29" ht="12.75" hidden="1" customHeight="1" x14ac:dyDescent="0.2">
      <c r="A558" s="463"/>
      <c r="B558" s="463"/>
      <c r="C558" s="463"/>
      <c r="D558" s="463"/>
      <c r="E558" s="463"/>
      <c r="F558" s="463"/>
      <c r="G558" s="266">
        <f>'01-Mapa de riesgo-UO'!I562</f>
        <v>0</v>
      </c>
      <c r="H558" s="463"/>
      <c r="I558" s="463"/>
      <c r="J558" s="463"/>
      <c r="K558" s="569"/>
      <c r="L558" s="569"/>
      <c r="M558" s="267">
        <f>'01-Mapa de riesgo-UO'!W562</f>
        <v>0</v>
      </c>
      <c r="N558" s="266">
        <f>'01-Mapa de riesgo-UO'!AB562</f>
        <v>0</v>
      </c>
      <c r="O558" s="266">
        <f>'01-Mapa de riesgo-UO'!AF562</f>
        <v>0</v>
      </c>
      <c r="P558" s="268">
        <f>'01-Mapa de riesgo-UO'!AK562</f>
        <v>0</v>
      </c>
      <c r="Q558" s="268">
        <f>'01-Mapa de riesgo-UO'!AP562</f>
        <v>0</v>
      </c>
      <c r="R558" s="463"/>
      <c r="S558" s="580"/>
      <c r="T558" s="581"/>
      <c r="U558" s="269">
        <f>'01-Mapa de riesgo-UO'!AW562</f>
        <v>0</v>
      </c>
      <c r="V558" s="269">
        <f>'01-Mapa de riesgo-UO'!AX562</f>
        <v>0</v>
      </c>
      <c r="W558" s="270">
        <f>'01-Mapa de riesgo-UO'!K562</f>
        <v>0</v>
      </c>
      <c r="X558" s="290"/>
      <c r="Y558" s="291"/>
      <c r="Z558" s="292"/>
      <c r="AA558" s="292"/>
      <c r="AB558" s="470"/>
      <c r="AC558" s="264"/>
    </row>
    <row r="559" spans="1:29" ht="12.75" hidden="1" customHeight="1" x14ac:dyDescent="0.2">
      <c r="A559" s="465">
        <v>184</v>
      </c>
      <c r="B559" s="465">
        <f>'01-Mapa de riesgo-UO'!D563</f>
        <v>0</v>
      </c>
      <c r="C559" s="461">
        <f>+'01-Mapa de riesgo-UO'!F563</f>
        <v>0</v>
      </c>
      <c r="D559" s="461">
        <f>'01-Mapa de riesgo-UO'!J563</f>
        <v>0</v>
      </c>
      <c r="E559" s="461">
        <f>'01-Mapa de riesgo-UO'!K563</f>
        <v>0</v>
      </c>
      <c r="F559" s="461">
        <f>'01-Mapa de riesgo-UO'!L563</f>
        <v>0</v>
      </c>
      <c r="G559" s="266">
        <f>'01-Mapa de riesgo-UO'!I563</f>
        <v>0</v>
      </c>
      <c r="H559" s="461">
        <f>'01-Mapa de riesgo-UO'!M563</f>
        <v>0</v>
      </c>
      <c r="I559" s="464" t="str">
        <f>'01-Mapa de riesgo-UO'!AT563</f>
        <v>LEVE</v>
      </c>
      <c r="J559" s="461">
        <f>'01-Mapa de riesgo-UO'!AU563</f>
        <v>0</v>
      </c>
      <c r="K559" s="570"/>
      <c r="L559" s="567"/>
      <c r="M559" s="267">
        <f>'01-Mapa de riesgo-UO'!W563</f>
        <v>0</v>
      </c>
      <c r="N559" s="266">
        <f>'01-Mapa de riesgo-UO'!AB563</f>
        <v>0</v>
      </c>
      <c r="O559" s="266">
        <f>'01-Mapa de riesgo-UO'!AF563</f>
        <v>0</v>
      </c>
      <c r="P559" s="268">
        <f>'01-Mapa de riesgo-UO'!AK563</f>
        <v>0</v>
      </c>
      <c r="Q559" s="268">
        <f>'01-Mapa de riesgo-UO'!AP563</f>
        <v>0</v>
      </c>
      <c r="R559" s="464" t="e">
        <f>'01-Mapa de riesgo-UO'!AR563</f>
        <v>#DIV/0!</v>
      </c>
      <c r="S559" s="580"/>
      <c r="T559" s="581"/>
      <c r="U559" s="269">
        <f>'01-Mapa de riesgo-UO'!AW563</f>
        <v>0</v>
      </c>
      <c r="V559" s="269">
        <f>'01-Mapa de riesgo-UO'!AX563</f>
        <v>0</v>
      </c>
      <c r="W559" s="270">
        <f>'01-Mapa de riesgo-UO'!K563</f>
        <v>0</v>
      </c>
      <c r="X559" s="290"/>
      <c r="Y559" s="291"/>
      <c r="Z559" s="292"/>
      <c r="AA559" s="292"/>
      <c r="AB559" s="479"/>
      <c r="AC559" s="264"/>
    </row>
    <row r="560" spans="1:29" ht="12.75" hidden="1" customHeight="1" x14ac:dyDescent="0.2">
      <c r="A560" s="462"/>
      <c r="B560" s="462"/>
      <c r="C560" s="462"/>
      <c r="D560" s="462"/>
      <c r="E560" s="462"/>
      <c r="F560" s="462"/>
      <c r="G560" s="266">
        <f>'01-Mapa de riesgo-UO'!I564</f>
        <v>0</v>
      </c>
      <c r="H560" s="462"/>
      <c r="I560" s="462"/>
      <c r="J560" s="462"/>
      <c r="K560" s="568"/>
      <c r="L560" s="568"/>
      <c r="M560" s="267">
        <f>'01-Mapa de riesgo-UO'!W564</f>
        <v>0</v>
      </c>
      <c r="N560" s="266">
        <f>'01-Mapa de riesgo-UO'!AB564</f>
        <v>0</v>
      </c>
      <c r="O560" s="266">
        <f>'01-Mapa de riesgo-UO'!AF564</f>
        <v>0</v>
      </c>
      <c r="P560" s="268">
        <f>'01-Mapa de riesgo-UO'!AK564</f>
        <v>0</v>
      </c>
      <c r="Q560" s="268">
        <f>'01-Mapa de riesgo-UO'!AP564</f>
        <v>0</v>
      </c>
      <c r="R560" s="462"/>
      <c r="S560" s="580"/>
      <c r="T560" s="581"/>
      <c r="U560" s="269">
        <f>'01-Mapa de riesgo-UO'!AW564</f>
        <v>0</v>
      </c>
      <c r="V560" s="269">
        <f>'01-Mapa de riesgo-UO'!AX564</f>
        <v>0</v>
      </c>
      <c r="W560" s="270">
        <f>'01-Mapa de riesgo-UO'!K564</f>
        <v>0</v>
      </c>
      <c r="X560" s="290"/>
      <c r="Y560" s="291"/>
      <c r="Z560" s="292"/>
      <c r="AA560" s="292"/>
      <c r="AB560" s="469"/>
      <c r="AC560" s="264"/>
    </row>
    <row r="561" spans="1:29" ht="12.75" hidden="1" customHeight="1" x14ac:dyDescent="0.2">
      <c r="A561" s="463"/>
      <c r="B561" s="463"/>
      <c r="C561" s="463"/>
      <c r="D561" s="463"/>
      <c r="E561" s="463"/>
      <c r="F561" s="463"/>
      <c r="G561" s="266">
        <f>'01-Mapa de riesgo-UO'!I565</f>
        <v>0</v>
      </c>
      <c r="H561" s="463"/>
      <c r="I561" s="463"/>
      <c r="J561" s="463"/>
      <c r="K561" s="569"/>
      <c r="L561" s="569"/>
      <c r="M561" s="267">
        <f>'01-Mapa de riesgo-UO'!W565</f>
        <v>0</v>
      </c>
      <c r="N561" s="266">
        <f>'01-Mapa de riesgo-UO'!AB565</f>
        <v>0</v>
      </c>
      <c r="O561" s="266">
        <f>'01-Mapa de riesgo-UO'!AF565</f>
        <v>0</v>
      </c>
      <c r="P561" s="268">
        <f>'01-Mapa de riesgo-UO'!AK565</f>
        <v>0</v>
      </c>
      <c r="Q561" s="268">
        <f>'01-Mapa de riesgo-UO'!AP565</f>
        <v>0</v>
      </c>
      <c r="R561" s="463"/>
      <c r="S561" s="580"/>
      <c r="T561" s="581"/>
      <c r="U561" s="269">
        <f>'01-Mapa de riesgo-UO'!AW565</f>
        <v>0</v>
      </c>
      <c r="V561" s="269">
        <f>'01-Mapa de riesgo-UO'!AX565</f>
        <v>0</v>
      </c>
      <c r="W561" s="270">
        <f>'01-Mapa de riesgo-UO'!K565</f>
        <v>0</v>
      </c>
      <c r="X561" s="290"/>
      <c r="Y561" s="291"/>
      <c r="Z561" s="292"/>
      <c r="AA561" s="292"/>
      <c r="AB561" s="470"/>
      <c r="AC561" s="264"/>
    </row>
    <row r="562" spans="1:29" ht="12.75" hidden="1" customHeight="1" x14ac:dyDescent="0.2">
      <c r="A562" s="465">
        <v>185</v>
      </c>
      <c r="B562" s="465">
        <f>'01-Mapa de riesgo-UO'!D566</f>
        <v>0</v>
      </c>
      <c r="C562" s="461">
        <f>+'01-Mapa de riesgo-UO'!F566</f>
        <v>0</v>
      </c>
      <c r="D562" s="461">
        <f>'01-Mapa de riesgo-UO'!J566</f>
        <v>0</v>
      </c>
      <c r="E562" s="461">
        <f>'01-Mapa de riesgo-UO'!K566</f>
        <v>0</v>
      </c>
      <c r="F562" s="461">
        <f>'01-Mapa de riesgo-UO'!L566</f>
        <v>0</v>
      </c>
      <c r="G562" s="266">
        <f>'01-Mapa de riesgo-UO'!I566</f>
        <v>0</v>
      </c>
      <c r="H562" s="461">
        <f>'01-Mapa de riesgo-UO'!M566</f>
        <v>0</v>
      </c>
      <c r="I562" s="464" t="str">
        <f>'01-Mapa de riesgo-UO'!AT566</f>
        <v>LEVE</v>
      </c>
      <c r="J562" s="461">
        <f>'01-Mapa de riesgo-UO'!AU566</f>
        <v>0</v>
      </c>
      <c r="K562" s="570"/>
      <c r="L562" s="567"/>
      <c r="M562" s="267">
        <f>'01-Mapa de riesgo-UO'!W566</f>
        <v>0</v>
      </c>
      <c r="N562" s="266">
        <f>'01-Mapa de riesgo-UO'!AB566</f>
        <v>0</v>
      </c>
      <c r="O562" s="266">
        <f>'01-Mapa de riesgo-UO'!AF566</f>
        <v>0</v>
      </c>
      <c r="P562" s="268">
        <f>'01-Mapa de riesgo-UO'!AK566</f>
        <v>0</v>
      </c>
      <c r="Q562" s="268">
        <f>'01-Mapa de riesgo-UO'!AP566</f>
        <v>0</v>
      </c>
      <c r="R562" s="464" t="e">
        <f>'01-Mapa de riesgo-UO'!AR566</f>
        <v>#DIV/0!</v>
      </c>
      <c r="S562" s="580"/>
      <c r="T562" s="581"/>
      <c r="U562" s="269">
        <f>'01-Mapa de riesgo-UO'!AW566</f>
        <v>0</v>
      </c>
      <c r="V562" s="269">
        <f>'01-Mapa de riesgo-UO'!AX566</f>
        <v>0</v>
      </c>
      <c r="W562" s="270">
        <f>'01-Mapa de riesgo-UO'!K566</f>
        <v>0</v>
      </c>
      <c r="X562" s="290"/>
      <c r="Y562" s="291"/>
      <c r="Z562" s="292"/>
      <c r="AA562" s="292"/>
      <c r="AB562" s="479"/>
      <c r="AC562" s="264"/>
    </row>
    <row r="563" spans="1:29" ht="12.75" hidden="1" customHeight="1" x14ac:dyDescent="0.2">
      <c r="A563" s="462"/>
      <c r="B563" s="462"/>
      <c r="C563" s="462"/>
      <c r="D563" s="462"/>
      <c r="E563" s="462"/>
      <c r="F563" s="462"/>
      <c r="G563" s="266">
        <f>'01-Mapa de riesgo-UO'!I567</f>
        <v>0</v>
      </c>
      <c r="H563" s="462"/>
      <c r="I563" s="462"/>
      <c r="J563" s="462"/>
      <c r="K563" s="568"/>
      <c r="L563" s="568"/>
      <c r="M563" s="267">
        <f>'01-Mapa de riesgo-UO'!W567</f>
        <v>0</v>
      </c>
      <c r="N563" s="266">
        <f>'01-Mapa de riesgo-UO'!AB567</f>
        <v>0</v>
      </c>
      <c r="O563" s="266">
        <f>'01-Mapa de riesgo-UO'!AF567</f>
        <v>0</v>
      </c>
      <c r="P563" s="268">
        <f>'01-Mapa de riesgo-UO'!AK567</f>
        <v>0</v>
      </c>
      <c r="Q563" s="268">
        <f>'01-Mapa de riesgo-UO'!AP567</f>
        <v>0</v>
      </c>
      <c r="R563" s="462"/>
      <c r="S563" s="580"/>
      <c r="T563" s="581"/>
      <c r="U563" s="269">
        <f>'01-Mapa de riesgo-UO'!AW567</f>
        <v>0</v>
      </c>
      <c r="V563" s="269">
        <f>'01-Mapa de riesgo-UO'!AX567</f>
        <v>0</v>
      </c>
      <c r="W563" s="270">
        <f>'01-Mapa de riesgo-UO'!K567</f>
        <v>0</v>
      </c>
      <c r="X563" s="290"/>
      <c r="Y563" s="291"/>
      <c r="Z563" s="292"/>
      <c r="AA563" s="292"/>
      <c r="AB563" s="469"/>
      <c r="AC563" s="264"/>
    </row>
    <row r="564" spans="1:29" ht="12.75" hidden="1" customHeight="1" x14ac:dyDescent="0.2">
      <c r="A564" s="463"/>
      <c r="B564" s="463"/>
      <c r="C564" s="463"/>
      <c r="D564" s="463"/>
      <c r="E564" s="463"/>
      <c r="F564" s="463"/>
      <c r="G564" s="266">
        <f>'01-Mapa de riesgo-UO'!I568</f>
        <v>0</v>
      </c>
      <c r="H564" s="463"/>
      <c r="I564" s="463"/>
      <c r="J564" s="463"/>
      <c r="K564" s="569"/>
      <c r="L564" s="569"/>
      <c r="M564" s="267">
        <f>'01-Mapa de riesgo-UO'!W568</f>
        <v>0</v>
      </c>
      <c r="N564" s="266">
        <f>'01-Mapa de riesgo-UO'!AB568</f>
        <v>0</v>
      </c>
      <c r="O564" s="266">
        <f>'01-Mapa de riesgo-UO'!AF568</f>
        <v>0</v>
      </c>
      <c r="P564" s="268">
        <f>'01-Mapa de riesgo-UO'!AK568</f>
        <v>0</v>
      </c>
      <c r="Q564" s="268">
        <f>'01-Mapa de riesgo-UO'!AP568</f>
        <v>0</v>
      </c>
      <c r="R564" s="463"/>
      <c r="S564" s="580"/>
      <c r="T564" s="581"/>
      <c r="U564" s="269">
        <f>'01-Mapa de riesgo-UO'!AW568</f>
        <v>0</v>
      </c>
      <c r="V564" s="269">
        <f>'01-Mapa de riesgo-UO'!AX568</f>
        <v>0</v>
      </c>
      <c r="W564" s="270">
        <f>'01-Mapa de riesgo-UO'!K568</f>
        <v>0</v>
      </c>
      <c r="X564" s="290"/>
      <c r="Y564" s="291"/>
      <c r="Z564" s="292"/>
      <c r="AA564" s="292"/>
      <c r="AB564" s="470"/>
      <c r="AC564" s="264"/>
    </row>
    <row r="565" spans="1:29" ht="12.75" hidden="1" customHeight="1" x14ac:dyDescent="0.2">
      <c r="A565" s="465">
        <v>186</v>
      </c>
      <c r="B565" s="465">
        <f>'01-Mapa de riesgo-UO'!D569</f>
        <v>0</v>
      </c>
      <c r="C565" s="461">
        <f>+'01-Mapa de riesgo-UO'!F569</f>
        <v>0</v>
      </c>
      <c r="D565" s="461">
        <f>'01-Mapa de riesgo-UO'!J569</f>
        <v>0</v>
      </c>
      <c r="E565" s="461">
        <f>'01-Mapa de riesgo-UO'!K569</f>
        <v>0</v>
      </c>
      <c r="F565" s="461">
        <f>'01-Mapa de riesgo-UO'!L569</f>
        <v>0</v>
      </c>
      <c r="G565" s="266">
        <f>'01-Mapa de riesgo-UO'!I569</f>
        <v>0</v>
      </c>
      <c r="H565" s="461">
        <f>'01-Mapa de riesgo-UO'!M569</f>
        <v>0</v>
      </c>
      <c r="I565" s="464" t="str">
        <f>'01-Mapa de riesgo-UO'!AT569</f>
        <v>LEVE</v>
      </c>
      <c r="J565" s="461">
        <f>'01-Mapa de riesgo-UO'!AU569</f>
        <v>0</v>
      </c>
      <c r="K565" s="570"/>
      <c r="L565" s="567"/>
      <c r="M565" s="267">
        <f>'01-Mapa de riesgo-UO'!W569</f>
        <v>0</v>
      </c>
      <c r="N565" s="266">
        <f>'01-Mapa de riesgo-UO'!AB569</f>
        <v>0</v>
      </c>
      <c r="O565" s="266">
        <f>'01-Mapa de riesgo-UO'!AF569</f>
        <v>0</v>
      </c>
      <c r="P565" s="268">
        <f>'01-Mapa de riesgo-UO'!AK569</f>
        <v>0</v>
      </c>
      <c r="Q565" s="268">
        <f>'01-Mapa de riesgo-UO'!AP569</f>
        <v>0</v>
      </c>
      <c r="R565" s="464" t="e">
        <f>'01-Mapa de riesgo-UO'!AR569</f>
        <v>#DIV/0!</v>
      </c>
      <c r="S565" s="580"/>
      <c r="T565" s="581"/>
      <c r="U565" s="269">
        <f>'01-Mapa de riesgo-UO'!AW569</f>
        <v>0</v>
      </c>
      <c r="V565" s="269">
        <f>'01-Mapa de riesgo-UO'!AX569</f>
        <v>0</v>
      </c>
      <c r="W565" s="270">
        <f>'01-Mapa de riesgo-UO'!K569</f>
        <v>0</v>
      </c>
      <c r="X565" s="290"/>
      <c r="Y565" s="291"/>
      <c r="Z565" s="292"/>
      <c r="AA565" s="292"/>
      <c r="AB565" s="479"/>
      <c r="AC565" s="264"/>
    </row>
    <row r="566" spans="1:29" ht="12.75" hidden="1" customHeight="1" x14ac:dyDescent="0.2">
      <c r="A566" s="462"/>
      <c r="B566" s="462"/>
      <c r="C566" s="462"/>
      <c r="D566" s="462"/>
      <c r="E566" s="462"/>
      <c r="F566" s="462"/>
      <c r="G566" s="266">
        <f>'01-Mapa de riesgo-UO'!I570</f>
        <v>0</v>
      </c>
      <c r="H566" s="462"/>
      <c r="I566" s="462"/>
      <c r="J566" s="462"/>
      <c r="K566" s="568"/>
      <c r="L566" s="568"/>
      <c r="M566" s="267">
        <f>'01-Mapa de riesgo-UO'!W570</f>
        <v>0</v>
      </c>
      <c r="N566" s="266">
        <f>'01-Mapa de riesgo-UO'!AB570</f>
        <v>0</v>
      </c>
      <c r="O566" s="266">
        <f>'01-Mapa de riesgo-UO'!AF570</f>
        <v>0</v>
      </c>
      <c r="P566" s="268">
        <f>'01-Mapa de riesgo-UO'!AK570</f>
        <v>0</v>
      </c>
      <c r="Q566" s="268">
        <f>'01-Mapa de riesgo-UO'!AP570</f>
        <v>0</v>
      </c>
      <c r="R566" s="462"/>
      <c r="S566" s="580"/>
      <c r="T566" s="581"/>
      <c r="U566" s="269">
        <f>'01-Mapa de riesgo-UO'!AW570</f>
        <v>0</v>
      </c>
      <c r="V566" s="269">
        <f>'01-Mapa de riesgo-UO'!AX570</f>
        <v>0</v>
      </c>
      <c r="W566" s="270">
        <f>'01-Mapa de riesgo-UO'!K570</f>
        <v>0</v>
      </c>
      <c r="X566" s="290"/>
      <c r="Y566" s="291"/>
      <c r="Z566" s="292"/>
      <c r="AA566" s="292"/>
      <c r="AB566" s="469"/>
      <c r="AC566" s="264"/>
    </row>
    <row r="567" spans="1:29" ht="12.75" hidden="1" customHeight="1" x14ac:dyDescent="0.2">
      <c r="A567" s="463"/>
      <c r="B567" s="463"/>
      <c r="C567" s="463"/>
      <c r="D567" s="463"/>
      <c r="E567" s="463"/>
      <c r="F567" s="463"/>
      <c r="G567" s="266">
        <f>'01-Mapa de riesgo-UO'!I571</f>
        <v>0</v>
      </c>
      <c r="H567" s="463"/>
      <c r="I567" s="463"/>
      <c r="J567" s="463"/>
      <c r="K567" s="569"/>
      <c r="L567" s="569"/>
      <c r="M567" s="267">
        <f>'01-Mapa de riesgo-UO'!W571</f>
        <v>0</v>
      </c>
      <c r="N567" s="266">
        <f>'01-Mapa de riesgo-UO'!AB571</f>
        <v>0</v>
      </c>
      <c r="O567" s="266">
        <f>'01-Mapa de riesgo-UO'!AF571</f>
        <v>0</v>
      </c>
      <c r="P567" s="268">
        <f>'01-Mapa de riesgo-UO'!AK571</f>
        <v>0</v>
      </c>
      <c r="Q567" s="268">
        <f>'01-Mapa de riesgo-UO'!AP571</f>
        <v>0</v>
      </c>
      <c r="R567" s="463"/>
      <c r="S567" s="580"/>
      <c r="T567" s="581"/>
      <c r="U567" s="269">
        <f>'01-Mapa de riesgo-UO'!AW571</f>
        <v>0</v>
      </c>
      <c r="V567" s="269">
        <f>'01-Mapa de riesgo-UO'!AX571</f>
        <v>0</v>
      </c>
      <c r="W567" s="270">
        <f>'01-Mapa de riesgo-UO'!K571</f>
        <v>0</v>
      </c>
      <c r="X567" s="290"/>
      <c r="Y567" s="291"/>
      <c r="Z567" s="292"/>
      <c r="AA567" s="292"/>
      <c r="AB567" s="470"/>
      <c r="AC567" s="264"/>
    </row>
    <row r="568" spans="1:29" ht="12.75" customHeight="1" x14ac:dyDescent="0.2">
      <c r="A568" s="264"/>
      <c r="B568" s="264"/>
      <c r="C568" s="264"/>
      <c r="D568" s="264"/>
      <c r="E568" s="264"/>
      <c r="F568" s="264"/>
      <c r="G568" s="264"/>
      <c r="H568" s="264"/>
      <c r="I568" s="264"/>
      <c r="J568" s="264"/>
      <c r="K568" s="264"/>
      <c r="L568" s="264"/>
      <c r="M568" s="264"/>
      <c r="N568" s="264"/>
      <c r="O568" s="264"/>
      <c r="P568" s="264"/>
      <c r="Q568" s="264"/>
      <c r="S568" s="264"/>
      <c r="T568" s="264"/>
      <c r="U568" s="264"/>
      <c r="V568" s="264"/>
      <c r="W568" s="264"/>
      <c r="X568" s="264"/>
      <c r="Y568" s="264"/>
      <c r="Z568" s="264"/>
      <c r="AA568" s="264"/>
      <c r="AB568" s="264"/>
      <c r="AC568" s="264"/>
    </row>
    <row r="569" spans="1:29" ht="12.75" hidden="1"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4" t="s">
        <v>88</v>
      </c>
      <c r="X569" s="293" t="s">
        <v>91</v>
      </c>
      <c r="Y569" s="293" t="s">
        <v>89</v>
      </c>
      <c r="Z569" s="293" t="s">
        <v>92</v>
      </c>
      <c r="AA569" s="293" t="s">
        <v>90</v>
      </c>
      <c r="AB569" s="293"/>
      <c r="AC569" s="293"/>
    </row>
    <row r="570" spans="1:29"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95"/>
      <c r="X570" s="264" t="s">
        <v>541</v>
      </c>
      <c r="Y570" s="264" t="s">
        <v>541</v>
      </c>
      <c r="Z570" s="264" t="s">
        <v>541</v>
      </c>
      <c r="AA570" s="264" t="s">
        <v>541</v>
      </c>
      <c r="AB570" s="264"/>
      <c r="AC570" s="264"/>
    </row>
    <row r="571" spans="1:29"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95"/>
      <c r="X571" s="264" t="s">
        <v>266</v>
      </c>
      <c r="Y571" s="264" t="s">
        <v>266</v>
      </c>
      <c r="Z571" s="264" t="s">
        <v>266</v>
      </c>
      <c r="AA571" s="264" t="s">
        <v>266</v>
      </c>
      <c r="AB571" s="264"/>
      <c r="AC571" s="264"/>
    </row>
    <row r="572" spans="1:29" ht="12.75" hidden="1" customHeight="1" x14ac:dyDescent="0.2">
      <c r="A572" s="264"/>
      <c r="B572" s="264"/>
      <c r="C572" s="264"/>
      <c r="D572" s="264"/>
      <c r="E572" s="264"/>
      <c r="F572" s="264"/>
      <c r="G572" s="264" t="s">
        <v>87</v>
      </c>
      <c r="H572" s="264" t="s">
        <v>86</v>
      </c>
      <c r="I572" s="264" t="s">
        <v>85</v>
      </c>
      <c r="J572" s="264"/>
      <c r="K572" s="264"/>
      <c r="L572" s="264"/>
      <c r="M572" s="264"/>
      <c r="N572" s="264"/>
      <c r="O572" s="264"/>
      <c r="P572" s="264"/>
      <c r="Q572" s="264"/>
      <c r="R572" s="264"/>
      <c r="S572" s="264"/>
      <c r="T572" s="264"/>
      <c r="U572" s="264"/>
      <c r="V572" s="264"/>
      <c r="W572" s="295"/>
      <c r="X572" s="264" t="s">
        <v>267</v>
      </c>
      <c r="Y572" s="264" t="s">
        <v>267</v>
      </c>
      <c r="Z572" s="264" t="s">
        <v>267</v>
      </c>
      <c r="AA572" s="264" t="s">
        <v>267</v>
      </c>
      <c r="AB572" s="264"/>
      <c r="AC572" s="264"/>
    </row>
    <row r="573" spans="1:29" ht="12.75" hidden="1" customHeight="1" x14ac:dyDescent="0.2">
      <c r="A573" s="264"/>
      <c r="B573" s="264"/>
      <c r="C573" s="264"/>
      <c r="D573" s="264"/>
      <c r="E573" s="264"/>
      <c r="F573" s="264"/>
      <c r="G573" s="264" t="s">
        <v>259</v>
      </c>
      <c r="H573" s="264" t="s">
        <v>259</v>
      </c>
      <c r="I573" s="264" t="s">
        <v>261</v>
      </c>
      <c r="J573" s="264"/>
      <c r="K573" s="264"/>
      <c r="L573" s="264"/>
      <c r="M573" s="264"/>
      <c r="N573" s="264"/>
      <c r="O573" s="264"/>
      <c r="P573" s="264"/>
      <c r="Q573" s="264"/>
      <c r="R573" s="264"/>
      <c r="S573" s="264"/>
      <c r="T573" s="264"/>
      <c r="U573" s="264"/>
      <c r="V573" s="264"/>
      <c r="W573" s="295"/>
      <c r="X573" s="264"/>
      <c r="Y573" s="264"/>
      <c r="Z573" s="264"/>
      <c r="AA573" s="264"/>
      <c r="AB573" s="264"/>
      <c r="AC573" s="264"/>
    </row>
    <row r="574" spans="1:29" ht="12.75" hidden="1" customHeight="1" x14ac:dyDescent="0.2">
      <c r="A574" s="264"/>
      <c r="B574" s="264"/>
      <c r="C574" s="264"/>
      <c r="D574" s="264"/>
      <c r="E574" s="264"/>
      <c r="F574" s="264"/>
      <c r="G574" s="264"/>
      <c r="H574" s="264" t="s">
        <v>260</v>
      </c>
      <c r="I574" s="264" t="s">
        <v>262</v>
      </c>
      <c r="J574" s="264"/>
      <c r="K574" s="264"/>
      <c r="L574" s="264"/>
      <c r="M574" s="264"/>
      <c r="N574" s="264"/>
      <c r="O574" s="264"/>
      <c r="P574" s="264"/>
      <c r="Q574" s="264"/>
      <c r="R574" s="264"/>
      <c r="S574" s="264"/>
      <c r="T574" s="264"/>
      <c r="U574" s="264"/>
      <c r="V574" s="264"/>
      <c r="W574" s="295"/>
      <c r="X574" s="264"/>
      <c r="Y574" s="264"/>
      <c r="Z574" s="264"/>
      <c r="AA574" s="264"/>
      <c r="AB574" s="264"/>
      <c r="AC574" s="264"/>
    </row>
    <row r="575" spans="1:29"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95"/>
      <c r="X575" s="264"/>
      <c r="Y575" s="264"/>
      <c r="Z575" s="264"/>
      <c r="AA575" s="264"/>
      <c r="AB575" s="264"/>
      <c r="AC575" s="264"/>
    </row>
    <row r="576" spans="1:29"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95"/>
      <c r="X576" s="264"/>
      <c r="Y576" s="264"/>
      <c r="Z576" s="264"/>
      <c r="AA576" s="264"/>
      <c r="AB576" s="264"/>
      <c r="AC576" s="264"/>
    </row>
    <row r="577" spans="1:29"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96" t="s">
        <v>266</v>
      </c>
      <c r="X577" s="297" t="s">
        <v>267</v>
      </c>
      <c r="Y577" s="297" t="s">
        <v>541</v>
      </c>
      <c r="Z577" s="264"/>
      <c r="AA577" s="264"/>
      <c r="AB577" s="264"/>
      <c r="AC577" s="264"/>
    </row>
    <row r="578" spans="1:29"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95" t="s">
        <v>542</v>
      </c>
      <c r="X578" s="264" t="s">
        <v>543</v>
      </c>
      <c r="Y578" s="264" t="s">
        <v>544</v>
      </c>
      <c r="Z578" s="264"/>
      <c r="AA578" s="264"/>
      <c r="AB578" s="264"/>
      <c r="AC578" s="264"/>
    </row>
    <row r="579" spans="1:29"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95"/>
      <c r="X579" s="264"/>
      <c r="Y579" s="264" t="s">
        <v>545</v>
      </c>
      <c r="Z579" s="264"/>
      <c r="AA579" s="264"/>
      <c r="AB579" s="264"/>
      <c r="AC579" s="264"/>
    </row>
    <row r="580" spans="1:29"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12.75"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12.75"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12.75"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12.75"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12.75"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12.75"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12.75"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12.75"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12.75"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12.75"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12.75"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12.75"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12.75"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12.75"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12.75"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12.75"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12.75"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12.75"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12.75"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12.75"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12.75"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12.75"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12.75"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12.75"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12.75"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12.75"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12.75"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12.75"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12.75"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12.75"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12.75"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12.75"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12.75"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12.75"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12.75"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12.75"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12.75"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12.75"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12.75"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12.75"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12.75"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12.75"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12.75"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12.75"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12.75"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12.75"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12.75"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12.75"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12.75"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12.75"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12.75"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12.75"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12.75"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12.75"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12.75"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12.75"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12.75"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12.75"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12.75"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12.75"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12.75"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12.75"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12.75"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12.75"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12.75"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12.75"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12.75"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12.75"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12.75"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12.75"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12.75"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12.75"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12.75"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12.75"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12.75"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12.75"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12.75"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12.75"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12.75"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12.75"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12.75"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12.75"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12.75"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12.75"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12.75"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12.75"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12.75"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12.75"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12.75"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12.75"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12.75"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12.75"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12.75"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12.75"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12.75"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12.75"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12.75"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12.75"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12.75"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12.75"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12.75"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12.75"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12.75"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12.75"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12.75"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12.75"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12.75"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12.75"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12.75"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12.75"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12.75"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12.75"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12.75"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12.75"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12.75"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12.75"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12.75"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12.75"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12.75"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12.75"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12.75"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12.75"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12.75"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12.75"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12.75"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12.75"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12.75"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12.75"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12.75"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12.75"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12.75"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12.75"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12.75"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12.75"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12.75"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12.75"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12.75"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12.75"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12.75"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12.75"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12.75"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12.75"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12.75"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12.75"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12.75"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12.75"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12.75"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12.75"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12.75"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12.75"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12.75"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12.75"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12.75"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12.75"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12.75"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12.75"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12.75"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12.75"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12.75"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12.75"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12.75"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12.75"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12.75"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12.75"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12.75"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12.75"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12.75"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12.75"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12.75"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12.75"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12.75"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12.75"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12.75"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12.75"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12.75"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12.75"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12.75"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12.75"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12.75"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12.75"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12.75"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12.75"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12.75"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12.75"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12.75"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12.75"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12.75"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12.75"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12.75"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12.75"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12.75"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12.75"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12.75"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12.75"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12.75"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12.75"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12.75"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12.75"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12.75"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12.75"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12.75"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12.75"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12.75"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12.75"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12.75"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12.75"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12.75"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12.75"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12.75"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12.75"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12.75"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12.75"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12.75"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12.75"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12.75"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12.75"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12.75"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12.75"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12.75"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12.75"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12.75"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12.75"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12.75"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12.75"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12.75"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12.75"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12.75"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12.75"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12.75"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12.75"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12.75"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12.75"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12.75"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12.75"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12.75"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12.75"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12.75"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12.75"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12.75"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12.75"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12.75"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12.75"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12.75"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12.75"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12.75"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12.75"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12.75"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12.75"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12.75"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12.75"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12.75"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12.75"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12.75"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12.75"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12.75"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12.75"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12.75"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12.75"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12.75"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12.75"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12.75"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12.75"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12.75"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12.75"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12.75"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12.75"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12.75"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12.75"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12.75"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12.75"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12.75"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12.75"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12.75"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12.75"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12.75"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12.75"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12.75"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12.75"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12.75"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12.75"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12.75"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12.75"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12.75"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12.75"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12.75"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12.75"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12.75"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12.75"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12.75"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12.75"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12.75"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12.75"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12.75"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12.75"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12.75"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12.75"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12.75"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12.75"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12.75"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12.75"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12.75"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12.75"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12.75"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12.75"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12.75"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12.75"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12.75"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12.75"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12.75"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12.75"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12.75"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12.75"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12.75"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12.75"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12.75"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12.75"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12.75"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12.75"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12.75"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12.75"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12.75"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12.75"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12.75"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12.75"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12.75"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12.75"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12.75"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12.75"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12.75"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12.75"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12.75"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12.75"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12.75"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12.75"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12.75"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12.75"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12.75"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12.75"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12.75"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12.75"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12.75"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12.75"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12.75"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12.75"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12.75"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12.75"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12.75"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12.75"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12.75"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12.75"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12.75"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12.75"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12.75"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12.75"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12.75"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12.75"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12.75"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12.75"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12.75"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12.75"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12.75"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12.75"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12.75"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12.75"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12.75"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12.75"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12.75"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12.75"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12.75"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12.75"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12.75"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12.75"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12.75"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12.75"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12.75"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12.75"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12.75"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12.75"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12.75"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12.75"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12.75"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12.75"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12.75"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12.75"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12.75"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12.75"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12.75"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12.75"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12.75"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12.75"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12.75"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12.75"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12.75"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12.75"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12.75"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12.75"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12.75"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12.75"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12.75"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12.75"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12.75"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12.75"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12.75"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12.75"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12.75"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12.75"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12.75"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12.75"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12.75"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12.75"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12.75"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12.75"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12.75"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12.75"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row r="1001" spans="1:29" ht="12.75"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row>
    <row r="1002" spans="1:29" ht="12.75"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row>
    <row r="1003" spans="1:29" ht="12.75"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row>
    <row r="1004" spans="1:29" ht="12.75"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row>
    <row r="1005" spans="1:29" ht="12.75"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row>
    <row r="1006" spans="1:29" ht="12.75"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row>
    <row r="1007" spans="1:29" ht="12.75"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row>
    <row r="1008" spans="1:29" ht="12.75"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row>
    <row r="1009" spans="1:29" ht="12.75"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row>
    <row r="1010" spans="1:29" ht="12.75"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row>
    <row r="1011" spans="1:29" ht="12.75"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row>
    <row r="1012" spans="1:29" ht="12.75"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row>
    <row r="1013" spans="1:29" ht="12.75"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row>
    <row r="1014" spans="1:29" ht="12.75"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row>
    <row r="1015" spans="1:29" ht="12.75"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row>
    <row r="1016" spans="1:29" ht="12.75"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row>
    <row r="1017" spans="1:29" ht="12.75"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row>
    <row r="1018" spans="1:29" ht="12.75"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row>
    <row r="1019" spans="1:29" ht="12.75"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row>
    <row r="1020" spans="1:29" ht="12.75"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row>
    <row r="1021" spans="1:29" ht="12.75"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row>
    <row r="1022" spans="1:29" ht="12.75"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row>
    <row r="1023" spans="1:29" ht="12.75"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row>
    <row r="1024" spans="1:29" ht="12.75"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row>
    <row r="1025" spans="1:29" ht="12.75"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row>
    <row r="1026" spans="1:29" ht="12.75"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row>
    <row r="1027" spans="1:29" ht="12.75"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row>
    <row r="1028" spans="1:29" ht="12.75"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row>
    <row r="1029" spans="1:29" ht="12.75"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row>
    <row r="1030" spans="1:29" ht="12.75"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row>
    <row r="1031" spans="1:29" ht="12.75"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row>
    <row r="1032" spans="1:29" ht="12.75"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row>
    <row r="1033" spans="1:29" ht="12.75"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row>
    <row r="1034" spans="1:29" ht="12.75"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row>
    <row r="1035" spans="1:29" ht="12.75"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row>
    <row r="1036" spans="1:29" ht="12.75"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row>
    <row r="1037" spans="1:29" ht="12.75"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row>
    <row r="1038" spans="1:29" ht="12.75"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row>
    <row r="1039" spans="1:29" ht="12.75"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row>
    <row r="1040" spans="1:29" ht="12.75"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row>
    <row r="1041" spans="1:29" ht="12.75"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row>
    <row r="1042" spans="1:29" ht="12.75"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row>
    <row r="1043" spans="1:29" ht="12.75"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row>
    <row r="1044" spans="1:29" ht="12.75"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row>
    <row r="1045" spans="1:29" ht="12.75"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row>
    <row r="1046" spans="1:29" ht="12.75"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row>
    <row r="1047" spans="1:29" ht="12.75"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row>
    <row r="1048" spans="1:29" ht="12.75"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row>
    <row r="1049" spans="1:29" ht="12.75"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row>
    <row r="1050" spans="1:29" ht="12.75"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row>
    <row r="1051" spans="1:29" ht="12.75"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row>
    <row r="1052" spans="1:29" ht="12.75"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row>
    <row r="1053" spans="1:29" ht="12.75"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row>
    <row r="1054" spans="1:29" ht="12.75"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row>
    <row r="1055" spans="1:29" ht="12.75"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row>
    <row r="1056" spans="1:29" ht="12.75"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row>
    <row r="1057" spans="1:29" ht="12.75"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row>
    <row r="1058" spans="1:29" ht="12.75"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row>
    <row r="1059" spans="1:29" ht="12.75"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row>
    <row r="1060" spans="1:29" ht="12.75"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row>
    <row r="1061" spans="1:29" ht="12.75"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row>
    <row r="1062" spans="1:29" ht="12.75"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row>
    <row r="1063" spans="1:29" ht="12.75"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row>
    <row r="1064" spans="1:29" ht="12.75"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row>
    <row r="1065" spans="1:29" ht="12.75"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row>
    <row r="1066" spans="1:29" ht="12.75"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row>
    <row r="1067" spans="1:29" ht="12.75"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row>
    <row r="1068" spans="1:29" ht="12.75"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row>
    <row r="1069" spans="1:29" ht="12.75"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row>
    <row r="1070" spans="1:29" ht="12.75"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row>
    <row r="1071" spans="1:29" ht="12.75"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row>
    <row r="1072" spans="1:29" ht="12.75"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row>
    <row r="1073" spans="1:29" ht="12.75"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row>
    <row r="1074" spans="1:29" ht="12.75"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row>
    <row r="1075" spans="1:29" ht="12.75"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row>
    <row r="1076" spans="1:29" ht="12.75"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row>
    <row r="1077" spans="1:29" ht="12.75"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row>
    <row r="1078" spans="1:29" ht="12.75"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row>
    <row r="1079" spans="1:29" ht="12.75"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row>
    <row r="1080" spans="1:29" ht="12.75"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row>
    <row r="1081" spans="1:29" ht="12.75"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row>
    <row r="1082" spans="1:29" ht="12.75"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row>
    <row r="1083" spans="1:29" ht="12.75"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row>
    <row r="1084" spans="1:29" ht="12.75"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row>
    <row r="1085" spans="1:29" ht="12.75"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row>
    <row r="1086" spans="1:29" ht="12.75"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row>
    <row r="1087" spans="1:29" ht="12.75"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row>
    <row r="1088" spans="1:29" ht="12.75"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row>
    <row r="1089" spans="1:29" ht="12.75"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row>
    <row r="1090" spans="1:29" ht="12.75"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row>
    <row r="1091" spans="1:29" ht="12.75"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row>
    <row r="1092" spans="1:29" ht="12.75"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row>
    <row r="1093" spans="1:29" ht="12.75"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row>
    <row r="1094" spans="1:29" ht="12.75"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row>
    <row r="1095" spans="1:29" ht="12.75"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row>
    <row r="1096" spans="1:29" ht="12.75"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row>
    <row r="1097" spans="1:29" ht="12.75"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row>
    <row r="1098" spans="1:29" ht="12.75"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row>
    <row r="1099" spans="1:29" ht="12.75"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row>
    <row r="1100" spans="1:29" ht="12.75"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row>
    <row r="1101" spans="1:29" ht="12.75"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row>
    <row r="1102" spans="1:29" ht="12.75"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row>
    <row r="1103" spans="1:29" ht="12.75"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row>
    <row r="1104" spans="1:29" ht="12.75"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row>
    <row r="1105" spans="1:29" ht="12.75"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row>
    <row r="1106" spans="1:29" ht="12.75"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row>
    <row r="1107" spans="1:29" ht="12.75"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row>
    <row r="1108" spans="1:29" ht="12.75"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row>
    <row r="1109" spans="1:29" ht="12.75"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row>
    <row r="1110" spans="1:29" ht="12.75"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row>
    <row r="1111" spans="1:29" ht="12.75"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row>
    <row r="1112" spans="1:29" ht="12.75"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row>
    <row r="1113" spans="1:29" ht="12.75"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row>
    <row r="1114" spans="1:29" ht="12.75"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row>
    <row r="1115" spans="1:29" ht="12.75"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row>
    <row r="1116" spans="1:29" ht="12.75"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row>
    <row r="1117" spans="1:29" ht="12.75"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row>
    <row r="1118" spans="1:29" ht="12.75"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row>
    <row r="1119" spans="1:29" ht="12.75"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row>
    <row r="1120" spans="1:29" ht="12.75"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row>
    <row r="1121" spans="1:29" ht="12.75"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row>
    <row r="1122" spans="1:29" ht="12.75"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row>
    <row r="1123" spans="1:29" ht="12.75"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row>
    <row r="1124" spans="1:29" ht="12.75"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row>
    <row r="1125" spans="1:29" ht="12.75"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row>
    <row r="1126" spans="1:29" ht="12.75"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row>
    <row r="1127" spans="1:29" ht="12.75"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row>
    <row r="1128" spans="1:29" ht="12.75"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row>
    <row r="1129" spans="1:29" ht="12.75"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row>
    <row r="1130" spans="1:29" ht="12.75"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row>
    <row r="1131" spans="1:29" ht="12.75"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row>
    <row r="1132" spans="1:29" ht="12.75"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row>
    <row r="1133" spans="1:29" ht="12.75"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row>
    <row r="1134" spans="1:29" ht="12.75"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row>
    <row r="1135" spans="1:29" ht="12.75"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row>
    <row r="1136" spans="1:29" ht="12.75"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row>
    <row r="1137" spans="1:29" ht="12.75"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row>
    <row r="1138" spans="1:29" ht="12.75"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row>
    <row r="1139" spans="1:29" ht="12.75"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row>
    <row r="1140" spans="1:29" ht="12.75"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row>
    <row r="1141" spans="1:29" ht="12.75"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row>
    <row r="1142" spans="1:29" ht="12.75"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row>
    <row r="1143" spans="1:29" ht="12.75"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row>
    <row r="1144" spans="1:29" ht="12.75"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row>
    <row r="1145" spans="1:29" ht="12.75"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row>
    <row r="1146" spans="1:29" ht="12.75"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row>
    <row r="1147" spans="1:29" ht="12.75"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row>
    <row r="1148" spans="1:29" ht="12.75"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row>
    <row r="1149" spans="1:29" ht="12.75"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row>
    <row r="1150" spans="1:29" ht="12.75"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row>
    <row r="1151" spans="1:29" ht="12.75"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row>
    <row r="1152" spans="1:29" ht="12.75"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row>
    <row r="1153" spans="1:29" ht="12.75"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row>
    <row r="1154" spans="1:29" ht="12.75"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row>
    <row r="1155" spans="1:29" ht="12.75"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row>
    <row r="1156" spans="1:29" ht="12.75"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row>
    <row r="1157" spans="1:29" ht="12.75"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row>
    <row r="1158" spans="1:29" ht="12.75"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row>
    <row r="1159" spans="1:29" ht="12.75"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row>
    <row r="1160" spans="1:29" ht="12.75"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row>
    <row r="1161" spans="1:29" ht="12.75"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row>
    <row r="1162" spans="1:29" ht="12.75"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row>
    <row r="1163" spans="1:29" ht="12.75"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row>
    <row r="1164" spans="1:29" ht="12.75"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row>
    <row r="1165" spans="1:29" ht="12.75"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row>
    <row r="1166" spans="1:29" ht="12.75"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row>
    <row r="1167" spans="1:29" ht="12.75"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row>
    <row r="1168" spans="1:29" ht="12.75"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row>
    <row r="1169" spans="1:29" ht="12.75"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row>
    <row r="1170" spans="1:29" ht="12.75"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row>
    <row r="1171" spans="1:29" ht="12.75"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row>
    <row r="1172" spans="1:29" ht="12.75"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row>
    <row r="1173" spans="1:29" ht="12.75"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row>
    <row r="1174" spans="1:29" ht="12.75"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row>
    <row r="1175" spans="1:29" ht="12.75"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row>
    <row r="1176" spans="1:29" ht="12.75"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row>
    <row r="1177" spans="1:29" ht="12.75"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row>
    <row r="1178" spans="1:29" ht="12.75"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row>
    <row r="1179" spans="1:29" ht="12.75"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row>
    <row r="1180" spans="1:29" ht="12.75"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row>
    <row r="1181" spans="1:29" ht="12.75"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row>
    <row r="1182" spans="1:29" ht="12.75"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row>
    <row r="1183" spans="1:29" ht="12.75"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row>
    <row r="1184" spans="1:29" ht="12.75"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row>
    <row r="1185" spans="1:29" ht="12.75"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row>
    <row r="1186" spans="1:29" ht="12.75"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row>
    <row r="1187" spans="1:29" ht="12.75"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row>
    <row r="1188" spans="1:29" ht="12.75"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row>
    <row r="1189" spans="1:29" ht="12.75"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row>
    <row r="1190" spans="1:29" ht="12.75"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row>
    <row r="1191" spans="1:29" ht="12.75"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row>
    <row r="1192" spans="1:29" ht="12.75"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row>
    <row r="1193" spans="1:29" ht="12.75"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row>
    <row r="1194" spans="1:29" ht="12.75"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row>
    <row r="1195" spans="1:29" ht="12.75"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row>
    <row r="1196" spans="1:29" ht="12.75"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row>
    <row r="1197" spans="1:29" ht="12.75"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row>
    <row r="1198" spans="1:29" ht="12.75"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row>
    <row r="1199" spans="1:29" ht="12.75"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row>
    <row r="1200" spans="1:29" ht="12.75"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row>
    <row r="1201" spans="1:29" ht="12.75"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row>
    <row r="1202" spans="1:29" ht="12.75"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row>
    <row r="1203" spans="1:29" ht="12.75"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row>
    <row r="1204" spans="1:29" ht="12.75"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row>
    <row r="1205" spans="1:29" ht="12.75"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row>
    <row r="1206" spans="1:29" ht="12.75"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row>
    <row r="1207" spans="1:29" ht="12.75"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row>
    <row r="1208" spans="1:29" ht="12.75"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row>
    <row r="1209" spans="1:29" ht="12.75"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row>
    <row r="1210" spans="1:29" ht="12.75"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row>
    <row r="1211" spans="1:29" ht="12.75"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row>
    <row r="1212" spans="1:29" ht="12.75"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row>
    <row r="1213" spans="1:29" ht="12.75"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row>
    <row r="1214" spans="1:29" ht="12.75"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row>
    <row r="1215" spans="1:29" ht="12.75"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row>
    <row r="1216" spans="1:29" ht="12.75"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row>
    <row r="1217" spans="1:29" ht="12.75"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row>
    <row r="1218" spans="1:29" ht="12.75"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row>
    <row r="1219" spans="1:29" ht="12.75"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row>
    <row r="1220" spans="1:29" ht="12.75"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row>
    <row r="1221" spans="1:29" ht="12.75"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row>
    <row r="1222" spans="1:29" ht="12.75"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row>
    <row r="1223" spans="1:29" ht="12.75"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row>
    <row r="1224" spans="1:29" ht="12.75"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row>
    <row r="1225" spans="1:29" ht="12.75"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row>
    <row r="1226" spans="1:29" ht="12.75"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row>
    <row r="1227" spans="1:29" ht="12.75"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row>
    <row r="1228" spans="1:29" ht="12.75"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row>
    <row r="1229" spans="1:29" ht="12.75"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row>
    <row r="1230" spans="1:29" ht="12.75"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row>
    <row r="1231" spans="1:29" ht="12.75"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row>
    <row r="1232" spans="1:29" ht="12.75"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row>
    <row r="1233" spans="1:29" ht="12.75"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row>
    <row r="1234" spans="1:29" ht="12.75"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row>
    <row r="1235" spans="1:29" ht="12.75"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row>
    <row r="1236" spans="1:29" ht="12.75"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row>
    <row r="1237" spans="1:29" ht="12.75"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row>
    <row r="1238" spans="1:29" ht="12.75"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row>
    <row r="1239" spans="1:29" ht="12.75"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row>
    <row r="1240" spans="1:29" ht="12.75"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row>
    <row r="1241" spans="1:29" ht="12.75"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row>
    <row r="1242" spans="1:29" ht="12.75"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row>
    <row r="1243" spans="1:29" ht="12.75"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row>
    <row r="1244" spans="1:29" ht="12.75"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row>
    <row r="1245" spans="1:29" ht="12.75"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row>
    <row r="1246" spans="1:29" ht="12.75"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row>
    <row r="1247" spans="1:29" ht="12.75"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row>
    <row r="1248" spans="1:29" ht="12.75"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row>
    <row r="1249" spans="1:29" ht="12.75"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row>
    <row r="1250" spans="1:29" ht="12.75"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row>
    <row r="1251" spans="1:29" ht="12.75"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row>
    <row r="1252" spans="1:29" ht="12.75"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row>
    <row r="1253" spans="1:29" ht="12.75"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row>
    <row r="1254" spans="1:29" ht="12.75"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row>
    <row r="1255" spans="1:29" ht="12.75"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row>
    <row r="1256" spans="1:29" ht="12.75"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row>
    <row r="1257" spans="1:29" ht="12.75"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row>
    <row r="1258" spans="1:29" ht="12.75"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row>
    <row r="1259" spans="1:29" ht="12.75"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row>
    <row r="1260" spans="1:29" ht="12.75"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row>
    <row r="1261" spans="1:29" ht="12.75"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row>
    <row r="1262" spans="1:29" ht="12.75"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row>
    <row r="1263" spans="1:29" ht="12.75"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row>
    <row r="1264" spans="1:29" ht="12.75"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row>
    <row r="1265" spans="1:29" ht="12.75"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row>
    <row r="1266" spans="1:29" ht="12.75"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row>
    <row r="1267" spans="1:29" ht="12.75"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row>
    <row r="1268" spans="1:29" ht="12.75"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row>
    <row r="1269" spans="1:29" ht="12.75"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row>
    <row r="1270" spans="1:29" ht="12.75"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row>
    <row r="1271" spans="1:29" ht="12.75"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row>
    <row r="1272" spans="1:29" ht="12.75"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row>
    <row r="1273" spans="1:29" ht="12.75"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row>
    <row r="1274" spans="1:29" ht="12.75"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row>
    <row r="1275" spans="1:29" ht="12.75"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row>
    <row r="1276" spans="1:29" ht="12.75"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row>
    <row r="1277" spans="1:29" ht="12.75"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row>
    <row r="1278" spans="1:29" ht="12.75"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row>
    <row r="1279" spans="1:29" ht="12.75"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row>
    <row r="1280" spans="1:29" ht="12.75"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row>
    <row r="1281" spans="1:29" ht="12.75"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row>
    <row r="1282" spans="1:29" ht="12.75"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row>
    <row r="1283" spans="1:29" ht="12.75"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row>
    <row r="1284" spans="1:29" ht="12.75"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row>
    <row r="1285" spans="1:29" ht="12.75"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row>
    <row r="1286" spans="1:29" ht="12.75"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row>
    <row r="1287" spans="1:29" ht="12.75"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row>
    <row r="1288" spans="1:29" ht="12.75"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row>
    <row r="1289" spans="1:29" ht="12.75"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row>
    <row r="1290" spans="1:29" ht="12.75"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row>
    <row r="1291" spans="1:29" ht="12.75"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row>
    <row r="1292" spans="1:29" ht="12.75"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row>
    <row r="1293" spans="1:29" ht="12.75"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row>
    <row r="1294" spans="1:29" ht="12.75"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row>
    <row r="1295" spans="1:29" ht="12.75"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row>
    <row r="1296" spans="1:29" ht="12.75"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row>
    <row r="1297" spans="1:29" ht="12.75"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row>
    <row r="1298" spans="1:29" ht="12.75"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row>
    <row r="1299" spans="1:29" ht="12.75"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row>
    <row r="1300" spans="1:29" ht="12.75"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row>
    <row r="1301" spans="1:29" ht="12.75"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row>
    <row r="1302" spans="1:29" ht="12.75"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row>
    <row r="1303" spans="1:29" ht="12.75"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row>
    <row r="1304" spans="1:29" ht="12.75"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row>
    <row r="1305" spans="1:29" ht="12.75"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row>
    <row r="1306" spans="1:29" ht="12.75"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row>
    <row r="1307" spans="1:29" ht="12.75"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row>
    <row r="1308" spans="1:29" ht="12.75"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row>
    <row r="1309" spans="1:29" ht="12.75"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row>
    <row r="1310" spans="1:29" ht="12.75"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row>
    <row r="1311" spans="1:29" ht="12.75"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row>
    <row r="1312" spans="1:29" ht="12.75"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row>
    <row r="1313" spans="1:29" ht="12.75"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row>
    <row r="1314" spans="1:29" ht="12.75"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row>
    <row r="1315" spans="1:29" ht="12.75"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row>
    <row r="1316" spans="1:29" ht="12.75"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row>
    <row r="1317" spans="1:29" ht="12.75"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row>
    <row r="1318" spans="1:29" ht="12.75"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row>
    <row r="1319" spans="1:29" ht="12.75"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row>
    <row r="1320" spans="1:29" ht="12.75"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row>
    <row r="1321" spans="1:29" ht="12.75"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row>
    <row r="1322" spans="1:29" ht="12.75"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row>
    <row r="1323" spans="1:29" ht="12.75"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row>
    <row r="1324" spans="1:29" ht="12.75"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row>
    <row r="1325" spans="1:29" ht="12.75"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row>
    <row r="1326" spans="1:29" ht="12.75"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row>
    <row r="1327" spans="1:29" ht="12.75"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row>
    <row r="1328" spans="1:29" ht="12.75"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row>
    <row r="1329" spans="1:29" ht="12.75"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row>
    <row r="1330" spans="1:29" ht="12.75"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row>
    <row r="1331" spans="1:29" ht="12.75"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row>
    <row r="1332" spans="1:29" ht="12.75"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row>
    <row r="1333" spans="1:29" ht="12.75"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row>
    <row r="1334" spans="1:29" ht="12.75"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row>
    <row r="1335" spans="1:29" ht="12.75"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row>
    <row r="1336" spans="1:29" ht="12.75"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row>
    <row r="1337" spans="1:29" ht="12.75"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row>
    <row r="1338" spans="1:29" ht="12.75"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row>
    <row r="1339" spans="1:29" ht="12.75"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row>
    <row r="1340" spans="1:29" ht="12.75"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row>
    <row r="1341" spans="1:29" ht="12.75"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row>
    <row r="1342" spans="1:29" ht="12.75"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row>
    <row r="1343" spans="1:29" ht="12.75"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row>
    <row r="1344" spans="1:29" ht="12.75"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row>
    <row r="1345" spans="1:29" ht="12.75"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row>
    <row r="1346" spans="1:29" ht="12.75"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row>
    <row r="1347" spans="1:29" ht="12.75"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row>
    <row r="1348" spans="1:29" ht="12.75"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row>
    <row r="1349" spans="1:29" ht="12.75"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row>
    <row r="1350" spans="1:29" ht="12.75"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row>
    <row r="1351" spans="1:29" ht="12.75"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row>
    <row r="1352" spans="1:29" ht="12.75"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row>
    <row r="1353" spans="1:29" ht="12.75"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row>
    <row r="1354" spans="1:29" ht="12.75"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row>
    <row r="1355" spans="1:29" ht="12.75"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row>
    <row r="1356" spans="1:29" ht="12.75"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row>
    <row r="1357" spans="1:29" ht="12.75"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row>
    <row r="1358" spans="1:29" ht="12.75"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row>
    <row r="1359" spans="1:29" ht="12.75"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row>
    <row r="1360" spans="1:29" ht="12.75"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row>
    <row r="1361" spans="1:29" ht="12.75"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row>
    <row r="1362" spans="1:29" ht="12.75"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row>
    <row r="1363" spans="1:29" ht="12.75"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row>
    <row r="1364" spans="1:29" ht="12.75"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row>
    <row r="1365" spans="1:29" ht="12.75"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row>
    <row r="1366" spans="1:29" ht="12.75"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row>
    <row r="1367" spans="1:29" ht="12.75" customHeight="1" x14ac:dyDescent="0.2">
      <c r="A1367" s="264"/>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row>
    <row r="1368" spans="1:29" ht="12.75" customHeight="1" x14ac:dyDescent="0.2">
      <c r="A1368" s="264"/>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row>
    <row r="1369" spans="1:29" ht="12.75" customHeight="1" x14ac:dyDescent="0.2">
      <c r="A1369" s="264"/>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row>
    <row r="1370" spans="1:29" ht="12.75" customHeight="1" x14ac:dyDescent="0.2">
      <c r="A1370" s="264"/>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row>
    <row r="1371" spans="1:29" ht="12.75" customHeight="1" x14ac:dyDescent="0.2">
      <c r="A1371" s="264"/>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row>
    <row r="1372" spans="1:29" ht="12.75" customHeight="1" x14ac:dyDescent="0.2">
      <c r="A1372" s="264"/>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row>
    <row r="1373" spans="1:29" ht="12.75" customHeight="1" x14ac:dyDescent="0.2">
      <c r="A1373" s="264"/>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row>
    <row r="1374" spans="1:29" ht="12.75" customHeight="1" x14ac:dyDescent="0.2">
      <c r="A1374" s="264"/>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row>
    <row r="1375" spans="1:29" ht="12.75" customHeight="1" x14ac:dyDescent="0.2">
      <c r="A1375" s="264"/>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row>
    <row r="1376" spans="1:29" ht="12.75" customHeight="1" x14ac:dyDescent="0.2">
      <c r="A1376" s="264"/>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row>
    <row r="1377" spans="1:29" ht="12.75" customHeight="1" x14ac:dyDescent="0.2">
      <c r="A1377" s="264"/>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row>
    <row r="1378" spans="1:29" ht="12.75" customHeight="1" x14ac:dyDescent="0.2">
      <c r="A1378" s="264"/>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row>
    <row r="1379" spans="1:29" ht="12.75" customHeight="1" x14ac:dyDescent="0.2">
      <c r="A1379" s="264"/>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row>
    <row r="1380" spans="1:29" ht="12.75" customHeight="1" x14ac:dyDescent="0.2">
      <c r="A1380" s="264"/>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row>
    <row r="1381" spans="1:29" ht="12.75" customHeight="1" x14ac:dyDescent="0.2">
      <c r="A1381" s="264"/>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c r="Z1381" s="264"/>
      <c r="AA1381" s="264"/>
      <c r="AB1381" s="264"/>
      <c r="AC1381" s="264"/>
    </row>
    <row r="1382" spans="1:29" ht="12.75" customHeight="1" x14ac:dyDescent="0.2">
      <c r="A1382" s="264"/>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row>
    <row r="1383" spans="1:29" ht="12.75" customHeight="1" x14ac:dyDescent="0.2">
      <c r="A1383" s="264"/>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row>
    <row r="1384" spans="1:29" ht="12.75" customHeight="1" x14ac:dyDescent="0.2">
      <c r="A1384" s="264"/>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row>
    <row r="1385" spans="1:29" ht="12.75" customHeight="1" x14ac:dyDescent="0.2">
      <c r="A1385" s="264"/>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row>
    <row r="1386" spans="1:29" ht="12.75" customHeight="1" x14ac:dyDescent="0.2">
      <c r="A1386" s="264"/>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row>
    <row r="1387" spans="1:29" ht="12.75" customHeight="1" x14ac:dyDescent="0.2">
      <c r="A1387" s="264"/>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row>
    <row r="1388" spans="1:29" ht="12.75" customHeight="1" x14ac:dyDescent="0.2">
      <c r="A1388" s="264"/>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row>
    <row r="1389" spans="1:29" ht="12.75" customHeight="1" x14ac:dyDescent="0.2">
      <c r="A1389" s="264"/>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row>
    <row r="1390" spans="1:29" ht="12.75" customHeight="1" x14ac:dyDescent="0.2">
      <c r="A1390" s="264"/>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row>
    <row r="1391" spans="1:29" ht="12.75" customHeight="1" x14ac:dyDescent="0.2">
      <c r="A1391" s="264"/>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c r="Z1391" s="264"/>
      <c r="AA1391" s="264"/>
      <c r="AB1391" s="264"/>
      <c r="AC1391" s="264"/>
    </row>
    <row r="1392" spans="1:29" ht="12.75" customHeight="1" x14ac:dyDescent="0.2">
      <c r="A1392" s="264"/>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row>
    <row r="1393" spans="1:29" ht="12.75" customHeight="1" x14ac:dyDescent="0.2">
      <c r="A1393" s="264"/>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c r="AB1393" s="264"/>
      <c r="AC1393" s="264"/>
    </row>
    <row r="1394" spans="1:29" ht="12.75" customHeight="1" x14ac:dyDescent="0.2">
      <c r="A1394" s="264"/>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c r="Z1394" s="264"/>
      <c r="AA1394" s="264"/>
      <c r="AB1394" s="264"/>
      <c r="AC1394" s="264"/>
    </row>
    <row r="1395" spans="1:29" ht="12.75" customHeight="1" x14ac:dyDescent="0.2">
      <c r="A1395" s="264"/>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row>
    <row r="1396" spans="1:29" ht="12.75" customHeight="1" x14ac:dyDescent="0.2">
      <c r="A1396" s="264"/>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row>
    <row r="1397" spans="1:29" ht="12.75" customHeight="1" x14ac:dyDescent="0.2">
      <c r="A1397" s="264"/>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row>
    <row r="1398" spans="1:29" ht="12.75" customHeight="1" x14ac:dyDescent="0.2">
      <c r="A1398" s="264"/>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row>
    <row r="1399" spans="1:29" ht="12.75" customHeight="1" x14ac:dyDescent="0.2">
      <c r="A1399" s="264"/>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row>
    <row r="1400" spans="1:29" ht="12.75" customHeight="1" x14ac:dyDescent="0.2">
      <c r="A1400" s="264"/>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row>
    <row r="1401" spans="1:29" ht="12.75" customHeight="1" x14ac:dyDescent="0.2">
      <c r="A1401" s="264"/>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row>
    <row r="1402" spans="1:29" ht="12.75" customHeight="1" x14ac:dyDescent="0.2">
      <c r="A1402" s="264"/>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row>
    <row r="1403" spans="1:29" ht="12.75" customHeight="1" x14ac:dyDescent="0.2">
      <c r="A1403" s="264"/>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row>
    <row r="1404" spans="1:29" ht="12.75" customHeight="1" x14ac:dyDescent="0.2">
      <c r="A1404" s="264"/>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row>
    <row r="1405" spans="1:29" ht="12.75" customHeight="1" x14ac:dyDescent="0.2">
      <c r="A1405" s="264"/>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row>
    <row r="1406" spans="1:29" ht="12.75" customHeight="1" x14ac:dyDescent="0.2">
      <c r="A1406" s="264"/>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row>
    <row r="1407" spans="1:29" ht="12.75" customHeight="1" x14ac:dyDescent="0.2">
      <c r="A1407" s="264"/>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row>
    <row r="1408" spans="1:29" ht="12.75" customHeight="1" x14ac:dyDescent="0.2">
      <c r="A1408" s="264"/>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row>
    <row r="1409" spans="1:29" ht="12.75" customHeight="1" x14ac:dyDescent="0.2">
      <c r="A1409" s="264"/>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row>
    <row r="1410" spans="1:29" ht="12.75" customHeight="1" x14ac:dyDescent="0.2">
      <c r="A1410" s="264"/>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row>
    <row r="1411" spans="1:29" ht="12.75" customHeight="1" x14ac:dyDescent="0.2">
      <c r="A1411" s="264"/>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row>
    <row r="1412" spans="1:29" ht="12.75" customHeight="1" x14ac:dyDescent="0.2">
      <c r="A1412" s="264"/>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c r="Z1412" s="264"/>
      <c r="AA1412" s="264"/>
      <c r="AB1412" s="264"/>
      <c r="AC1412" s="264"/>
    </row>
    <row r="1413" spans="1:29" ht="12.75" customHeight="1" x14ac:dyDescent="0.2">
      <c r="A1413" s="264"/>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row>
    <row r="1414" spans="1:29" ht="12.75" customHeight="1" x14ac:dyDescent="0.2">
      <c r="A1414" s="264"/>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row>
    <row r="1415" spans="1:29" ht="12.75" customHeight="1" x14ac:dyDescent="0.2">
      <c r="A1415" s="264"/>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row>
    <row r="1416" spans="1:29" ht="12.75" customHeight="1" x14ac:dyDescent="0.2">
      <c r="A1416" s="264"/>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row>
    <row r="1417" spans="1:29" ht="12.75" customHeight="1" x14ac:dyDescent="0.2">
      <c r="A1417" s="264"/>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row>
    <row r="1418" spans="1:29" ht="12.75" customHeight="1" x14ac:dyDescent="0.2">
      <c r="A1418" s="264"/>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row>
    <row r="1419" spans="1:29" ht="12.75" customHeight="1" x14ac:dyDescent="0.2">
      <c r="A1419" s="264"/>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row>
    <row r="1420" spans="1:29" ht="12.75" customHeight="1" x14ac:dyDescent="0.2">
      <c r="A1420" s="264"/>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row>
    <row r="1421" spans="1:29" ht="12.75" customHeight="1" x14ac:dyDescent="0.2">
      <c r="A1421" s="264"/>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c r="Z1421" s="264"/>
      <c r="AA1421" s="264"/>
      <c r="AB1421" s="264"/>
      <c r="AC1421" s="264"/>
    </row>
    <row r="1422" spans="1:29" ht="12.75" customHeight="1" x14ac:dyDescent="0.2">
      <c r="A1422" s="264"/>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c r="AB1422" s="264"/>
      <c r="AC1422" s="264"/>
    </row>
    <row r="1423" spans="1:29" ht="12.75" customHeight="1" x14ac:dyDescent="0.2">
      <c r="A1423" s="264"/>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row>
    <row r="1424" spans="1:29" ht="12.75" customHeight="1" x14ac:dyDescent="0.2">
      <c r="A1424" s="264"/>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c r="Z1424" s="264"/>
      <c r="AA1424" s="264"/>
      <c r="AB1424" s="264"/>
      <c r="AC1424" s="264"/>
    </row>
    <row r="1425" spans="1:29" ht="12.75" customHeight="1" x14ac:dyDescent="0.2">
      <c r="A1425" s="264"/>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c r="Z1425" s="264"/>
      <c r="AA1425" s="264"/>
      <c r="AB1425" s="264"/>
      <c r="AC1425" s="264"/>
    </row>
    <row r="1426" spans="1:29" ht="12.75" customHeight="1" x14ac:dyDescent="0.2">
      <c r="A1426" s="264"/>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row>
    <row r="1427" spans="1:29" ht="12.75" customHeight="1" x14ac:dyDescent="0.2">
      <c r="A1427" s="264"/>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row>
    <row r="1428" spans="1:29" ht="12.75" customHeight="1" x14ac:dyDescent="0.2">
      <c r="A1428" s="264"/>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row>
    <row r="1429" spans="1:29" ht="12.75" customHeight="1" x14ac:dyDescent="0.2">
      <c r="A1429" s="264"/>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row>
    <row r="1430" spans="1:29" ht="12.75" customHeight="1" x14ac:dyDescent="0.2">
      <c r="A1430" s="264"/>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row>
    <row r="1431" spans="1:29" ht="12.75" customHeight="1" x14ac:dyDescent="0.2">
      <c r="A1431" s="264"/>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row>
    <row r="1432" spans="1:29" ht="12.75" customHeight="1" x14ac:dyDescent="0.2">
      <c r="A1432" s="264"/>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row>
    <row r="1433" spans="1:29" ht="12.75" customHeight="1" x14ac:dyDescent="0.2">
      <c r="A1433" s="264"/>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row>
    <row r="1434" spans="1:29" ht="12.75" customHeight="1" x14ac:dyDescent="0.2">
      <c r="A1434" s="264"/>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row>
    <row r="1435" spans="1:29" ht="12.75" customHeight="1" x14ac:dyDescent="0.2">
      <c r="A1435" s="264"/>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row>
    <row r="1436" spans="1:29" ht="12.75" customHeight="1" x14ac:dyDescent="0.2">
      <c r="A1436" s="264"/>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row>
    <row r="1437" spans="1:29" ht="12.75" customHeight="1" x14ac:dyDescent="0.2">
      <c r="A1437" s="264"/>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row>
  </sheetData>
  <sheetProtection algorithmName="SHA-512" hashValue="E0qVT1VsF2wCOqdZVyW73R/+8joSiw2sKSvN0qXZ2byF8xZQzeIrjgw2YCLhIuELcw8DQloPoqDyxbZ3T+epjg==" saltValue="KAzcPhuCAyatwgo03cmoXA==" spinCount="100000" sheet="1" formatColumns="0" formatRows="0" insertHyperlinks="0" selectLockedCells="1" sort="0"/>
  <autoFilter ref="A9:AC567" xr:uid="{00000000-0001-0000-0200-000000000000}">
    <filterColumn colId="1">
      <filters>
        <filter val="INVESTIGACIÓN_E_INNOVACIÓN"/>
      </filters>
    </filterColumn>
    <filterColumn colId="18" showButton="0"/>
    <filterColumn colId="23" showButton="0"/>
    <filterColumn colId="25" showButton="0"/>
  </autoFilter>
  <mergeCells count="2997">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K379:K381"/>
    <mergeCell ref="L379:L381"/>
    <mergeCell ref="K382:K384"/>
    <mergeCell ref="L382:L384"/>
    <mergeCell ref="K385:K387"/>
    <mergeCell ref="L385:L38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s>
  <conditionalFormatting sqref="I10:I567">
    <cfRule type="cellIs" dxfId="1381" priority="855" operator="equal">
      <formula>"LEVE"</formula>
    </cfRule>
  </conditionalFormatting>
  <conditionalFormatting sqref="I10:I567">
    <cfRule type="cellIs" dxfId="1380" priority="856" operator="equal">
      <formula>"MODERADO"</formula>
    </cfRule>
  </conditionalFormatting>
  <conditionalFormatting sqref="I10:I567">
    <cfRule type="cellIs" dxfId="1379" priority="857" operator="equal">
      <formula>"GRAVE"</formula>
    </cfRule>
  </conditionalFormatting>
  <conditionalFormatting sqref="I10:I567">
    <cfRule type="cellIs" dxfId="1378" priority="858" stopIfTrue="1" operator="equal">
      <formula>1</formula>
    </cfRule>
  </conditionalFormatting>
  <conditionalFormatting sqref="I10:I567">
    <cfRule type="cellIs" dxfId="1377" priority="859" stopIfTrue="1" operator="between">
      <formula>1.9</formula>
      <formula>3.1</formula>
    </cfRule>
  </conditionalFormatting>
  <conditionalFormatting sqref="I10:I567">
    <cfRule type="cellIs" dxfId="1376" priority="860" stopIfTrue="1" operator="equal">
      <formula>4</formula>
    </cfRule>
  </conditionalFormatting>
  <conditionalFormatting sqref="P10:P567">
    <cfRule type="expression" dxfId="1375" priority="861">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96 R499 R502 R505 R508 R511 R514 R517 R520 R523 R526 R529 R532 R550 R553 R556 R559 R562 R565 R535 R538 R541 R544 R547 Q11:Q567 R481 R484 R487 R490 R493">
    <cfRule type="expression" dxfId="1374" priority="862">
      <formula>$M$10="No existe control para el riesgo"</formula>
    </cfRule>
  </conditionalFormatting>
  <conditionalFormatting sqref="R10:R567">
    <cfRule type="cellIs" dxfId="1373" priority="863" operator="equal">
      <formula>"INEXISTENTE"</formula>
    </cfRule>
  </conditionalFormatting>
  <conditionalFormatting sqref="R10:R567">
    <cfRule type="cellIs" dxfId="1372" priority="864" operator="equal">
      <formula>"ACEPTABLE"</formula>
    </cfRule>
  </conditionalFormatting>
  <conditionalFormatting sqref="R10:R567">
    <cfRule type="cellIs" dxfId="1371" priority="865" operator="equal">
      <formula>"FUERTE"</formula>
    </cfRule>
  </conditionalFormatting>
  <conditionalFormatting sqref="R10:R567">
    <cfRule type="cellIs" dxfId="1370" priority="866" operator="equal">
      <formula>"DÉBIL"</formula>
    </cfRule>
  </conditionalFormatting>
  <conditionalFormatting sqref="V10:V567">
    <cfRule type="expression" dxfId="1369" priority="867">
      <formula>U10="ASUMIR"</formula>
    </cfRule>
  </conditionalFormatting>
  <conditionalFormatting sqref="W10:W567">
    <cfRule type="expression" dxfId="1368" priority="868">
      <formula>U10="ASUMIR"</formula>
    </cfRule>
  </conditionalFormatting>
  <conditionalFormatting sqref="Y52:Y63 Y136:Y216 Y259:Y276 Y286:Y288 Y301:Y318 Y337:Y350 Y376:Y390 Y430:Y438 Y440:Y441 Y496:Y567">
    <cfRule type="expression" dxfId="1367" priority="871">
      <formula>U52="ASUMIR"</formula>
    </cfRule>
  </conditionalFormatting>
  <conditionalFormatting sqref="Z52:Z63 Z136:Z216 Z259:Z276 Z286:Z288 Z301:Z318 Z337:Z350 Z376:Z390 Z430:Z438 Z440:Z441 Z496:Z567">
    <cfRule type="expression" dxfId="1366" priority="872">
      <formula>U52="ASUMIR"</formula>
    </cfRule>
  </conditionalFormatting>
  <conditionalFormatting sqref="Z52:Z63 Z136:Z216 Z259:Z276 Z286:Z288 Z301:Z318 Z337:Z350 Z376:Z390 Z430:Z438 Z440:Z441 Z496:Z567">
    <cfRule type="beginsWith" dxfId="1365" priority="873" operator="beginsWith" text="Eficaz">
      <formula>LEFT((Z52),LEN("Eficaz"))=("Eficaz")</formula>
    </cfRule>
  </conditionalFormatting>
  <conditionalFormatting sqref="Z52:Z63 Z136:Z216 Z259:Z276 Z286:Z288 Z301:Z318 Z337:Z350 Z376:Z390 Z430:Z438 Z440:Z441 Z496:Z567">
    <cfRule type="beginsWith" dxfId="1364" priority="874" operator="beginsWith" text="No eficaz">
      <formula>LEFT((Z52),LEN("No eficaz"))=("No eficaz")</formula>
    </cfRule>
  </conditionalFormatting>
  <conditionalFormatting sqref="AA52:AA63 AA136:AA216 AA259:AA276 AA286:AA288 AA301:AA318 AA430:AA438 AA440:AA441 AA496:AA567 AA337:AA350">
    <cfRule type="expression" dxfId="1363" priority="875">
      <formula>$X$10&lt;&gt;"CUMPLIMIENTO_TOTAL"</formula>
    </cfRule>
  </conditionalFormatting>
  <conditionalFormatting sqref="AA52:AA63 AA136:AA216 AA259:AA276 AA286:AA288 AA301:AA318 AA430:AA438 AA440:AA441 AA496:AA567 AA337:AA350">
    <cfRule type="expression" dxfId="1362" priority="876">
      <formula>U52="ASUMIR"</formula>
    </cfRule>
  </conditionalFormatting>
  <conditionalFormatting sqref="AB337:AB351 AB496:AB567">
    <cfRule type="containsText" dxfId="1361" priority="942" operator="containsText" text="CONTINUA LA ACCIÓN ANTERIOR">
      <formula>NOT(ISERROR(SEARCH("CONTINUA LA ACCIÓN ANTERIOR",AB337)))</formula>
    </cfRule>
  </conditionalFormatting>
  <conditionalFormatting sqref="AB337:AB351 AB496:AB567">
    <cfRule type="containsText" dxfId="1360" priority="943" operator="containsText" text="REQUIERE NUEVA ACCIÓN">
      <formula>NOT(ISERROR(SEARCH("REQUIERE NUEVA ACCIÓN",AB337)))</formula>
    </cfRule>
  </conditionalFormatting>
  <conditionalFormatting sqref="AB337:AB351 AB496:AB567">
    <cfRule type="containsText" dxfId="1359" priority="944" operator="containsText" text="RIESGO CONTROLADO">
      <formula>NOT(ISERROR(SEARCH("RIESGO CONTROLADO",AB337)))</formula>
    </cfRule>
  </conditionalFormatting>
  <conditionalFormatting sqref="X52:AA63 X136:AA216 X259:AA276 X286:AA288 X301:AA318 X376:Z390 X430:AA438 X440:AA441 X496:AA567 X337:AA350">
    <cfRule type="expression" dxfId="1358" priority="853">
      <formula>$U52="ASUMIR"</formula>
    </cfRule>
  </conditionalFormatting>
  <conditionalFormatting sqref="AA52:AA63 AA136:AA216 AA259:AA276 AA286:AA288 AA301:AA318 AA430:AA438 AA440:AA441 AA496:AA567 AA337:AA350">
    <cfRule type="expression" dxfId="1357" priority="852">
      <formula>$X52="CUMPLIMIENTO_PARCIAL"</formula>
    </cfRule>
  </conditionalFormatting>
  <conditionalFormatting sqref="AA52:AA63 AA136:AA216 AA259:AA276 AA286:AA288 AA301:AA318 AA430:AA438 AA440:AA441 AA496:AA567 AA337:AA350">
    <cfRule type="expression" dxfId="1356" priority="851">
      <formula>$X52="NO_CUMPLIDA"</formula>
    </cfRule>
  </conditionalFormatting>
  <conditionalFormatting sqref="X10:X24">
    <cfRule type="cellIs" dxfId="1355" priority="806" operator="equal">
      <formula>"NO_CUMPLIDA"</formula>
    </cfRule>
    <cfRule type="expression" dxfId="1354" priority="810">
      <formula>U10="ASUMIR"</formula>
    </cfRule>
  </conditionalFormatting>
  <conditionalFormatting sqref="Y13:Y24">
    <cfRule type="expression" dxfId="1353" priority="808">
      <formula>U13="ASUMIR"</formula>
    </cfRule>
  </conditionalFormatting>
  <conditionalFormatting sqref="Z13:Z15 Z21 Z23:Z24">
    <cfRule type="expression" dxfId="1352" priority="809">
      <formula>U13="ASUMIR"</formula>
    </cfRule>
    <cfRule type="beginsWith" dxfId="1351" priority="811" operator="beginsWith" text="Eficaz">
      <formula>LEFT(Z13,LEN("Eficaz"))="Eficaz"</formula>
    </cfRule>
    <cfRule type="beginsWith" dxfId="1350" priority="812" operator="beginsWith" text="No eficaz">
      <formula>LEFT(Z13,LEN("No eficaz"))="No eficaz"</formula>
    </cfRule>
  </conditionalFormatting>
  <conditionalFormatting sqref="AA10">
    <cfRule type="expression" dxfId="1349" priority="805">
      <formula>$X$10&lt;&gt;"CUMPLIMIENTO_TOTAL"</formula>
    </cfRule>
  </conditionalFormatting>
  <conditionalFormatting sqref="AA10:AA24">
    <cfRule type="expression" dxfId="1348" priority="807">
      <formula>U10="ASUMIR"</formula>
    </cfRule>
  </conditionalFormatting>
  <conditionalFormatting sqref="AA11">
    <cfRule type="expression" dxfId="1347" priority="804">
      <formula>$X$11&lt;&gt;"CUMPLIMIENTO_TOTAL"</formula>
    </cfRule>
  </conditionalFormatting>
  <conditionalFormatting sqref="AA12">
    <cfRule type="expression" dxfId="1346" priority="803">
      <formula>$X$12&lt;&gt;"CUMPLIMIENTO_TOTAL"</formula>
    </cfRule>
  </conditionalFormatting>
  <conditionalFormatting sqref="AA13">
    <cfRule type="expression" dxfId="1345" priority="802">
      <formula>$X$13&lt;&gt;"CUMPLIMIENTO_TOTAL"</formula>
    </cfRule>
  </conditionalFormatting>
  <conditionalFormatting sqref="AA14">
    <cfRule type="expression" dxfId="1344" priority="801">
      <formula>$X$14&lt;&gt;"CUMPLIMIENTO_TOTAL"</formula>
    </cfRule>
  </conditionalFormatting>
  <conditionalFormatting sqref="AA15">
    <cfRule type="expression" dxfId="1343" priority="800">
      <formula>$X$15&lt;&gt;"CUMPLIMIENTO_TOTAL"</formula>
    </cfRule>
  </conditionalFormatting>
  <conditionalFormatting sqref="AA16">
    <cfRule type="expression" dxfId="1342" priority="799">
      <formula>$X$16&lt;&gt;"CUMPLIMIENTO_TOTAL"</formula>
    </cfRule>
  </conditionalFormatting>
  <conditionalFormatting sqref="AA17">
    <cfRule type="expression" dxfId="1341" priority="798">
      <formula>$X$17&lt;&gt;"CUMPLIMIENTO_TOTAL"</formula>
    </cfRule>
  </conditionalFormatting>
  <conditionalFormatting sqref="AA18">
    <cfRule type="expression" dxfId="1340" priority="797">
      <formula>$X$18&lt;&gt;"CUMPLIMIENTO_TOTAL"</formula>
    </cfRule>
  </conditionalFormatting>
  <conditionalFormatting sqref="AA19">
    <cfRule type="expression" dxfId="1339" priority="796">
      <formula>$X$19&lt;&gt;"CUMPLIMIENTO_TOTAL"</formula>
    </cfRule>
  </conditionalFormatting>
  <conditionalFormatting sqref="AA20">
    <cfRule type="expression" dxfId="1338" priority="795">
      <formula>$X$20&lt;&gt;"CUMPLIMIENTO_TOTAL"</formula>
    </cfRule>
  </conditionalFormatting>
  <conditionalFormatting sqref="AA21">
    <cfRule type="expression" dxfId="1337" priority="794">
      <formula>$X$21&lt;&gt;"CUMPLIMIENTO_TOTAL"</formula>
    </cfRule>
  </conditionalFormatting>
  <conditionalFormatting sqref="AA22">
    <cfRule type="expression" dxfId="1336" priority="793">
      <formula>$X$22&lt;&gt;"CUMPLIMIENTO_TOTAL"</formula>
    </cfRule>
  </conditionalFormatting>
  <conditionalFormatting sqref="AA23">
    <cfRule type="expression" dxfId="1335" priority="792">
      <formula>$X$23&lt;&gt;"CUMPLIMIENTO_TOTAL"</formula>
    </cfRule>
  </conditionalFormatting>
  <conditionalFormatting sqref="AA24">
    <cfRule type="expression" dxfId="1334" priority="791">
      <formula>$X$24&lt;&gt;"CUMPLIMIENTO_TOTAL"</formula>
    </cfRule>
  </conditionalFormatting>
  <conditionalFormatting sqref="Y10:Y12">
    <cfRule type="expression" dxfId="1333" priority="790">
      <formula>U10="ASUMIR"</formula>
    </cfRule>
  </conditionalFormatting>
  <conditionalFormatting sqref="Z10">
    <cfRule type="beginsWith" dxfId="1332" priority="788" operator="beginsWith" text="No eficaz">
      <formula>LEFT(Z10,LEN("No eficaz"))="No eficaz"</formula>
    </cfRule>
  </conditionalFormatting>
  <conditionalFormatting sqref="Z10">
    <cfRule type="beginsWith" dxfId="1331" priority="787" operator="beginsWith" text="Eficaz">
      <formula>LEFT(Z10,LEN("Eficaz"))="Eficaz"</formula>
    </cfRule>
  </conditionalFormatting>
  <conditionalFormatting sqref="Z10">
    <cfRule type="expression" dxfId="1330" priority="786">
      <formula>U10="ASUMIR"</formula>
    </cfRule>
  </conditionalFormatting>
  <conditionalFormatting sqref="Z11">
    <cfRule type="beginsWith" dxfId="1329" priority="784" operator="beginsWith" text="No eficaz">
      <formula>LEFT(Z11,LEN("No eficaz"))="No eficaz"</formula>
    </cfRule>
  </conditionalFormatting>
  <conditionalFormatting sqref="Z11">
    <cfRule type="beginsWith" dxfId="1328" priority="783" operator="beginsWith" text="Eficaz">
      <formula>LEFT(Z11,LEN("Eficaz"))="Eficaz"</formula>
    </cfRule>
  </conditionalFormatting>
  <conditionalFormatting sqref="Z11">
    <cfRule type="expression" dxfId="1327" priority="782">
      <formula>U11="ASUMIR"</formula>
    </cfRule>
  </conditionalFormatting>
  <conditionalFormatting sqref="Z12">
    <cfRule type="beginsWith" dxfId="1326" priority="780" operator="beginsWith" text="No eficaz">
      <formula>LEFT(Z12,LEN("No eficaz"))="No eficaz"</formula>
    </cfRule>
  </conditionalFormatting>
  <conditionalFormatting sqref="Z12">
    <cfRule type="beginsWith" dxfId="1325" priority="779" operator="beginsWith" text="Eficaz">
      <formula>LEFT(Z12,LEN("Eficaz"))="Eficaz"</formula>
    </cfRule>
  </conditionalFormatting>
  <conditionalFormatting sqref="Z12">
    <cfRule type="expression" dxfId="1324" priority="778">
      <formula>U12="ASUMIR"</formula>
    </cfRule>
  </conditionalFormatting>
  <conditionalFormatting sqref="Z16">
    <cfRule type="beginsWith" dxfId="1323" priority="776" operator="beginsWith" text="No eficaz">
      <formula>LEFT(Z16,LEN("No eficaz"))="No eficaz"</formula>
    </cfRule>
  </conditionalFormatting>
  <conditionalFormatting sqref="Z16">
    <cfRule type="beginsWith" dxfId="1322" priority="775" operator="beginsWith" text="Eficaz">
      <formula>LEFT(Z16,LEN("Eficaz"))="Eficaz"</formula>
    </cfRule>
  </conditionalFormatting>
  <conditionalFormatting sqref="Z16">
    <cfRule type="expression" dxfId="1321" priority="774">
      <formula>U16="ASUMIR"</formula>
    </cfRule>
  </conditionalFormatting>
  <conditionalFormatting sqref="Z17">
    <cfRule type="beginsWith" dxfId="1320" priority="772" operator="beginsWith" text="No eficaz">
      <formula>LEFT(Z17,LEN("No eficaz"))="No eficaz"</formula>
    </cfRule>
  </conditionalFormatting>
  <conditionalFormatting sqref="Z17">
    <cfRule type="beginsWith" dxfId="1319" priority="771" operator="beginsWith" text="Eficaz">
      <formula>LEFT(Z17,LEN("Eficaz"))="Eficaz"</formula>
    </cfRule>
  </conditionalFormatting>
  <conditionalFormatting sqref="Z17">
    <cfRule type="expression" dxfId="1318" priority="770">
      <formula>U17="ASUMIR"</formula>
    </cfRule>
  </conditionalFormatting>
  <conditionalFormatting sqref="Z18">
    <cfRule type="beginsWith" dxfId="1317" priority="768" operator="beginsWith" text="No eficaz">
      <formula>LEFT(Z18,LEN("No eficaz"))="No eficaz"</formula>
    </cfRule>
  </conditionalFormatting>
  <conditionalFormatting sqref="Z18">
    <cfRule type="beginsWith" dxfId="1316" priority="767" operator="beginsWith" text="Eficaz">
      <formula>LEFT(Z18,LEN("Eficaz"))="Eficaz"</formula>
    </cfRule>
  </conditionalFormatting>
  <conditionalFormatting sqref="Z18">
    <cfRule type="expression" dxfId="1315" priority="766">
      <formula>U18="ASUMIR"</formula>
    </cfRule>
  </conditionalFormatting>
  <conditionalFormatting sqref="Z19">
    <cfRule type="beginsWith" dxfId="1314" priority="764" operator="beginsWith" text="No eficaz">
      <formula>LEFT(Z19,LEN("No eficaz"))="No eficaz"</formula>
    </cfRule>
  </conditionalFormatting>
  <conditionalFormatting sqref="Z19">
    <cfRule type="beginsWith" dxfId="1313" priority="763" operator="beginsWith" text="Eficaz">
      <formula>LEFT(Z19,LEN("Eficaz"))="Eficaz"</formula>
    </cfRule>
  </conditionalFormatting>
  <conditionalFormatting sqref="Z19">
    <cfRule type="expression" dxfId="1312" priority="762">
      <formula>U19="ASUMIR"</formula>
    </cfRule>
  </conditionalFormatting>
  <conditionalFormatting sqref="Z20">
    <cfRule type="beginsWith" dxfId="1311" priority="760" operator="beginsWith" text="No eficaz">
      <formula>LEFT(Z20,LEN("No eficaz"))="No eficaz"</formula>
    </cfRule>
  </conditionalFormatting>
  <conditionalFormatting sqref="Z20">
    <cfRule type="beginsWith" dxfId="1310" priority="759" operator="beginsWith" text="Eficaz">
      <formula>LEFT(Z20,LEN("Eficaz"))="Eficaz"</formula>
    </cfRule>
  </conditionalFormatting>
  <conditionalFormatting sqref="Z20">
    <cfRule type="expression" dxfId="1309" priority="758">
      <formula>U20="ASUMIR"</formula>
    </cfRule>
  </conditionalFormatting>
  <conditionalFormatting sqref="Z22">
    <cfRule type="beginsWith" dxfId="1308" priority="756" operator="beginsWith" text="No eficaz">
      <formula>LEFT(Z22,LEN("No eficaz"))="No eficaz"</formula>
    </cfRule>
  </conditionalFormatting>
  <conditionalFormatting sqref="Z22">
    <cfRule type="beginsWith" dxfId="1307" priority="755" operator="beginsWith" text="Eficaz">
      <formula>LEFT(Z22,LEN("Eficaz"))="Eficaz"</formula>
    </cfRule>
  </conditionalFormatting>
  <conditionalFormatting sqref="Z22">
    <cfRule type="expression" dxfId="1306" priority="754">
      <formula>U22="ASUMIR"</formula>
    </cfRule>
  </conditionalFormatting>
  <conditionalFormatting sqref="Z25 Z31:Z33 Z37:Z39">
    <cfRule type="beginsWith" dxfId="1305" priority="748" operator="beginsWith" text="No eficaz">
      <formula>LEFT(Z25,LEN("No eficaz"))="No eficaz"</formula>
    </cfRule>
  </conditionalFormatting>
  <conditionalFormatting sqref="Z25 Z31:Z33 Z37:Z39">
    <cfRule type="beginsWith" dxfId="1304" priority="747" operator="beginsWith" text="Eficaz">
      <formula>LEFT(Z25,LEN("Eficaz"))="Eficaz"</formula>
    </cfRule>
  </conditionalFormatting>
  <conditionalFormatting sqref="X25 X31:X33 X37:X39">
    <cfRule type="expression" dxfId="1303" priority="746">
      <formula>U25="ASUMIR"</formula>
    </cfRule>
  </conditionalFormatting>
  <conditionalFormatting sqref="Z25 Z31:Z33 Z37:Z39">
    <cfRule type="expression" dxfId="1302" priority="745">
      <formula>U25="ASUMIR"</formula>
    </cfRule>
  </conditionalFormatting>
  <conditionalFormatting sqref="Y25 Y31:Y33 Y37:Y39">
    <cfRule type="expression" dxfId="1301" priority="744">
      <formula>U25="ASUMIR"</formula>
    </cfRule>
  </conditionalFormatting>
  <conditionalFormatting sqref="AA25:AA39">
    <cfRule type="expression" dxfId="1300" priority="743">
      <formula>U25="ASUMIR"</formula>
    </cfRule>
  </conditionalFormatting>
  <conditionalFormatting sqref="X25 X31:X33 X37:X39">
    <cfRule type="cellIs" dxfId="1299" priority="742" operator="equal">
      <formula>"NO_CUMPLIDA"</formula>
    </cfRule>
  </conditionalFormatting>
  <conditionalFormatting sqref="X31:X33 X37:X39">
    <cfRule type="cellIs" dxfId="1298" priority="741" operator="equal">
      <formula>"NO_CUMPLIDA"</formula>
    </cfRule>
  </conditionalFormatting>
  <conditionalFormatting sqref="AA25">
    <cfRule type="expression" dxfId="1297" priority="740">
      <formula>$X$10&lt;&gt;"CUMPLIMIENTO_TOTAL"</formula>
    </cfRule>
  </conditionalFormatting>
  <conditionalFormatting sqref="AA26">
    <cfRule type="expression" dxfId="1296" priority="739">
      <formula>$X$11&lt;&gt;"CUMPLIMIENTO_TOTAL"</formula>
    </cfRule>
  </conditionalFormatting>
  <conditionalFormatting sqref="AA27">
    <cfRule type="expression" dxfId="1295" priority="738">
      <formula>$X$12&lt;&gt;"CUMPLIMIENTO_TOTAL"</formula>
    </cfRule>
  </conditionalFormatting>
  <conditionalFormatting sqref="AA28">
    <cfRule type="expression" dxfId="1294" priority="737">
      <formula>$X$13&lt;&gt;"CUMPLIMIENTO_TOTAL"</formula>
    </cfRule>
  </conditionalFormatting>
  <conditionalFormatting sqref="AA29">
    <cfRule type="expression" dxfId="1293" priority="736">
      <formula>$X$14&lt;&gt;"CUMPLIMIENTO_TOTAL"</formula>
    </cfRule>
  </conditionalFormatting>
  <conditionalFormatting sqref="AA29:AA30">
    <cfRule type="expression" dxfId="1292" priority="735">
      <formula>$X$15&lt;&gt;"CUMPLIMIENTO_TOTAL"</formula>
    </cfRule>
  </conditionalFormatting>
  <conditionalFormatting sqref="AA31">
    <cfRule type="expression" dxfId="1291" priority="734">
      <formula>$X$16&lt;&gt;"CUMPLIMIENTO_TOTAL"</formula>
    </cfRule>
  </conditionalFormatting>
  <conditionalFormatting sqref="AA32">
    <cfRule type="expression" dxfId="1290" priority="733">
      <formula>$X$17&lt;&gt;"CUMPLIMIENTO_TOTAL"</formula>
    </cfRule>
  </conditionalFormatting>
  <conditionalFormatting sqref="AA33">
    <cfRule type="expression" dxfId="1289" priority="732">
      <formula>$X$18&lt;&gt;"CUMPLIMIENTO_TOTAL"</formula>
    </cfRule>
  </conditionalFormatting>
  <conditionalFormatting sqref="AA34">
    <cfRule type="expression" dxfId="1288" priority="731">
      <formula>$X$19&lt;&gt;"CUMPLIMIENTO_TOTAL"</formula>
    </cfRule>
  </conditionalFormatting>
  <conditionalFormatting sqref="AA35">
    <cfRule type="expression" dxfId="1287" priority="730">
      <formula>$X$20&lt;&gt;"CUMPLIMIENTO_TOTAL"</formula>
    </cfRule>
  </conditionalFormatting>
  <conditionalFormatting sqref="AA36">
    <cfRule type="expression" dxfId="1286" priority="729">
      <formula>$X$21&lt;&gt;"CUMPLIMIENTO_TOTAL"</formula>
    </cfRule>
  </conditionalFormatting>
  <conditionalFormatting sqref="AA37">
    <cfRule type="expression" dxfId="1285" priority="728">
      <formula>$X$22&lt;&gt;"CUMPLIMIENTO_TOTAL"</formula>
    </cfRule>
  </conditionalFormatting>
  <conditionalFormatting sqref="AA38">
    <cfRule type="expression" dxfId="1284" priority="727">
      <formula>$X$23&lt;&gt;"CUMPLIMIENTO_TOTAL"</formula>
    </cfRule>
  </conditionalFormatting>
  <conditionalFormatting sqref="AA39">
    <cfRule type="expression" dxfId="1283" priority="726">
      <formula>$X$24&lt;&gt;"CUMPLIMIENTO_TOTAL"</formula>
    </cfRule>
  </conditionalFormatting>
  <conditionalFormatting sqref="Z26:Z30">
    <cfRule type="beginsWith" dxfId="1282" priority="723" operator="beginsWith" text="No eficaz">
      <formula>LEFT(Z26,LEN("No eficaz"))="No eficaz"</formula>
    </cfRule>
  </conditionalFormatting>
  <conditionalFormatting sqref="Z26:Z30">
    <cfRule type="beginsWith" dxfId="1281" priority="722" operator="beginsWith" text="Eficaz">
      <formula>LEFT(Z26,LEN("Eficaz"))="Eficaz"</formula>
    </cfRule>
  </conditionalFormatting>
  <conditionalFormatting sqref="X26:X30">
    <cfRule type="expression" dxfId="1280" priority="721">
      <formula>U26="ASUMIR"</formula>
    </cfRule>
  </conditionalFormatting>
  <conditionalFormatting sqref="Z26:Z30">
    <cfRule type="expression" dxfId="1279" priority="720">
      <formula>U26="ASUMIR"</formula>
    </cfRule>
  </conditionalFormatting>
  <conditionalFormatting sqref="Y26:Y30">
    <cfRule type="expression" dxfId="1278" priority="719">
      <formula>U26="ASUMIR"</formula>
    </cfRule>
  </conditionalFormatting>
  <conditionalFormatting sqref="X26:X30">
    <cfRule type="cellIs" dxfId="1277" priority="718" operator="equal">
      <formula>"NO_CUMPLIDA"</formula>
    </cfRule>
  </conditionalFormatting>
  <conditionalFormatting sqref="Z34:Z36">
    <cfRule type="beginsWith" dxfId="1276" priority="715" operator="beginsWith" text="No eficaz">
      <formula>LEFT(Z34,LEN("No eficaz"))="No eficaz"</formula>
    </cfRule>
  </conditionalFormatting>
  <conditionalFormatting sqref="Z34:Z36">
    <cfRule type="beginsWith" dxfId="1275" priority="714" operator="beginsWith" text="Eficaz">
      <formula>LEFT(Z34,LEN("Eficaz"))="Eficaz"</formula>
    </cfRule>
  </conditionalFormatting>
  <conditionalFormatting sqref="X34:X36">
    <cfRule type="expression" dxfId="1274" priority="713">
      <formula>U34="ASUMIR"</formula>
    </cfRule>
  </conditionalFormatting>
  <conditionalFormatting sqref="Z34:Z36">
    <cfRule type="expression" dxfId="1273" priority="712">
      <formula>U34="ASUMIR"</formula>
    </cfRule>
  </conditionalFormatting>
  <conditionalFormatting sqref="Y34:Y36">
    <cfRule type="expression" dxfId="1272" priority="711">
      <formula>U34="ASUMIR"</formula>
    </cfRule>
  </conditionalFormatting>
  <conditionalFormatting sqref="X34:X36">
    <cfRule type="cellIs" dxfId="1271" priority="710" operator="equal">
      <formula>"NO_CUMPLIDA"</formula>
    </cfRule>
  </conditionalFormatting>
  <conditionalFormatting sqref="X40:X51">
    <cfRule type="cellIs" dxfId="1270" priority="698" operator="equal">
      <formula>"NO_CUMPLIDA"</formula>
    </cfRule>
    <cfRule type="expression" dxfId="1269" priority="702">
      <formula>U40="ASUMIR"</formula>
    </cfRule>
  </conditionalFormatting>
  <conditionalFormatting sqref="Y40:Y51">
    <cfRule type="expression" dxfId="1268" priority="700">
      <formula>U40="ASUMIR"</formula>
    </cfRule>
  </conditionalFormatting>
  <conditionalFormatting sqref="Z40:Z51">
    <cfRule type="expression" dxfId="1267" priority="701">
      <formula>U40="ASUMIR"</formula>
    </cfRule>
    <cfRule type="beginsWith" dxfId="1266" priority="703" operator="beginsWith" text="Eficaz">
      <formula>LEFT(Z40,LEN("Eficaz"))="Eficaz"</formula>
    </cfRule>
    <cfRule type="beginsWith" dxfId="1265" priority="704" operator="beginsWith" text="No eficaz">
      <formula>LEFT(Z40,LEN("No eficaz"))="No eficaz"</formula>
    </cfRule>
  </conditionalFormatting>
  <conditionalFormatting sqref="AA40">
    <cfRule type="expression" dxfId="1264" priority="697">
      <formula>$X$10&lt;&gt;"CUMPLIMIENTO_TOTAL"</formula>
    </cfRule>
  </conditionalFormatting>
  <conditionalFormatting sqref="AA40:AA51">
    <cfRule type="expression" dxfId="1263" priority="699">
      <formula>U40="ASUMIR"</formula>
    </cfRule>
  </conditionalFormatting>
  <conditionalFormatting sqref="AA41">
    <cfRule type="expression" dxfId="1262" priority="696">
      <formula>$X$11&lt;&gt;"CUMPLIMIENTO_TOTAL"</formula>
    </cfRule>
  </conditionalFormatting>
  <conditionalFormatting sqref="AA42">
    <cfRule type="expression" dxfId="1261" priority="695">
      <formula>$X$12&lt;&gt;"CUMPLIMIENTO_TOTAL"</formula>
    </cfRule>
  </conditionalFormatting>
  <conditionalFormatting sqref="AA43">
    <cfRule type="expression" dxfId="1260" priority="694">
      <formula>$X$13&lt;&gt;"CUMPLIMIENTO_TOTAL"</formula>
    </cfRule>
  </conditionalFormatting>
  <conditionalFormatting sqref="AA44">
    <cfRule type="expression" dxfId="1259" priority="693">
      <formula>$X$14&lt;&gt;"CUMPLIMIENTO_TOTAL"</formula>
    </cfRule>
  </conditionalFormatting>
  <conditionalFormatting sqref="AA45">
    <cfRule type="expression" dxfId="1258" priority="692">
      <formula>$X$15&lt;&gt;"CUMPLIMIENTO_TOTAL"</formula>
    </cfRule>
  </conditionalFormatting>
  <conditionalFormatting sqref="AA46">
    <cfRule type="expression" dxfId="1257" priority="691">
      <formula>$X$16&lt;&gt;"CUMPLIMIENTO_TOTAL"</formula>
    </cfRule>
  </conditionalFormatting>
  <conditionalFormatting sqref="AA47">
    <cfRule type="expression" dxfId="1256" priority="690">
      <formula>$X$17&lt;&gt;"CUMPLIMIENTO_TOTAL"</formula>
    </cfRule>
  </conditionalFormatting>
  <conditionalFormatting sqref="AA48">
    <cfRule type="expression" dxfId="1255" priority="689">
      <formula>$X$18&lt;&gt;"CUMPLIMIENTO_TOTAL"</formula>
    </cfRule>
  </conditionalFormatting>
  <conditionalFormatting sqref="AA49">
    <cfRule type="expression" dxfId="1254" priority="688">
      <formula>$X$19&lt;&gt;"CUMPLIMIENTO_TOTAL"</formula>
    </cfRule>
  </conditionalFormatting>
  <conditionalFormatting sqref="AA50">
    <cfRule type="expression" dxfId="1253" priority="687">
      <formula>$X$20&lt;&gt;"CUMPLIMIENTO_TOTAL"</formula>
    </cfRule>
  </conditionalFormatting>
  <conditionalFormatting sqref="AA51">
    <cfRule type="expression" dxfId="1252" priority="686">
      <formula>$X$21&lt;&gt;"CUMPLIMIENTO_TOTAL"</formula>
    </cfRule>
  </conditionalFormatting>
  <conditionalFormatting sqref="Z64:Z81">
    <cfRule type="expression" dxfId="1251" priority="671">
      <formula>U64="ASUMIR"</formula>
    </cfRule>
  </conditionalFormatting>
  <conditionalFormatting sqref="Z64:Z81">
    <cfRule type="beginsWith" dxfId="1250" priority="672" operator="beginsWith" text="Eficaz">
      <formula>LEFT((Z64),LEN("Eficaz"))=("Eficaz")</formula>
    </cfRule>
  </conditionalFormatting>
  <conditionalFormatting sqref="Z64:Z81">
    <cfRule type="beginsWith" dxfId="1249" priority="673" operator="beginsWith" text="No eficaz">
      <formula>LEFT((Z64),LEN("No eficaz"))=("No eficaz")</formula>
    </cfRule>
  </conditionalFormatting>
  <conditionalFormatting sqref="AB64:AB81">
    <cfRule type="containsText" dxfId="1248" priority="674" operator="containsText" text="CONTINUA LA ACCIÓN ANTERIOR">
      <formula>NOT(ISERROR(SEARCH(("CONTINUA LA ACCIÓN ANTERIOR"),(AB64))))</formula>
    </cfRule>
  </conditionalFormatting>
  <conditionalFormatting sqref="AB64:AB81">
    <cfRule type="containsText" dxfId="1247" priority="675" operator="containsText" text="REQUIERE NUEVA ACCIÓN">
      <formula>NOT(ISERROR(SEARCH(("REQUIERE NUEVA ACCIÓN"),(AB64))))</formula>
    </cfRule>
  </conditionalFormatting>
  <conditionalFormatting sqref="AB64:AB81">
    <cfRule type="containsText" dxfId="1246" priority="676" operator="containsText" text="RIESGO CONTROLADO">
      <formula>NOT(ISERROR(SEARCH(("RIESGO CONTROLADO"),(AB64))))</formula>
    </cfRule>
  </conditionalFormatting>
  <conditionalFormatting sqref="AA64:AA81">
    <cfRule type="expression" dxfId="1245" priority="677">
      <formula>$X$10&lt;&gt;"CUMPLIMIENTO_TOTAL"</formula>
    </cfRule>
  </conditionalFormatting>
  <conditionalFormatting sqref="AA64:AA81">
    <cfRule type="expression" dxfId="1244" priority="678">
      <formula>U64="ASUMIR"</formula>
    </cfRule>
  </conditionalFormatting>
  <conditionalFormatting sqref="AA64:AA81">
    <cfRule type="expression" dxfId="1243" priority="679">
      <formula>$X64="CUMPLIMIENTO_PARCIAL"</formula>
    </cfRule>
  </conditionalFormatting>
  <conditionalFormatting sqref="AA64:AA81">
    <cfRule type="expression" dxfId="1242" priority="680">
      <formula>$X64="NO_CUMPLIDA"</formula>
    </cfRule>
  </conditionalFormatting>
  <conditionalFormatting sqref="Y64:Y81">
    <cfRule type="expression" dxfId="1241" priority="681">
      <formula>U64="ASUMIR"</formula>
    </cfRule>
  </conditionalFormatting>
  <conditionalFormatting sqref="X64:AA81">
    <cfRule type="expression" dxfId="1240" priority="682">
      <formula>$U64="ASUMIR"</formula>
    </cfRule>
  </conditionalFormatting>
  <conditionalFormatting sqref="X82:X96">
    <cfRule type="cellIs" dxfId="1239" priority="659" operator="equal">
      <formula>"NO_CUMPLIDA"</formula>
    </cfRule>
    <cfRule type="expression" dxfId="1238" priority="663">
      <formula>U82="ASUMIR"</formula>
    </cfRule>
  </conditionalFormatting>
  <conditionalFormatting sqref="Y82:Y96">
    <cfRule type="expression" dxfId="1237" priority="661">
      <formula>U82="ASUMIR"</formula>
    </cfRule>
  </conditionalFormatting>
  <conditionalFormatting sqref="Z82:Z96">
    <cfRule type="expression" dxfId="1236" priority="662">
      <formula>U82="ASUMIR"</formula>
    </cfRule>
    <cfRule type="beginsWith" dxfId="1235" priority="664" operator="beginsWith" text="Eficaz">
      <formula>LEFT(Z82,LEN("Eficaz"))="Eficaz"</formula>
    </cfRule>
    <cfRule type="beginsWith" dxfId="1234" priority="665" operator="beginsWith" text="No eficaz">
      <formula>LEFT(Z82,LEN("No eficaz"))="No eficaz"</formula>
    </cfRule>
  </conditionalFormatting>
  <conditionalFormatting sqref="AA82">
    <cfRule type="expression" dxfId="1233" priority="658">
      <formula>$X$10&lt;&gt;"CUMPLIMIENTO_TOTAL"</formula>
    </cfRule>
  </conditionalFormatting>
  <conditionalFormatting sqref="AA82:AA90 AA93:AA96">
    <cfRule type="expression" dxfId="1232" priority="660">
      <formula>U82="ASUMIR"</formula>
    </cfRule>
  </conditionalFormatting>
  <conditionalFormatting sqref="AA83">
    <cfRule type="expression" dxfId="1231" priority="657">
      <formula>$X$11&lt;&gt;"CUMPLIMIENTO_TOTAL"</formula>
    </cfRule>
  </conditionalFormatting>
  <conditionalFormatting sqref="AA84">
    <cfRule type="expression" dxfId="1230" priority="656">
      <formula>$X$12&lt;&gt;"CUMPLIMIENTO_TOTAL"</formula>
    </cfRule>
  </conditionalFormatting>
  <conditionalFormatting sqref="AA85">
    <cfRule type="expression" dxfId="1229" priority="655">
      <formula>$X$13&lt;&gt;"CUMPLIMIENTO_TOTAL"</formula>
    </cfRule>
  </conditionalFormatting>
  <conditionalFormatting sqref="AA86">
    <cfRule type="expression" dxfId="1228" priority="654">
      <formula>$X$14&lt;&gt;"CUMPLIMIENTO_TOTAL"</formula>
    </cfRule>
  </conditionalFormatting>
  <conditionalFormatting sqref="AA87">
    <cfRule type="expression" dxfId="1227" priority="653">
      <formula>$X$15&lt;&gt;"CUMPLIMIENTO_TOTAL"</formula>
    </cfRule>
  </conditionalFormatting>
  <conditionalFormatting sqref="AA88">
    <cfRule type="expression" dxfId="1226" priority="652">
      <formula>$X$16&lt;&gt;"CUMPLIMIENTO_TOTAL"</formula>
    </cfRule>
  </conditionalFormatting>
  <conditionalFormatting sqref="AA89">
    <cfRule type="expression" dxfId="1225" priority="651">
      <formula>$X$17&lt;&gt;"CUMPLIMIENTO_TOTAL"</formula>
    </cfRule>
  </conditionalFormatting>
  <conditionalFormatting sqref="AA90">
    <cfRule type="expression" dxfId="1224" priority="650">
      <formula>$X$18&lt;&gt;"CUMPLIMIENTO_TOTAL"</formula>
    </cfRule>
  </conditionalFormatting>
  <conditionalFormatting sqref="AA93">
    <cfRule type="expression" dxfId="1223" priority="649">
      <formula>$X$21&lt;&gt;"CUMPLIMIENTO_TOTAL"</formula>
    </cfRule>
  </conditionalFormatting>
  <conditionalFormatting sqref="AA94">
    <cfRule type="expression" dxfId="1222" priority="648">
      <formula>$X$22&lt;&gt;"CUMPLIMIENTO_TOTAL"</formula>
    </cfRule>
  </conditionalFormatting>
  <conditionalFormatting sqref="AA95">
    <cfRule type="expression" dxfId="1221" priority="647">
      <formula>$X$23&lt;&gt;"CUMPLIMIENTO_TOTAL"</formula>
    </cfRule>
  </conditionalFormatting>
  <conditionalFormatting sqref="AA96">
    <cfRule type="expression" dxfId="1220" priority="646">
      <formula>$X$24&lt;&gt;"CUMPLIMIENTO_TOTAL"</formula>
    </cfRule>
  </conditionalFormatting>
  <conditionalFormatting sqref="AA91:AA92">
    <cfRule type="expression" dxfId="1219" priority="645">
      <formula>U91="ASUMIR"</formula>
    </cfRule>
  </conditionalFormatting>
  <conditionalFormatting sqref="AA91">
    <cfRule type="expression" dxfId="1218" priority="644">
      <formula>$X$19&lt;&gt;"CUMPLIMIENTO_TOTAL"</formula>
    </cfRule>
  </conditionalFormatting>
  <conditionalFormatting sqref="AA92">
    <cfRule type="expression" dxfId="1217" priority="643">
      <formula>$X$20&lt;&gt;"CUMPLIMIENTO_TOTAL"</formula>
    </cfRule>
  </conditionalFormatting>
  <conditionalFormatting sqref="AA91:AA92">
    <cfRule type="expression" dxfId="1216" priority="642">
      <formula>$X91&lt;&gt;"CUMPLIMIENTO_TOTAL"</formula>
    </cfRule>
  </conditionalFormatting>
  <conditionalFormatting sqref="X97:X117">
    <cfRule type="cellIs" dxfId="1215" priority="630" operator="equal">
      <formula>"NO_CUMPLIDA"</formula>
    </cfRule>
    <cfRule type="expression" dxfId="1214" priority="634">
      <formula>U97="ASUMIR"</formula>
    </cfRule>
  </conditionalFormatting>
  <conditionalFormatting sqref="Y97:Y117">
    <cfRule type="expression" dxfId="1213" priority="632">
      <formula>U97="ASUMIR"</formula>
    </cfRule>
  </conditionalFormatting>
  <conditionalFormatting sqref="Z97:Z117">
    <cfRule type="expression" dxfId="1212" priority="633">
      <formula>U97="ASUMIR"</formula>
    </cfRule>
    <cfRule type="beginsWith" dxfId="1211" priority="635" operator="beginsWith" text="Eficaz">
      <formula>LEFT(Z97,LEN("Eficaz"))="Eficaz"</formula>
    </cfRule>
    <cfRule type="beginsWith" dxfId="1210" priority="636" operator="beginsWith" text="No eficaz">
      <formula>LEFT(Z97,LEN("No eficaz"))="No eficaz"</formula>
    </cfRule>
  </conditionalFormatting>
  <conditionalFormatting sqref="AA97">
    <cfRule type="expression" dxfId="1209" priority="629">
      <formula>$X$10&lt;&gt;"CUMPLIMIENTO_TOTAL"</formula>
    </cfRule>
  </conditionalFormatting>
  <conditionalFormatting sqref="AA97:AA117">
    <cfRule type="expression" dxfId="1208" priority="631">
      <formula>U97="ASUMIR"</formula>
    </cfRule>
  </conditionalFormatting>
  <conditionalFormatting sqref="AA98">
    <cfRule type="expression" dxfId="1207" priority="628">
      <formula>$X$11&lt;&gt;"CUMPLIMIENTO_TOTAL"</formula>
    </cfRule>
  </conditionalFormatting>
  <conditionalFormatting sqref="AA99">
    <cfRule type="expression" dxfId="1206" priority="627">
      <formula>$X$12&lt;&gt;"CUMPLIMIENTO_TOTAL"</formula>
    </cfRule>
  </conditionalFormatting>
  <conditionalFormatting sqref="AA100">
    <cfRule type="expression" dxfId="1205" priority="626">
      <formula>$X$13&lt;&gt;"CUMPLIMIENTO_TOTAL"</formula>
    </cfRule>
  </conditionalFormatting>
  <conditionalFormatting sqref="AA101">
    <cfRule type="expression" dxfId="1204" priority="625">
      <formula>$X$14&lt;&gt;"CUMPLIMIENTO_TOTAL"</formula>
    </cfRule>
  </conditionalFormatting>
  <conditionalFormatting sqref="AA102">
    <cfRule type="expression" dxfId="1203" priority="624">
      <formula>$X$15&lt;&gt;"CUMPLIMIENTO_TOTAL"</formula>
    </cfRule>
  </conditionalFormatting>
  <conditionalFormatting sqref="AA103">
    <cfRule type="expression" dxfId="1202" priority="623">
      <formula>$X$16&lt;&gt;"CUMPLIMIENTO_TOTAL"</formula>
    </cfRule>
  </conditionalFormatting>
  <conditionalFormatting sqref="AA104">
    <cfRule type="expression" dxfId="1201" priority="622">
      <formula>$X$17&lt;&gt;"CUMPLIMIENTO_TOTAL"</formula>
    </cfRule>
  </conditionalFormatting>
  <conditionalFormatting sqref="AA105">
    <cfRule type="expression" dxfId="1200" priority="621">
      <formula>$X$18&lt;&gt;"CUMPLIMIENTO_TOTAL"</formula>
    </cfRule>
  </conditionalFormatting>
  <conditionalFormatting sqref="AA106">
    <cfRule type="expression" dxfId="1199" priority="620">
      <formula>$X$19&lt;&gt;"CUMPLIMIENTO_TOTAL"</formula>
    </cfRule>
  </conditionalFormatting>
  <conditionalFormatting sqref="AA107">
    <cfRule type="expression" dxfId="1198" priority="619">
      <formula>$X$20&lt;&gt;"CUMPLIMIENTO_TOTAL"</formula>
    </cfRule>
  </conditionalFormatting>
  <conditionalFormatting sqref="AA108">
    <cfRule type="expression" dxfId="1197" priority="618">
      <formula>$X$21&lt;&gt;"CUMPLIMIENTO_TOTAL"</formula>
    </cfRule>
  </conditionalFormatting>
  <conditionalFormatting sqref="AA109">
    <cfRule type="expression" dxfId="1196" priority="617">
      <formula>$X$22&lt;&gt;"CUMPLIMIENTO_TOTAL"</formula>
    </cfRule>
  </conditionalFormatting>
  <conditionalFormatting sqref="AA110">
    <cfRule type="expression" dxfId="1195" priority="616">
      <formula>$X$23&lt;&gt;"CUMPLIMIENTO_TOTAL"</formula>
    </cfRule>
  </conditionalFormatting>
  <conditionalFormatting sqref="AA111">
    <cfRule type="expression" dxfId="1194" priority="615">
      <formula>$X$24&lt;&gt;"CUMPLIMIENTO_TOTAL"</formula>
    </cfRule>
  </conditionalFormatting>
  <conditionalFormatting sqref="AA112">
    <cfRule type="expression" dxfId="1193" priority="614">
      <formula>$X$25&lt;&gt;"CUMPLIMIENTO_TOTAL"</formula>
    </cfRule>
  </conditionalFormatting>
  <conditionalFormatting sqref="AA113">
    <cfRule type="expression" dxfId="1192" priority="613">
      <formula>$X$26&lt;&gt;"CUMPLIMIENTO_TOTAL"</formula>
    </cfRule>
  </conditionalFormatting>
  <conditionalFormatting sqref="AA114">
    <cfRule type="expression" dxfId="1191" priority="612">
      <formula>$X$27&lt;&gt;"CUMPLIMIENTO_TOTAL"</formula>
    </cfRule>
  </conditionalFormatting>
  <conditionalFormatting sqref="AA115">
    <cfRule type="expression" dxfId="1190" priority="611">
      <formula>$X$28&lt;&gt;"CUMPLIMIENTO_TOTAL"</formula>
    </cfRule>
  </conditionalFormatting>
  <conditionalFormatting sqref="AA116">
    <cfRule type="expression" dxfId="1189" priority="610">
      <formula>$X$29&lt;&gt;"CUMPLIMIENTO_TOTAL"</formula>
    </cfRule>
  </conditionalFormatting>
  <conditionalFormatting sqref="AA117">
    <cfRule type="expression" dxfId="1188" priority="609">
      <formula>$X$30&lt;&gt;"CUMPLIMIENTO_TOTAL"</formula>
    </cfRule>
  </conditionalFormatting>
  <conditionalFormatting sqref="X118:X126">
    <cfRule type="cellIs" dxfId="1187" priority="582" operator="equal">
      <formula>"NO_CUMPLIDA"</formula>
    </cfRule>
    <cfRule type="expression" dxfId="1186" priority="586">
      <formula>U118="ASUMIR"</formula>
    </cfRule>
  </conditionalFormatting>
  <conditionalFormatting sqref="Y118:Y126">
    <cfRule type="expression" dxfId="1185" priority="584">
      <formula>U118="ASUMIR"</formula>
    </cfRule>
  </conditionalFormatting>
  <conditionalFormatting sqref="Z118:Z126">
    <cfRule type="expression" dxfId="1184" priority="585">
      <formula>U118="ASUMIR"</formula>
    </cfRule>
    <cfRule type="beginsWith" dxfId="1183" priority="587" operator="beginsWith" text="Eficaz">
      <formula>LEFT(Z118,LEN("Eficaz"))="Eficaz"</formula>
    </cfRule>
    <cfRule type="beginsWith" dxfId="1182" priority="588" operator="beginsWith" text="No eficaz">
      <formula>LEFT(Z118,LEN("No eficaz"))="No eficaz"</formula>
    </cfRule>
  </conditionalFormatting>
  <conditionalFormatting sqref="AA118">
    <cfRule type="expression" dxfId="1181" priority="581">
      <formula>$X$10&lt;&gt;"CUMPLIMIENTO_TOTAL"</formula>
    </cfRule>
  </conditionalFormatting>
  <conditionalFormatting sqref="AA118:AA126">
    <cfRule type="expression" dxfId="1180" priority="583">
      <formula>U118="ASUMIR"</formula>
    </cfRule>
  </conditionalFormatting>
  <conditionalFormatting sqref="AA119">
    <cfRule type="expression" dxfId="1179" priority="580">
      <formula>$X$11&lt;&gt;"CUMPLIMIENTO_TOTAL"</formula>
    </cfRule>
  </conditionalFormatting>
  <conditionalFormatting sqref="AA120">
    <cfRule type="expression" dxfId="1178" priority="579">
      <formula>$X$12&lt;&gt;"CUMPLIMIENTO_TOTAL"</formula>
    </cfRule>
  </conditionalFormatting>
  <conditionalFormatting sqref="AA121">
    <cfRule type="expression" dxfId="1177" priority="578">
      <formula>$X$13&lt;&gt;"CUMPLIMIENTO_TOTAL"</formula>
    </cfRule>
  </conditionalFormatting>
  <conditionalFormatting sqref="AA122">
    <cfRule type="expression" dxfId="1176" priority="577">
      <formula>$X$14&lt;&gt;"CUMPLIMIENTO_TOTAL"</formula>
    </cfRule>
  </conditionalFormatting>
  <conditionalFormatting sqref="AA123">
    <cfRule type="expression" dxfId="1175" priority="576">
      <formula>$X$15&lt;&gt;"CUMPLIMIENTO_TOTAL"</formula>
    </cfRule>
  </conditionalFormatting>
  <conditionalFormatting sqref="AA124">
    <cfRule type="expression" dxfId="1174" priority="575">
      <formula>$X$16&lt;&gt;"CUMPLIMIENTO_TOTAL"</formula>
    </cfRule>
  </conditionalFormatting>
  <conditionalFormatting sqref="AA125">
    <cfRule type="expression" dxfId="1173" priority="574">
      <formula>$X$17&lt;&gt;"CUMPLIMIENTO_TOTAL"</formula>
    </cfRule>
  </conditionalFormatting>
  <conditionalFormatting sqref="AA126">
    <cfRule type="expression" dxfId="1172" priority="573">
      <formula>$X$18&lt;&gt;"CUMPLIMIENTO_TOTAL"</formula>
    </cfRule>
  </conditionalFormatting>
  <conditionalFormatting sqref="X127:X135">
    <cfRule type="cellIs" dxfId="1171" priority="561" operator="equal">
      <formula>"NO_CUMPLIDA"</formula>
    </cfRule>
    <cfRule type="expression" dxfId="1170" priority="565">
      <formula>U127="ASUMIR"</formula>
    </cfRule>
  </conditionalFormatting>
  <conditionalFormatting sqref="Y127:Y135">
    <cfRule type="expression" dxfId="1169" priority="563">
      <formula>U127="ASUMIR"</formula>
    </cfRule>
  </conditionalFormatting>
  <conditionalFormatting sqref="Z127:Z135">
    <cfRule type="expression" dxfId="1168" priority="564">
      <formula>U127="ASUMIR"</formula>
    </cfRule>
    <cfRule type="beginsWith" dxfId="1167" priority="566" operator="beginsWith" text="Eficaz">
      <formula>LEFT(Z127,LEN("Eficaz"))="Eficaz"</formula>
    </cfRule>
    <cfRule type="beginsWith" dxfId="1166" priority="567" operator="beginsWith" text="No eficaz">
      <formula>LEFT(Z127,LEN("No eficaz"))="No eficaz"</formula>
    </cfRule>
  </conditionalFormatting>
  <conditionalFormatting sqref="AA127">
    <cfRule type="expression" dxfId="1165" priority="560">
      <formula>$X$10&lt;&gt;"CUMPLIMIENTO_TOTAL"</formula>
    </cfRule>
  </conditionalFormatting>
  <conditionalFormatting sqref="AA127:AA135">
    <cfRule type="expression" dxfId="1164" priority="562">
      <formula>U127="ASUMIR"</formula>
    </cfRule>
  </conditionalFormatting>
  <conditionalFormatting sqref="AA128">
    <cfRule type="expression" dxfId="1163" priority="559">
      <formula>$X$11&lt;&gt;"CUMPLIMIENTO_TOTAL"</formula>
    </cfRule>
  </conditionalFormatting>
  <conditionalFormatting sqref="AA129">
    <cfRule type="expression" dxfId="1162" priority="558">
      <formula>$X$12&lt;&gt;"CUMPLIMIENTO_TOTAL"</formula>
    </cfRule>
  </conditionalFormatting>
  <conditionalFormatting sqref="AA130">
    <cfRule type="expression" dxfId="1161" priority="557">
      <formula>$X$13&lt;&gt;"CUMPLIMIENTO_TOTAL"</formula>
    </cfRule>
  </conditionalFormatting>
  <conditionalFormatting sqref="AA131">
    <cfRule type="expression" dxfId="1160" priority="556">
      <formula>$X$14&lt;&gt;"CUMPLIMIENTO_TOTAL"</formula>
    </cfRule>
  </conditionalFormatting>
  <conditionalFormatting sqref="AA132">
    <cfRule type="expression" dxfId="1159" priority="555">
      <formula>$X$15&lt;&gt;"CUMPLIMIENTO_TOTAL"</formula>
    </cfRule>
  </conditionalFormatting>
  <conditionalFormatting sqref="AA133">
    <cfRule type="expression" dxfId="1158" priority="554">
      <formula>$X$16&lt;&gt;"CUMPLIMIENTO_TOTAL"</formula>
    </cfRule>
  </conditionalFormatting>
  <conditionalFormatting sqref="AA134">
    <cfRule type="expression" dxfId="1157" priority="553">
      <formula>$X$17&lt;&gt;"CUMPLIMIENTO_TOTAL"</formula>
    </cfRule>
  </conditionalFormatting>
  <conditionalFormatting sqref="AA135">
    <cfRule type="expression" dxfId="1156" priority="552">
      <formula>$X$18&lt;&gt;"CUMPLIMIENTO_TOTAL"</formula>
    </cfRule>
  </conditionalFormatting>
  <conditionalFormatting sqref="AB136:AB168">
    <cfRule type="containsText" dxfId="1155" priority="549" operator="containsText" text="CONTINUA LA ACCIÓN ANTERIOR">
      <formula>NOT(ISERROR(SEARCH("CONTINUA LA ACCIÓN ANTERIOR",AB136)))</formula>
    </cfRule>
  </conditionalFormatting>
  <conditionalFormatting sqref="AB136:AB168">
    <cfRule type="containsText" dxfId="1154" priority="550" operator="containsText" text="REQUIERE NUEVA ACCIÓN">
      <formula>NOT(ISERROR(SEARCH("REQUIERE NUEVA ACCIÓN",AB136)))</formula>
    </cfRule>
  </conditionalFormatting>
  <conditionalFormatting sqref="AB136:AB168">
    <cfRule type="containsText" dxfId="1153" priority="551" operator="containsText" text="RIESGO CONTROLADO">
      <formula>NOT(ISERROR(SEARCH("RIESGO CONTROLADO",AB136)))</formula>
    </cfRule>
  </conditionalFormatting>
  <conditionalFormatting sqref="AB169:AB192">
    <cfRule type="containsText" dxfId="1152" priority="543" operator="containsText" text="CONTINUA LA ACCIÓN ANTERIOR">
      <formula>NOT(ISERROR(SEARCH("CONTINUA LA ACCIÓN ANTERIOR",AB169)))</formula>
    </cfRule>
  </conditionalFormatting>
  <conditionalFormatting sqref="AB169:AB192">
    <cfRule type="containsText" dxfId="1151" priority="544" operator="containsText" text="REQUIERE NUEVA ACCIÓN">
      <formula>NOT(ISERROR(SEARCH("REQUIERE NUEVA ACCIÓN",AB169)))</formula>
    </cfRule>
  </conditionalFormatting>
  <conditionalFormatting sqref="AB169:AB192">
    <cfRule type="containsText" dxfId="1150" priority="545" operator="containsText" text="RIESGO CONTROLADO">
      <formula>NOT(ISERROR(SEARCH("RIESGO CONTROLADO",AB169)))</formula>
    </cfRule>
  </conditionalFormatting>
  <conditionalFormatting sqref="X217:X219">
    <cfRule type="cellIs" dxfId="1149" priority="532" operator="equal">
      <formula>"NO_CUMPLIDA"</formula>
    </cfRule>
    <cfRule type="expression" dxfId="1148" priority="535">
      <formula>U217="ASUMIR"</formula>
    </cfRule>
  </conditionalFormatting>
  <conditionalFormatting sqref="Z217:Z219">
    <cfRule type="expression" dxfId="1147" priority="534">
      <formula>U217="ASUMIR"</formula>
    </cfRule>
    <cfRule type="beginsWith" dxfId="1146" priority="536" operator="beginsWith" text="Eficaz">
      <formula>LEFT(Z217,LEN("Eficaz"))="Eficaz"</formula>
    </cfRule>
    <cfRule type="beginsWith" dxfId="1145" priority="537" operator="beginsWith" text="No eficaz">
      <formula>LEFT(Z217,LEN("No eficaz"))="No eficaz"</formula>
    </cfRule>
  </conditionalFormatting>
  <conditionalFormatting sqref="AA217:AA219">
    <cfRule type="expression" dxfId="1144" priority="533">
      <formula>U217="ASUMIR"</formula>
    </cfRule>
  </conditionalFormatting>
  <conditionalFormatting sqref="AA217">
    <cfRule type="expression" dxfId="1143" priority="531">
      <formula>$X$34&lt;&gt;"CUMPLIMIENTO_TOTAL"</formula>
    </cfRule>
  </conditionalFormatting>
  <conditionalFormatting sqref="AA218">
    <cfRule type="expression" dxfId="1142" priority="530">
      <formula>$X$35&lt;&gt;"CUMPLIMIENTO_TOTAL"</formula>
    </cfRule>
  </conditionalFormatting>
  <conditionalFormatting sqref="AA219">
    <cfRule type="expression" dxfId="1141" priority="529">
      <formula>$X$36&lt;&gt;"CUMPLIMIENTO_TOTAL"</formula>
    </cfRule>
  </conditionalFormatting>
  <conditionalFormatting sqref="Y217:Y219">
    <cfRule type="expression" dxfId="1140" priority="528">
      <formula>U217="ASUMIR"</formula>
    </cfRule>
  </conditionalFormatting>
  <conditionalFormatting sqref="AB193:AB216">
    <cfRule type="containsText" dxfId="1139" priority="525" operator="containsText" text="CONTINUA LA ACCIÓN ANTERIOR">
      <formula>NOT(ISERROR(SEARCH("CONTINUA LA ACCIÓN ANTERIOR",AB193)))</formula>
    </cfRule>
  </conditionalFormatting>
  <conditionalFormatting sqref="AB193:AB216">
    <cfRule type="containsText" dxfId="1138" priority="526" operator="containsText" text="REQUIERE NUEVA ACCIÓN">
      <formula>NOT(ISERROR(SEARCH("REQUIERE NUEVA ACCIÓN",AB193)))</formula>
    </cfRule>
  </conditionalFormatting>
  <conditionalFormatting sqref="AB193:AB216">
    <cfRule type="containsText" dxfId="1137" priority="527" operator="containsText" text="RIESGO CONTROLADO">
      <formula>NOT(ISERROR(SEARCH("RIESGO CONTROLADO",AB193)))</formula>
    </cfRule>
  </conditionalFormatting>
  <conditionalFormatting sqref="X220:AA258">
    <cfRule type="expression" dxfId="1136" priority="515">
      <formula>$U220="ASUMIR"</formula>
    </cfRule>
  </conditionalFormatting>
  <conditionalFormatting sqref="Y220:Y258">
    <cfRule type="expression" dxfId="1135" priority="516">
      <formula>U220="ASUMIR"</formula>
    </cfRule>
  </conditionalFormatting>
  <conditionalFormatting sqref="Z220:Z258">
    <cfRule type="expression" dxfId="1134" priority="517">
      <formula>U220="ASUMIR"</formula>
    </cfRule>
    <cfRule type="beginsWith" dxfId="1133" priority="518" operator="beginsWith" text="Eficaz">
      <formula>LEFT((Z220),LEN("Eficaz"))=("Eficaz")</formula>
    </cfRule>
    <cfRule type="beginsWith" dxfId="1132" priority="519" operator="beginsWith" text="No eficaz">
      <formula>LEFT((Z220),LEN("No eficaz"))=("No eficaz")</formula>
    </cfRule>
  </conditionalFormatting>
  <conditionalFormatting sqref="AA220:AA258">
    <cfRule type="expression" dxfId="1131" priority="513">
      <formula>$X220="NO_CUMPLIDA"</formula>
    </cfRule>
    <cfRule type="expression" dxfId="1130" priority="514">
      <formula>$X220="CUMPLIMIENTO_PARCIAL"</formula>
    </cfRule>
    <cfRule type="expression" dxfId="1129" priority="520">
      <formula>$X$10&lt;&gt;"CUMPLIMIENTO_TOTAL"</formula>
    </cfRule>
    <cfRule type="expression" dxfId="1128" priority="521">
      <formula>U220="ASUMIR"</formula>
    </cfRule>
  </conditionalFormatting>
  <conditionalFormatting sqref="AB220:AB258">
    <cfRule type="containsText" dxfId="1127" priority="522" operator="containsText" text="CONTINUA LA ACCIÓN ANTERIOR">
      <formula>NOT(ISERROR(SEARCH("CONTINUA LA ACCIÓN ANTERIOR",AB220)))</formula>
    </cfRule>
    <cfRule type="containsText" dxfId="1126" priority="523" operator="containsText" text="REQUIERE NUEVA ACCIÓN">
      <formula>NOT(ISERROR(SEARCH("REQUIERE NUEVA ACCIÓN",AB220)))</formula>
    </cfRule>
    <cfRule type="containsText" dxfId="1125" priority="524" operator="containsText" text="RIESGO CONTROLADO">
      <formula>NOT(ISERROR(SEARCH("RIESGO CONTROLADO",AB220)))</formula>
    </cfRule>
  </conditionalFormatting>
  <conditionalFormatting sqref="X277:X285">
    <cfRule type="cellIs" dxfId="1124" priority="501" operator="equal">
      <formula>"NO_CUMPLIDA"</formula>
    </cfRule>
    <cfRule type="expression" dxfId="1123" priority="505">
      <formula>U277="ASUMIR"</formula>
    </cfRule>
  </conditionalFormatting>
  <conditionalFormatting sqref="Y277:Y285">
    <cfRule type="expression" dxfId="1122" priority="503">
      <formula>U277="ASUMIR"</formula>
    </cfRule>
  </conditionalFormatting>
  <conditionalFormatting sqref="Z277:Z285">
    <cfRule type="expression" dxfId="1121" priority="504">
      <formula>U277="ASUMIR"</formula>
    </cfRule>
    <cfRule type="beginsWith" dxfId="1120" priority="506" operator="beginsWith" text="Eficaz">
      <formula>LEFT(Z277,LEN("Eficaz"))="Eficaz"</formula>
    </cfRule>
    <cfRule type="beginsWith" dxfId="1119" priority="507" operator="beginsWith" text="No eficaz">
      <formula>LEFT(Z277,LEN("No eficaz"))="No eficaz"</formula>
    </cfRule>
  </conditionalFormatting>
  <conditionalFormatting sqref="AA277">
    <cfRule type="expression" dxfId="1118" priority="500">
      <formula>$X$10&lt;&gt;"CUMPLIMIENTO_TOTAL"</formula>
    </cfRule>
  </conditionalFormatting>
  <conditionalFormatting sqref="AA277:AA285">
    <cfRule type="expression" dxfId="1117" priority="502">
      <formula>U277="ASUMIR"</formula>
    </cfRule>
  </conditionalFormatting>
  <conditionalFormatting sqref="AA278">
    <cfRule type="expression" dxfId="1116" priority="499">
      <formula>$X$11&lt;&gt;"CUMPLIMIENTO_TOTAL"</formula>
    </cfRule>
  </conditionalFormatting>
  <conditionalFormatting sqref="AA279">
    <cfRule type="expression" dxfId="1115" priority="498">
      <formula>$X$12&lt;&gt;"CUMPLIMIENTO_TOTAL"</formula>
    </cfRule>
  </conditionalFormatting>
  <conditionalFormatting sqref="AA280">
    <cfRule type="expression" dxfId="1114" priority="497">
      <formula>$X$13&lt;&gt;"CUMPLIMIENTO_TOTAL"</formula>
    </cfRule>
  </conditionalFormatting>
  <conditionalFormatting sqref="AA281">
    <cfRule type="expression" dxfId="1113" priority="496">
      <formula>$X$14&lt;&gt;"CUMPLIMIENTO_TOTAL"</formula>
    </cfRule>
  </conditionalFormatting>
  <conditionalFormatting sqref="AA282">
    <cfRule type="expression" dxfId="1112" priority="495">
      <formula>$X$15&lt;&gt;"CUMPLIMIENTO_TOTAL"</formula>
    </cfRule>
  </conditionalFormatting>
  <conditionalFormatting sqref="AA283">
    <cfRule type="expression" dxfId="1111" priority="494">
      <formula>$X$16&lt;&gt;"CUMPLIMIENTO_TOTAL"</formula>
    </cfRule>
  </conditionalFormatting>
  <conditionalFormatting sqref="AA284">
    <cfRule type="expression" dxfId="1110" priority="493">
      <formula>$X$17&lt;&gt;"CUMPLIMIENTO_TOTAL"</formula>
    </cfRule>
  </conditionalFormatting>
  <conditionalFormatting sqref="AA285">
    <cfRule type="expression" dxfId="1109" priority="492">
      <formula>$X$18&lt;&gt;"CUMPLIMIENTO_TOTAL"</formula>
    </cfRule>
  </conditionalFormatting>
  <conditionalFormatting sqref="AB277:AB288">
    <cfRule type="containsText" dxfId="1108" priority="489" operator="containsText" text="CONTINUA LA ACCIÓN ANTERIOR">
      <formula>NOT(ISERROR(SEARCH("CONTINUA LA ACCIÓN ANTERIOR",AB277)))</formula>
    </cfRule>
    <cfRule type="containsText" dxfId="1107" priority="490" operator="containsText" text="REQUIERE NUEVA ACCIÓN">
      <formula>NOT(ISERROR(SEARCH("REQUIERE NUEVA ACCIÓN",AB277)))</formula>
    </cfRule>
    <cfRule type="containsText" dxfId="1106" priority="491" operator="containsText" text="RIESGO CONTROLADO">
      <formula>NOT(ISERROR(SEARCH("RIESGO CONTROLADO",AB277)))</formula>
    </cfRule>
  </conditionalFormatting>
  <conditionalFormatting sqref="X289:X300">
    <cfRule type="cellIs" dxfId="1105" priority="467" operator="equal">
      <formula>"NO_CUMPLIDA"</formula>
    </cfRule>
  </conditionalFormatting>
  <conditionalFormatting sqref="X289:X300">
    <cfRule type="expression" dxfId="1104" priority="468">
      <formula>U289="ASUMIR"</formula>
    </cfRule>
  </conditionalFormatting>
  <conditionalFormatting sqref="Y289:Y300">
    <cfRule type="expression" dxfId="1103" priority="469">
      <formula>U289="ASUMIR"</formula>
    </cfRule>
  </conditionalFormatting>
  <conditionalFormatting sqref="Z289:Z300">
    <cfRule type="expression" dxfId="1102" priority="470">
      <formula>U289="ASUMIR"</formula>
    </cfRule>
  </conditionalFormatting>
  <conditionalFormatting sqref="Z289:Z300">
    <cfRule type="beginsWith" dxfId="1101" priority="471" operator="beginsWith" text="Eficaz">
      <formula>LEFT((Z289),LEN("Eficaz"))=("Eficaz")</formula>
    </cfRule>
  </conditionalFormatting>
  <conditionalFormatting sqref="Z289:Z300">
    <cfRule type="beginsWith" dxfId="1100" priority="472" operator="beginsWith" text="No eficaz">
      <formula>LEFT((Z289),LEN("No eficaz"))=("No eficaz")</formula>
    </cfRule>
  </conditionalFormatting>
  <conditionalFormatting sqref="AA289">
    <cfRule type="expression" dxfId="1099" priority="473">
      <formula>$X$10&lt;&gt;"CUMPLIMIENTO_TOTAL"</formula>
    </cfRule>
  </conditionalFormatting>
  <conditionalFormatting sqref="AA289:AA300">
    <cfRule type="expression" dxfId="1098" priority="474">
      <formula>U289="ASUMIR"</formula>
    </cfRule>
  </conditionalFormatting>
  <conditionalFormatting sqref="AA290">
    <cfRule type="expression" dxfId="1097" priority="475">
      <formula>$X$11&lt;&gt;"CUMPLIMIENTO_TOTAL"</formula>
    </cfRule>
  </conditionalFormatting>
  <conditionalFormatting sqref="AA291">
    <cfRule type="expression" dxfId="1096" priority="476">
      <formula>$X$12&lt;&gt;"CUMPLIMIENTO_TOTAL"</formula>
    </cfRule>
  </conditionalFormatting>
  <conditionalFormatting sqref="AA292">
    <cfRule type="expression" dxfId="1095" priority="477">
      <formula>$X$13&lt;&gt;"CUMPLIMIENTO_TOTAL"</formula>
    </cfRule>
  </conditionalFormatting>
  <conditionalFormatting sqref="AA293">
    <cfRule type="expression" dxfId="1094" priority="478">
      <formula>$X$14&lt;&gt;"CUMPLIMIENTO_TOTAL"</formula>
    </cfRule>
  </conditionalFormatting>
  <conditionalFormatting sqref="AA294">
    <cfRule type="expression" dxfId="1093" priority="479">
      <formula>$X$15&lt;&gt;"CUMPLIMIENTO_TOTAL"</formula>
    </cfRule>
  </conditionalFormatting>
  <conditionalFormatting sqref="AA295">
    <cfRule type="expression" dxfId="1092" priority="480">
      <formula>$X$16&lt;&gt;"CUMPLIMIENTO_TOTAL"</formula>
    </cfRule>
  </conditionalFormatting>
  <conditionalFormatting sqref="AA296">
    <cfRule type="expression" dxfId="1091" priority="481">
      <formula>$X$17&lt;&gt;"CUMPLIMIENTO_TOTAL"</formula>
    </cfRule>
  </conditionalFormatting>
  <conditionalFormatting sqref="AA297">
    <cfRule type="expression" dxfId="1090" priority="482">
      <formula>$X$18&lt;&gt;"CUMPLIMIENTO_TOTAL"</formula>
    </cfRule>
  </conditionalFormatting>
  <conditionalFormatting sqref="AA298">
    <cfRule type="expression" dxfId="1089" priority="483">
      <formula>$X$19&lt;&gt;"CUMPLIMIENTO_TOTAL"</formula>
    </cfRule>
  </conditionalFormatting>
  <conditionalFormatting sqref="AA299">
    <cfRule type="expression" dxfId="1088" priority="484">
      <formula>$X$20&lt;&gt;"CUMPLIMIENTO_TOTAL"</formula>
    </cfRule>
  </conditionalFormatting>
  <conditionalFormatting sqref="AA300">
    <cfRule type="expression" dxfId="1087" priority="485">
      <formula>$X$21&lt;&gt;"CUMPLIMIENTO_TOTAL"</formula>
    </cfRule>
  </conditionalFormatting>
  <conditionalFormatting sqref="AB292:AB297">
    <cfRule type="containsText" dxfId="1086" priority="486" operator="containsText" text="CONTINUA LA ACCIÓN ANTERIOR">
      <formula>NOT(ISERROR(SEARCH(("CONTINUA LA ACCIÓN ANTERIOR"),(AB292))))</formula>
    </cfRule>
  </conditionalFormatting>
  <conditionalFormatting sqref="AB292:AB297">
    <cfRule type="containsText" dxfId="1085" priority="487" operator="containsText" text="REQUIERE NUEVA ACCIÓN">
      <formula>NOT(ISERROR(SEARCH(("REQUIERE NUEVA ACCIÓN"),(AB292))))</formula>
    </cfRule>
  </conditionalFormatting>
  <conditionalFormatting sqref="AB292:AB297">
    <cfRule type="containsText" dxfId="1084" priority="488" operator="containsText" text="RIESGO CONTROLADO">
      <formula>NOT(ISERROR(SEARCH(("RIESGO CONTROLADO"),(AB292))))</formula>
    </cfRule>
  </conditionalFormatting>
  <conditionalFormatting sqref="AB127:AB135">
    <cfRule type="containsText" dxfId="1083" priority="461" operator="containsText" text="CONTINUA LA ACCIÓN ANTERIOR">
      <formula>NOT(ISERROR(SEARCH("CONTINUA LA ACCIÓN ANTERIOR",AB127)))</formula>
    </cfRule>
  </conditionalFormatting>
  <conditionalFormatting sqref="AB127:AB135">
    <cfRule type="containsText" dxfId="1082" priority="462" operator="containsText" text="REQUIERE NUEVA ACCIÓN">
      <formula>NOT(ISERROR(SEARCH("REQUIERE NUEVA ACCIÓN",AB127)))</formula>
    </cfRule>
  </conditionalFormatting>
  <conditionalFormatting sqref="AB127:AB135">
    <cfRule type="containsText" dxfId="1081" priority="463" operator="containsText" text="RIESGO CONTROLADO">
      <formula>NOT(ISERROR(SEARCH("RIESGO CONTROLADO",AB127)))</formula>
    </cfRule>
  </conditionalFormatting>
  <conditionalFormatting sqref="AB118:AB126">
    <cfRule type="containsText" dxfId="1080" priority="458" operator="containsText" text="CONTINUA LA ACCIÓN ANTERIOR">
      <formula>NOT(ISERROR(SEARCH("CONTINUA LA ACCIÓN ANTERIOR",AB118)))</formula>
    </cfRule>
    <cfRule type="containsText" dxfId="1079" priority="459" operator="containsText" text="REQUIERE NUEVA ACCIÓN">
      <formula>NOT(ISERROR(SEARCH("REQUIERE NUEVA ACCIÓN",AB118)))</formula>
    </cfRule>
    <cfRule type="containsText" dxfId="1078" priority="460" operator="containsText" text="RIESGO CONTROLADO">
      <formula>NOT(ISERROR(SEARCH("RIESGO CONTROLADO",AB118)))</formula>
    </cfRule>
  </conditionalFormatting>
  <conditionalFormatting sqref="AB103:AB111">
    <cfRule type="containsText" dxfId="1077" priority="455" operator="containsText" text="CONTINUA LA ACCIÓN ANTERIOR">
      <formula>NOT(ISERROR(SEARCH("CONTINUA LA ACCIÓN ANTERIOR",AB103)))</formula>
    </cfRule>
    <cfRule type="containsText" dxfId="1076" priority="456" operator="containsText" text="REQUIERE NUEVA ACCIÓN">
      <formula>NOT(ISERROR(SEARCH("REQUIERE NUEVA ACCIÓN",AB103)))</formula>
    </cfRule>
    <cfRule type="containsText" dxfId="1075" priority="457" operator="containsText" text="RIESGO CONTROLADO">
      <formula>NOT(ISERROR(SEARCH("RIESGO CONTROLADO",AB103)))</formula>
    </cfRule>
  </conditionalFormatting>
  <conditionalFormatting sqref="AB91:AB99">
    <cfRule type="containsText" dxfId="1074" priority="452" operator="containsText" text="CONTINUA LA ACCIÓN ANTERIOR">
      <formula>NOT(ISERROR(SEARCH("CONTINUA LA ACCIÓN ANTERIOR",AB91)))</formula>
    </cfRule>
    <cfRule type="containsText" dxfId="1073" priority="453" operator="containsText" text="REQUIERE NUEVA ACCIÓN">
      <formula>NOT(ISERROR(SEARCH("REQUIERE NUEVA ACCIÓN",AB91)))</formula>
    </cfRule>
    <cfRule type="containsText" dxfId="1072" priority="454" operator="containsText" text="RIESGO CONTROLADO">
      <formula>NOT(ISERROR(SEARCH("RIESGO CONTROLADO",AB91)))</formula>
    </cfRule>
  </conditionalFormatting>
  <conditionalFormatting sqref="AB61:AB63">
    <cfRule type="containsText" dxfId="1071" priority="449" operator="containsText" text="CONTINUA LA ACCIÓN ANTERIOR">
      <formula>NOT(ISERROR(SEARCH("CONTINUA LA ACCIÓN ANTERIOR",AB61)))</formula>
    </cfRule>
    <cfRule type="containsText" dxfId="1070" priority="450" operator="containsText" text="REQUIERE NUEVA ACCIÓN">
      <formula>NOT(ISERROR(SEARCH("REQUIERE NUEVA ACCIÓN",AB61)))</formula>
    </cfRule>
    <cfRule type="containsText" dxfId="1069" priority="451" operator="containsText" text="RIESGO CONTROLADO">
      <formula>NOT(ISERROR(SEARCH("RIESGO CONTROLADO",AB61)))</formula>
    </cfRule>
  </conditionalFormatting>
  <conditionalFormatting sqref="AB43:AB48">
    <cfRule type="containsText" dxfId="1068" priority="446" operator="containsText" text="CONTINUA LA ACCIÓN ANTERIOR">
      <formula>NOT(ISERROR(SEARCH("CONTINUA LA ACCIÓN ANTERIOR",AB43)))</formula>
    </cfRule>
    <cfRule type="containsText" dxfId="1067" priority="447" operator="containsText" text="REQUIERE NUEVA ACCIÓN">
      <formula>NOT(ISERROR(SEARCH("REQUIERE NUEVA ACCIÓN",AB43)))</formula>
    </cfRule>
    <cfRule type="containsText" dxfId="1066" priority="448" operator="containsText" text="RIESGO CONTROLADO">
      <formula>NOT(ISERROR(SEARCH("RIESGO CONTROLADO",AB43)))</formula>
    </cfRule>
  </conditionalFormatting>
  <conditionalFormatting sqref="AB34:AB39">
    <cfRule type="containsText" dxfId="1065" priority="443" operator="containsText" text="CONTINUA LA ACCIÓN ANTERIOR">
      <formula>NOT(ISERROR(SEARCH("CONTINUA LA ACCIÓN ANTERIOR",AB34)))</formula>
    </cfRule>
    <cfRule type="containsText" dxfId="1064" priority="444" operator="containsText" text="REQUIERE NUEVA ACCIÓN">
      <formula>NOT(ISERROR(SEARCH("REQUIERE NUEVA ACCIÓN",AB34)))</formula>
    </cfRule>
    <cfRule type="containsText" dxfId="1063" priority="445" operator="containsText" text="RIESGO CONTROLADO">
      <formula>NOT(ISERROR(SEARCH("RIESGO CONTROLADO",AB34)))</formula>
    </cfRule>
  </conditionalFormatting>
  <conditionalFormatting sqref="AB28:AB30">
    <cfRule type="containsText" dxfId="1062" priority="440" operator="containsText" text="CONTINUA LA ACCIÓN ANTERIOR">
      <formula>NOT(ISERROR(SEARCH("CONTINUA LA ACCIÓN ANTERIOR",AB28)))</formula>
    </cfRule>
    <cfRule type="containsText" dxfId="1061" priority="441" operator="containsText" text="REQUIERE NUEVA ACCIÓN">
      <formula>NOT(ISERROR(SEARCH("REQUIERE NUEVA ACCIÓN",AB28)))</formula>
    </cfRule>
    <cfRule type="containsText" dxfId="1060" priority="442" operator="containsText" text="RIESGO CONTROLADO">
      <formula>NOT(ISERROR(SEARCH("RIESGO CONTROLADO",AB28)))</formula>
    </cfRule>
  </conditionalFormatting>
  <conditionalFormatting sqref="AB22:AB24">
    <cfRule type="containsText" dxfId="1059" priority="437" operator="containsText" text="CONTINUA LA ACCIÓN ANTERIOR">
      <formula>NOT(ISERROR(SEARCH("CONTINUA LA ACCIÓN ANTERIOR",AB22)))</formula>
    </cfRule>
    <cfRule type="containsText" dxfId="1058" priority="438" operator="containsText" text="REQUIERE NUEVA ACCIÓN">
      <formula>NOT(ISERROR(SEARCH("REQUIERE NUEVA ACCIÓN",AB22)))</formula>
    </cfRule>
    <cfRule type="containsText" dxfId="1057" priority="439" operator="containsText" text="RIESGO CONTROLADO">
      <formula>NOT(ISERROR(SEARCH("RIESGO CONTROLADO",AB22)))</formula>
    </cfRule>
  </conditionalFormatting>
  <conditionalFormatting sqref="AB10:AB15">
    <cfRule type="containsText" dxfId="1056" priority="434" operator="containsText" text="CONTINUA LA ACCIÓN ANTERIOR">
      <formula>NOT(ISERROR(SEARCH("CONTINUA LA ACCIÓN ANTERIOR",AB10)))</formula>
    </cfRule>
    <cfRule type="containsText" dxfId="1055" priority="435" operator="containsText" text="REQUIERE NUEVA ACCIÓN">
      <formula>NOT(ISERROR(SEARCH("REQUIERE NUEVA ACCIÓN",AB10)))</formula>
    </cfRule>
    <cfRule type="containsText" dxfId="1054" priority="436" operator="containsText" text="RIESGO CONTROLADO">
      <formula>NOT(ISERROR(SEARCH("RIESGO CONTROLADO",AB10)))</formula>
    </cfRule>
  </conditionalFormatting>
  <conditionalFormatting sqref="AB49:AB60">
    <cfRule type="containsText" dxfId="1053" priority="431" operator="containsText" text="CONTINUA LA ACCIÓN ANTERIOR">
      <formula>NOT(ISERROR(SEARCH(("CONTINUA LA ACCIÓN ANTERIOR"),(AB49))))</formula>
    </cfRule>
  </conditionalFormatting>
  <conditionalFormatting sqref="AB49:AB60">
    <cfRule type="containsText" dxfId="1052" priority="432" operator="containsText" text="REQUIERE NUEVA ACCIÓN">
      <formula>NOT(ISERROR(SEARCH(("REQUIERE NUEVA ACCIÓN"),(AB49))))</formula>
    </cfRule>
  </conditionalFormatting>
  <conditionalFormatting sqref="AB49:AB60">
    <cfRule type="containsText" dxfId="1051" priority="433" operator="containsText" text="RIESGO CONTROLADO">
      <formula>NOT(ISERROR(SEARCH(("RIESGO CONTROLADO"),(AB49))))</formula>
    </cfRule>
  </conditionalFormatting>
  <conditionalFormatting sqref="AB40:AB42">
    <cfRule type="containsText" dxfId="1050" priority="428" operator="containsText" text="CONTINUA LA ACCIÓN ANTERIOR">
      <formula>NOT(ISERROR(SEARCH(("CONTINUA LA ACCIÓN ANTERIOR"),(AB40))))</formula>
    </cfRule>
  </conditionalFormatting>
  <conditionalFormatting sqref="AB40:AB42">
    <cfRule type="containsText" dxfId="1049" priority="429" operator="containsText" text="REQUIERE NUEVA ACCIÓN">
      <formula>NOT(ISERROR(SEARCH(("REQUIERE NUEVA ACCIÓN"),(AB40))))</formula>
    </cfRule>
  </conditionalFormatting>
  <conditionalFormatting sqref="AB40:AB42">
    <cfRule type="containsText" dxfId="1048" priority="430" operator="containsText" text="RIESGO CONTROLADO">
      <formula>NOT(ISERROR(SEARCH(("RIESGO CONTROLADO"),(AB40))))</formula>
    </cfRule>
  </conditionalFormatting>
  <conditionalFormatting sqref="AB31:AB33">
    <cfRule type="containsText" dxfId="1047" priority="425" operator="containsText" text="CONTINUA LA ACCIÓN ANTERIOR">
      <formula>NOT(ISERROR(SEARCH(("CONTINUA LA ACCIÓN ANTERIOR"),(AB31))))</formula>
    </cfRule>
  </conditionalFormatting>
  <conditionalFormatting sqref="AB31:AB33">
    <cfRule type="containsText" dxfId="1046" priority="426" operator="containsText" text="REQUIERE NUEVA ACCIÓN">
      <formula>NOT(ISERROR(SEARCH(("REQUIERE NUEVA ACCIÓN"),(AB31))))</formula>
    </cfRule>
  </conditionalFormatting>
  <conditionalFormatting sqref="AB31:AB33">
    <cfRule type="containsText" dxfId="1045" priority="427" operator="containsText" text="RIESGO CONTROLADO">
      <formula>NOT(ISERROR(SEARCH(("RIESGO CONTROLADO"),(AB31))))</formula>
    </cfRule>
  </conditionalFormatting>
  <conditionalFormatting sqref="AB16:AB21">
    <cfRule type="containsText" dxfId="1044" priority="422" operator="containsText" text="CONTINUA LA ACCIÓN ANTERIOR">
      <formula>NOT(ISERROR(SEARCH(("CONTINUA LA ACCIÓN ANTERIOR"),(AB16))))</formula>
    </cfRule>
  </conditionalFormatting>
  <conditionalFormatting sqref="AB16:AB21">
    <cfRule type="containsText" dxfId="1043" priority="423" operator="containsText" text="REQUIERE NUEVA ACCIÓN">
      <formula>NOT(ISERROR(SEARCH(("REQUIERE NUEVA ACCIÓN"),(AB16))))</formula>
    </cfRule>
  </conditionalFormatting>
  <conditionalFormatting sqref="AB16:AB21">
    <cfRule type="containsText" dxfId="1042" priority="424" operator="containsText" text="RIESGO CONTROLADO">
      <formula>NOT(ISERROR(SEARCH(("RIESGO CONTROLADO"),(AB16))))</formula>
    </cfRule>
  </conditionalFormatting>
  <conditionalFormatting sqref="AB25:AB27">
    <cfRule type="containsText" dxfId="1041" priority="419" operator="containsText" text="CONTINUA LA ACCIÓN ANTERIOR">
      <formula>NOT(ISERROR(SEARCH(("CONTINUA LA ACCIÓN ANTERIOR"),(AB25))))</formula>
    </cfRule>
  </conditionalFormatting>
  <conditionalFormatting sqref="AB25:AB27">
    <cfRule type="containsText" dxfId="1040" priority="420" operator="containsText" text="REQUIERE NUEVA ACCIÓN">
      <formula>NOT(ISERROR(SEARCH(("REQUIERE NUEVA ACCIÓN"),(AB25))))</formula>
    </cfRule>
  </conditionalFormatting>
  <conditionalFormatting sqref="AB25:AB27">
    <cfRule type="containsText" dxfId="1039" priority="421" operator="containsText" text="RIESGO CONTROLADO">
      <formula>NOT(ISERROR(SEARCH(("RIESGO CONTROLADO"),(AB25))))</formula>
    </cfRule>
  </conditionalFormatting>
  <conditionalFormatting sqref="AB82:AB90">
    <cfRule type="containsText" dxfId="1038" priority="416" operator="containsText" text="CONTINUA LA ACCIÓN ANTERIOR">
      <formula>NOT(ISERROR(SEARCH(("CONTINUA LA ACCIÓN ANTERIOR"),(AB82))))</formula>
    </cfRule>
  </conditionalFormatting>
  <conditionalFormatting sqref="AB82:AB90">
    <cfRule type="containsText" dxfId="1037" priority="417" operator="containsText" text="REQUIERE NUEVA ACCIÓN">
      <formula>NOT(ISERROR(SEARCH(("REQUIERE NUEVA ACCIÓN"),(AB82))))</formula>
    </cfRule>
  </conditionalFormatting>
  <conditionalFormatting sqref="AB82:AB90">
    <cfRule type="containsText" dxfId="1036" priority="418" operator="containsText" text="RIESGO CONTROLADO">
      <formula>NOT(ISERROR(SEARCH(("RIESGO CONTROLADO"),(AB82))))</formula>
    </cfRule>
  </conditionalFormatting>
  <conditionalFormatting sqref="AB100:AB102">
    <cfRule type="containsText" dxfId="1035" priority="413" operator="containsText" text="CONTINUA LA ACCIÓN ANTERIOR">
      <formula>NOT(ISERROR(SEARCH(("CONTINUA LA ACCIÓN ANTERIOR"),(AB100))))</formula>
    </cfRule>
  </conditionalFormatting>
  <conditionalFormatting sqref="AB100:AB102">
    <cfRule type="containsText" dxfId="1034" priority="414" operator="containsText" text="REQUIERE NUEVA ACCIÓN">
      <formula>NOT(ISERROR(SEARCH(("REQUIERE NUEVA ACCIÓN"),(AB100))))</formula>
    </cfRule>
  </conditionalFormatting>
  <conditionalFormatting sqref="AB100:AB102">
    <cfRule type="containsText" dxfId="1033" priority="415" operator="containsText" text="RIESGO CONTROLADO">
      <formula>NOT(ISERROR(SEARCH(("RIESGO CONTROLADO"),(AB100))))</formula>
    </cfRule>
  </conditionalFormatting>
  <conditionalFormatting sqref="AB112:AB117">
    <cfRule type="containsText" dxfId="1032" priority="410" operator="containsText" text="CONTINUA LA ACCIÓN ANTERIOR">
      <formula>NOT(ISERROR(SEARCH(("CONTINUA LA ACCIÓN ANTERIOR"),(AB112))))</formula>
    </cfRule>
  </conditionalFormatting>
  <conditionalFormatting sqref="AB112:AB117">
    <cfRule type="containsText" dxfId="1031" priority="411" operator="containsText" text="REQUIERE NUEVA ACCIÓN">
      <formula>NOT(ISERROR(SEARCH(("REQUIERE NUEVA ACCIÓN"),(AB112))))</formula>
    </cfRule>
  </conditionalFormatting>
  <conditionalFormatting sqref="AB112:AB117">
    <cfRule type="containsText" dxfId="1030" priority="412" operator="containsText" text="RIESGO CONTROLADO">
      <formula>NOT(ISERROR(SEARCH(("RIESGO CONTROLADO"),(AB112))))</formula>
    </cfRule>
  </conditionalFormatting>
  <conditionalFormatting sqref="AB301:AB303">
    <cfRule type="containsText" dxfId="1029" priority="407" operator="containsText" text="CONTINUA LA ACCIÓN ANTERIOR">
      <formula>NOT(ISERROR(SEARCH(("CONTINUA LA ACCIÓN ANTERIOR"),(AB301))))</formula>
    </cfRule>
  </conditionalFormatting>
  <conditionalFormatting sqref="AB301:AB303">
    <cfRule type="containsText" dxfId="1028" priority="408" operator="containsText" text="REQUIERE NUEVA ACCIÓN">
      <formula>NOT(ISERROR(SEARCH(("REQUIERE NUEVA ACCIÓN"),(AB301))))</formula>
    </cfRule>
  </conditionalFormatting>
  <conditionalFormatting sqref="AB301:AB303">
    <cfRule type="containsText" dxfId="1027" priority="409" operator="containsText" text="RIESGO CONTROLADO">
      <formula>NOT(ISERROR(SEARCH(("RIESGO CONTROLADO"),(AB301))))</formula>
    </cfRule>
  </conditionalFormatting>
  <conditionalFormatting sqref="AB217:AB219">
    <cfRule type="containsText" dxfId="1026" priority="404" operator="containsText" text="CONTINUA LA ACCIÓN ANTERIOR">
      <formula>NOT(ISERROR(SEARCH("CONTINUA LA ACCIÓN ANTERIOR",AB217)))</formula>
    </cfRule>
    <cfRule type="containsText" dxfId="1025" priority="405" operator="containsText" text="REQUIERE NUEVA ACCIÓN">
      <formula>NOT(ISERROR(SEARCH("REQUIERE NUEVA ACCIÓN",AB217)))</formula>
    </cfRule>
    <cfRule type="containsText" dxfId="1024" priority="406" operator="containsText" text="RIESGO CONTROLADO">
      <formula>NOT(ISERROR(SEARCH("RIESGO CONTROLADO",AB217)))</formula>
    </cfRule>
  </conditionalFormatting>
  <conditionalFormatting sqref="AB259:AB276">
    <cfRule type="containsText" dxfId="1023" priority="401" operator="containsText" text="CONTINUA LA ACCIÓN ANTERIOR">
      <formula>NOT(ISERROR(SEARCH("CONTINUA LA ACCIÓN ANTERIOR",AB259)))</formula>
    </cfRule>
    <cfRule type="containsText" dxfId="1022" priority="402" operator="containsText" text="REQUIERE NUEVA ACCIÓN">
      <formula>NOT(ISERROR(SEARCH("REQUIERE NUEVA ACCIÓN",AB259)))</formula>
    </cfRule>
    <cfRule type="containsText" dxfId="1021" priority="403" operator="containsText" text="RIESGO CONTROLADO">
      <formula>NOT(ISERROR(SEARCH("RIESGO CONTROLADO",AB259)))</formula>
    </cfRule>
  </conditionalFormatting>
  <conditionalFormatting sqref="AB289:AB291">
    <cfRule type="containsText" dxfId="1020" priority="398" operator="containsText" text="CONTINUA LA ACCIÓN ANTERIOR">
      <formula>NOT(ISERROR(SEARCH("CONTINUA LA ACCIÓN ANTERIOR",AB289)))</formula>
    </cfRule>
    <cfRule type="containsText" dxfId="1019" priority="399" operator="containsText" text="REQUIERE NUEVA ACCIÓN">
      <formula>NOT(ISERROR(SEARCH("REQUIERE NUEVA ACCIÓN",AB289)))</formula>
    </cfRule>
    <cfRule type="containsText" dxfId="1018" priority="400" operator="containsText" text="RIESGO CONTROLADO">
      <formula>NOT(ISERROR(SEARCH("RIESGO CONTROLADO",AB289)))</formula>
    </cfRule>
  </conditionalFormatting>
  <conditionalFormatting sqref="AB298:AB300">
    <cfRule type="containsText" dxfId="1017" priority="395" operator="containsText" text="CONTINUA LA ACCIÓN ANTERIOR">
      <formula>NOT(ISERROR(SEARCH("CONTINUA LA ACCIÓN ANTERIOR",AB298)))</formula>
    </cfRule>
    <cfRule type="containsText" dxfId="1016" priority="396" operator="containsText" text="REQUIERE NUEVA ACCIÓN">
      <formula>NOT(ISERROR(SEARCH("REQUIERE NUEVA ACCIÓN",AB298)))</formula>
    </cfRule>
    <cfRule type="containsText" dxfId="1015" priority="397" operator="containsText" text="RIESGO CONTROLADO">
      <formula>NOT(ISERROR(SEARCH("RIESGO CONTROLADO",AB298)))</formula>
    </cfRule>
  </conditionalFormatting>
  <conditionalFormatting sqref="AB304:AB306">
    <cfRule type="containsText" dxfId="1014" priority="392" operator="containsText" text="CONTINUA LA ACCIÓN ANTERIOR">
      <formula>NOT(ISERROR(SEARCH("CONTINUA LA ACCIÓN ANTERIOR",AB304)))</formula>
    </cfRule>
    <cfRule type="containsText" dxfId="1013" priority="393" operator="containsText" text="REQUIERE NUEVA ACCIÓN">
      <formula>NOT(ISERROR(SEARCH("REQUIERE NUEVA ACCIÓN",AB304)))</formula>
    </cfRule>
    <cfRule type="containsText" dxfId="1012" priority="394" operator="containsText" text="RIESGO CONTROLADO">
      <formula>NOT(ISERROR(SEARCH("RIESGO CONTROLADO",AB304)))</formula>
    </cfRule>
  </conditionalFormatting>
  <conditionalFormatting sqref="X319:X321">
    <cfRule type="cellIs" dxfId="1011" priority="379" operator="equal">
      <formula>"NO_CUMPLIDA"</formula>
    </cfRule>
  </conditionalFormatting>
  <conditionalFormatting sqref="X319:X321">
    <cfRule type="expression" dxfId="1010" priority="380">
      <formula>U319="ASUMIR"</formula>
    </cfRule>
  </conditionalFormatting>
  <conditionalFormatting sqref="Y319:Y321">
    <cfRule type="expression" dxfId="1009" priority="381">
      <formula>U319="ASUMIR"</formula>
    </cfRule>
  </conditionalFormatting>
  <conditionalFormatting sqref="Z319:Z321">
    <cfRule type="expression" dxfId="1008" priority="382">
      <formula>U319="ASUMIR"</formula>
    </cfRule>
  </conditionalFormatting>
  <conditionalFormatting sqref="Z319:Z321">
    <cfRule type="beginsWith" dxfId="1007" priority="383" operator="beginsWith" text="Eficaz">
      <formula>LEFT((Z319),LEN("Eficaz"))=("Eficaz")</formula>
    </cfRule>
  </conditionalFormatting>
  <conditionalFormatting sqref="Z319:Z321">
    <cfRule type="beginsWith" dxfId="1006" priority="384" operator="beginsWith" text="No eficaz">
      <formula>LEFT((Z319),LEN("No eficaz"))=("No eficaz")</formula>
    </cfRule>
  </conditionalFormatting>
  <conditionalFormatting sqref="AA319">
    <cfRule type="expression" dxfId="1005" priority="385">
      <formula>$X$10&lt;&gt;"CUMPLIMIENTO_TOTAL"</formula>
    </cfRule>
  </conditionalFormatting>
  <conditionalFormatting sqref="AA319:AA321">
    <cfRule type="expression" dxfId="1004" priority="386">
      <formula>U319="ASUMIR"</formula>
    </cfRule>
  </conditionalFormatting>
  <conditionalFormatting sqref="AA320">
    <cfRule type="expression" dxfId="1003" priority="387">
      <formula>$X$11&lt;&gt;"CUMPLIMIENTO_TOTAL"</formula>
    </cfRule>
  </conditionalFormatting>
  <conditionalFormatting sqref="AA321">
    <cfRule type="expression" dxfId="1002" priority="388">
      <formula>$X$12&lt;&gt;"CUMPLIMIENTO_TOTAL"</formula>
    </cfRule>
  </conditionalFormatting>
  <conditionalFormatting sqref="AB319:AB321">
    <cfRule type="containsText" dxfId="1001" priority="389" operator="containsText" text="CONTINUA LA ACCIÓN ANTERIOR">
      <formula>NOT(ISERROR(SEARCH(("CONTINUA LA ACCIÓN ANTERIOR"),(AB319))))</formula>
    </cfRule>
  </conditionalFormatting>
  <conditionalFormatting sqref="AB319:AB321">
    <cfRule type="containsText" dxfId="1000" priority="390" operator="containsText" text="REQUIERE NUEVA ACCIÓN">
      <formula>NOT(ISERROR(SEARCH(("REQUIERE NUEVA ACCIÓN"),(AB319))))</formula>
    </cfRule>
  </conditionalFormatting>
  <conditionalFormatting sqref="AB319:AB321">
    <cfRule type="containsText" dxfId="999" priority="391" operator="containsText" text="RIESGO CONTROLADO">
      <formula>NOT(ISERROR(SEARCH(("RIESGO CONTROLADO"),(AB319))))</formula>
    </cfRule>
  </conditionalFormatting>
  <conditionalFormatting sqref="X322:X327">
    <cfRule type="cellIs" dxfId="998" priority="367" operator="equal">
      <formula>"NO_CUMPLIDA"</formula>
    </cfRule>
    <cfRule type="expression" dxfId="997" priority="371">
      <formula>U322="ASUMIR"</formula>
    </cfRule>
  </conditionalFormatting>
  <conditionalFormatting sqref="Y325:Y327">
    <cfRule type="expression" dxfId="996" priority="369">
      <formula>U325="ASUMIR"</formula>
    </cfRule>
  </conditionalFormatting>
  <conditionalFormatting sqref="Z322:Z327">
    <cfRule type="expression" dxfId="995" priority="370">
      <formula>U322="ASUMIR"</formula>
    </cfRule>
    <cfRule type="beginsWith" dxfId="994" priority="372" operator="beginsWith" text="Eficaz">
      <formula>LEFT(Z322,LEN("Eficaz"))="Eficaz"</formula>
    </cfRule>
    <cfRule type="beginsWith" dxfId="993" priority="373" operator="beginsWith" text="No eficaz">
      <formula>LEFT(Z322,LEN("No eficaz"))="No eficaz"</formula>
    </cfRule>
  </conditionalFormatting>
  <conditionalFormatting sqref="AA322">
    <cfRule type="expression" dxfId="992" priority="366">
      <formula>$X$10&lt;&gt;"CUMPLIMIENTO_TOTAL"</formula>
    </cfRule>
  </conditionalFormatting>
  <conditionalFormatting sqref="AA322:AA327">
    <cfRule type="expression" dxfId="991" priority="368">
      <formula>U322="ASUMIR"</formula>
    </cfRule>
  </conditionalFormatting>
  <conditionalFormatting sqref="AA323">
    <cfRule type="expression" dxfId="990" priority="365">
      <formula>$X$11&lt;&gt;"CUMPLIMIENTO_TOTAL"</formula>
    </cfRule>
  </conditionalFormatting>
  <conditionalFormatting sqref="AA324">
    <cfRule type="expression" dxfId="989" priority="364">
      <formula>$X$12&lt;&gt;"CUMPLIMIENTO_TOTAL"</formula>
    </cfRule>
  </conditionalFormatting>
  <conditionalFormatting sqref="AA325">
    <cfRule type="expression" dxfId="988" priority="363">
      <formula>$X$13&lt;&gt;"CUMPLIMIENTO_TOTAL"</formula>
    </cfRule>
  </conditionalFormatting>
  <conditionalFormatting sqref="AA326">
    <cfRule type="expression" dxfId="987" priority="362">
      <formula>$X$14&lt;&gt;"CUMPLIMIENTO_TOTAL"</formula>
    </cfRule>
  </conditionalFormatting>
  <conditionalFormatting sqref="AA327">
    <cfRule type="expression" dxfId="986" priority="361">
      <formula>$X$15&lt;&gt;"CUMPLIMIENTO_TOTAL"</formula>
    </cfRule>
  </conditionalFormatting>
  <conditionalFormatting sqref="AB322:AB327">
    <cfRule type="containsText" dxfId="985" priority="374" operator="containsText" text="CONTINUA LA ACCIÓN ANTERIOR">
      <formula>NOT(ISERROR(SEARCH("CONTINUA LA ACCIÓN ANTERIOR",AB322)))</formula>
    </cfRule>
    <cfRule type="containsText" dxfId="984" priority="375" operator="containsText" text="REQUIERE NUEVA ACCIÓN">
      <formula>NOT(ISERROR(SEARCH("REQUIERE NUEVA ACCIÓN",AB322)))</formula>
    </cfRule>
    <cfRule type="containsText" dxfId="983" priority="376" operator="containsText" text="RIESGO CONTROLADO">
      <formula>NOT(ISERROR(SEARCH("RIESGO CONTROLADO",AB322)))</formula>
    </cfRule>
  </conditionalFormatting>
  <conditionalFormatting sqref="Y322:Y323">
    <cfRule type="expression" dxfId="982" priority="360">
      <formula>U322="ASUMIR"</formula>
    </cfRule>
  </conditionalFormatting>
  <conditionalFormatting sqref="Y324">
    <cfRule type="expression" dxfId="981" priority="359">
      <formula>U324="ASUMIR"</formula>
    </cfRule>
  </conditionalFormatting>
  <conditionalFormatting sqref="AB307:AB318">
    <cfRule type="containsText" dxfId="980" priority="356" operator="containsText" text="CONTINUA LA ACCIÓN ANTERIOR">
      <formula>NOT(ISERROR(SEARCH(("CONTINUA LA ACCIÓN ANTERIOR"),(AB307))))</formula>
    </cfRule>
  </conditionalFormatting>
  <conditionalFormatting sqref="AB307:AB318">
    <cfRule type="containsText" dxfId="979" priority="357" operator="containsText" text="REQUIERE NUEVA ACCIÓN">
      <formula>NOT(ISERROR(SEARCH(("REQUIERE NUEVA ACCIÓN"),(AB307))))</formula>
    </cfRule>
  </conditionalFormatting>
  <conditionalFormatting sqref="AB307:AB318">
    <cfRule type="containsText" dxfId="978" priority="358" operator="containsText" text="RIESGO CONTROLADO">
      <formula>NOT(ISERROR(SEARCH(("RIESGO CONTROLADO"),(AB307))))</formula>
    </cfRule>
  </conditionalFormatting>
  <conditionalFormatting sqref="X328:X336">
    <cfRule type="cellIs" dxfId="977" priority="344" operator="equal">
      <formula>"NO_CUMPLIDA"</formula>
    </cfRule>
    <cfRule type="expression" dxfId="976" priority="348">
      <formula>U328="ASUMIR"</formula>
    </cfRule>
  </conditionalFormatting>
  <conditionalFormatting sqref="Y329:Y330 Y332:Y333 Y335:Y336">
    <cfRule type="expression" dxfId="975" priority="346">
      <formula>U329="ASUMIR"</formula>
    </cfRule>
  </conditionalFormatting>
  <conditionalFormatting sqref="Z328:Z336">
    <cfRule type="expression" dxfId="974" priority="347">
      <formula>U328="ASUMIR"</formula>
    </cfRule>
    <cfRule type="beginsWith" dxfId="973" priority="349" operator="beginsWith" text="Eficaz">
      <formula>LEFT(Z328,LEN("Eficaz"))="Eficaz"</formula>
    </cfRule>
    <cfRule type="beginsWith" dxfId="972" priority="350" operator="beginsWith" text="No eficaz">
      <formula>LEFT(Z328,LEN("No eficaz"))="No eficaz"</formula>
    </cfRule>
  </conditionalFormatting>
  <conditionalFormatting sqref="AA328">
    <cfRule type="expression" dxfId="971" priority="343">
      <formula>$X$10&lt;&gt;"CUMPLIMIENTO_TOTAL"</formula>
    </cfRule>
  </conditionalFormatting>
  <conditionalFormatting sqref="AA328:AA336">
    <cfRule type="expression" dxfId="970" priority="345">
      <formula>U328="ASUMIR"</formula>
    </cfRule>
  </conditionalFormatting>
  <conditionalFormatting sqref="AA329">
    <cfRule type="expression" dxfId="969" priority="342">
      <formula>$X$11&lt;&gt;"CUMPLIMIENTO_TOTAL"</formula>
    </cfRule>
  </conditionalFormatting>
  <conditionalFormatting sqref="AA330">
    <cfRule type="expression" dxfId="968" priority="341">
      <formula>$X$12&lt;&gt;"CUMPLIMIENTO_TOTAL"</formula>
    </cfRule>
  </conditionalFormatting>
  <conditionalFormatting sqref="AA331">
    <cfRule type="expression" dxfId="967" priority="340">
      <formula>$X$13&lt;&gt;"CUMPLIMIENTO_TOTAL"</formula>
    </cfRule>
  </conditionalFormatting>
  <conditionalFormatting sqref="AA332">
    <cfRule type="expression" dxfId="966" priority="339">
      <formula>$X$14&lt;&gt;"CUMPLIMIENTO_TOTAL"</formula>
    </cfRule>
  </conditionalFormatting>
  <conditionalFormatting sqref="AA333">
    <cfRule type="expression" dxfId="965" priority="338">
      <formula>$X$15&lt;&gt;"CUMPLIMIENTO_TOTAL"</formula>
    </cfRule>
  </conditionalFormatting>
  <conditionalFormatting sqref="AA334">
    <cfRule type="expression" dxfId="964" priority="337">
      <formula>$X$16&lt;&gt;"CUMPLIMIENTO_TOTAL"</formula>
    </cfRule>
  </conditionalFormatting>
  <conditionalFormatting sqref="AA335">
    <cfRule type="expression" dxfId="963" priority="336">
      <formula>$X$17&lt;&gt;"CUMPLIMIENTO_TOTAL"</formula>
    </cfRule>
  </conditionalFormatting>
  <conditionalFormatting sqref="AA336">
    <cfRule type="expression" dxfId="962" priority="335">
      <formula>$X$18&lt;&gt;"CUMPLIMIENTO_TOTAL"</formula>
    </cfRule>
  </conditionalFormatting>
  <conditionalFormatting sqref="AB328:AB336">
    <cfRule type="containsText" dxfId="961" priority="351" operator="containsText" text="CONTINUA LA ACCIÓN ANTERIOR">
      <formula>NOT(ISERROR(SEARCH("CONTINUA LA ACCIÓN ANTERIOR",AB328)))</formula>
    </cfRule>
    <cfRule type="containsText" dxfId="960" priority="352" operator="containsText" text="REQUIERE NUEVA ACCIÓN">
      <formula>NOT(ISERROR(SEARCH("REQUIERE NUEVA ACCIÓN",AB328)))</formula>
    </cfRule>
    <cfRule type="containsText" dxfId="959" priority="353" operator="containsText" text="RIESGO CONTROLADO">
      <formula>NOT(ISERROR(SEARCH("RIESGO CONTROLADO",AB328)))</formula>
    </cfRule>
  </conditionalFormatting>
  <conditionalFormatting sqref="Y328">
    <cfRule type="expression" dxfId="958" priority="334">
      <formula>U328="ASUMIR"</formula>
    </cfRule>
  </conditionalFormatting>
  <conditionalFormatting sqref="Y331">
    <cfRule type="expression" dxfId="957" priority="333">
      <formula>U331="ASUMIR"</formula>
    </cfRule>
  </conditionalFormatting>
  <conditionalFormatting sqref="Y334">
    <cfRule type="expression" dxfId="956" priority="332">
      <formula>U334="ASUMIR"</formula>
    </cfRule>
  </conditionalFormatting>
  <conditionalFormatting sqref="AB376:AB390">
    <cfRule type="containsText" dxfId="955" priority="329" operator="containsText" text="CONTINUA LA ACCIÓN ANTERIOR">
      <formula>NOT(ISERROR(SEARCH("CONTINUA LA ACCIÓN ANTERIOR",AB376)))</formula>
    </cfRule>
    <cfRule type="containsText" dxfId="954" priority="330" operator="containsText" text="REQUIERE NUEVA ACCIÓN">
      <formula>NOT(ISERROR(SEARCH("REQUIERE NUEVA ACCIÓN",AB376)))</formula>
    </cfRule>
    <cfRule type="containsText" dxfId="953" priority="331" operator="containsText" text="RIESGO CONTROLADO">
      <formula>NOT(ISERROR(SEARCH("RIESGO CONTROLADO",AB376)))</formula>
    </cfRule>
  </conditionalFormatting>
  <conditionalFormatting sqref="X355:X363 X371:X375 X365:X369">
    <cfRule type="cellIs" dxfId="952" priority="292" operator="equal">
      <formula>"NO_CUMPLIDA"</formula>
    </cfRule>
  </conditionalFormatting>
  <conditionalFormatting sqref="X355:X363 X371:X375 X365:X369">
    <cfRule type="expression" dxfId="951" priority="293">
      <formula>U355="ASUMIR"</formula>
    </cfRule>
  </conditionalFormatting>
  <conditionalFormatting sqref="Y355:Y357 Y362:Y363 Y369 Y371:Y375 Y365:Y366">
    <cfRule type="expression" dxfId="950" priority="294">
      <formula>U355="ASUMIR"</formula>
    </cfRule>
  </conditionalFormatting>
  <conditionalFormatting sqref="Z355:Z363 Z371:Z375 Z365:Z369">
    <cfRule type="expression" dxfId="949" priority="295">
      <formula>U355="ASUMIR"</formula>
    </cfRule>
  </conditionalFormatting>
  <conditionalFormatting sqref="Z355:Z363 Z371:Z375 Z365:Z369">
    <cfRule type="beginsWith" dxfId="948" priority="296" operator="beginsWith" text="Eficaz">
      <formula>LEFT((Z355),LEN("Eficaz"))=("Eficaz")</formula>
    </cfRule>
  </conditionalFormatting>
  <conditionalFormatting sqref="Z355:Z363 Z371:Z375 Z365:Z369">
    <cfRule type="beginsWith" dxfId="947" priority="297" operator="beginsWith" text="No eficaz">
      <formula>LEFT((Z355),LEN("No eficaz"))=("No eficaz")</formula>
    </cfRule>
  </conditionalFormatting>
  <conditionalFormatting sqref="AB352:AB375">
    <cfRule type="containsText" dxfId="946" priority="323" operator="containsText" text="CONTINUA LA ACCIÓN ANTERIOR">
      <formula>NOT(ISERROR(SEARCH(("CONTINUA LA ACCIÓN ANTERIOR"),(AB352))))</formula>
    </cfRule>
  </conditionalFormatting>
  <conditionalFormatting sqref="AB352:AB375">
    <cfRule type="containsText" dxfId="945" priority="324" operator="containsText" text="REQUIERE NUEVA ACCIÓN">
      <formula>NOT(ISERROR(SEARCH(("REQUIERE NUEVA ACCIÓN"),(AB352))))</formula>
    </cfRule>
  </conditionalFormatting>
  <conditionalFormatting sqref="AB352:AB375">
    <cfRule type="containsText" dxfId="944" priority="325" operator="containsText" text="RIESGO CONTROLADO">
      <formula>NOT(ISERROR(SEARCH(("RIESGO CONTROLADO"),(AB352))))</formula>
    </cfRule>
  </conditionalFormatting>
  <conditionalFormatting sqref="Y358:Y359 Y361">
    <cfRule type="expression" dxfId="943" priority="326">
      <formula>U358="ASUMIR"</formula>
    </cfRule>
  </conditionalFormatting>
  <conditionalFormatting sqref="Y367:Y368">
    <cfRule type="expression" dxfId="942" priority="327">
      <formula>U367="ASUMIR"</formula>
    </cfRule>
  </conditionalFormatting>
  <conditionalFormatting sqref="Y360">
    <cfRule type="expression" dxfId="941" priority="328">
      <formula>U360="ASUMIR"</formula>
    </cfRule>
  </conditionalFormatting>
  <conditionalFormatting sqref="Y351:Y354">
    <cfRule type="expression" dxfId="940" priority="286">
      <formula>U351="ASUMIR"</formula>
    </cfRule>
  </conditionalFormatting>
  <conditionalFormatting sqref="Z351:Z354">
    <cfRule type="expression" dxfId="939" priority="287">
      <formula>U351="ASUMIR"</formula>
    </cfRule>
  </conditionalFormatting>
  <conditionalFormatting sqref="Z351:Z354">
    <cfRule type="beginsWith" dxfId="938" priority="288" operator="beginsWith" text="Eficaz">
      <formula>LEFT((Z351),LEN("Eficaz"))=("Eficaz")</formula>
    </cfRule>
  </conditionalFormatting>
  <conditionalFormatting sqref="Z351:Z354">
    <cfRule type="beginsWith" dxfId="937" priority="289" operator="beginsWith" text="No eficaz">
      <formula>LEFT((Z351),LEN("No eficaz"))=("No eficaz")</formula>
    </cfRule>
  </conditionalFormatting>
  <conditionalFormatting sqref="AA351:AA354">
    <cfRule type="expression" dxfId="936" priority="290">
      <formula>$X$10&lt;&gt;"CUMPLIMIENTO_TOTAL"</formula>
    </cfRule>
  </conditionalFormatting>
  <conditionalFormatting sqref="AA351:AA354">
    <cfRule type="expression" dxfId="935" priority="291">
      <formula>U351="ASUMIR"</formula>
    </cfRule>
  </conditionalFormatting>
  <conditionalFormatting sqref="X351:AA354">
    <cfRule type="expression" dxfId="934" priority="285">
      <formula>$U351="ASUMIR"</formula>
    </cfRule>
  </conditionalFormatting>
  <conditionalFormatting sqref="AA351:AA354">
    <cfRule type="expression" dxfId="933" priority="284">
      <formula>$X351="CUMPLIMIENTO_PARCIAL"</formula>
    </cfRule>
  </conditionalFormatting>
  <conditionalFormatting sqref="AA351:AA354">
    <cfRule type="expression" dxfId="932" priority="283">
      <formula>$X351="NO_CUMPLIDA"</formula>
    </cfRule>
  </conditionalFormatting>
  <conditionalFormatting sqref="Y370">
    <cfRule type="expression" dxfId="931" priority="277">
      <formula>U370="ASUMIR"</formula>
    </cfRule>
  </conditionalFormatting>
  <conditionalFormatting sqref="Z370">
    <cfRule type="expression" dxfId="930" priority="278">
      <formula>U370="ASUMIR"</formula>
    </cfRule>
  </conditionalFormatting>
  <conditionalFormatting sqref="Z370">
    <cfRule type="beginsWith" dxfId="929" priority="279" operator="beginsWith" text="Eficaz">
      <formula>LEFT((Z370),LEN("Eficaz"))=("Eficaz")</formula>
    </cfRule>
  </conditionalFormatting>
  <conditionalFormatting sqref="Z370">
    <cfRule type="beginsWith" dxfId="928" priority="280" operator="beginsWith" text="No eficaz">
      <formula>LEFT((Z370),LEN("No eficaz"))=("No eficaz")</formula>
    </cfRule>
  </conditionalFormatting>
  <conditionalFormatting sqref="X370:Z370">
    <cfRule type="expression" dxfId="927" priority="276">
      <formula>$U370="ASUMIR"</formula>
    </cfRule>
  </conditionalFormatting>
  <conditionalFormatting sqref="Y364">
    <cfRule type="expression" dxfId="926" priority="268">
      <formula>U364="ASUMIR"</formula>
    </cfRule>
  </conditionalFormatting>
  <conditionalFormatting sqref="Z364">
    <cfRule type="expression" dxfId="925" priority="269">
      <formula>U364="ASUMIR"</formula>
    </cfRule>
  </conditionalFormatting>
  <conditionalFormatting sqref="Z364">
    <cfRule type="beginsWith" dxfId="924" priority="270" operator="beginsWith" text="Eficaz">
      <formula>LEFT((Z364),LEN("Eficaz"))=("Eficaz")</formula>
    </cfRule>
  </conditionalFormatting>
  <conditionalFormatting sqref="Z364">
    <cfRule type="beginsWith" dxfId="923" priority="271" operator="beginsWith" text="No eficaz">
      <formula>LEFT((Z364),LEN("No eficaz"))=("No eficaz")</formula>
    </cfRule>
  </conditionalFormatting>
  <conditionalFormatting sqref="X364:Z364">
    <cfRule type="expression" dxfId="922" priority="267">
      <formula>$U364="ASUMIR"</formula>
    </cfRule>
  </conditionalFormatting>
  <conditionalFormatting sqref="AA355:AA375">
    <cfRule type="expression" dxfId="921" priority="263">
      <formula>$X$10&lt;&gt;"CUMPLIMIENTO_TOTAL"</formula>
    </cfRule>
  </conditionalFormatting>
  <conditionalFormatting sqref="AA355:AA375">
    <cfRule type="expression" dxfId="920" priority="264">
      <formula>U355="ASUMIR"</formula>
    </cfRule>
  </conditionalFormatting>
  <conditionalFormatting sqref="AA355:AA375">
    <cfRule type="expression" dxfId="919" priority="262">
      <formula>$U355="ASUMIR"</formula>
    </cfRule>
  </conditionalFormatting>
  <conditionalFormatting sqref="AA355:AA375">
    <cfRule type="expression" dxfId="918" priority="261">
      <formula>$X355="CUMPLIMIENTO_PARCIAL"</formula>
    </cfRule>
  </conditionalFormatting>
  <conditionalFormatting sqref="AA355:AA375">
    <cfRule type="expression" dxfId="917" priority="260">
      <formula>$X355="NO_CUMPLIDA"</formula>
    </cfRule>
  </conditionalFormatting>
  <conditionalFormatting sqref="X394:X396 X399">
    <cfRule type="cellIs" dxfId="916" priority="229" operator="equal">
      <formula>"NO_CUMPLIDA"</formula>
    </cfRule>
  </conditionalFormatting>
  <conditionalFormatting sqref="X394:X396 X399">
    <cfRule type="expression" dxfId="915" priority="230">
      <formula>U394="ASUMIR"</formula>
    </cfRule>
  </conditionalFormatting>
  <conditionalFormatting sqref="Y394:Y396 Y399">
    <cfRule type="expression" dxfId="914" priority="231">
      <formula>U394="ASUMIR"</formula>
    </cfRule>
  </conditionalFormatting>
  <conditionalFormatting sqref="Z394:Z396 Z399">
    <cfRule type="expression" dxfId="913" priority="232">
      <formula>U394="ASUMIR"</formula>
    </cfRule>
  </conditionalFormatting>
  <conditionalFormatting sqref="Z394:Z396 Z399">
    <cfRule type="beginsWith" dxfId="912" priority="233" operator="beginsWith" text="Eficaz">
      <formula>LEFT((Z394),LEN("Eficaz"))=("Eficaz")</formula>
    </cfRule>
  </conditionalFormatting>
  <conditionalFormatting sqref="Z394:Z396 Z399">
    <cfRule type="beginsWith" dxfId="911" priority="234" operator="beginsWith" text="No eficaz">
      <formula>LEFT((Z394),LEN("No eficaz"))=("No eficaz")</formula>
    </cfRule>
  </conditionalFormatting>
  <conditionalFormatting sqref="AB391:AB411">
    <cfRule type="containsText" dxfId="910" priority="257" operator="containsText" text="CONTINUA LA ACCIÓN ANTERIOR">
      <formula>NOT(ISERROR(SEARCH(("CONTINUA LA ACCIÓN ANTERIOR"),(AB391))))</formula>
    </cfRule>
  </conditionalFormatting>
  <conditionalFormatting sqref="AB391:AB411">
    <cfRule type="containsText" dxfId="909" priority="258" operator="containsText" text="REQUIERE NUEVA ACCIÓN">
      <formula>NOT(ISERROR(SEARCH(("REQUIERE NUEVA ACCIÓN"),(AB391))))</formula>
    </cfRule>
  </conditionalFormatting>
  <conditionalFormatting sqref="AB391:AB411">
    <cfRule type="containsText" dxfId="908" priority="259" operator="containsText" text="RIESGO CONTROLADO">
      <formula>NOT(ISERROR(SEARCH(("RIESGO CONTROLADO"),(AB391))))</formula>
    </cfRule>
  </conditionalFormatting>
  <conditionalFormatting sqref="Y391:Y392">
    <cfRule type="expression" dxfId="907" priority="223">
      <formula>U391="ASUMIR"</formula>
    </cfRule>
  </conditionalFormatting>
  <conditionalFormatting sqref="Z391:Z392">
    <cfRule type="expression" dxfId="906" priority="224">
      <formula>U391="ASUMIR"</formula>
    </cfRule>
  </conditionalFormatting>
  <conditionalFormatting sqref="Z391:Z392">
    <cfRule type="beginsWith" dxfId="905" priority="225" operator="beginsWith" text="Eficaz">
      <formula>LEFT((Z391),LEN("Eficaz"))=("Eficaz")</formula>
    </cfRule>
  </conditionalFormatting>
  <conditionalFormatting sqref="Z391:Z392">
    <cfRule type="beginsWith" dxfId="904" priority="226" operator="beginsWith" text="No eficaz">
      <formula>LEFT((Z391),LEN("No eficaz"))=("No eficaz")</formula>
    </cfRule>
  </conditionalFormatting>
  <conditionalFormatting sqref="X391:Z392">
    <cfRule type="expression" dxfId="903" priority="222">
      <formula>$U391="ASUMIR"</formula>
    </cfRule>
  </conditionalFormatting>
  <conditionalFormatting sqref="Y393">
    <cfRule type="expression" dxfId="902" priority="215">
      <formula>U393="ASUMIR"</formula>
    </cfRule>
  </conditionalFormatting>
  <conditionalFormatting sqref="Z393">
    <cfRule type="expression" dxfId="901" priority="216">
      <formula>U393="ASUMIR"</formula>
    </cfRule>
  </conditionalFormatting>
  <conditionalFormatting sqref="Z393">
    <cfRule type="beginsWith" dxfId="900" priority="217" operator="beginsWith" text="Eficaz">
      <formula>LEFT((Z393),LEN("Eficaz"))=("Eficaz")</formula>
    </cfRule>
  </conditionalFormatting>
  <conditionalFormatting sqref="Z393">
    <cfRule type="beginsWith" dxfId="899" priority="218" operator="beginsWith" text="No eficaz">
      <formula>LEFT((Z393),LEN("No eficaz"))=("No eficaz")</formula>
    </cfRule>
  </conditionalFormatting>
  <conditionalFormatting sqref="X393:Z393">
    <cfRule type="expression" dxfId="898" priority="214">
      <formula>$U393="ASUMIR"</formula>
    </cfRule>
  </conditionalFormatting>
  <conditionalFormatting sqref="Y397:Y398">
    <cfRule type="expression" dxfId="897" priority="210">
      <formula>U397="ASUMIR"</formula>
    </cfRule>
  </conditionalFormatting>
  <conditionalFormatting sqref="Z397:Z398">
    <cfRule type="expression" dxfId="896" priority="211">
      <formula>U397="ASUMIR"</formula>
    </cfRule>
  </conditionalFormatting>
  <conditionalFormatting sqref="Z397:Z398">
    <cfRule type="beginsWith" dxfId="895" priority="212" operator="beginsWith" text="Eficaz">
      <formula>LEFT((Z397),LEN("Eficaz"))=("Eficaz")</formula>
    </cfRule>
  </conditionalFormatting>
  <conditionalFormatting sqref="Z397:Z398">
    <cfRule type="beginsWith" dxfId="894" priority="213" operator="beginsWith" text="No eficaz">
      <formula>LEFT((Z397),LEN("No eficaz"))=("No eficaz")</formula>
    </cfRule>
  </conditionalFormatting>
  <conditionalFormatting sqref="X397:Z398">
    <cfRule type="expression" dxfId="893" priority="209">
      <formula>$U397="ASUMIR"</formula>
    </cfRule>
  </conditionalFormatting>
  <conditionalFormatting sqref="Y400">
    <cfRule type="expression" dxfId="892" priority="205">
      <formula>U400="ASUMIR"</formula>
    </cfRule>
  </conditionalFormatting>
  <conditionalFormatting sqref="Z400">
    <cfRule type="expression" dxfId="891" priority="206">
      <formula>U400="ASUMIR"</formula>
    </cfRule>
  </conditionalFormatting>
  <conditionalFormatting sqref="Z400">
    <cfRule type="beginsWith" dxfId="890" priority="207" operator="beginsWith" text="Eficaz">
      <formula>LEFT((Z400),LEN("Eficaz"))=("Eficaz")</formula>
    </cfRule>
  </conditionalFormatting>
  <conditionalFormatting sqref="Z400">
    <cfRule type="beginsWith" dxfId="889" priority="208" operator="beginsWith" text="No eficaz">
      <formula>LEFT((Z400),LEN("No eficaz"))=("No eficaz")</formula>
    </cfRule>
  </conditionalFormatting>
  <conditionalFormatting sqref="X400:Z400">
    <cfRule type="expression" dxfId="888" priority="204">
      <formula>$U400="ASUMIR"</formula>
    </cfRule>
  </conditionalFormatting>
  <conditionalFormatting sqref="Y401:Y410">
    <cfRule type="expression" dxfId="887" priority="200">
      <formula>U401="ASUMIR"</formula>
    </cfRule>
  </conditionalFormatting>
  <conditionalFormatting sqref="Z401:Z410">
    <cfRule type="expression" dxfId="886" priority="201">
      <formula>U401="ASUMIR"</formula>
    </cfRule>
  </conditionalFormatting>
  <conditionalFormatting sqref="Z401:Z410">
    <cfRule type="beginsWith" dxfId="885" priority="202" operator="beginsWith" text="Eficaz">
      <formula>LEFT((Z401),LEN("Eficaz"))=("Eficaz")</formula>
    </cfRule>
  </conditionalFormatting>
  <conditionalFormatting sqref="Z401:Z410">
    <cfRule type="beginsWith" dxfId="884" priority="203" operator="beginsWith" text="No eficaz">
      <formula>LEFT((Z401),LEN("No eficaz"))=("No eficaz")</formula>
    </cfRule>
  </conditionalFormatting>
  <conditionalFormatting sqref="X401:Z410">
    <cfRule type="expression" dxfId="883" priority="199">
      <formula>$U401="ASUMIR"</formula>
    </cfRule>
  </conditionalFormatting>
  <conditionalFormatting sqref="AA376:AA410">
    <cfRule type="expression" dxfId="882" priority="197">
      <formula>$X$10&lt;&gt;"CUMPLIMIENTO_TOTAL"</formula>
    </cfRule>
  </conditionalFormatting>
  <conditionalFormatting sqref="AA376:AA410">
    <cfRule type="expression" dxfId="881" priority="198">
      <formula>U376="ASUMIR"</formula>
    </cfRule>
  </conditionalFormatting>
  <conditionalFormatting sqref="AA376:AA410">
    <cfRule type="expression" dxfId="880" priority="196">
      <formula>$U376="ASUMIR"</formula>
    </cfRule>
  </conditionalFormatting>
  <conditionalFormatting sqref="AA376:AA410">
    <cfRule type="expression" dxfId="879" priority="195">
      <formula>$X376="CUMPLIMIENTO_PARCIAL"</formula>
    </cfRule>
  </conditionalFormatting>
  <conditionalFormatting sqref="AA376:AA410">
    <cfRule type="expression" dxfId="878" priority="194">
      <formula>$X376="NO_CUMPLIDA"</formula>
    </cfRule>
  </conditionalFormatting>
  <conditionalFormatting sqref="X415:X420">
    <cfRule type="cellIs" dxfId="877" priority="169" operator="equal">
      <formula>"NO_CUMPLIDA"</formula>
    </cfRule>
  </conditionalFormatting>
  <conditionalFormatting sqref="X415:X420">
    <cfRule type="expression" dxfId="876" priority="170">
      <formula>U415="ASUMIR"</formula>
    </cfRule>
  </conditionalFormatting>
  <conditionalFormatting sqref="Y415:Y420 Y424:Y426">
    <cfRule type="expression" dxfId="875" priority="171">
      <formula>U415="ASUMIR"</formula>
    </cfRule>
  </conditionalFormatting>
  <conditionalFormatting sqref="Z415:Z420 Z424:Z426">
    <cfRule type="expression" dxfId="874" priority="172">
      <formula>U415="ASUMIR"</formula>
    </cfRule>
  </conditionalFormatting>
  <conditionalFormatting sqref="Z415:Z420 Z424:Z426">
    <cfRule type="beginsWith" dxfId="873" priority="173" operator="beginsWith" text="Eficaz">
      <formula>LEFT((Z415),LEN("Eficaz"))=("Eficaz")</formula>
    </cfRule>
  </conditionalFormatting>
  <conditionalFormatting sqref="Z415:Z420 Z424:Z426">
    <cfRule type="beginsWith" dxfId="872" priority="174" operator="beginsWith" text="No eficaz">
      <formula>LEFT((Z415),LEN("No eficaz"))=("No eficaz")</formula>
    </cfRule>
  </conditionalFormatting>
  <conditionalFormatting sqref="AA424:AA426">
    <cfRule type="expression" dxfId="871" priority="176">
      <formula>U424="ASUMIR"</formula>
    </cfRule>
  </conditionalFormatting>
  <conditionalFormatting sqref="AA424">
    <cfRule type="expression" dxfId="870" priority="188">
      <formula>$X$22&lt;&gt;"CUMPLIMIENTO_TOTAL"</formula>
    </cfRule>
  </conditionalFormatting>
  <conditionalFormatting sqref="AA425">
    <cfRule type="expression" dxfId="869" priority="189">
      <formula>$X$23&lt;&gt;"CUMPLIMIENTO_TOTAL"</formula>
    </cfRule>
  </conditionalFormatting>
  <conditionalFormatting sqref="AA426">
    <cfRule type="expression" dxfId="868" priority="190">
      <formula>$X$24&lt;&gt;"CUMPLIMIENTO_TOTAL"</formula>
    </cfRule>
  </conditionalFormatting>
  <conditionalFormatting sqref="AB412:AB429">
    <cfRule type="containsText" dxfId="867" priority="191" operator="containsText" text="CONTINUA LA ACCIÓN ANTERIOR">
      <formula>NOT(ISERROR(SEARCH(("CONTINUA LA ACCIÓN ANTERIOR"),(AB412))))</formula>
    </cfRule>
  </conditionalFormatting>
  <conditionalFormatting sqref="AB412:AB429">
    <cfRule type="containsText" dxfId="866" priority="192" operator="containsText" text="REQUIERE NUEVA ACCIÓN">
      <formula>NOT(ISERROR(SEARCH(("REQUIERE NUEVA ACCIÓN"),(AB412))))</formula>
    </cfRule>
  </conditionalFormatting>
  <conditionalFormatting sqref="AB412:AB429">
    <cfRule type="containsText" dxfId="865" priority="193" operator="containsText" text="RIESGO CONTROLADO">
      <formula>NOT(ISERROR(SEARCH(("RIESGO CONTROLADO"),(AB412))))</formula>
    </cfRule>
  </conditionalFormatting>
  <conditionalFormatting sqref="X421:X422">
    <cfRule type="cellIs" dxfId="864" priority="163" operator="equal">
      <formula>"NO_CUMPLIDA"</formula>
    </cfRule>
  </conditionalFormatting>
  <conditionalFormatting sqref="X421:X422">
    <cfRule type="expression" dxfId="863" priority="164">
      <formula>U421="ASUMIR"</formula>
    </cfRule>
  </conditionalFormatting>
  <conditionalFormatting sqref="Y421:Y422">
    <cfRule type="expression" dxfId="862" priority="165">
      <formula>U421="ASUMIR"</formula>
    </cfRule>
  </conditionalFormatting>
  <conditionalFormatting sqref="Z421:Z422">
    <cfRule type="expression" dxfId="861" priority="166">
      <formula>U421="ASUMIR"</formula>
    </cfRule>
  </conditionalFormatting>
  <conditionalFormatting sqref="Z421:Z422">
    <cfRule type="beginsWith" dxfId="860" priority="167" operator="beginsWith" text="Eficaz">
      <formula>LEFT((Z421),LEN("Eficaz"))=("Eficaz")</formula>
    </cfRule>
  </conditionalFormatting>
  <conditionalFormatting sqref="Z421:Z422">
    <cfRule type="beginsWith" dxfId="859" priority="168" operator="beginsWith" text="No eficaz">
      <formula>LEFT((Z421),LEN("No eficaz"))=("No eficaz")</formula>
    </cfRule>
  </conditionalFormatting>
  <conditionalFormatting sqref="X427:X428">
    <cfRule type="cellIs" dxfId="858" priority="153" operator="equal">
      <formula>"NO_CUMPLIDA"</formula>
    </cfRule>
  </conditionalFormatting>
  <conditionalFormatting sqref="X427:X428">
    <cfRule type="expression" dxfId="857" priority="154">
      <formula>U427="ASUMIR"</formula>
    </cfRule>
  </conditionalFormatting>
  <conditionalFormatting sqref="Y427:Y428">
    <cfRule type="expression" dxfId="856" priority="155">
      <formula>U427="ASUMIR"</formula>
    </cfRule>
  </conditionalFormatting>
  <conditionalFormatting sqref="Z427:Z428">
    <cfRule type="expression" dxfId="855" priority="156">
      <formula>U427="ASUMIR"</formula>
    </cfRule>
  </conditionalFormatting>
  <conditionalFormatting sqref="Z427:Z428">
    <cfRule type="beginsWith" dxfId="854" priority="157" operator="beginsWith" text="Eficaz">
      <formula>LEFT((Z427),LEN("Eficaz"))=("Eficaz")</formula>
    </cfRule>
  </conditionalFormatting>
  <conditionalFormatting sqref="Z427:Z428">
    <cfRule type="beginsWith" dxfId="853" priority="158" operator="beginsWith" text="No eficaz">
      <formula>LEFT((Z427),LEN("No eficaz"))=("No eficaz")</formula>
    </cfRule>
  </conditionalFormatting>
  <conditionalFormatting sqref="AA427:AA428">
    <cfRule type="expression" dxfId="852" priority="159">
      <formula>U427="ASUMIR"</formula>
    </cfRule>
  </conditionalFormatting>
  <conditionalFormatting sqref="AA427">
    <cfRule type="expression" dxfId="851" priority="160">
      <formula>$X$25&lt;&gt;"CUMPLIMIENTO_TOTAL"</formula>
    </cfRule>
  </conditionalFormatting>
  <conditionalFormatting sqref="AA428">
    <cfRule type="expression" dxfId="850" priority="161">
      <formula>$X$26&lt;&gt;"CUMPLIMIENTO_TOTAL"</formula>
    </cfRule>
  </conditionalFormatting>
  <conditionalFormatting sqref="X425:X426">
    <cfRule type="cellIs" dxfId="849" priority="151" operator="equal">
      <formula>"NO_CUMPLIDA"</formula>
    </cfRule>
  </conditionalFormatting>
  <conditionalFormatting sqref="X425:X426">
    <cfRule type="expression" dxfId="848" priority="152">
      <formula>U425="ASUMIR"</formula>
    </cfRule>
  </conditionalFormatting>
  <conditionalFormatting sqref="X424">
    <cfRule type="cellIs" dxfId="847" priority="149" operator="equal">
      <formula>"NO_CUMPLIDA"</formula>
    </cfRule>
  </conditionalFormatting>
  <conditionalFormatting sqref="X424">
    <cfRule type="expression" dxfId="846" priority="150">
      <formula>U424="ASUMIR"</formula>
    </cfRule>
  </conditionalFormatting>
  <conditionalFormatting sqref="Y411:Y414">
    <cfRule type="expression" dxfId="845" priority="145">
      <formula>U411="ASUMIR"</formula>
    </cfRule>
  </conditionalFormatting>
  <conditionalFormatting sqref="Z411:Z414">
    <cfRule type="expression" dxfId="844" priority="146">
      <formula>U411="ASUMIR"</formula>
    </cfRule>
  </conditionalFormatting>
  <conditionalFormatting sqref="Z411:Z414">
    <cfRule type="beginsWith" dxfId="843" priority="147" operator="beginsWith" text="Eficaz">
      <formula>LEFT((Z411),LEN("Eficaz"))=("Eficaz")</formula>
    </cfRule>
  </conditionalFormatting>
  <conditionalFormatting sqref="Z411:Z414">
    <cfRule type="beginsWith" dxfId="842" priority="148" operator="beginsWith" text="No eficaz">
      <formula>LEFT((Z411),LEN("No eficaz"))=("No eficaz")</formula>
    </cfRule>
  </conditionalFormatting>
  <conditionalFormatting sqref="X411:Z414">
    <cfRule type="expression" dxfId="841" priority="144">
      <formula>$U411="ASUMIR"</formula>
    </cfRule>
  </conditionalFormatting>
  <conditionalFormatting sqref="AA411:AA414">
    <cfRule type="expression" dxfId="840" priority="142">
      <formula>$X$10&lt;&gt;"CUMPLIMIENTO_TOTAL"</formula>
    </cfRule>
  </conditionalFormatting>
  <conditionalFormatting sqref="AA411:AA414">
    <cfRule type="expression" dxfId="839" priority="143">
      <formula>U411="ASUMIR"</formula>
    </cfRule>
  </conditionalFormatting>
  <conditionalFormatting sqref="AA411:AA414">
    <cfRule type="expression" dxfId="838" priority="141">
      <formula>$U411="ASUMIR"</formula>
    </cfRule>
  </conditionalFormatting>
  <conditionalFormatting sqref="AA411:AA414">
    <cfRule type="expression" dxfId="837" priority="140">
      <formula>$X411="CUMPLIMIENTO_PARCIAL"</formula>
    </cfRule>
  </conditionalFormatting>
  <conditionalFormatting sqref="AA411:AA414">
    <cfRule type="expression" dxfId="836" priority="139">
      <formula>$X411="NO_CUMPLIDA"</formula>
    </cfRule>
  </conditionalFormatting>
  <conditionalFormatting sqref="AA415:AA422">
    <cfRule type="expression" dxfId="835" priority="137">
      <formula>$X$10&lt;&gt;"CUMPLIMIENTO_TOTAL"</formula>
    </cfRule>
  </conditionalFormatting>
  <conditionalFormatting sqref="AA415:AA422">
    <cfRule type="expression" dxfId="834" priority="138">
      <formula>U415="ASUMIR"</formula>
    </cfRule>
  </conditionalFormatting>
  <conditionalFormatting sqref="AA415:AA422">
    <cfRule type="expression" dxfId="833" priority="136">
      <formula>$U415="ASUMIR"</formula>
    </cfRule>
  </conditionalFormatting>
  <conditionalFormatting sqref="AA415:AA422">
    <cfRule type="expression" dxfId="832" priority="135">
      <formula>$X415="CUMPLIMIENTO_PARCIAL"</formula>
    </cfRule>
  </conditionalFormatting>
  <conditionalFormatting sqref="AA415:AA422">
    <cfRule type="expression" dxfId="831" priority="134">
      <formula>$X415="NO_CUMPLIDA"</formula>
    </cfRule>
  </conditionalFormatting>
  <conditionalFormatting sqref="Y429">
    <cfRule type="expression" dxfId="830" priority="128">
      <formula>U429="ASUMIR"</formula>
    </cfRule>
  </conditionalFormatting>
  <conditionalFormatting sqref="Z429">
    <cfRule type="expression" dxfId="829" priority="129">
      <formula>U429="ASUMIR"</formula>
    </cfRule>
  </conditionalFormatting>
  <conditionalFormatting sqref="Z429">
    <cfRule type="beginsWith" dxfId="828" priority="130" operator="beginsWith" text="Eficaz">
      <formula>LEFT((Z429),LEN("Eficaz"))=("Eficaz")</formula>
    </cfRule>
  </conditionalFormatting>
  <conditionalFormatting sqref="Z429">
    <cfRule type="beginsWith" dxfId="827" priority="131" operator="beginsWith" text="No eficaz">
      <formula>LEFT((Z429),LEN("No eficaz"))=("No eficaz")</formula>
    </cfRule>
  </conditionalFormatting>
  <conditionalFormatting sqref="AA429">
    <cfRule type="expression" dxfId="826" priority="132">
      <formula>$X$10&lt;&gt;"CUMPLIMIENTO_TOTAL"</formula>
    </cfRule>
  </conditionalFormatting>
  <conditionalFormatting sqref="AA429">
    <cfRule type="expression" dxfId="825" priority="133">
      <formula>U429="ASUMIR"</formula>
    </cfRule>
  </conditionalFormatting>
  <conditionalFormatting sqref="X429:AA429">
    <cfRule type="expression" dxfId="824" priority="127">
      <formula>$U429="ASUMIR"</formula>
    </cfRule>
  </conditionalFormatting>
  <conditionalFormatting sqref="AA429">
    <cfRule type="expression" dxfId="823" priority="126">
      <formula>$X429="CUMPLIMIENTO_PARCIAL"</formula>
    </cfRule>
  </conditionalFormatting>
  <conditionalFormatting sqref="AA429">
    <cfRule type="expression" dxfId="822" priority="125">
      <formula>$X429="NO_CUMPLIDA"</formula>
    </cfRule>
  </conditionalFormatting>
  <conditionalFormatting sqref="Y423">
    <cfRule type="expression" dxfId="821" priority="121">
      <formula>U423="ASUMIR"</formula>
    </cfRule>
  </conditionalFormatting>
  <conditionalFormatting sqref="Z423">
    <cfRule type="expression" dxfId="820" priority="122">
      <formula>U423="ASUMIR"</formula>
    </cfRule>
  </conditionalFormatting>
  <conditionalFormatting sqref="Z423">
    <cfRule type="beginsWith" dxfId="819" priority="123" operator="beginsWith" text="Eficaz">
      <formula>LEFT((Z423),LEN("Eficaz"))=("Eficaz")</formula>
    </cfRule>
  </conditionalFormatting>
  <conditionalFormatting sqref="Z423">
    <cfRule type="beginsWith" dxfId="818" priority="124" operator="beginsWith" text="No eficaz">
      <formula>LEFT((Z423),LEN("No eficaz"))=("No eficaz")</formula>
    </cfRule>
  </conditionalFormatting>
  <conditionalFormatting sqref="X423:Z423">
    <cfRule type="expression" dxfId="817" priority="120">
      <formula>$U423="ASUMIR"</formula>
    </cfRule>
  </conditionalFormatting>
  <conditionalFormatting sqref="AA423">
    <cfRule type="expression" dxfId="816" priority="118">
      <formula>$X$10&lt;&gt;"CUMPLIMIENTO_TOTAL"</formula>
    </cfRule>
  </conditionalFormatting>
  <conditionalFormatting sqref="AA423">
    <cfRule type="expression" dxfId="815" priority="119">
      <formula>U423="ASUMIR"</formula>
    </cfRule>
  </conditionalFormatting>
  <conditionalFormatting sqref="AA423">
    <cfRule type="expression" dxfId="814" priority="117">
      <formula>$U423="ASUMIR"</formula>
    </cfRule>
  </conditionalFormatting>
  <conditionalFormatting sqref="AA423">
    <cfRule type="expression" dxfId="813" priority="116">
      <formula>$X423="CUMPLIMIENTO_PARCIAL"</formula>
    </cfRule>
  </conditionalFormatting>
  <conditionalFormatting sqref="AA423">
    <cfRule type="expression" dxfId="812" priority="115">
      <formula>$X423="NO_CUMPLIDA"</formula>
    </cfRule>
  </conditionalFormatting>
  <conditionalFormatting sqref="K430:L441">
    <cfRule type="containsBlanks" dxfId="811" priority="114">
      <formula>LEN(TRIM(K430))=0</formula>
    </cfRule>
  </conditionalFormatting>
  <conditionalFormatting sqref="S430:T441">
    <cfRule type="containsBlanks" dxfId="810" priority="113">
      <formula>LEN(TRIM(S430))=0</formula>
    </cfRule>
  </conditionalFormatting>
  <conditionalFormatting sqref="AB430:AB441">
    <cfRule type="containsBlanks" dxfId="809" priority="109">
      <formula>LEN(TRIM(AB430))=0</formula>
    </cfRule>
    <cfRule type="containsText" dxfId="808" priority="110" operator="containsText" text="CONTINUA LA ACCIÓN ANTERIOR">
      <formula>NOT(ISERROR(SEARCH("CONTINUA LA ACCIÓN ANTERIOR",AB430)))</formula>
    </cfRule>
  </conditionalFormatting>
  <conditionalFormatting sqref="AB430:AB441">
    <cfRule type="containsText" dxfId="807" priority="111" operator="containsText" text="REQUIERE NUEVA ACCIÓN">
      <formula>NOT(ISERROR(SEARCH("REQUIERE NUEVA ACCIÓN",AB430)))</formula>
    </cfRule>
  </conditionalFormatting>
  <conditionalFormatting sqref="AB430:AB441">
    <cfRule type="containsText" dxfId="806" priority="112" operator="containsText" text="RIESGO CONTROLADO">
      <formula>NOT(ISERROR(SEARCH("RIESGO CONTROLADO",AB430)))</formula>
    </cfRule>
  </conditionalFormatting>
  <conditionalFormatting sqref="Y439">
    <cfRule type="expression" dxfId="805" priority="103">
      <formula>U439="ASUMIR"</formula>
    </cfRule>
  </conditionalFormatting>
  <conditionalFormatting sqref="Z439">
    <cfRule type="expression" dxfId="804" priority="104">
      <formula>U439="ASUMIR"</formula>
    </cfRule>
  </conditionalFormatting>
  <conditionalFormatting sqref="Z439">
    <cfRule type="beginsWith" dxfId="803" priority="105" operator="beginsWith" text="Eficaz">
      <formula>LEFT((Z439),LEN("Eficaz"))=("Eficaz")</formula>
    </cfRule>
  </conditionalFormatting>
  <conditionalFormatting sqref="Z439">
    <cfRule type="beginsWith" dxfId="802" priority="106" operator="beginsWith" text="No eficaz">
      <formula>LEFT((Z439),LEN("No eficaz"))=("No eficaz")</formula>
    </cfRule>
  </conditionalFormatting>
  <conditionalFormatting sqref="AA439">
    <cfRule type="expression" dxfId="801" priority="107">
      <formula>$X$10&lt;&gt;"CUMPLIMIENTO_TOTAL"</formula>
    </cfRule>
  </conditionalFormatting>
  <conditionalFormatting sqref="AA439">
    <cfRule type="expression" dxfId="800" priority="108">
      <formula>U439="ASUMIR"</formula>
    </cfRule>
  </conditionalFormatting>
  <conditionalFormatting sqref="X439:AA439">
    <cfRule type="expression" dxfId="799" priority="102">
      <formula>$U439="ASUMIR"</formula>
    </cfRule>
  </conditionalFormatting>
  <conditionalFormatting sqref="AA439">
    <cfRule type="expression" dxfId="798" priority="101">
      <formula>$X439="CUMPLIMIENTO_PARCIAL"</formula>
    </cfRule>
  </conditionalFormatting>
  <conditionalFormatting sqref="AA439">
    <cfRule type="expression" dxfId="797" priority="100">
      <formula>$X439="NO_CUMPLIDA"</formula>
    </cfRule>
  </conditionalFormatting>
  <conditionalFormatting sqref="Y442:Y444">
    <cfRule type="expression" dxfId="796" priority="91">
      <formula>U442="ASUMIR"</formula>
    </cfRule>
  </conditionalFormatting>
  <conditionalFormatting sqref="Z442:Z444">
    <cfRule type="expression" dxfId="795" priority="92">
      <formula>U442="ASUMIR"</formula>
    </cfRule>
  </conditionalFormatting>
  <conditionalFormatting sqref="Z442:Z444">
    <cfRule type="beginsWith" dxfId="794" priority="93" operator="beginsWith" text="Eficaz">
      <formula>LEFT((Z442),LEN("Eficaz"))=("Eficaz")</formula>
    </cfRule>
  </conditionalFormatting>
  <conditionalFormatting sqref="Z442:Z444">
    <cfRule type="beginsWith" dxfId="793" priority="94" operator="beginsWith" text="No eficaz">
      <formula>LEFT((Z442),LEN("No eficaz"))=("No eficaz")</formula>
    </cfRule>
  </conditionalFormatting>
  <conditionalFormatting sqref="AA443:AA444">
    <cfRule type="expression" dxfId="792" priority="95">
      <formula>$X$10&lt;&gt;"CUMPLIMIENTO_TOTAL"</formula>
    </cfRule>
  </conditionalFormatting>
  <conditionalFormatting sqref="AA443:AA444">
    <cfRule type="expression" dxfId="791" priority="96">
      <formula>U443="ASUMIR"</formula>
    </cfRule>
  </conditionalFormatting>
  <conditionalFormatting sqref="AB442:AB444">
    <cfRule type="containsText" dxfId="790" priority="97" operator="containsText" text="CONTINUA LA ACCIÓN ANTERIOR">
      <formula>NOT(ISERROR(SEARCH("CONTINUA LA ACCIÓN ANTERIOR",AB442)))</formula>
    </cfRule>
  </conditionalFormatting>
  <conditionalFormatting sqref="AB442:AB444">
    <cfRule type="containsText" dxfId="789" priority="98" operator="containsText" text="REQUIERE NUEVA ACCIÓN">
      <formula>NOT(ISERROR(SEARCH("REQUIERE NUEVA ACCIÓN",AB442)))</formula>
    </cfRule>
  </conditionalFormatting>
  <conditionalFormatting sqref="AB442:AB444">
    <cfRule type="containsText" dxfId="788" priority="99" operator="containsText" text="RIESGO CONTROLADO">
      <formula>NOT(ISERROR(SEARCH("RIESGO CONTROLADO",AB442)))</formula>
    </cfRule>
  </conditionalFormatting>
  <conditionalFormatting sqref="X443:AA444 X442:Z442">
    <cfRule type="expression" dxfId="787" priority="90">
      <formula>$U442="ASUMIR"</formula>
    </cfRule>
  </conditionalFormatting>
  <conditionalFormatting sqref="AA443:AA444">
    <cfRule type="expression" dxfId="786" priority="89">
      <formula>$X443="CUMPLIMIENTO_PARCIAL"</formula>
    </cfRule>
  </conditionalFormatting>
  <conditionalFormatting sqref="AA443:AA444">
    <cfRule type="expression" dxfId="785" priority="88">
      <formula>$X443="NO_CUMPLIDA"</formula>
    </cfRule>
  </conditionalFormatting>
  <conditionalFormatting sqref="AA442">
    <cfRule type="expression" dxfId="784" priority="86">
      <formula>$X$10&lt;&gt;"CUMPLIMIENTO_TOTAL"</formula>
    </cfRule>
  </conditionalFormatting>
  <conditionalFormatting sqref="AA442">
    <cfRule type="expression" dxfId="783" priority="87">
      <formula>U442="ASUMIR"</formula>
    </cfRule>
  </conditionalFormatting>
  <conditionalFormatting sqref="AA442">
    <cfRule type="expression" dxfId="782" priority="85">
      <formula>$U442="ASUMIR"</formula>
    </cfRule>
  </conditionalFormatting>
  <conditionalFormatting sqref="AA442">
    <cfRule type="expression" dxfId="781" priority="84">
      <formula>$X442="CUMPLIMIENTO_PARCIAL"</formula>
    </cfRule>
  </conditionalFormatting>
  <conditionalFormatting sqref="AA442">
    <cfRule type="expression" dxfId="780" priority="83">
      <formula>$X442="NO_CUMPLIDA"</formula>
    </cfRule>
  </conditionalFormatting>
  <conditionalFormatting sqref="X445:X456">
    <cfRule type="cellIs" dxfId="779" priority="71" operator="equal">
      <formula>"NO_CUMPLIDA"</formula>
    </cfRule>
    <cfRule type="expression" dxfId="778" priority="75">
      <formula>U445="ASUMIR"</formula>
    </cfRule>
  </conditionalFormatting>
  <conditionalFormatting sqref="Y445:Y456">
    <cfRule type="expression" dxfId="777" priority="73">
      <formula>U445="ASUMIR"</formula>
    </cfRule>
  </conditionalFormatting>
  <conditionalFormatting sqref="Z445:Z456">
    <cfRule type="expression" dxfId="776" priority="74">
      <formula>U445="ASUMIR"</formula>
    </cfRule>
    <cfRule type="beginsWith" dxfId="775" priority="76" operator="beginsWith" text="Eficaz">
      <formula>LEFT(Z445,LEN("Eficaz"))="Eficaz"</formula>
    </cfRule>
    <cfRule type="beginsWith" dxfId="774" priority="77" operator="beginsWith" text="No eficaz">
      <formula>LEFT(Z445,LEN("No eficaz"))="No eficaz"</formula>
    </cfRule>
  </conditionalFormatting>
  <conditionalFormatting sqref="AA445">
    <cfRule type="expression" dxfId="773" priority="70">
      <formula>$X$10&lt;&gt;"CUMPLIMIENTO_TOTAL"</formula>
    </cfRule>
  </conditionalFormatting>
  <conditionalFormatting sqref="AA445:AA456">
    <cfRule type="expression" dxfId="772" priority="72">
      <formula>U445="ASUMIR"</formula>
    </cfRule>
  </conditionalFormatting>
  <conditionalFormatting sqref="AA446">
    <cfRule type="expression" dxfId="771" priority="69">
      <formula>$X$11&lt;&gt;"CUMPLIMIENTO_TOTAL"</formula>
    </cfRule>
  </conditionalFormatting>
  <conditionalFormatting sqref="AA447">
    <cfRule type="expression" dxfId="770" priority="68">
      <formula>$X$12&lt;&gt;"CUMPLIMIENTO_TOTAL"</formula>
    </cfRule>
  </conditionalFormatting>
  <conditionalFormatting sqref="AA448">
    <cfRule type="expression" dxfId="769" priority="67">
      <formula>$X$13&lt;&gt;"CUMPLIMIENTO_TOTAL"</formula>
    </cfRule>
  </conditionalFormatting>
  <conditionalFormatting sqref="AA449">
    <cfRule type="expression" dxfId="768" priority="66">
      <formula>$X$14&lt;&gt;"CUMPLIMIENTO_TOTAL"</formula>
    </cfRule>
  </conditionalFormatting>
  <conditionalFormatting sqref="AA450">
    <cfRule type="expression" dxfId="767" priority="65">
      <formula>$X$15&lt;&gt;"CUMPLIMIENTO_TOTAL"</formula>
    </cfRule>
  </conditionalFormatting>
  <conditionalFormatting sqref="AA451">
    <cfRule type="expression" dxfId="766" priority="64">
      <formula>$X$16&lt;&gt;"CUMPLIMIENTO_TOTAL"</formula>
    </cfRule>
  </conditionalFormatting>
  <conditionalFormatting sqref="AA452">
    <cfRule type="expression" dxfId="765" priority="63">
      <formula>$X$17&lt;&gt;"CUMPLIMIENTO_TOTAL"</formula>
    </cfRule>
  </conditionalFormatting>
  <conditionalFormatting sqref="AA453">
    <cfRule type="expression" dxfId="764" priority="62">
      <formula>$X$18&lt;&gt;"CUMPLIMIENTO_TOTAL"</formula>
    </cfRule>
  </conditionalFormatting>
  <conditionalFormatting sqref="AA454">
    <cfRule type="expression" dxfId="763" priority="61">
      <formula>$X$19&lt;&gt;"CUMPLIMIENTO_TOTAL"</formula>
    </cfRule>
  </conditionalFormatting>
  <conditionalFormatting sqref="AA455">
    <cfRule type="expression" dxfId="762" priority="60">
      <formula>$X$20&lt;&gt;"CUMPLIMIENTO_TOTAL"</formula>
    </cfRule>
  </conditionalFormatting>
  <conditionalFormatting sqref="AA456">
    <cfRule type="expression" dxfId="761" priority="59">
      <formula>$X$21&lt;&gt;"CUMPLIMIENTO_TOTAL"</formula>
    </cfRule>
  </conditionalFormatting>
  <conditionalFormatting sqref="AB445:AB456">
    <cfRule type="containsText" dxfId="760" priority="78" operator="containsText" text="CONTINUA LA ACCIÓN ANTERIOR">
      <formula>NOT(ISERROR(SEARCH("CONTINUA LA ACCIÓN ANTERIOR",AB445)))</formula>
    </cfRule>
    <cfRule type="containsText" dxfId="759" priority="79" operator="containsText" text="REQUIERE NUEVA ACCIÓN">
      <formula>NOT(ISERROR(SEARCH("REQUIERE NUEVA ACCIÓN",AB445)))</formula>
    </cfRule>
    <cfRule type="containsText" dxfId="758" priority="80" operator="containsText" text="RIESGO CONTROLADO">
      <formula>NOT(ISERROR(SEARCH("RIESGO CONTROLADO",AB445)))</formula>
    </cfRule>
  </conditionalFormatting>
  <conditionalFormatting sqref="AA454">
    <cfRule type="expression" dxfId="757" priority="58">
      <formula>$X$10&lt;&gt;"CUMPLIMIENTO_TOTAL"</formula>
    </cfRule>
  </conditionalFormatting>
  <conditionalFormatting sqref="X457:AA477">
    <cfRule type="expression" dxfId="756" priority="45">
      <formula>$U457="ASUMIR"</formula>
    </cfRule>
  </conditionalFormatting>
  <conditionalFormatting sqref="Y457:Y477">
    <cfRule type="expression" dxfId="755" priority="46">
      <formula>U457="ASUMIR"</formula>
    </cfRule>
  </conditionalFormatting>
  <conditionalFormatting sqref="Z457:Z477">
    <cfRule type="expression" dxfId="754" priority="47">
      <formula>U457="ASUMIR"</formula>
    </cfRule>
    <cfRule type="beginsWith" dxfId="753" priority="48" operator="beginsWith" text="Eficaz">
      <formula>LEFT((Z457),LEN("Eficaz"))=("Eficaz")</formula>
    </cfRule>
    <cfRule type="beginsWith" dxfId="752" priority="49" operator="beginsWith" text="No eficaz">
      <formula>LEFT((Z457),LEN("No eficaz"))=("No eficaz")</formula>
    </cfRule>
  </conditionalFormatting>
  <conditionalFormatting sqref="AA457:AA477">
    <cfRule type="expression" dxfId="751" priority="43">
      <formula>$X457="NO_CUMPLIDA"</formula>
    </cfRule>
    <cfRule type="expression" dxfId="750" priority="44">
      <formula>$X457="CUMPLIMIENTO_PARCIAL"</formula>
    </cfRule>
    <cfRule type="expression" dxfId="749" priority="50">
      <formula>$X$10&lt;&gt;"CUMPLIMIENTO_TOTAL"</formula>
    </cfRule>
    <cfRule type="expression" dxfId="748" priority="51">
      <formula>U457="ASUMIR"</formula>
    </cfRule>
  </conditionalFormatting>
  <conditionalFormatting sqref="AB457:AB477">
    <cfRule type="containsText" dxfId="747" priority="52" operator="containsText" text="CONTINUA LA ACCIÓN ANTERIOR">
      <formula>NOT(ISERROR(SEARCH("CONTINUA LA ACCIÓN ANTERIOR",AB457)))</formula>
    </cfRule>
    <cfRule type="containsText" dxfId="746" priority="53" operator="containsText" text="REQUIERE NUEVA ACCIÓN">
      <formula>NOT(ISERROR(SEARCH("REQUIERE NUEVA ACCIÓN",AB457)))</formula>
    </cfRule>
    <cfRule type="containsText" dxfId="745" priority="54" operator="containsText" text="RIESGO CONTROLADO">
      <formula>NOT(ISERROR(SEARCH("RIESGO CONTROLADO",AB457)))</formula>
    </cfRule>
  </conditionalFormatting>
  <conditionalFormatting sqref="AB478:AB486">
    <cfRule type="containsText" dxfId="744" priority="37" operator="containsText" text="CONTINUA LA ACCIÓN ANTERIOR">
      <formula>NOT(ISERROR(SEARCH(("CONTINUA LA ACCIÓN ANTERIOR"),(AB478))))</formula>
    </cfRule>
  </conditionalFormatting>
  <conditionalFormatting sqref="AB478:AB486">
    <cfRule type="containsText" dxfId="743" priority="38" operator="containsText" text="REQUIERE NUEVA ACCIÓN">
      <formula>NOT(ISERROR(SEARCH(("REQUIERE NUEVA ACCIÓN"),(AB478))))</formula>
    </cfRule>
  </conditionalFormatting>
  <conditionalFormatting sqref="AB478:AB486">
    <cfRule type="containsText" dxfId="742" priority="39" operator="containsText" text="RIESGO CONTROLADO">
      <formula>NOT(ISERROR(SEARCH(("RIESGO CONTROLADO"),(AB478))))</formula>
    </cfRule>
  </conditionalFormatting>
  <conditionalFormatting sqref="X478:AA486">
    <cfRule type="expression" dxfId="741" priority="24">
      <formula>$U478="ASUMIR"</formula>
    </cfRule>
  </conditionalFormatting>
  <conditionalFormatting sqref="Y478:Y486">
    <cfRule type="expression" dxfId="740" priority="25">
      <formula>U478="ASUMIR"</formula>
    </cfRule>
  </conditionalFormatting>
  <conditionalFormatting sqref="Z478:Z486">
    <cfRule type="expression" dxfId="739" priority="26">
      <formula>U478="ASUMIR"</formula>
    </cfRule>
    <cfRule type="beginsWith" dxfId="738" priority="27" operator="beginsWith" text="Eficaz">
      <formula>LEFT((Z478),LEN("Eficaz"))=("Eficaz")</formula>
    </cfRule>
    <cfRule type="beginsWith" dxfId="737" priority="28" operator="beginsWith" text="No eficaz">
      <formula>LEFT((Z478),LEN("No eficaz"))=("No eficaz")</formula>
    </cfRule>
  </conditionalFormatting>
  <conditionalFormatting sqref="AA478:AA486">
    <cfRule type="expression" dxfId="736" priority="22">
      <formula>$X478="NO_CUMPLIDA"</formula>
    </cfRule>
    <cfRule type="expression" dxfId="735" priority="23">
      <formula>$X478="CUMPLIMIENTO_PARCIAL"</formula>
    </cfRule>
    <cfRule type="expression" dxfId="734" priority="29">
      <formula>$X$10&lt;&gt;"CUMPLIMIENTO_TOTAL"</formula>
    </cfRule>
    <cfRule type="expression" dxfId="733" priority="30">
      <formula>U478="ASUMIR"</formula>
    </cfRule>
  </conditionalFormatting>
  <conditionalFormatting sqref="X487:X495">
    <cfRule type="cellIs" dxfId="732" priority="10" operator="equal">
      <formula>"NO_CUMPLIDA"</formula>
    </cfRule>
    <cfRule type="expression" dxfId="731" priority="14">
      <formula>U487="ASUMIR"</formula>
    </cfRule>
  </conditionalFormatting>
  <conditionalFormatting sqref="Y487:Y495">
    <cfRule type="expression" dxfId="730" priority="12">
      <formula>U487="ASUMIR"</formula>
    </cfRule>
  </conditionalFormatting>
  <conditionalFormatting sqref="Z487:Z495">
    <cfRule type="expression" dxfId="729" priority="13">
      <formula>U487="ASUMIR"</formula>
    </cfRule>
    <cfRule type="beginsWith" dxfId="728" priority="15" operator="beginsWith" text="Eficaz">
      <formula>LEFT(Z487,LEN("Eficaz"))="Eficaz"</formula>
    </cfRule>
    <cfRule type="beginsWith" dxfId="727" priority="16" operator="beginsWith" text="No eficaz">
      <formula>LEFT(Z487,LEN("No eficaz"))="No eficaz"</formula>
    </cfRule>
  </conditionalFormatting>
  <conditionalFormatting sqref="AA487">
    <cfRule type="expression" dxfId="726" priority="9">
      <formula>$X$10&lt;&gt;"CUMPLIMIENTO_TOTAL"</formula>
    </cfRule>
  </conditionalFormatting>
  <conditionalFormatting sqref="AA487:AA495">
    <cfRule type="expression" dxfId="725" priority="11">
      <formula>U487="ASUMIR"</formula>
    </cfRule>
  </conditionalFormatting>
  <conditionalFormatting sqref="AA488">
    <cfRule type="expression" dxfId="724" priority="8">
      <formula>$X$11&lt;&gt;"CUMPLIMIENTO_TOTAL"</formula>
    </cfRule>
  </conditionalFormatting>
  <conditionalFormatting sqref="AA489">
    <cfRule type="expression" dxfId="723" priority="7">
      <formula>$X$12&lt;&gt;"CUMPLIMIENTO_TOTAL"</formula>
    </cfRule>
  </conditionalFormatting>
  <conditionalFormatting sqref="AA490">
    <cfRule type="expression" dxfId="722" priority="6">
      <formula>$X$13&lt;&gt;"CUMPLIMIENTO_TOTAL"</formula>
    </cfRule>
  </conditionalFormatting>
  <conditionalFormatting sqref="AA491">
    <cfRule type="expression" dxfId="721" priority="5">
      <formula>$X$14&lt;&gt;"CUMPLIMIENTO_TOTAL"</formula>
    </cfRule>
  </conditionalFormatting>
  <conditionalFormatting sqref="AA492">
    <cfRule type="expression" dxfId="720" priority="4">
      <formula>$X$15&lt;&gt;"CUMPLIMIENTO_TOTAL"</formula>
    </cfRule>
  </conditionalFormatting>
  <conditionalFormatting sqref="AA493">
    <cfRule type="expression" dxfId="719" priority="3">
      <formula>$X$16&lt;&gt;"CUMPLIMIENTO_TOTAL"</formula>
    </cfRule>
  </conditionalFormatting>
  <conditionalFormatting sqref="AA494">
    <cfRule type="expression" dxfId="718" priority="2">
      <formula>$X$17&lt;&gt;"CUMPLIMIENTO_TOTAL"</formula>
    </cfRule>
  </conditionalFormatting>
  <conditionalFormatting sqref="AA495">
    <cfRule type="expression" dxfId="717" priority="1">
      <formula>$X$18&lt;&gt;"CUMPLIMIENTO_TOTAL"</formula>
    </cfRule>
  </conditionalFormatting>
  <conditionalFormatting sqref="AB487:AB495">
    <cfRule type="containsText" dxfId="716" priority="17" operator="containsText" text="CONTINUA LA ACCIÓN ANTERIOR">
      <formula>NOT(ISERROR(SEARCH("CONTINUA LA ACCIÓN ANTERIOR",AB487)))</formula>
    </cfRule>
    <cfRule type="containsText" dxfId="715" priority="18" operator="containsText" text="REQUIERE NUEVA ACCIÓN">
      <formula>NOT(ISERROR(SEARCH("REQUIERE NUEVA ACCIÓN",AB487)))</formula>
    </cfRule>
    <cfRule type="containsText" dxfId="714" priority="19" operator="containsText" text="RIESGO CONTROLADO">
      <formula>NOT(ISERROR(SEARCH("RIESGO CONTROLADO",AB487)))</formula>
    </cfRule>
  </conditionalFormatting>
  <dataValidations count="9">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87 AB490 AB493 AB496 AB499 AB502 AB505 AB508 AB511 AB514 AB517 AB520 AB523 AB526 AB529 AB532 AB535 AB538 AB541 AB544 AB547 AB550 AB553 AB556 AB478 AB481 AB484" xr:uid="{679CE6CD-261F-4F07-9068-F76A409BE1C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0 K553 K556 K559 K562 K565 K496 K499 K502 K505 K508 K511 K514 K517 K520 K523 K526 K529 K532 K535 K538 K541 K544 K547 K487 K490 K493 K478 K481 K484" xr:uid="{9C27D894-2996-4351-B3BC-213FB1CB5B49}">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2523BF1E-7723-4B42-ADA3-BBE990B96DCA}">
      <formula1>INDIRECT($U577:$U1149)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4274852A-7FE5-433A-AE26-22BC945AF638}">
      <formula1>INDIRECT($U10:$U567)</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15 Z17:Z567" xr:uid="{EF96BA83-B216-466B-AE50-8B6AB24450DE}">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15 AA17:AA567" xr:uid="{7DE3478D-4E76-424F-9969-247EFFE9724B}">
      <formula1>X10="CUMPLIMIENTO_TOTAL"</formula1>
    </dataValidation>
    <dataValidation type="list" allowBlank="1" showInputMessage="1" showErrorMessage="1" sqref="X10:X12 X14:X15 X17:X477 X487:X567" xr:uid="{789BB18A-9824-4C07-B4CD-A99E39DA9A0E}">
      <formula1>INDIRECT($U10)</formula1>
    </dataValidation>
    <dataValidation type="list" allowBlank="1" showInputMessage="1" showErrorMessage="1" sqref="X13" xr:uid="{067A1B28-8F16-40D9-B518-357F7C37C821}">
      <formula1>INDIRECT($U16)</formula1>
    </dataValidation>
    <dataValidation type="list" allowBlank="1" showErrorMessage="1" sqref="X478:X486" xr:uid="{14101C0E-04F4-4DD8-A997-14B29442949D}">
      <formula1>INDIRECT($U478)</formula1>
    </dataValidation>
  </dataValidations>
  <hyperlinks>
    <hyperlink ref="S64" r:id="rId1" xr:uid="{E7422A2D-033C-4543-B5D4-60D6945DEB14}"/>
    <hyperlink ref="Y76" r:id="rId2" xr:uid="{10B8F2CD-CAB7-4B91-9B11-6D7BDACDEE4F}"/>
    <hyperlink ref="Y77" r:id="rId3" xr:uid="{17B42E83-B108-4507-BBF1-100490B19456}"/>
    <hyperlink ref="Y78" r:id="rId4" xr:uid="{87ADA064-1718-4840-949A-9857623E0EDF}"/>
    <hyperlink ref="Y80" r:id="rId5" xr:uid="{1F0EAD66-8D6A-44CD-90DC-7F123880F6D7}"/>
    <hyperlink ref="AA466" r:id="rId6" xr:uid="{9C58B635-2C22-44DF-AA3E-150D033DF561}"/>
  </hyperlinks>
  <pageMargins left="0.7" right="0.7" top="0.75" bottom="0.75" header="0.3" footer="0.3"/>
  <drawing r:id="rId7"/>
  <extLst>
    <ext xmlns:x14="http://schemas.microsoft.com/office/spreadsheetml/2009/9/main" uri="{78C0D931-6437-407d-A8EE-F0AAD7539E65}">
      <x14:conditionalFormattings>
        <x14:conditionalFormatting xmlns:xm="http://schemas.microsoft.com/office/excel/2006/main">
          <x14:cfRule type="containsText" priority="817" operator="containsText" id="{2B55F9EF-6C5E-428F-B343-79A25B79ED4D}">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816" operator="containsText" id="{B0360F97-C4A3-4788-AFF4-99D9F23DFC5D}">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89" operator="containsText" id="{86247EE2-0E8C-4D58-B458-53C89212A3E9}">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85" operator="containsText" id="{25B51160-2783-4488-8DA4-9EA247835FA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81" operator="containsText" id="{C32D492D-779E-4780-B654-C4690C5F6C06}">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77" operator="containsText" id="{9940FA15-0179-4A60-91F7-602988F4CB0C}">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73" operator="containsText" id="{03232174-2E69-4047-BC82-82901B1548E8}">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69" operator="containsText" id="{F8887E39-CA5C-4E5B-8702-75D490B3321C}">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65" operator="containsText" id="{4066145A-2736-4B4B-86D7-EF375374E912}">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61" operator="containsText" id="{FAF87A70-BFEB-4661-9BEE-E6C2CEE1603B}">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57" operator="containsText" id="{1C0696FE-7261-4E9B-9408-220D7423B44F}">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52" operator="containsText" id="{B11FAEC1-E2B7-4005-BB2B-16B5AD52CF02}">
            <xm:f>NOT(ISERROR(SEARCH(#REF!,Z25)))</xm:f>
            <xm:f>#REF!</xm:f>
            <x14:dxf>
              <font>
                <color rgb="FF9C0006"/>
              </font>
              <fill>
                <patternFill>
                  <bgColor rgb="FFFFC7CE"/>
                </patternFill>
              </fill>
            </x14:dxf>
          </x14:cfRule>
          <xm:sqref>Z25 Z31:Z33 Z37:Z39</xm:sqref>
        </x14:conditionalFormatting>
        <x14:conditionalFormatting xmlns:xm="http://schemas.microsoft.com/office/excel/2006/main">
          <x14:cfRule type="containsText" priority="753" operator="containsText" id="{AD07A790-5799-4E27-BFC4-27BB1641B461}">
            <xm:f>NOT(ISERROR(SEARCH(#REF!,X25)))</xm:f>
            <xm:f>#REF!</xm:f>
            <x14:dxf>
              <font>
                <color rgb="FF9C0006"/>
              </font>
              <fill>
                <patternFill>
                  <bgColor rgb="FFFFC7CE"/>
                </patternFill>
              </fill>
            </x14:dxf>
          </x14:cfRule>
          <xm:sqref>X25 X31:X33 X37:X39</xm:sqref>
        </x14:conditionalFormatting>
        <x14:conditionalFormatting xmlns:xm="http://schemas.microsoft.com/office/excel/2006/main">
          <x14:cfRule type="containsText" priority="724" operator="containsText" id="{61544525-EB14-49AB-8DC0-883527657A82}">
            <xm:f>NOT(ISERROR(SEARCH(#REF!,Z26)))</xm:f>
            <xm:f>#REF!</xm:f>
            <x14:dxf>
              <font>
                <color rgb="FF9C0006"/>
              </font>
              <fill>
                <patternFill>
                  <bgColor rgb="FFFFC7CE"/>
                </patternFill>
              </fill>
            </x14:dxf>
          </x14:cfRule>
          <xm:sqref>Z26:Z30</xm:sqref>
        </x14:conditionalFormatting>
        <x14:conditionalFormatting xmlns:xm="http://schemas.microsoft.com/office/excel/2006/main">
          <x14:cfRule type="containsText" priority="725" operator="containsText" id="{50E32AEA-0210-48B0-8488-3BB4B34DEC1D}">
            <xm:f>NOT(ISERROR(SEARCH(#REF!,X26)))</xm:f>
            <xm:f>#REF!</xm:f>
            <x14:dxf>
              <font>
                <color rgb="FF9C0006"/>
              </font>
              <fill>
                <patternFill>
                  <bgColor rgb="FFFFC7CE"/>
                </patternFill>
              </fill>
            </x14:dxf>
          </x14:cfRule>
          <xm:sqref>X26:X30</xm:sqref>
        </x14:conditionalFormatting>
        <x14:conditionalFormatting xmlns:xm="http://schemas.microsoft.com/office/excel/2006/main">
          <x14:cfRule type="containsText" priority="716" operator="containsText" id="{897E77CA-313D-4BDE-8770-362D91B1E058}">
            <xm:f>NOT(ISERROR(SEARCH(#REF!,Z34)))</xm:f>
            <xm:f>#REF!</xm:f>
            <x14:dxf>
              <font>
                <color rgb="FF9C0006"/>
              </font>
              <fill>
                <patternFill>
                  <bgColor rgb="FFFFC7CE"/>
                </patternFill>
              </fill>
            </x14:dxf>
          </x14:cfRule>
          <xm:sqref>Z34:Z36</xm:sqref>
        </x14:conditionalFormatting>
        <x14:conditionalFormatting xmlns:xm="http://schemas.microsoft.com/office/excel/2006/main">
          <x14:cfRule type="containsText" priority="717" operator="containsText" id="{7256E05A-0DF8-44DD-B251-E305F3D0ADA2}">
            <xm:f>NOT(ISERROR(SEARCH(#REF!,X34)))</xm:f>
            <xm:f>#REF!</xm:f>
            <x14:dxf>
              <font>
                <color rgb="FF9C0006"/>
              </font>
              <fill>
                <patternFill>
                  <bgColor rgb="FFFFC7CE"/>
                </patternFill>
              </fill>
            </x14:dxf>
          </x14:cfRule>
          <xm:sqref>X34:X36</xm:sqref>
        </x14:conditionalFormatting>
        <x14:conditionalFormatting xmlns:xm="http://schemas.microsoft.com/office/excel/2006/main">
          <x14:cfRule type="containsText" priority="709" operator="containsText" id="{F1E8320D-5C55-43A5-ACEE-BA1F08EE10AF}">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08" operator="containsText" id="{A7F5C7E7-2244-4FF4-8D16-E410251B806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0" operator="containsText" id="{1A0C0CCB-B777-4082-888F-CBC6BC439505}">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69" operator="containsText" id="{0DDB2E3E-9386-4CFA-B876-A73B5D8476B4}">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1" operator="containsText" id="{50180745-11F8-4D12-A59F-62FC310C4DB7}">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0" operator="containsText" id="{F9F91314-144E-4E2D-8112-591BBC75A41C}">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593" operator="containsText" id="{64534A6A-EDB3-41BE-B690-934FF7AF0547}">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592" operator="containsText" id="{34EEC0B6-79FC-43A4-A266-192B83447F71}">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72" operator="containsText" id="{0D79E4A3-1DB1-42F8-8074-D2F604A59F42}">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71" operator="containsText" id="{FE2FC068-3A8B-467D-AEBF-9814AEF43D93}">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42" operator="containsText" id="{8D679B0B-A262-412A-800E-AD8A4545D7A4}">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41" operator="containsText" id="{26D859A0-6B0D-4114-BBB7-D0C26D4E8B0B}">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09" operator="containsText" id="{246BBF43-4480-45DF-A718-86587F94CECB}">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08" operator="containsText" id="{FD6EC02E-C0CF-4576-B2B6-B8FE4D40CD7A}">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378" operator="containsText" id="{20A17992-039D-48FC-B5AF-9C3181D1CA44}">
            <xm:f>NOT(ISERROR(SEARCH(#REF!,X322)))</xm:f>
            <xm:f>#REF!</xm:f>
            <x14:dxf>
              <font>
                <color rgb="FF9C0006"/>
              </font>
              <fill>
                <patternFill>
                  <bgColor rgb="FFFFC7CE"/>
                </patternFill>
              </fill>
            </x14:dxf>
          </x14:cfRule>
          <xm:sqref>X322:X327</xm:sqref>
        </x14:conditionalFormatting>
        <x14:conditionalFormatting xmlns:xm="http://schemas.microsoft.com/office/excel/2006/main">
          <x14:cfRule type="containsText" priority="377" operator="containsText" id="{94E26FAF-021E-4AB2-90AD-558C1ACD7CF6}">
            <xm:f>NOT(ISERROR(SEARCH(#REF!,Z322)))</xm:f>
            <xm:f>#REF!</xm:f>
            <x14:dxf>
              <font>
                <color rgb="FF9C0006"/>
              </font>
              <fill>
                <patternFill>
                  <bgColor rgb="FFFFC7CE"/>
                </patternFill>
              </fill>
            </x14:dxf>
          </x14:cfRule>
          <xm:sqref>Z322:Z327</xm:sqref>
        </x14:conditionalFormatting>
        <x14:conditionalFormatting xmlns:xm="http://schemas.microsoft.com/office/excel/2006/main">
          <x14:cfRule type="containsText" priority="355" operator="containsText" id="{2BC4A9B8-1421-44F4-8EF3-318F7FD578C2}">
            <xm:f>NOT(ISERROR(SEARCH(#REF!,X328)))</xm:f>
            <xm:f>#REF!</xm:f>
            <x14:dxf>
              <font>
                <color rgb="FF9C0006"/>
              </font>
              <fill>
                <patternFill>
                  <bgColor rgb="FFFFC7CE"/>
                </patternFill>
              </fill>
            </x14:dxf>
          </x14:cfRule>
          <xm:sqref>X328:X336</xm:sqref>
        </x14:conditionalFormatting>
        <x14:conditionalFormatting xmlns:xm="http://schemas.microsoft.com/office/excel/2006/main">
          <x14:cfRule type="containsText" priority="354" operator="containsText" id="{49E72F3D-6B1B-4A9B-9965-3896F38E10F9}">
            <xm:f>NOT(ISERROR(SEARCH(#REF!,Z328)))</xm:f>
            <xm:f>#REF!</xm:f>
            <x14:dxf>
              <font>
                <color rgb="FF9C0006"/>
              </font>
              <fill>
                <patternFill>
                  <bgColor rgb="FFFFC7CE"/>
                </patternFill>
              </fill>
            </x14:dxf>
          </x14:cfRule>
          <xm:sqref>Z328:Z336</xm:sqref>
        </x14:conditionalFormatting>
        <x14:conditionalFormatting xmlns:xm="http://schemas.microsoft.com/office/excel/2006/main">
          <x14:cfRule type="containsText" priority="82" operator="containsText" id="{CA4E21EF-D0D2-421B-B7C9-8C7D2F4CD3E3}">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7CC8B2DB-09CD-4F21-9F17-C130F8EB13F1}">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1" operator="containsText" id="{28A2546F-F659-488C-B4B4-66A42A8C7E3B}">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0" operator="containsText" id="{0B6D53BC-F037-4EFD-9284-9E5B68C9B4DE}">
            <xm:f>NOT(ISERROR(SEARCH(#REF!,Z487)))</xm:f>
            <xm:f>#REF!</xm:f>
            <x14:dxf>
              <font>
                <color rgb="FF9C0006"/>
              </font>
              <fill>
                <patternFill>
                  <bgColor rgb="FFFFC7CE"/>
                </patternFill>
              </fill>
            </x14:dxf>
          </x14:cfRule>
          <xm:sqref>Z487:Z495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C1437"/>
  <sheetViews>
    <sheetView tabSelected="1" workbookViewId="0">
      <selection activeCell="E46" sqref="E46:E48"/>
    </sheetView>
  </sheetViews>
  <sheetFormatPr baseColWidth="10" defaultColWidth="12.5703125" defaultRowHeight="11.25" x14ac:dyDescent="0.2"/>
  <cols>
    <col min="1" max="1" width="5.28515625" style="263" customWidth="1"/>
    <col min="2" max="2" width="13.28515625" style="263" customWidth="1"/>
    <col min="3" max="4" width="11.85546875" style="263" customWidth="1"/>
    <col min="5" max="6" width="39.85546875" style="263" customWidth="1"/>
    <col min="7" max="7" width="39.85546875" style="298" customWidth="1"/>
    <col min="8" max="8" width="39.85546875" style="263" customWidth="1"/>
    <col min="9" max="9" width="25" style="263" customWidth="1"/>
    <col min="10" max="10" width="29.28515625" style="263" customWidth="1"/>
    <col min="11" max="11" width="13.42578125" style="263" customWidth="1"/>
    <col min="12" max="12" width="50.7109375" style="263" customWidth="1"/>
    <col min="13" max="13" width="35.7109375" style="263" customWidth="1"/>
    <col min="14" max="14" width="17.85546875" style="263" customWidth="1"/>
    <col min="15" max="15" width="26" style="263" customWidth="1"/>
    <col min="16" max="16" width="13.42578125" style="263" customWidth="1"/>
    <col min="17" max="17" width="9.7109375" style="263" customWidth="1"/>
    <col min="18" max="18" width="11.7109375" style="263" customWidth="1"/>
    <col min="19" max="19" width="38.28515625" style="263" customWidth="1"/>
    <col min="20" max="20" width="13.28515625" style="263" customWidth="1"/>
    <col min="21" max="21" width="19.42578125" style="263" customWidth="1"/>
    <col min="22" max="22" width="36.140625" style="263" customWidth="1"/>
    <col min="23" max="23" width="25.85546875" style="263" customWidth="1"/>
    <col min="24" max="24" width="26.28515625" style="263" customWidth="1"/>
    <col min="25" max="25" width="30.7109375" style="263" customWidth="1"/>
    <col min="26" max="26" width="18.140625" style="263" customWidth="1"/>
    <col min="27" max="27" width="30.7109375" style="263" customWidth="1"/>
    <col min="28" max="28" width="16.42578125" style="263" customWidth="1"/>
    <col min="29" max="29" width="11.42578125" style="263" customWidth="1"/>
    <col min="30" max="16384" width="12.5703125" style="263"/>
  </cols>
  <sheetData>
    <row r="1" spans="1:29" s="74" customFormat="1" ht="12.75" customHeight="1" x14ac:dyDescent="0.2">
      <c r="A1" s="299">
        <v>13</v>
      </c>
      <c r="B1" s="300"/>
      <c r="C1" s="300"/>
      <c r="D1" s="301"/>
      <c r="E1" s="301"/>
      <c r="F1" s="301"/>
      <c r="G1" s="300"/>
      <c r="H1" s="301"/>
      <c r="I1" s="301"/>
      <c r="J1" s="301"/>
      <c r="K1" s="301"/>
      <c r="L1" s="301"/>
      <c r="M1" s="301"/>
      <c r="N1" s="301"/>
      <c r="O1" s="301"/>
      <c r="P1" s="301"/>
      <c r="Q1" s="301"/>
      <c r="R1" s="301"/>
      <c r="S1" s="301"/>
      <c r="T1" s="301"/>
      <c r="U1" s="301"/>
      <c r="V1" s="301"/>
      <c r="W1" s="301"/>
      <c r="X1" s="301"/>
      <c r="Y1" s="301"/>
      <c r="Z1" s="301"/>
      <c r="AA1" s="302" t="s">
        <v>64</v>
      </c>
      <c r="AB1" s="303" t="s">
        <v>2157</v>
      </c>
      <c r="AC1" s="304"/>
    </row>
    <row r="2" spans="1:29" s="74" customFormat="1" ht="12.75" customHeight="1" x14ac:dyDescent="0.2">
      <c r="A2" s="305"/>
      <c r="B2" s="306"/>
      <c r="C2" s="306"/>
      <c r="D2" s="492" t="s">
        <v>66</v>
      </c>
      <c r="E2" s="493"/>
      <c r="F2" s="493"/>
      <c r="G2" s="493"/>
      <c r="H2" s="493"/>
      <c r="I2" s="493"/>
      <c r="J2" s="493"/>
      <c r="K2" s="493"/>
      <c r="L2" s="493"/>
      <c r="M2" s="493"/>
      <c r="N2" s="493"/>
      <c r="O2" s="493"/>
      <c r="P2" s="493"/>
      <c r="Q2" s="493"/>
      <c r="R2" s="493"/>
      <c r="S2" s="493"/>
      <c r="T2" s="493"/>
      <c r="U2" s="493"/>
      <c r="V2" s="493"/>
      <c r="W2" s="493"/>
      <c r="X2" s="493"/>
      <c r="Y2" s="493"/>
      <c r="Z2" s="493"/>
      <c r="AA2" s="307" t="s">
        <v>420</v>
      </c>
      <c r="AB2" s="308">
        <v>1</v>
      </c>
      <c r="AC2" s="304"/>
    </row>
    <row r="3" spans="1:29" s="74" customFormat="1" ht="12.75" customHeight="1" x14ac:dyDescent="0.2">
      <c r="A3" s="305"/>
      <c r="B3" s="306"/>
      <c r="C3" s="306"/>
      <c r="D3" s="492" t="s">
        <v>60</v>
      </c>
      <c r="E3" s="493"/>
      <c r="F3" s="493"/>
      <c r="G3" s="493"/>
      <c r="H3" s="493"/>
      <c r="I3" s="493"/>
      <c r="J3" s="493"/>
      <c r="K3" s="493"/>
      <c r="L3" s="493"/>
      <c r="M3" s="493"/>
      <c r="N3" s="493"/>
      <c r="O3" s="493"/>
      <c r="P3" s="493"/>
      <c r="Q3" s="493"/>
      <c r="R3" s="493"/>
      <c r="S3" s="493"/>
      <c r="T3" s="493"/>
      <c r="U3" s="493"/>
      <c r="V3" s="493"/>
      <c r="W3" s="493"/>
      <c r="X3" s="493"/>
      <c r="Y3" s="493"/>
      <c r="Z3" s="493"/>
      <c r="AA3" s="307" t="s">
        <v>421</v>
      </c>
      <c r="AB3" s="309">
        <v>45828</v>
      </c>
      <c r="AC3" s="304"/>
    </row>
    <row r="4" spans="1:29" s="74" customFormat="1" ht="12.75" customHeight="1" thickBot="1" x14ac:dyDescent="0.25">
      <c r="A4" s="310"/>
      <c r="B4" s="311"/>
      <c r="C4" s="311"/>
      <c r="D4" s="494"/>
      <c r="E4" s="495"/>
      <c r="F4" s="495"/>
      <c r="G4" s="495"/>
      <c r="H4" s="495"/>
      <c r="I4" s="495"/>
      <c r="J4" s="495"/>
      <c r="K4" s="495"/>
      <c r="L4" s="495"/>
      <c r="M4" s="495"/>
      <c r="N4" s="495"/>
      <c r="O4" s="495"/>
      <c r="P4" s="495"/>
      <c r="Q4" s="495"/>
      <c r="R4" s="495"/>
      <c r="S4" s="495"/>
      <c r="T4" s="495"/>
      <c r="U4" s="495"/>
      <c r="V4" s="495"/>
      <c r="W4" s="495"/>
      <c r="X4" s="495"/>
      <c r="Y4" s="495"/>
      <c r="Z4" s="495"/>
      <c r="AA4" s="312" t="s">
        <v>422</v>
      </c>
      <c r="AB4" s="313" t="s">
        <v>2158</v>
      </c>
      <c r="AC4" s="304"/>
    </row>
    <row r="5" spans="1:29" s="74" customFormat="1" ht="12.75" customHeight="1" thickBot="1" x14ac:dyDescent="0.25">
      <c r="A5" s="496"/>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75"/>
    </row>
    <row r="6" spans="1:29" s="74" customFormat="1" ht="12.75" customHeight="1" thickBot="1" x14ac:dyDescent="0.25">
      <c r="A6" s="498" t="str">
        <f>'[1]01-Mapa de riesgo-UO'!A6:D6</f>
        <v>TIPO DE MAPA</v>
      </c>
      <c r="B6" s="499"/>
      <c r="C6" s="500"/>
      <c r="D6" s="501" t="str">
        <f>'[1]01-Mapa de riesgo-UO'!E6</f>
        <v>PROCESOS</v>
      </c>
      <c r="E6" s="502"/>
      <c r="F6" s="502"/>
      <c r="G6" s="503"/>
      <c r="H6" s="314"/>
      <c r="I6" s="314"/>
      <c r="J6" s="314"/>
      <c r="K6" s="314"/>
      <c r="L6" s="504" t="s">
        <v>8</v>
      </c>
      <c r="M6" s="505"/>
      <c r="N6" s="506">
        <v>46006</v>
      </c>
      <c r="O6" s="507"/>
      <c r="P6" s="314"/>
      <c r="Q6" s="315"/>
      <c r="R6" s="315"/>
      <c r="S6" s="315"/>
      <c r="T6" s="315"/>
      <c r="U6" s="314"/>
      <c r="V6" s="314"/>
      <c r="W6" s="314"/>
      <c r="X6" s="314"/>
      <c r="Y6" s="315"/>
      <c r="Z6" s="315"/>
      <c r="AA6" s="315"/>
      <c r="AB6" s="315"/>
      <c r="AC6" s="75"/>
    </row>
    <row r="7" spans="1:29" s="74" customFormat="1" ht="12.75" customHeight="1" thickBot="1" x14ac:dyDescent="0.25">
      <c r="A7" s="508"/>
      <c r="B7" s="495"/>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75"/>
    </row>
    <row r="8" spans="1:29" s="74" customFormat="1" ht="33.75" customHeight="1" x14ac:dyDescent="0.2">
      <c r="A8" s="509" t="s">
        <v>54</v>
      </c>
      <c r="B8" s="511" t="s">
        <v>525</v>
      </c>
      <c r="C8" s="511" t="s">
        <v>526</v>
      </c>
      <c r="D8" s="513" t="s">
        <v>73</v>
      </c>
      <c r="E8" s="514"/>
      <c r="F8" s="514"/>
      <c r="G8" s="514"/>
      <c r="H8" s="515"/>
      <c r="I8" s="511" t="s">
        <v>71</v>
      </c>
      <c r="J8" s="513" t="s">
        <v>58</v>
      </c>
      <c r="K8" s="514"/>
      <c r="L8" s="515"/>
      <c r="M8" s="513" t="s">
        <v>57</v>
      </c>
      <c r="N8" s="514"/>
      <c r="O8" s="514"/>
      <c r="P8" s="514"/>
      <c r="Q8" s="514"/>
      <c r="R8" s="514"/>
      <c r="S8" s="514"/>
      <c r="T8" s="515"/>
      <c r="U8" s="513" t="s">
        <v>76</v>
      </c>
      <c r="V8" s="514"/>
      <c r="W8" s="514"/>
      <c r="X8" s="514"/>
      <c r="Y8" s="514"/>
      <c r="Z8" s="514"/>
      <c r="AA8" s="515"/>
      <c r="AB8" s="516" t="s">
        <v>19</v>
      </c>
      <c r="AC8" s="75"/>
    </row>
    <row r="9" spans="1:29" s="74" customFormat="1" ht="33.75" customHeight="1" x14ac:dyDescent="0.2">
      <c r="A9" s="510"/>
      <c r="B9" s="512"/>
      <c r="C9" s="512"/>
      <c r="D9" s="316" t="s">
        <v>69</v>
      </c>
      <c r="E9" s="316" t="s">
        <v>4</v>
      </c>
      <c r="F9" s="316" t="s">
        <v>0</v>
      </c>
      <c r="G9" s="316" t="s">
        <v>55</v>
      </c>
      <c r="H9" s="316" t="s">
        <v>32</v>
      </c>
      <c r="I9" s="512"/>
      <c r="J9" s="316" t="s">
        <v>62</v>
      </c>
      <c r="K9" s="316" t="s">
        <v>63</v>
      </c>
      <c r="L9" s="316" t="s">
        <v>448</v>
      </c>
      <c r="M9" s="317" t="s">
        <v>83</v>
      </c>
      <c r="N9" s="317" t="s">
        <v>382</v>
      </c>
      <c r="O9" s="317" t="s">
        <v>383</v>
      </c>
      <c r="P9" s="317" t="s">
        <v>59</v>
      </c>
      <c r="Q9" s="317" t="s">
        <v>384</v>
      </c>
      <c r="R9" s="318" t="s">
        <v>387</v>
      </c>
      <c r="S9" s="518" t="s">
        <v>449</v>
      </c>
      <c r="T9" s="519"/>
      <c r="U9" s="316" t="s">
        <v>263</v>
      </c>
      <c r="V9" s="316" t="s">
        <v>264</v>
      </c>
      <c r="W9" s="316" t="s">
        <v>265</v>
      </c>
      <c r="X9" s="520" t="s">
        <v>270</v>
      </c>
      <c r="Y9" s="521"/>
      <c r="Z9" s="520" t="s">
        <v>273</v>
      </c>
      <c r="AA9" s="521"/>
      <c r="AB9" s="517"/>
      <c r="AC9" s="252"/>
    </row>
    <row r="10" spans="1:29" ht="54.75" hidden="1" customHeight="1" x14ac:dyDescent="0.2">
      <c r="A10" s="465">
        <v>1</v>
      </c>
      <c r="B10" s="465" t="str">
        <f>'01-Mapa de riesgo-UO'!D11</f>
        <v>ADMINISTRACIÓN_INSTITUCIONAL</v>
      </c>
      <c r="C10" s="461" t="str">
        <f>+'01-Mapa de riesgo-UO'!F11</f>
        <v>NO</v>
      </c>
      <c r="D10" s="461" t="str">
        <f>'01-Mapa de riesgo-UO'!J11</f>
        <v>Operacional</v>
      </c>
      <c r="E10" s="461" t="str">
        <f>'01-Mapa de riesgo-UO'!K11</f>
        <v>INSUFICIENCIA DE EQUIPOS E INFRAESTRUCTURA PARA SUPLIR LA DEMANDA DE ESTUDIANTES EN LA PRESTACIÓN DEL SERVICIO</v>
      </c>
      <c r="F10" s="461" t="str">
        <f>'01-Mapa de riesgo-UO'!L11</f>
        <v>El incremento en la demanda de estudiantes evidencian las dificultades en cuanto a disponibilidad de espacios y equipos para la prestación del servicio, debido a que la facultad se encuentra en proceso de consolidación</v>
      </c>
      <c r="G10" s="266" t="str">
        <f>'01-Mapa de riesgo-UO'!I11</f>
        <v>Incremento en el ingreso de alumnos nuevos a programas de la facultad</v>
      </c>
      <c r="H10" s="461"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64" t="str">
        <f>'01-Mapa de riesgo-UO'!AT11</f>
        <v>MODERADO</v>
      </c>
      <c r="J10" s="595" t="str">
        <f>'01-Mapa de riesgo-UO'!AU11</f>
        <v xml:space="preserve">(# de espacios y equipos entregados / # de espacios y equipos proyectados para la vigencia) * 100 </v>
      </c>
      <c r="K10" s="596">
        <v>0.7</v>
      </c>
      <c r="L10" s="589" t="s">
        <v>2198</v>
      </c>
      <c r="M10" s="267" t="str">
        <f>'01-Mapa de riesgo-UO'!W11</f>
        <v>Verificar y encontrar alquiler de espacios para lograr los objetivos de aprendizaje y practicas, especialmente de las tecnologías</v>
      </c>
      <c r="N10" s="266">
        <f>'01-Mapa de riesgo-UO'!AB11</f>
        <v>0</v>
      </c>
      <c r="O10" s="266" t="str">
        <f>'01-Mapa de riesgo-UO'!AF11</f>
        <v>Asignado</v>
      </c>
      <c r="P10" s="268" t="str">
        <f>'01-Mapa de riesgo-UO'!AK11</f>
        <v>Oportuno</v>
      </c>
      <c r="Q10" s="268" t="str">
        <f>'01-Mapa de riesgo-UO'!AP11</f>
        <v>Preventivo</v>
      </c>
      <c r="R10" s="464" t="str">
        <f>'01-Mapa de riesgo-UO'!AR11</f>
        <v>ACEPTABLE</v>
      </c>
      <c r="S10" s="594" t="s">
        <v>2205</v>
      </c>
      <c r="T10" s="594"/>
      <c r="U10" s="269" t="str">
        <f>'01-Mapa de riesgo-UO'!AW11</f>
        <v>TRANSFERIR</v>
      </c>
      <c r="V10" s="269" t="str">
        <f>'01-Mapa de riesgo-UO'!AX11</f>
        <v>Informar a VAF cuando se presenten difucultades con respecto a disponibilidad de espacios</v>
      </c>
      <c r="W10" s="270" t="str">
        <f>'01-Mapa de riesgo-UO'!K11</f>
        <v>INSUFICIENCIA DE EQUIPOS E INFRAESTRUCTURA PARA SUPLIR LA DEMANDA DE ESTUDIANTES EN LA PRESTACIÓN DEL SERVICIO</v>
      </c>
      <c r="X10" s="253" t="s">
        <v>266</v>
      </c>
      <c r="Y10" s="251" t="s">
        <v>2208</v>
      </c>
      <c r="Z10" s="253" t="s">
        <v>544</v>
      </c>
      <c r="AA10" s="253"/>
      <c r="AB10" s="479" t="s">
        <v>2209</v>
      </c>
      <c r="AC10" s="265"/>
    </row>
    <row r="11" spans="1:29" ht="54.75" hidden="1" customHeight="1" x14ac:dyDescent="0.2">
      <c r="A11" s="462"/>
      <c r="B11" s="462"/>
      <c r="C11" s="462"/>
      <c r="D11" s="462"/>
      <c r="E11" s="462"/>
      <c r="F11" s="462"/>
      <c r="G11" s="266" t="str">
        <f>'01-Mapa de riesgo-UO'!I12</f>
        <v xml:space="preserve"> No se ha alcanzado el punto de equilibrio en la población estudiantil para la financiación de la prestación de servicios</v>
      </c>
      <c r="H11" s="462"/>
      <c r="I11" s="462"/>
      <c r="J11" s="462"/>
      <c r="K11" s="591"/>
      <c r="L11" s="589"/>
      <c r="M11" s="267" t="str">
        <f>'01-Mapa de riesgo-UO'!W12</f>
        <v>Seguimiento a las entregas de los equipos aprobados</v>
      </c>
      <c r="N11" s="266">
        <f>'01-Mapa de riesgo-UO'!AB12</f>
        <v>0</v>
      </c>
      <c r="O11" s="266" t="str">
        <f>'01-Mapa de riesgo-UO'!AF12</f>
        <v>Asignado</v>
      </c>
      <c r="P11" s="268" t="str">
        <f>'01-Mapa de riesgo-UO'!AK12</f>
        <v>Oportuno</v>
      </c>
      <c r="Q11" s="268" t="str">
        <f>'01-Mapa de riesgo-UO'!AP12</f>
        <v>Detectivo</v>
      </c>
      <c r="R11" s="462"/>
      <c r="S11" s="592" t="s">
        <v>2204</v>
      </c>
      <c r="T11" s="593"/>
      <c r="U11" s="269" t="str">
        <f>'01-Mapa de riesgo-UO'!AW12</f>
        <v>COMPARTIR</v>
      </c>
      <c r="V11" s="269" t="str">
        <f>'01-Mapa de riesgo-UO'!AX12</f>
        <v>Apoyar a las diferentes dependencias de la UTP en la consecución de recursos para dotación de equipos y hacer seguimiento a las solicitudes de mantenimiento de los equipos existentes</v>
      </c>
      <c r="W11" s="270">
        <f>'01-Mapa de riesgo-UO'!K12</f>
        <v>0</v>
      </c>
      <c r="X11" s="253" t="s">
        <v>266</v>
      </c>
      <c r="Y11" s="251" t="s">
        <v>2210</v>
      </c>
      <c r="Z11" s="253" t="s">
        <v>544</v>
      </c>
      <c r="AA11" s="253"/>
      <c r="AB11" s="469"/>
      <c r="AC11" s="265"/>
    </row>
    <row r="12" spans="1:29" ht="54.75" hidden="1" customHeight="1" x14ac:dyDescent="0.2">
      <c r="A12" s="463"/>
      <c r="B12" s="463"/>
      <c r="C12" s="463"/>
      <c r="D12" s="463"/>
      <c r="E12" s="463"/>
      <c r="F12" s="463"/>
      <c r="G12" s="266" t="str">
        <f>'01-Mapa de riesgo-UO'!I13</f>
        <v>Tapamiento de los desagües debido a la acumulación de hojas en las canaletas</v>
      </c>
      <c r="H12" s="463"/>
      <c r="I12" s="463"/>
      <c r="J12" s="463"/>
      <c r="K12" s="591"/>
      <c r="L12" s="589"/>
      <c r="M12" s="267" t="str">
        <f>'01-Mapa de riesgo-UO'!W13</f>
        <v xml:space="preserve">Hacer las solicitudes oportunas del mantenimieto </v>
      </c>
      <c r="N12" s="266">
        <f>'01-Mapa de riesgo-UO'!AB13</f>
        <v>0</v>
      </c>
      <c r="O12" s="266" t="str">
        <f>'01-Mapa de riesgo-UO'!AF13</f>
        <v>Asignado</v>
      </c>
      <c r="P12" s="268" t="str">
        <f>'01-Mapa de riesgo-UO'!AK13</f>
        <v>Oportuno</v>
      </c>
      <c r="Q12" s="268" t="str">
        <f>'01-Mapa de riesgo-UO'!AP13</f>
        <v>Detectivo</v>
      </c>
      <c r="R12" s="463"/>
      <c r="S12" s="594" t="s">
        <v>2204</v>
      </c>
      <c r="T12" s="594"/>
      <c r="U12" s="269" t="str">
        <f>'01-Mapa de riesgo-UO'!AW13</f>
        <v>COMPARTIR</v>
      </c>
      <c r="V12" s="269" t="str">
        <f>'01-Mapa de riesgo-UO'!AX13</f>
        <v xml:space="preserve">Hacer la solicitud oportuna de limpieza de las canales del edificio 18B </v>
      </c>
      <c r="W12" s="270">
        <f>'01-Mapa de riesgo-UO'!K13</f>
        <v>0</v>
      </c>
      <c r="X12" s="253" t="s">
        <v>266</v>
      </c>
      <c r="Y12" s="251" t="s">
        <v>2211</v>
      </c>
      <c r="Z12" s="253" t="s">
        <v>544</v>
      </c>
      <c r="AA12" s="253"/>
      <c r="AB12" s="470"/>
      <c r="AC12" s="265"/>
    </row>
    <row r="13" spans="1:29" ht="54.75" hidden="1" customHeight="1" x14ac:dyDescent="0.2">
      <c r="A13" s="465">
        <v>2</v>
      </c>
      <c r="B13" s="465" t="str">
        <f>'01-Mapa de riesgo-UO'!D14</f>
        <v>ADMINISTRACIÓN_INSTITUCIONAL</v>
      </c>
      <c r="C13" s="461" t="str">
        <f>+'01-Mapa de riesgo-UO'!F14</f>
        <v>NO</v>
      </c>
      <c r="D13" s="461" t="str">
        <f>'01-Mapa de riesgo-UO'!J14</f>
        <v>Estratégico</v>
      </c>
      <c r="E13" s="461" t="str">
        <f>'01-Mapa de riesgo-UO'!K14</f>
        <v>DESERCIÓN ACADEMICA</v>
      </c>
      <c r="F13" s="461" t="str">
        <f>'01-Mapa de riesgo-UO'!L14</f>
        <v>Deserción academica en los programas de la FCAA</v>
      </c>
      <c r="G13" s="266" t="str">
        <f>'01-Mapa de riesgo-UO'!I14</f>
        <v>Problemas socio-economicos</v>
      </c>
      <c r="H13" s="461" t="str">
        <f>'01-Mapa de riesgo-UO'!M14</f>
        <v>Mala imagen de los programas
Desmotivación de parte de otros estudiantes
Afectación de los ingresos en los presupuestos proyectados</v>
      </c>
      <c r="I13" s="464" t="str">
        <f>'01-Mapa de riesgo-UO'!AT14</f>
        <v>MODERADO</v>
      </c>
      <c r="J13" s="461" t="str">
        <f>'01-Mapa de riesgo-UO'!AU14</f>
        <v>Indicador de deserción de la Vicerectoria de Bienestar Universitario</v>
      </c>
      <c r="K13" s="590">
        <v>0.106</v>
      </c>
      <c r="L13" s="589" t="s">
        <v>2199</v>
      </c>
      <c r="M13" s="267" t="str">
        <f>'01-Mapa de riesgo-UO'!W14</f>
        <v>Sensibilizar a los estudiantes desde que ingresan a la UTP con respecto a los beneficios o apoyos a los que pueden acceder a través del PAI</v>
      </c>
      <c r="N13" s="266">
        <f>'01-Mapa de riesgo-UO'!AB14</f>
        <v>0</v>
      </c>
      <c r="O13" s="266" t="str">
        <f>'01-Mapa de riesgo-UO'!AF14</f>
        <v>Asignado</v>
      </c>
      <c r="P13" s="268" t="str">
        <f>'01-Mapa de riesgo-UO'!AK14</f>
        <v>Oportuno</v>
      </c>
      <c r="Q13" s="268" t="str">
        <f>'01-Mapa de riesgo-UO'!AP14</f>
        <v>Detectivo</v>
      </c>
      <c r="R13" s="464" t="str">
        <f>'01-Mapa de riesgo-UO'!AR14</f>
        <v>ACEPTABLE</v>
      </c>
      <c r="S13" s="589" t="s">
        <v>126</v>
      </c>
      <c r="T13" s="589"/>
      <c r="U13" s="269" t="str">
        <f>'01-Mapa de riesgo-UO'!AW14</f>
        <v>COMPARTIR</v>
      </c>
      <c r="V13" s="269" t="str">
        <f>'01-Mapa de riesgo-UO'!AX14</f>
        <v>Solicitar a Vicerrectoría académica y registro y control realizar un diagnostico de las causas de cancelación de los estudiantes que permitan retroalimentar a los directores de los programas</v>
      </c>
      <c r="W13" s="270" t="str">
        <f>'01-Mapa de riesgo-UO'!K14</f>
        <v>DESERCIÓN ACADEMICA</v>
      </c>
      <c r="X13" s="253"/>
      <c r="Y13" s="253"/>
      <c r="Z13" s="253"/>
      <c r="AA13" s="253"/>
      <c r="AB13" s="479" t="s">
        <v>2209</v>
      </c>
      <c r="AC13" s="265"/>
    </row>
    <row r="14" spans="1:29" ht="54.75" hidden="1" customHeight="1" x14ac:dyDescent="0.2">
      <c r="A14" s="462"/>
      <c r="B14" s="462"/>
      <c r="C14" s="462"/>
      <c r="D14" s="462"/>
      <c r="E14" s="462"/>
      <c r="F14" s="462"/>
      <c r="G14" s="266" t="str">
        <f>'01-Mapa de riesgo-UO'!I15</f>
        <v>El estudiante no se sintió interesado por el programa en el cual se matriculó y vienen mal preparados de conocimientos básicos para afrontar la vida universitaria</v>
      </c>
      <c r="H14" s="462"/>
      <c r="I14" s="462"/>
      <c r="J14" s="462"/>
      <c r="K14" s="591"/>
      <c r="L14" s="589"/>
      <c r="M14" s="267" t="str">
        <f>'01-Mapa de riesgo-UO'!W15</f>
        <v xml:space="preserve">Fortalecer la promoción de los programas y hacer una nivelación a los estudiantes antes de iniciar las clases </v>
      </c>
      <c r="N14" s="266">
        <f>'01-Mapa de riesgo-UO'!AB15</f>
        <v>0</v>
      </c>
      <c r="O14" s="266" t="str">
        <f>'01-Mapa de riesgo-UO'!AF15</f>
        <v>Asignado</v>
      </c>
      <c r="P14" s="268" t="str">
        <f>'01-Mapa de riesgo-UO'!AK15</f>
        <v>Oportuno</v>
      </c>
      <c r="Q14" s="268" t="str">
        <f>'01-Mapa de riesgo-UO'!AP15</f>
        <v>Detectivo</v>
      </c>
      <c r="R14" s="462"/>
      <c r="S14" s="589" t="s">
        <v>126</v>
      </c>
      <c r="T14" s="589"/>
      <c r="U14" s="269">
        <f>'01-Mapa de riesgo-UO'!AW15</f>
        <v>0</v>
      </c>
      <c r="V14" s="269">
        <f>'01-Mapa de riesgo-UO'!AX15</f>
        <v>0</v>
      </c>
      <c r="W14" s="270">
        <f>'01-Mapa de riesgo-UO'!K15</f>
        <v>0</v>
      </c>
      <c r="X14" s="253"/>
      <c r="Y14" s="253"/>
      <c r="Z14" s="253"/>
      <c r="AA14" s="253"/>
      <c r="AB14" s="469"/>
      <c r="AC14" s="485"/>
    </row>
    <row r="15" spans="1:29" ht="54.75" hidden="1" customHeight="1" x14ac:dyDescent="0.2">
      <c r="A15" s="463"/>
      <c r="B15" s="463"/>
      <c r="C15" s="463"/>
      <c r="D15" s="463"/>
      <c r="E15" s="463"/>
      <c r="F15" s="463"/>
      <c r="G15" s="266" t="str">
        <f>'01-Mapa de riesgo-UO'!I16</f>
        <v>El estudiante perdió interés por el enfoque que se le dio al programa</v>
      </c>
      <c r="H15" s="463"/>
      <c r="I15" s="463"/>
      <c r="J15" s="463"/>
      <c r="K15" s="591"/>
      <c r="L15" s="589"/>
      <c r="M15" s="267" t="str">
        <f>'01-Mapa de riesgo-UO'!W16</f>
        <v xml:space="preserve">Realizar seguimiento a la repitencia en cancelación de asignaturas y que haya un proceso de diagnostico de las causas de cancelación </v>
      </c>
      <c r="N15" s="266">
        <f>'01-Mapa de riesgo-UO'!AB16</f>
        <v>0</v>
      </c>
      <c r="O15" s="266" t="str">
        <f>'01-Mapa de riesgo-UO'!AF16</f>
        <v>Asignado</v>
      </c>
      <c r="P15" s="268" t="str">
        <f>'01-Mapa de riesgo-UO'!AK16</f>
        <v>Oportuno</v>
      </c>
      <c r="Q15" s="268" t="str">
        <f>'01-Mapa de riesgo-UO'!AP16</f>
        <v>Detectivo</v>
      </c>
      <c r="R15" s="463"/>
      <c r="S15" s="589" t="s">
        <v>2206</v>
      </c>
      <c r="T15" s="589"/>
      <c r="U15" s="269">
        <f>'01-Mapa de riesgo-UO'!AW16</f>
        <v>0</v>
      </c>
      <c r="V15" s="269">
        <f>'01-Mapa de riesgo-UO'!AX16</f>
        <v>0</v>
      </c>
      <c r="W15" s="270">
        <f>'01-Mapa de riesgo-UO'!K16</f>
        <v>0</v>
      </c>
      <c r="X15" s="253" t="s">
        <v>266</v>
      </c>
      <c r="Y15" s="253" t="s">
        <v>2212</v>
      </c>
      <c r="Z15" s="253" t="s">
        <v>542</v>
      </c>
      <c r="AA15" s="253"/>
      <c r="AB15" s="470"/>
      <c r="AC15" s="486"/>
    </row>
    <row r="16" spans="1:29" ht="54.75" hidden="1" customHeight="1" x14ac:dyDescent="0.2">
      <c r="A16" s="465">
        <v>3</v>
      </c>
      <c r="B16" s="465" t="str">
        <f>'01-Mapa de riesgo-UO'!D17</f>
        <v>EXTENSIÓN_PROYECCIÓN_SOCIAL</v>
      </c>
      <c r="C16" s="461" t="str">
        <f>+'01-Mapa de riesgo-UO'!F17</f>
        <v>NO</v>
      </c>
      <c r="D16" s="461" t="str">
        <f>'01-Mapa de riesgo-UO'!J17</f>
        <v>Financiero</v>
      </c>
      <c r="E16" s="461" t="str">
        <f>'01-Mapa de riesgo-UO'!K17</f>
        <v>FALTA DE RECURSOS EN FONDO DE FACULTAD</v>
      </c>
      <c r="F16" s="461" t="str">
        <f>'01-Mapa de riesgo-UO'!L17</f>
        <v>En la medida que no se realizan proyectos, se ve desfinanciado el fondo de facultad y los proyectos que se realicen dejen perdida al fondo de facultad</v>
      </c>
      <c r="G16" s="266" t="str">
        <f>'01-Mapa de riesgo-UO'!I17</f>
        <v>Desconocimiento de los servicios de extensión que ofrece la FCAA</v>
      </c>
      <c r="H16" s="461" t="str">
        <f>'01-Mapa de riesgo-UO'!M17</f>
        <v xml:space="preserve">No se pueden realizar algunos proyectos
No se pueden apalancar algunas iniciativas en la FCAA 
No dejan excedentes los proyectos de extensión realizados </v>
      </c>
      <c r="I16" s="464" t="str">
        <f>'01-Mapa de riesgo-UO'!AT17</f>
        <v>MODERADO</v>
      </c>
      <c r="J16" s="461" t="str">
        <f>'01-Mapa de riesgo-UO'!AU17</f>
        <v>Cantidad de actividades de extensión realizadas que generan ingresos</v>
      </c>
      <c r="K16" s="596">
        <v>0.11</v>
      </c>
      <c r="L16" s="589" t="s">
        <v>2200</v>
      </c>
      <c r="M16" s="267" t="str">
        <f>'01-Mapa de riesgo-UO'!W17</f>
        <v xml:space="preserve">Portafolio y promoción de servicios de extensión de parte de la FCAA </v>
      </c>
      <c r="N16" s="266">
        <f>'01-Mapa de riesgo-UO'!AB17</f>
        <v>0</v>
      </c>
      <c r="O16" s="266" t="str">
        <f>'01-Mapa de riesgo-UO'!AF17</f>
        <v>Asignado</v>
      </c>
      <c r="P16" s="268" t="str">
        <f>'01-Mapa de riesgo-UO'!AK17</f>
        <v>Oportuno</v>
      </c>
      <c r="Q16" s="268" t="str">
        <f>'01-Mapa de riesgo-UO'!AP17</f>
        <v>Detectivo</v>
      </c>
      <c r="R16" s="464" t="str">
        <f>'01-Mapa de riesgo-UO'!AR17</f>
        <v>ACEPTABLE</v>
      </c>
      <c r="S16" s="594" t="s">
        <v>2207</v>
      </c>
      <c r="T16" s="594"/>
      <c r="U16" s="269" t="str">
        <f>'01-Mapa de riesgo-UO'!AW17</f>
        <v>COMPARTIR</v>
      </c>
      <c r="V16" s="269" t="str">
        <f>'01-Mapa de riesgo-UO'!AX17</f>
        <v>Estar en contacto permanente con la VIIE para que nos puedan apoyar con la difusión de actividades de extensión de la FCAA</v>
      </c>
      <c r="W16" s="270" t="str">
        <f>'01-Mapa de riesgo-UO'!K17</f>
        <v>FALTA DE RECURSOS EN FONDO DE FACULTAD</v>
      </c>
      <c r="X16" s="253" t="s">
        <v>266</v>
      </c>
      <c r="Y16" s="253" t="s">
        <v>2214</v>
      </c>
      <c r="Z16" s="253" t="s">
        <v>544</v>
      </c>
      <c r="AA16" s="253"/>
      <c r="AB16" s="479" t="s">
        <v>2213</v>
      </c>
      <c r="AC16" s="264"/>
    </row>
    <row r="17" spans="1:29" ht="54.75" hidden="1" customHeight="1" x14ac:dyDescent="0.2">
      <c r="A17" s="462"/>
      <c r="B17" s="462"/>
      <c r="C17" s="462"/>
      <c r="D17" s="462"/>
      <c r="E17" s="462"/>
      <c r="F17" s="462"/>
      <c r="G17" s="266" t="str">
        <f>'01-Mapa de riesgo-UO'!I18</f>
        <v>Falta de divulgación de la FCAA y los servicios de extensión que ofrece al medio</v>
      </c>
      <c r="H17" s="462"/>
      <c r="I17" s="462"/>
      <c r="J17" s="462"/>
      <c r="K17" s="591"/>
      <c r="L17" s="589"/>
      <c r="M17" s="267" t="str">
        <f>'01-Mapa de riesgo-UO'!W18</f>
        <v>Busqueda de activadades de extensión y  de convenios con otras entidades</v>
      </c>
      <c r="N17" s="266">
        <f>'01-Mapa de riesgo-UO'!AB18</f>
        <v>0</v>
      </c>
      <c r="O17" s="266" t="str">
        <f>'01-Mapa de riesgo-UO'!AF18</f>
        <v>Asignado</v>
      </c>
      <c r="P17" s="268" t="str">
        <f>'01-Mapa de riesgo-UO'!AK18</f>
        <v>Oportuno</v>
      </c>
      <c r="Q17" s="268" t="str">
        <f>'01-Mapa de riesgo-UO'!AP18</f>
        <v>Detectivo</v>
      </c>
      <c r="R17" s="462"/>
      <c r="S17" s="594" t="s">
        <v>2204</v>
      </c>
      <c r="T17" s="594"/>
      <c r="U17" s="269" t="str">
        <f>'01-Mapa de riesgo-UO'!AW18</f>
        <v>COMPARTIR</v>
      </c>
      <c r="V17" s="269" t="str">
        <f>'01-Mapa de riesgo-UO'!AX18</f>
        <v>Estar en contacto permanente con la  Oficina de Internacionalización para que nos puedan apoyar con la difusión de la trayectoria de la facultad, para hacer convenios con otras entidades</v>
      </c>
      <c r="W17" s="270">
        <f>'01-Mapa de riesgo-UO'!K18</f>
        <v>0</v>
      </c>
      <c r="X17" s="253" t="s">
        <v>266</v>
      </c>
      <c r="Y17" s="253" t="s">
        <v>2215</v>
      </c>
      <c r="Z17" s="253" t="s">
        <v>544</v>
      </c>
      <c r="AA17" s="253"/>
      <c r="AB17" s="469"/>
      <c r="AC17" s="264"/>
    </row>
    <row r="18" spans="1:29" ht="54.75" hidden="1" customHeight="1" x14ac:dyDescent="0.2">
      <c r="A18" s="463"/>
      <c r="B18" s="463"/>
      <c r="C18" s="463"/>
      <c r="D18" s="463"/>
      <c r="E18" s="463"/>
      <c r="F18" s="463"/>
      <c r="G18" s="266" t="str">
        <f>'01-Mapa de riesgo-UO'!I19</f>
        <v xml:space="preserve">No contamos con laboratorios acreditados para prestar servicios de laboratorios
</v>
      </c>
      <c r="H18" s="463"/>
      <c r="I18" s="463"/>
      <c r="J18" s="463"/>
      <c r="K18" s="591"/>
      <c r="L18" s="589"/>
      <c r="M18" s="267" t="str">
        <f>'01-Mapa de riesgo-UO'!W19</f>
        <v>Seguimiento financiero a la ejecución del presupuesto de los proyectos de extensión 
Hacer un estudio de oportunidad para conocer que servicios podría prestar los laboratorios de la facultad</v>
      </c>
      <c r="N18" s="266">
        <f>'01-Mapa de riesgo-UO'!AB19</f>
        <v>0</v>
      </c>
      <c r="O18" s="266" t="str">
        <f>'01-Mapa de riesgo-UO'!AF19</f>
        <v>Asignado</v>
      </c>
      <c r="P18" s="268" t="str">
        <f>'01-Mapa de riesgo-UO'!AK19</f>
        <v>Oportuno</v>
      </c>
      <c r="Q18" s="268" t="str">
        <f>'01-Mapa de riesgo-UO'!AP19</f>
        <v>Detectivo</v>
      </c>
      <c r="R18" s="463"/>
      <c r="S18" s="594" t="s">
        <v>2204</v>
      </c>
      <c r="T18" s="594"/>
      <c r="U18" s="269" t="str">
        <f>'01-Mapa de riesgo-UO'!AW19</f>
        <v>COMPARTIR</v>
      </c>
      <c r="V18" s="269" t="str">
        <f>'01-Mapa de riesgo-UO'!AX19</f>
        <v>Seguimiento a la ejecución del presupuesto de los proyectos de extensión</v>
      </c>
      <c r="W18" s="270">
        <f>'01-Mapa de riesgo-UO'!K19</f>
        <v>0</v>
      </c>
      <c r="X18" s="253" t="s">
        <v>266</v>
      </c>
      <c r="Y18" s="253" t="s">
        <v>2216</v>
      </c>
      <c r="Z18" s="253" t="s">
        <v>544</v>
      </c>
      <c r="AA18" s="253"/>
      <c r="AB18" s="470"/>
      <c r="AC18" s="264"/>
    </row>
    <row r="19" spans="1:29" ht="54.75" hidden="1" customHeight="1" x14ac:dyDescent="0.2">
      <c r="A19" s="465">
        <v>4</v>
      </c>
      <c r="B19" s="465" t="str">
        <f>'01-Mapa de riesgo-UO'!D20</f>
        <v>ADMINISTRACIÓN_INSTITUCIONAL</v>
      </c>
      <c r="C19" s="461" t="str">
        <f>+'01-Mapa de riesgo-UO'!F20</f>
        <v>NO</v>
      </c>
      <c r="D19" s="461" t="str">
        <f>'01-Mapa de riesgo-UO'!J20</f>
        <v>Operacional</v>
      </c>
      <c r="E19" s="461" t="str">
        <f>'01-Mapa de riesgo-UO'!K20</f>
        <v>INSEGURIDAD JURIDICA EN CIERTOS PROCEDIMIENTOS Y DEMORAS EN REVISIÓN DE CONVENIOS</v>
      </c>
      <c r="F19" s="461"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6" t="str">
        <f>'01-Mapa de riesgo-UO'!I20</f>
        <v>Compras</v>
      </c>
      <c r="H19" s="461" t="str">
        <f>'01-Mapa de riesgo-UO'!M20</f>
        <v>Reprocesos
Toma de decisiones que pueden acarrear riesgos juridicos para el personal, la facultad o la institución
Perdida de firma de convenios por el ertraso en el proceso de revisión</v>
      </c>
      <c r="I19" s="464" t="str">
        <f>'01-Mapa de riesgo-UO'!AT20</f>
        <v>MODERADO</v>
      </c>
      <c r="J19" s="461" t="str">
        <f>'01-Mapa de riesgo-UO'!AU20</f>
        <v>Número de casos en los cuales se realizó un procedimiento inadecuado por desconocimiento juridico</v>
      </c>
      <c r="K19" s="591">
        <v>0</v>
      </c>
      <c r="L19" s="589" t="s">
        <v>2201</v>
      </c>
      <c r="M19" s="267" t="str">
        <f>'01-Mapa de riesgo-UO'!W20</f>
        <v>Mantener comunicación directa con la oficina juridica y secretaría general, y dejar trazabilidad del acompañamiento</v>
      </c>
      <c r="N19" s="266">
        <f>'01-Mapa de riesgo-UO'!AB20</f>
        <v>0</v>
      </c>
      <c r="O19" s="266" t="str">
        <f>'01-Mapa de riesgo-UO'!AF20</f>
        <v>Asignado</v>
      </c>
      <c r="P19" s="268" t="str">
        <f>'01-Mapa de riesgo-UO'!AK20</f>
        <v>Oportuno</v>
      </c>
      <c r="Q19" s="268" t="str">
        <f>'01-Mapa de riesgo-UO'!AP20</f>
        <v>Preventivo</v>
      </c>
      <c r="R19" s="464" t="str">
        <f>'01-Mapa de riesgo-UO'!AR20</f>
        <v>ACEPTABLE</v>
      </c>
      <c r="S19" s="594" t="s">
        <v>2203</v>
      </c>
      <c r="T19" s="594"/>
      <c r="U19" s="269" t="str">
        <f>'01-Mapa de riesgo-UO'!AW20</f>
        <v>COMPARTIR</v>
      </c>
      <c r="V19" s="269" t="str">
        <f>'01-Mapa de riesgo-UO'!AX20</f>
        <v>Informar a los asesores juridicos para una solución viable</v>
      </c>
      <c r="W19" s="270" t="str">
        <f>'01-Mapa de riesgo-UO'!K20</f>
        <v>INSEGURIDAD JURIDICA EN CIERTOS PROCEDIMIENTOS Y DEMORAS EN REVISIÓN DE CONVENIOS</v>
      </c>
      <c r="X19" s="253" t="s">
        <v>266</v>
      </c>
      <c r="Y19" s="253" t="s">
        <v>2217</v>
      </c>
      <c r="Z19" s="253" t="s">
        <v>544</v>
      </c>
      <c r="AA19" s="253"/>
      <c r="AB19" s="479" t="s">
        <v>2213</v>
      </c>
      <c r="AC19" s="264"/>
    </row>
    <row r="20" spans="1:29" ht="54.75" hidden="1" customHeight="1" x14ac:dyDescent="0.2">
      <c r="A20" s="462"/>
      <c r="B20" s="462"/>
      <c r="C20" s="462"/>
      <c r="D20" s="462"/>
      <c r="E20" s="462"/>
      <c r="F20" s="462"/>
      <c r="G20" s="266" t="str">
        <f>'01-Mapa de riesgo-UO'!I21</f>
        <v>Contratación</v>
      </c>
      <c r="H20" s="462"/>
      <c r="I20" s="462"/>
      <c r="J20" s="462"/>
      <c r="K20" s="591"/>
      <c r="L20" s="589"/>
      <c r="M20" s="267" t="str">
        <f>'01-Mapa de riesgo-UO'!W21</f>
        <v>Mantener comunicación directa con la oficina juridica y secretaría general, y dejar trazabilidad del acompañamiento</v>
      </c>
      <c r="N20" s="266">
        <f>'01-Mapa de riesgo-UO'!AB21</f>
        <v>0</v>
      </c>
      <c r="O20" s="266" t="str">
        <f>'01-Mapa de riesgo-UO'!AF21</f>
        <v>Asignado</v>
      </c>
      <c r="P20" s="268" t="str">
        <f>'01-Mapa de riesgo-UO'!AK21</f>
        <v>Oportuno</v>
      </c>
      <c r="Q20" s="268" t="str">
        <f>'01-Mapa de riesgo-UO'!AP21</f>
        <v>Preventivo</v>
      </c>
      <c r="R20" s="462"/>
      <c r="S20" s="594" t="s">
        <v>2203</v>
      </c>
      <c r="T20" s="594"/>
      <c r="U20" s="269" t="str">
        <f>'01-Mapa de riesgo-UO'!AW21</f>
        <v>COMPARTIR</v>
      </c>
      <c r="V20" s="269" t="str">
        <f>'01-Mapa de riesgo-UO'!AX21</f>
        <v>Informar a los asesores juridicos para una solución viable</v>
      </c>
      <c r="W20" s="270">
        <f>'01-Mapa de riesgo-UO'!K21</f>
        <v>0</v>
      </c>
      <c r="X20" s="253" t="s">
        <v>266</v>
      </c>
      <c r="Y20" s="253" t="s">
        <v>2218</v>
      </c>
      <c r="Z20" s="253" t="s">
        <v>544</v>
      </c>
      <c r="AA20" s="253"/>
      <c r="AB20" s="469"/>
      <c r="AC20" s="264"/>
    </row>
    <row r="21" spans="1:29" ht="54.75" hidden="1" customHeight="1" x14ac:dyDescent="0.2">
      <c r="A21" s="463"/>
      <c r="B21" s="463"/>
      <c r="C21" s="463"/>
      <c r="D21" s="463"/>
      <c r="E21" s="463"/>
      <c r="F21" s="463"/>
      <c r="G21" s="266">
        <f>'01-Mapa de riesgo-UO'!I22</f>
        <v>0</v>
      </c>
      <c r="H21" s="463"/>
      <c r="I21" s="463"/>
      <c r="J21" s="463"/>
      <c r="K21" s="591"/>
      <c r="L21" s="589"/>
      <c r="M21" s="267">
        <f>'01-Mapa de riesgo-UO'!W22</f>
        <v>0</v>
      </c>
      <c r="N21" s="266">
        <f>'01-Mapa de riesgo-UO'!AB22</f>
        <v>0</v>
      </c>
      <c r="O21" s="266">
        <f>'01-Mapa de riesgo-UO'!AF22</f>
        <v>0</v>
      </c>
      <c r="P21" s="268">
        <f>'01-Mapa de riesgo-UO'!AK22</f>
        <v>0</v>
      </c>
      <c r="Q21" s="268">
        <f>'01-Mapa de riesgo-UO'!AP22</f>
        <v>0</v>
      </c>
      <c r="R21" s="463"/>
      <c r="S21" s="589"/>
      <c r="T21" s="589"/>
      <c r="U21" s="269">
        <f>'01-Mapa de riesgo-UO'!AW22</f>
        <v>0</v>
      </c>
      <c r="V21" s="269">
        <f>'01-Mapa de riesgo-UO'!AX22</f>
        <v>0</v>
      </c>
      <c r="W21" s="270">
        <f>'01-Mapa de riesgo-UO'!K22</f>
        <v>0</v>
      </c>
      <c r="X21" s="253"/>
      <c r="Y21" s="253"/>
      <c r="Z21" s="253"/>
      <c r="AA21" s="253"/>
      <c r="AB21" s="470"/>
      <c r="AC21" s="264"/>
    </row>
    <row r="22" spans="1:29" ht="54.75" hidden="1" customHeight="1" x14ac:dyDescent="0.2">
      <c r="A22" s="465">
        <v>5</v>
      </c>
      <c r="B22" s="465" t="str">
        <f>'01-Mapa de riesgo-UO'!D23</f>
        <v>ADMINISTRACIÓN_INSTITUCIONAL</v>
      </c>
      <c r="C22" s="461" t="str">
        <f>+'01-Mapa de riesgo-UO'!F23</f>
        <v>NO</v>
      </c>
      <c r="D22" s="461" t="str">
        <f>'01-Mapa de riesgo-UO'!J23</f>
        <v>Tecnología</v>
      </c>
      <c r="E22" s="461" t="str">
        <f>'01-Mapa de riesgo-UO'!K23</f>
        <v>FALTA DE RED PARA EL FUNCIONAMIENTO ADECUADO DE LOS PROCESOS ADMINISTRATIVOS Y EDUCATIVOS DE LA FCAA</v>
      </c>
      <c r="F22" s="461" t="str">
        <f>'01-Mapa de riesgo-UO'!L23</f>
        <v>No se pueden realizar actividades que requieran una conexión estable de internet</v>
      </c>
      <c r="G22" s="266" t="str">
        <f>'01-Mapa de riesgo-UO'!I23</f>
        <v xml:space="preserve">En los espacios de la Universidad que la Facultad usa para realizar sus operaciones administrativas y acádemicas no hay conexión de red estable </v>
      </c>
      <c r="H22" s="461" t="str">
        <f>'01-Mapa de riesgo-UO'!M23</f>
        <v>Reprocesos , desplazamientos a lugares que si cuenten con Red</v>
      </c>
      <c r="I22" s="464" t="str">
        <f>'01-Mapa de riesgo-UO'!AT23</f>
        <v>MODERADO</v>
      </c>
      <c r="J22" s="461" t="str">
        <f>'01-Mapa de riesgo-UO'!AU23</f>
        <v># de veces en que se presentaron problemas caida o mal recepción de la red de la Universidad</v>
      </c>
      <c r="K22" s="596">
        <v>0.7</v>
      </c>
      <c r="L22" s="589" t="s">
        <v>2202</v>
      </c>
      <c r="M22" s="267" t="str">
        <f>'01-Mapa de riesgo-UO'!W23</f>
        <v>Realizar solicitud para incrementar los puntos de Red de la Universidad, dado que cada día hay mas estudiantes accediendo a la red</v>
      </c>
      <c r="N22" s="266">
        <f>'01-Mapa de riesgo-UO'!AB23</f>
        <v>0</v>
      </c>
      <c r="O22" s="266" t="str">
        <f>'01-Mapa de riesgo-UO'!AF23</f>
        <v>Asignado</v>
      </c>
      <c r="P22" s="268" t="str">
        <f>'01-Mapa de riesgo-UO'!AK23</f>
        <v>Oportuno</v>
      </c>
      <c r="Q22" s="268" t="str">
        <f>'01-Mapa de riesgo-UO'!AP23</f>
        <v>Preventivo</v>
      </c>
      <c r="R22" s="464" t="str">
        <f>'01-Mapa de riesgo-UO'!AR23</f>
        <v>ACEPTABLE</v>
      </c>
      <c r="S22" s="594" t="s">
        <v>2204</v>
      </c>
      <c r="T22" s="594"/>
      <c r="U22" s="269" t="str">
        <f>'01-Mapa de riesgo-UO'!AW23</f>
        <v>COMPARTIR</v>
      </c>
      <c r="V22" s="269" t="str">
        <f>'01-Mapa de riesgo-UO'!AX23</f>
        <v xml:space="preserve">Informar en que puntos no hay buen acceso a la Red de la Universidad </v>
      </c>
      <c r="W22" s="270" t="str">
        <f>'01-Mapa de riesgo-UO'!K23</f>
        <v>FALTA DE RED PARA EL FUNCIONAMIENTO ADECUADO DE LOS PROCESOS ADMINISTRATIVOS Y EDUCATIVOS DE LA FCAA</v>
      </c>
      <c r="X22" s="253" t="s">
        <v>266</v>
      </c>
      <c r="Y22" s="253" t="s">
        <v>2219</v>
      </c>
      <c r="Z22" s="253" t="s">
        <v>544</v>
      </c>
      <c r="AA22" s="253"/>
      <c r="AB22" s="479" t="s">
        <v>2209</v>
      </c>
      <c r="AC22" s="264"/>
    </row>
    <row r="23" spans="1:29" ht="54.75" hidden="1" customHeight="1" x14ac:dyDescent="0.2">
      <c r="A23" s="462"/>
      <c r="B23" s="462"/>
      <c r="C23" s="462"/>
      <c r="D23" s="462"/>
      <c r="E23" s="462"/>
      <c r="F23" s="462"/>
      <c r="G23" s="266">
        <f>'01-Mapa de riesgo-UO'!I24</f>
        <v>0</v>
      </c>
      <c r="H23" s="462"/>
      <c r="I23" s="462"/>
      <c r="J23" s="462"/>
      <c r="K23" s="591"/>
      <c r="L23" s="589"/>
      <c r="M23" s="267">
        <f>'01-Mapa de riesgo-UO'!W24</f>
        <v>0</v>
      </c>
      <c r="N23" s="266">
        <f>'01-Mapa de riesgo-UO'!AB24</f>
        <v>0</v>
      </c>
      <c r="O23" s="266">
        <f>'01-Mapa de riesgo-UO'!AF24</f>
        <v>0</v>
      </c>
      <c r="P23" s="268">
        <f>'01-Mapa de riesgo-UO'!AK24</f>
        <v>0</v>
      </c>
      <c r="Q23" s="268">
        <f>'01-Mapa de riesgo-UO'!AP24</f>
        <v>0</v>
      </c>
      <c r="R23" s="462"/>
      <c r="S23" s="589"/>
      <c r="T23" s="589"/>
      <c r="U23" s="269">
        <f>'01-Mapa de riesgo-UO'!AW24</f>
        <v>0</v>
      </c>
      <c r="V23" s="269">
        <f>'01-Mapa de riesgo-UO'!AX24</f>
        <v>0</v>
      </c>
      <c r="W23" s="270">
        <f>'01-Mapa de riesgo-UO'!K24</f>
        <v>0</v>
      </c>
      <c r="X23" s="253"/>
      <c r="Y23" s="253"/>
      <c r="Z23" s="253"/>
      <c r="AA23" s="253"/>
      <c r="AB23" s="469"/>
      <c r="AC23" s="264"/>
    </row>
    <row r="24" spans="1:29" ht="54.75" hidden="1" customHeight="1" x14ac:dyDescent="0.2">
      <c r="A24" s="463"/>
      <c r="B24" s="463"/>
      <c r="C24" s="463"/>
      <c r="D24" s="463"/>
      <c r="E24" s="463"/>
      <c r="F24" s="463"/>
      <c r="G24" s="266">
        <f>'01-Mapa de riesgo-UO'!I25</f>
        <v>0</v>
      </c>
      <c r="H24" s="463"/>
      <c r="I24" s="463"/>
      <c r="J24" s="463"/>
      <c r="K24" s="591"/>
      <c r="L24" s="589"/>
      <c r="M24" s="267">
        <f>'01-Mapa de riesgo-UO'!W25</f>
        <v>0</v>
      </c>
      <c r="N24" s="266">
        <f>'01-Mapa de riesgo-UO'!AB25</f>
        <v>0</v>
      </c>
      <c r="O24" s="266">
        <f>'01-Mapa de riesgo-UO'!AF25</f>
        <v>0</v>
      </c>
      <c r="P24" s="268">
        <f>'01-Mapa de riesgo-UO'!AK25</f>
        <v>0</v>
      </c>
      <c r="Q24" s="268">
        <f>'01-Mapa de riesgo-UO'!AP25</f>
        <v>0</v>
      </c>
      <c r="R24" s="463"/>
      <c r="S24" s="589"/>
      <c r="T24" s="589"/>
      <c r="U24" s="269">
        <f>'01-Mapa de riesgo-UO'!AW25</f>
        <v>0</v>
      </c>
      <c r="V24" s="269">
        <f>'01-Mapa de riesgo-UO'!AX25</f>
        <v>0</v>
      </c>
      <c r="W24" s="270">
        <f>'01-Mapa de riesgo-UO'!K25</f>
        <v>0</v>
      </c>
      <c r="X24" s="253"/>
      <c r="Y24" s="253"/>
      <c r="Z24" s="253"/>
      <c r="AA24" s="253"/>
      <c r="AB24" s="470"/>
      <c r="AC24" s="264"/>
    </row>
    <row r="25" spans="1:29" ht="54.75" hidden="1" customHeight="1" x14ac:dyDescent="0.2">
      <c r="A25" s="465">
        <v>6</v>
      </c>
      <c r="B25" s="465" t="str">
        <f>'01-Mapa de riesgo-UO'!D26</f>
        <v>DOCENCIA</v>
      </c>
      <c r="C25" s="461" t="str">
        <f>+'01-Mapa de riesgo-UO'!F26</f>
        <v>NO</v>
      </c>
      <c r="D25" s="461" t="str">
        <f>'01-Mapa de riesgo-UO'!J26</f>
        <v>Estratégico</v>
      </c>
      <c r="E25" s="461" t="str">
        <f>'01-Mapa de riesgo-UO'!K26</f>
        <v>No renovación del registro calificado de un programa académico</v>
      </c>
      <c r="F25" s="461" t="str">
        <f>'01-Mapa de riesgo-UO'!L26</f>
        <v>Perdida del registro calificado de uno de los programas que hacen parte de la facultad</v>
      </c>
      <c r="G25" s="266" t="str">
        <f>'01-Mapa de riesgo-UO'!I26</f>
        <v>Falta de seguimiento a las fechas de vencimiento a los registros calificados</v>
      </c>
      <c r="H25" s="461" t="str">
        <f>'01-Mapa de riesgo-UO'!M26</f>
        <v>No ofrecimiento del programa académico
Perdida de imagen de la Institución</v>
      </c>
      <c r="I25" s="464" t="str">
        <f>'01-Mapa de riesgo-UO'!AT26</f>
        <v>LEVE</v>
      </c>
      <c r="J25" s="461" t="str">
        <f>'01-Mapa de riesgo-UO'!AU26</f>
        <v>Número de programas que no renuevan su registro calificado</v>
      </c>
      <c r="K25" s="597">
        <v>0</v>
      </c>
      <c r="L25" s="589" t="s">
        <v>2221</v>
      </c>
      <c r="M25" s="267" t="str">
        <f>'01-Mapa de riesgo-UO'!W26</f>
        <v>Vicerrectoría académica hace el seguimiento de las fechas de los registros calificados</v>
      </c>
      <c r="N25" s="266">
        <f>'01-Mapa de riesgo-UO'!AB26</f>
        <v>0</v>
      </c>
      <c r="O25" s="266" t="str">
        <f>'01-Mapa de riesgo-UO'!AF26</f>
        <v>Asignado</v>
      </c>
      <c r="P25" s="268" t="str">
        <f>'01-Mapa de riesgo-UO'!AK26</f>
        <v>Oportuno</v>
      </c>
      <c r="Q25" s="268" t="str">
        <f>'01-Mapa de riesgo-UO'!AP26</f>
        <v>Detectivo</v>
      </c>
      <c r="R25" s="464" t="str">
        <f>'01-Mapa de riesgo-UO'!AR26</f>
        <v>ACEPTABLE</v>
      </c>
      <c r="S25" s="594" t="s">
        <v>2226</v>
      </c>
      <c r="T25" s="594"/>
      <c r="U25" s="269" t="str">
        <f>'01-Mapa de riesgo-UO'!AW26</f>
        <v>ASUMIR</v>
      </c>
      <c r="V25" s="269">
        <f>'01-Mapa de riesgo-UO'!AX26</f>
        <v>0</v>
      </c>
      <c r="W25" s="270" t="str">
        <f>'01-Mapa de riesgo-UO'!K26</f>
        <v>No renovación del registro calificado de un programa académico</v>
      </c>
      <c r="X25" s="271"/>
      <c r="Y25" s="272"/>
      <c r="Z25" s="273"/>
      <c r="AA25" s="273"/>
      <c r="AB25" s="479" t="s">
        <v>2213</v>
      </c>
      <c r="AC25" s="264"/>
    </row>
    <row r="26" spans="1:29" ht="54.75" hidden="1" customHeight="1" x14ac:dyDescent="0.2">
      <c r="A26" s="462"/>
      <c r="B26" s="462"/>
      <c r="C26" s="462"/>
      <c r="D26" s="462"/>
      <c r="E26" s="462"/>
      <c r="F26" s="462"/>
      <c r="G26" s="266" t="str">
        <f>'01-Mapa de riesgo-UO'!I27</f>
        <v>Cambios de las normas que rigen los procesos de renovación de registro calificado</v>
      </c>
      <c r="H26" s="462"/>
      <c r="I26" s="462"/>
      <c r="J26" s="462"/>
      <c r="K26" s="591"/>
      <c r="L26" s="589"/>
      <c r="M26" s="267">
        <f>'01-Mapa de riesgo-UO'!W27</f>
        <v>0</v>
      </c>
      <c r="N26" s="266">
        <f>'01-Mapa de riesgo-UO'!AB27</f>
        <v>0</v>
      </c>
      <c r="O26" s="266">
        <f>'01-Mapa de riesgo-UO'!AF27</f>
        <v>0</v>
      </c>
      <c r="P26" s="268">
        <f>'01-Mapa de riesgo-UO'!AK27</f>
        <v>0</v>
      </c>
      <c r="Q26" s="268">
        <f>'01-Mapa de riesgo-UO'!AP27</f>
        <v>0</v>
      </c>
      <c r="R26" s="462"/>
      <c r="S26" s="594" t="s">
        <v>2227</v>
      </c>
      <c r="T26" s="594"/>
      <c r="U26" s="269">
        <f>'01-Mapa de riesgo-UO'!AW27</f>
        <v>0</v>
      </c>
      <c r="V26" s="269">
        <f>'01-Mapa de riesgo-UO'!AX27</f>
        <v>0</v>
      </c>
      <c r="W26" s="270">
        <f>'01-Mapa de riesgo-UO'!K27</f>
        <v>0</v>
      </c>
      <c r="X26" s="271"/>
      <c r="Y26" s="272"/>
      <c r="Z26" s="273"/>
      <c r="AA26" s="273"/>
      <c r="AB26" s="469"/>
      <c r="AC26" s="264"/>
    </row>
    <row r="27" spans="1:29" ht="54.75" hidden="1" customHeight="1" x14ac:dyDescent="0.2">
      <c r="A27" s="463"/>
      <c r="B27" s="463"/>
      <c r="C27" s="463"/>
      <c r="D27" s="463"/>
      <c r="E27" s="463"/>
      <c r="F27" s="463"/>
      <c r="G27" s="266">
        <f>'01-Mapa de riesgo-UO'!I28</f>
        <v>0</v>
      </c>
      <c r="H27" s="463"/>
      <c r="I27" s="463"/>
      <c r="J27" s="463"/>
      <c r="K27" s="591"/>
      <c r="L27" s="589"/>
      <c r="M27" s="267">
        <f>'01-Mapa de riesgo-UO'!W28</f>
        <v>0</v>
      </c>
      <c r="N27" s="266">
        <f>'01-Mapa de riesgo-UO'!AB28</f>
        <v>0</v>
      </c>
      <c r="O27" s="266">
        <f>'01-Mapa de riesgo-UO'!AF28</f>
        <v>0</v>
      </c>
      <c r="P27" s="268">
        <f>'01-Mapa de riesgo-UO'!AK28</f>
        <v>0</v>
      </c>
      <c r="Q27" s="268">
        <f>'01-Mapa de riesgo-UO'!AP28</f>
        <v>0</v>
      </c>
      <c r="R27" s="463"/>
      <c r="S27" s="594"/>
      <c r="T27" s="594"/>
      <c r="U27" s="269">
        <f>'01-Mapa de riesgo-UO'!AW28</f>
        <v>0</v>
      </c>
      <c r="V27" s="269">
        <f>'01-Mapa de riesgo-UO'!AX28</f>
        <v>0</v>
      </c>
      <c r="W27" s="270">
        <f>'01-Mapa de riesgo-UO'!K28</f>
        <v>0</v>
      </c>
      <c r="X27" s="271"/>
      <c r="Y27" s="272"/>
      <c r="Z27" s="273"/>
      <c r="AA27" s="273"/>
      <c r="AB27" s="470"/>
      <c r="AC27" s="264"/>
    </row>
    <row r="28" spans="1:29" ht="90.75" customHeight="1" x14ac:dyDescent="0.2">
      <c r="A28" s="465">
        <v>7</v>
      </c>
      <c r="B28" s="465" t="str">
        <f>'01-Mapa de riesgo-UO'!D29</f>
        <v>INVESTIGACIÓN_E_INNOVACIÓN</v>
      </c>
      <c r="C28" s="461" t="str">
        <f>+'01-Mapa de riesgo-UO'!F29</f>
        <v>NO</v>
      </c>
      <c r="D28" s="461" t="str">
        <f>'01-Mapa de riesgo-UO'!J29</f>
        <v>Estratégico</v>
      </c>
      <c r="E28" s="461" t="str">
        <f>'01-Mapa de riesgo-UO'!K29</f>
        <v>Descenso de los Grupos de investigación vinculados a la Facultad en el escalfon de Colciencias</v>
      </c>
      <c r="F28" s="461" t="str">
        <f>'01-Mapa de riesgo-UO'!L29</f>
        <v xml:space="preserve">Los Grupos de Investigación bajan o pierden la categoría de acuerdo a la clasificación anual que hace MinCiencias </v>
      </c>
      <c r="G28" s="266" t="str">
        <f>'01-Mapa de riesgo-UO'!I29</f>
        <v>Cambios de los estandares de reconocimiento y medición de Grupos de Investigación por parte de Colciencias</v>
      </c>
      <c r="H28" s="461" t="str">
        <f>'01-Mapa de riesgo-UO'!M29</f>
        <v>Incumplimiento con las metas trazadas en el PDI
Perdida de imagen institucional
Disminución en la producción derivada de la investigación</v>
      </c>
      <c r="I28" s="464" t="str">
        <f>'01-Mapa de riesgo-UO'!AT29</f>
        <v>MODERADO</v>
      </c>
      <c r="J28" s="461" t="str">
        <f>'01-Mapa de riesgo-UO'!AU29</f>
        <v># de grupos categorizados en Minciencias que bajan de categoría</v>
      </c>
      <c r="K28" s="597">
        <v>1</v>
      </c>
      <c r="L28" s="589" t="s">
        <v>2222</v>
      </c>
      <c r="M28" s="267" t="str">
        <f>'01-Mapa de riesgo-UO'!W29</f>
        <v>Conovocatorias internas y externas de la Vicerrectoría de Investigaciones, Innovación y Extensión</v>
      </c>
      <c r="N28" s="266">
        <f>'01-Mapa de riesgo-UO'!AB29</f>
        <v>0</v>
      </c>
      <c r="O28" s="266" t="str">
        <f>'01-Mapa de riesgo-UO'!AF29</f>
        <v>Asignado</v>
      </c>
      <c r="P28" s="268" t="str">
        <f>'01-Mapa de riesgo-UO'!AK29</f>
        <v>Oportuno</v>
      </c>
      <c r="Q28" s="268" t="str">
        <f>'01-Mapa de riesgo-UO'!AP29</f>
        <v>Preventivo</v>
      </c>
      <c r="R28" s="464" t="str">
        <f>'01-Mapa de riesgo-UO'!AR29</f>
        <v>ACEPTABLE</v>
      </c>
      <c r="S28" s="594" t="s">
        <v>2252</v>
      </c>
      <c r="T28" s="594"/>
      <c r="U28" s="269" t="str">
        <f>'01-Mapa de riesgo-UO'!AW29</f>
        <v>REDUCIR</v>
      </c>
      <c r="V28" s="269" t="str">
        <f>'01-Mapa de riesgo-UO'!AX29</f>
        <v>Verificar la participación de los grupos en las convocatorias de medición.</v>
      </c>
      <c r="W28" s="270" t="str">
        <f>'01-Mapa de riesgo-UO'!K29</f>
        <v>Descenso de los Grupos de investigación vinculados a la Facultad en el escalfon de Colciencias</v>
      </c>
      <c r="X28" s="271" t="s">
        <v>541</v>
      </c>
      <c r="Y28" s="272" t="s">
        <v>2256</v>
      </c>
      <c r="Z28" s="273" t="s">
        <v>544</v>
      </c>
      <c r="AA28" s="273" t="s">
        <v>2257</v>
      </c>
      <c r="AB28" s="479" t="s">
        <v>2213</v>
      </c>
      <c r="AC28" s="264"/>
    </row>
    <row r="29" spans="1:29" ht="54.75" hidden="1" customHeight="1" x14ac:dyDescent="0.2">
      <c r="A29" s="462"/>
      <c r="B29" s="462"/>
      <c r="C29" s="462"/>
      <c r="D29" s="462"/>
      <c r="E29" s="462"/>
      <c r="F29" s="462"/>
      <c r="G29" s="266" t="str">
        <f>'01-Mapa de riesgo-UO'!I30</f>
        <v>Desactualización de la información del Grupo de Investigación en la plataforma de Colciencias</v>
      </c>
      <c r="H29" s="462"/>
      <c r="I29" s="462"/>
      <c r="J29" s="462"/>
      <c r="K29" s="591"/>
      <c r="L29" s="589"/>
      <c r="M29" s="267" t="str">
        <f>'01-Mapa de riesgo-UO'!W30</f>
        <v>Sistema de información para la toma de decisiones</v>
      </c>
      <c r="N29" s="266">
        <f>'01-Mapa de riesgo-UO'!AB30</f>
        <v>0</v>
      </c>
      <c r="O29" s="266" t="str">
        <f>'01-Mapa de riesgo-UO'!AF30</f>
        <v>Asignado</v>
      </c>
      <c r="P29" s="268" t="str">
        <f>'01-Mapa de riesgo-UO'!AK30</f>
        <v>Oportuno</v>
      </c>
      <c r="Q29" s="268" t="str">
        <f>'01-Mapa de riesgo-UO'!AP30</f>
        <v>Detectivo</v>
      </c>
      <c r="R29" s="462"/>
      <c r="S29" s="594" t="s">
        <v>2229</v>
      </c>
      <c r="T29" s="594"/>
      <c r="U29" s="269" t="str">
        <f>'01-Mapa de riesgo-UO'!AW30</f>
        <v>REDUCIR</v>
      </c>
      <c r="V29" s="269" t="str">
        <f>'01-Mapa de riesgo-UO'!AX30</f>
        <v>Consulta al sistema de información de la Vicerrectoría de Investigaciones</v>
      </c>
      <c r="W29" s="270">
        <f>'01-Mapa de riesgo-UO'!K30</f>
        <v>0</v>
      </c>
      <c r="X29" s="271" t="s">
        <v>541</v>
      </c>
      <c r="Y29" s="272" t="s">
        <v>2258</v>
      </c>
      <c r="Z29" s="273" t="s">
        <v>544</v>
      </c>
      <c r="AA29" s="273" t="s">
        <v>2259</v>
      </c>
      <c r="AB29" s="469"/>
      <c r="AC29" s="264"/>
    </row>
    <row r="30" spans="1:29" ht="54.75" hidden="1" customHeight="1" x14ac:dyDescent="0.2">
      <c r="A30" s="463"/>
      <c r="B30" s="463"/>
      <c r="C30" s="463"/>
      <c r="D30" s="463"/>
      <c r="E30" s="463"/>
      <c r="F30" s="463"/>
      <c r="G30" s="266" t="str">
        <f>'01-Mapa de riesgo-UO'!I31</f>
        <v>Poca claridad en las lineas de investigación a ser apoyadas por la Institución para el otorgamiento de recuros que soporte el proceso de los grupos</v>
      </c>
      <c r="H30" s="463"/>
      <c r="I30" s="463"/>
      <c r="J30" s="463"/>
      <c r="K30" s="591"/>
      <c r="L30" s="589"/>
      <c r="M30" s="267" t="str">
        <f>'01-Mapa de riesgo-UO'!W31</f>
        <v>Impulso a la publicación de artículos en revistas indexasa y artículos en idioma ingles</v>
      </c>
      <c r="N30" s="266">
        <f>'01-Mapa de riesgo-UO'!AB31</f>
        <v>0</v>
      </c>
      <c r="O30" s="266" t="str">
        <f>'01-Mapa de riesgo-UO'!AF31</f>
        <v>Asignado</v>
      </c>
      <c r="P30" s="268" t="str">
        <f>'01-Mapa de riesgo-UO'!AK31</f>
        <v>Oportuno</v>
      </c>
      <c r="Q30" s="268" t="str">
        <f>'01-Mapa de riesgo-UO'!AP31</f>
        <v>Detectivo</v>
      </c>
      <c r="R30" s="463"/>
      <c r="S30" s="594" t="s">
        <v>2253</v>
      </c>
      <c r="T30" s="594"/>
      <c r="U30" s="269" t="str">
        <f>'01-Mapa de riesgo-UO'!AW31</f>
        <v>REDUCIR</v>
      </c>
      <c r="V30" s="269" t="str">
        <f>'01-Mapa de riesgo-UO'!AX31</f>
        <v>Promover la publicación de resultados de las investigaciones de los grupos.</v>
      </c>
      <c r="W30" s="270">
        <f>'01-Mapa de riesgo-UO'!K31</f>
        <v>0</v>
      </c>
      <c r="X30" s="271" t="s">
        <v>541</v>
      </c>
      <c r="Y30" s="272" t="s">
        <v>2260</v>
      </c>
      <c r="Z30" s="273" t="s">
        <v>545</v>
      </c>
      <c r="AA30" s="273" t="s">
        <v>2257</v>
      </c>
      <c r="AB30" s="470"/>
      <c r="AC30" s="264"/>
    </row>
    <row r="31" spans="1:29" ht="54.75" hidden="1" customHeight="1" x14ac:dyDescent="0.2">
      <c r="A31" s="465">
        <v>8</v>
      </c>
      <c r="B31" s="465" t="str">
        <f>'01-Mapa de riesgo-UO'!D32</f>
        <v>EXTENSIÓN_PROYECCIÓN_SOCIAL</v>
      </c>
      <c r="C31" s="461" t="str">
        <f>+'01-Mapa de riesgo-UO'!F32</f>
        <v>NO</v>
      </c>
      <c r="D31" s="461" t="str">
        <f>'01-Mapa de riesgo-UO'!J32</f>
        <v>Operacional</v>
      </c>
      <c r="E31" s="461" t="str">
        <f>'01-Mapa de riesgo-UO'!K32</f>
        <v>Disminución de las actividades de extensión que la Facultad realiza</v>
      </c>
      <c r="F31" s="461" t="str">
        <f>'01-Mapa de riesgo-UO'!L32</f>
        <v>Poca actividad de extensión de la facultad</v>
      </c>
      <c r="G31" s="266" t="str">
        <f>'01-Mapa de riesgo-UO'!I32</f>
        <v>Deficiencia presupuestal para el fomento de las actividades de extensión</v>
      </c>
      <c r="H31" s="461" t="str">
        <f>'01-Mapa de riesgo-UO'!M32</f>
        <v>Indicadores de la Universidad afectados
Reducción en los recursos propios de la institución</v>
      </c>
      <c r="I31" s="464" t="str">
        <f>'01-Mapa de riesgo-UO'!AT32</f>
        <v>LEVE</v>
      </c>
      <c r="J31" s="461" t="str">
        <f>'01-Mapa de riesgo-UO'!AU32</f>
        <v># de proyectos de extensión generados y sistematizados</v>
      </c>
      <c r="K31" s="598">
        <v>1</v>
      </c>
      <c r="L31" s="589" t="s">
        <v>2223</v>
      </c>
      <c r="M31" s="267" t="str">
        <f>'01-Mapa de riesgo-UO'!W32</f>
        <v>Acuerdo 21 de 2007</v>
      </c>
      <c r="N31" s="266">
        <f>'01-Mapa de riesgo-UO'!AB32</f>
        <v>0</v>
      </c>
      <c r="O31" s="266" t="str">
        <f>'01-Mapa de riesgo-UO'!AF32</f>
        <v>Asignado</v>
      </c>
      <c r="P31" s="268" t="str">
        <f>'01-Mapa de riesgo-UO'!AK32</f>
        <v>Oportuno</v>
      </c>
      <c r="Q31" s="268" t="str">
        <f>'01-Mapa de riesgo-UO'!AP32</f>
        <v>Detectivo</v>
      </c>
      <c r="R31" s="464" t="str">
        <f>'01-Mapa de riesgo-UO'!AR32</f>
        <v>ACEPTABLE</v>
      </c>
      <c r="S31" s="594" t="s">
        <v>2231</v>
      </c>
      <c r="T31" s="594"/>
      <c r="U31" s="269" t="str">
        <f>'01-Mapa de riesgo-UO'!AW32</f>
        <v>ASUMIR</v>
      </c>
      <c r="V31" s="269">
        <f>'01-Mapa de riesgo-UO'!AX32</f>
        <v>0</v>
      </c>
      <c r="W31" s="270" t="str">
        <f>'01-Mapa de riesgo-UO'!K32</f>
        <v>Disminución de las actividades de extensión que la Facultad realiza</v>
      </c>
      <c r="X31" s="271"/>
      <c r="Y31" s="272"/>
      <c r="Z31" s="273"/>
      <c r="AA31" s="273"/>
      <c r="AB31" s="479" t="s">
        <v>2213</v>
      </c>
      <c r="AC31" s="264"/>
    </row>
    <row r="32" spans="1:29" ht="54.75" hidden="1" customHeight="1" x14ac:dyDescent="0.2">
      <c r="A32" s="462"/>
      <c r="B32" s="462"/>
      <c r="C32" s="462"/>
      <c r="D32" s="462"/>
      <c r="E32" s="462"/>
      <c r="F32" s="462"/>
      <c r="G32" s="266" t="str">
        <f>'01-Mapa de riesgo-UO'!I33</f>
        <v>Desinteres por formular o participar en las actividades de extensión de la facultad y la universidad</v>
      </c>
      <c r="H32" s="462"/>
      <c r="I32" s="462"/>
      <c r="J32" s="462"/>
      <c r="K32" s="591"/>
      <c r="L32" s="589"/>
      <c r="M32" s="267" t="str">
        <f>'01-Mapa de riesgo-UO'!W33</f>
        <v xml:space="preserve">Indicadores de Gestión </v>
      </c>
      <c r="N32" s="266">
        <f>'01-Mapa de riesgo-UO'!AB33</f>
        <v>0</v>
      </c>
      <c r="O32" s="266" t="str">
        <f>'01-Mapa de riesgo-UO'!AF33</f>
        <v>Asignado</v>
      </c>
      <c r="P32" s="268" t="str">
        <f>'01-Mapa de riesgo-UO'!AK33</f>
        <v>Oportuno</v>
      </c>
      <c r="Q32" s="268" t="str">
        <f>'01-Mapa de riesgo-UO'!AP33</f>
        <v>Detectivo</v>
      </c>
      <c r="R32" s="462"/>
      <c r="S32" s="594" t="s">
        <v>2232</v>
      </c>
      <c r="T32" s="594"/>
      <c r="U32" s="269" t="str">
        <f>'01-Mapa de riesgo-UO'!AW33</f>
        <v>ASUMIR</v>
      </c>
      <c r="V32" s="269">
        <f>'01-Mapa de riesgo-UO'!AX33</f>
        <v>0</v>
      </c>
      <c r="W32" s="270">
        <f>'01-Mapa de riesgo-UO'!K33</f>
        <v>0</v>
      </c>
      <c r="X32" s="271"/>
      <c r="Y32" s="272"/>
      <c r="Z32" s="273"/>
      <c r="AA32" s="273"/>
      <c r="AB32" s="469"/>
      <c r="AC32" s="264"/>
    </row>
    <row r="33" spans="1:29" ht="54.75" hidden="1" customHeight="1" x14ac:dyDescent="0.2">
      <c r="A33" s="463"/>
      <c r="B33" s="463"/>
      <c r="C33" s="463"/>
      <c r="D33" s="463"/>
      <c r="E33" s="463"/>
      <c r="F33" s="463"/>
      <c r="G33" s="266" t="str">
        <f>'01-Mapa de riesgo-UO'!I34</f>
        <v xml:space="preserve">Falta de registro de la información de extensión que realiza la Facultad </v>
      </c>
      <c r="H33" s="463"/>
      <c r="I33" s="463"/>
      <c r="J33" s="463"/>
      <c r="K33" s="591"/>
      <c r="L33" s="589"/>
      <c r="M33" s="267" t="str">
        <f>'01-Mapa de riesgo-UO'!W34</f>
        <v xml:space="preserve">Aplicativo de Extensión </v>
      </c>
      <c r="N33" s="266">
        <f>'01-Mapa de riesgo-UO'!AB34</f>
        <v>0</v>
      </c>
      <c r="O33" s="266" t="str">
        <f>'01-Mapa de riesgo-UO'!AF34</f>
        <v>Asignado</v>
      </c>
      <c r="P33" s="268" t="str">
        <f>'01-Mapa de riesgo-UO'!AK34</f>
        <v>Oportuno</v>
      </c>
      <c r="Q33" s="268" t="str">
        <f>'01-Mapa de riesgo-UO'!AP34</f>
        <v>Detectivo</v>
      </c>
      <c r="R33" s="463"/>
      <c r="S33" s="594" t="s">
        <v>2233</v>
      </c>
      <c r="T33" s="594"/>
      <c r="U33" s="269" t="str">
        <f>'01-Mapa de riesgo-UO'!AW34</f>
        <v>ASUMIR</v>
      </c>
      <c r="V33" s="269">
        <f>'01-Mapa de riesgo-UO'!AX34</f>
        <v>0</v>
      </c>
      <c r="W33" s="270">
        <f>'01-Mapa de riesgo-UO'!K34</f>
        <v>0</v>
      </c>
      <c r="X33" s="271"/>
      <c r="Y33" s="272"/>
      <c r="Z33" s="273"/>
      <c r="AA33" s="273"/>
      <c r="AB33" s="470"/>
      <c r="AC33" s="264"/>
    </row>
    <row r="34" spans="1:29" ht="54.75" hidden="1" customHeight="1" x14ac:dyDescent="0.2">
      <c r="A34" s="465">
        <v>9</v>
      </c>
      <c r="B34" s="465" t="str">
        <f>'01-Mapa de riesgo-UO'!D35</f>
        <v>EXTENSIÓN_PROYECCIÓN_SOCIAL</v>
      </c>
      <c r="C34" s="461" t="str">
        <f>+'01-Mapa de riesgo-UO'!F35</f>
        <v>NO</v>
      </c>
      <c r="D34" s="461" t="str">
        <f>'01-Mapa de riesgo-UO'!J35</f>
        <v>Cumplimiento</v>
      </c>
      <c r="E34" s="461" t="str">
        <f>'01-Mapa de riesgo-UO'!K35</f>
        <v>Proyectos especiales con deficit presupuestal</v>
      </c>
      <c r="F34" s="461" t="str">
        <f>'01-Mapa de riesgo-UO'!L35</f>
        <v>Proyectos especiales de la facultad que no alcanzan los puntos de equilibrio requeridos para su funcionamiento</v>
      </c>
      <c r="G34" s="266" t="str">
        <f>'01-Mapa de riesgo-UO'!I35</f>
        <v>Poca demanda de los servicios ofrecidos por la facultad</v>
      </c>
      <c r="H34" s="461" t="str">
        <f>'01-Mapa de riesgo-UO'!M35</f>
        <v>Afectación al fondo de la facultad
Incumplimiento de los compromisos pactados en el proyecto
Demandas por incumplimientos
Reducción en los recursos propios de la institución</v>
      </c>
      <c r="I34" s="464" t="str">
        <f>'01-Mapa de riesgo-UO'!AT35</f>
        <v>MODERADO</v>
      </c>
      <c r="J34" s="461" t="str">
        <f>'01-Mapa de riesgo-UO'!AU35</f>
        <v>(# de proyectos con deficit/ Total  proyectos) * 100%</v>
      </c>
      <c r="K34" s="597">
        <f>(0/34)*100</f>
        <v>0</v>
      </c>
      <c r="L34" s="589" t="s">
        <v>2224</v>
      </c>
      <c r="M34" s="267" t="str">
        <f>'01-Mapa de riesgo-UO'!W35</f>
        <v>Acuerdo 21 de 2007</v>
      </c>
      <c r="N34" s="266">
        <f>'01-Mapa de riesgo-UO'!AB35</f>
        <v>0</v>
      </c>
      <c r="O34" s="266" t="str">
        <f>'01-Mapa de riesgo-UO'!AF35</f>
        <v>Asignado</v>
      </c>
      <c r="P34" s="268" t="str">
        <f>'01-Mapa de riesgo-UO'!AK35</f>
        <v>Oportuno</v>
      </c>
      <c r="Q34" s="268" t="str">
        <f>'01-Mapa de riesgo-UO'!AP35</f>
        <v>Detectivo</v>
      </c>
      <c r="R34" s="464" t="str">
        <f>'01-Mapa de riesgo-UO'!AR35</f>
        <v>ACEPTABLE</v>
      </c>
      <c r="S34" s="594" t="s">
        <v>2234</v>
      </c>
      <c r="T34" s="594"/>
      <c r="U34" s="269" t="str">
        <f>'01-Mapa de riesgo-UO'!AW35</f>
        <v>REDUCIR</v>
      </c>
      <c r="V34" s="269" t="str">
        <f>'01-Mapa de riesgo-UO'!AX35</f>
        <v xml:space="preserve">Búsqueda de nuevos clientes / Proyectos </v>
      </c>
      <c r="W34" s="270" t="str">
        <f>'01-Mapa de riesgo-UO'!K35</f>
        <v>Proyectos especiales con deficit presupuestal</v>
      </c>
      <c r="X34" s="271" t="s">
        <v>541</v>
      </c>
      <c r="Y34" s="272" t="s">
        <v>2261</v>
      </c>
      <c r="Z34" s="273" t="s">
        <v>544</v>
      </c>
      <c r="AA34" s="273" t="s">
        <v>2262</v>
      </c>
      <c r="AB34" s="479" t="s">
        <v>2213</v>
      </c>
      <c r="AC34" s="264"/>
    </row>
    <row r="35" spans="1:29" ht="54.75" hidden="1" customHeight="1" x14ac:dyDescent="0.2">
      <c r="A35" s="462"/>
      <c r="B35" s="462"/>
      <c r="C35" s="462"/>
      <c r="D35" s="462"/>
      <c r="E35" s="462"/>
      <c r="F35" s="462"/>
      <c r="G35" s="266" t="str">
        <f>'01-Mapa de riesgo-UO'!I36</f>
        <v>Presupuestos con gastos por encima del punto de equilibrio</v>
      </c>
      <c r="H35" s="462"/>
      <c r="I35" s="462"/>
      <c r="J35" s="462"/>
      <c r="K35" s="591"/>
      <c r="L35" s="589"/>
      <c r="M35" s="267" t="str">
        <f>'01-Mapa de riesgo-UO'!W36</f>
        <v>Registro de Proyectos especiales                                                                                                                                                                                                                                                                                                                                                                                                                                                          Creación y asignación del 511</v>
      </c>
      <c r="N35" s="266">
        <f>'01-Mapa de riesgo-UO'!AB36</f>
        <v>0</v>
      </c>
      <c r="O35" s="266" t="str">
        <f>'01-Mapa de riesgo-UO'!AF36</f>
        <v>Asignado</v>
      </c>
      <c r="P35" s="268" t="str">
        <f>'01-Mapa de riesgo-UO'!AK36</f>
        <v>Oportuno</v>
      </c>
      <c r="Q35" s="268" t="str">
        <f>'01-Mapa de riesgo-UO'!AP36</f>
        <v>Detectivo</v>
      </c>
      <c r="R35" s="462"/>
      <c r="S35" s="594" t="s">
        <v>2235</v>
      </c>
      <c r="T35" s="594"/>
      <c r="U35" s="269" t="str">
        <f>'01-Mapa de riesgo-UO'!AW36</f>
        <v>REDUCIR</v>
      </c>
      <c r="V35" s="269" t="str">
        <f>'01-Mapa de riesgo-UO'!AX36</f>
        <v>Reducción de gastos de funcionamiento</v>
      </c>
      <c r="W35" s="270">
        <f>'01-Mapa de riesgo-UO'!K36</f>
        <v>0</v>
      </c>
      <c r="X35" s="271" t="s">
        <v>541</v>
      </c>
      <c r="Y35" s="272" t="s">
        <v>2263</v>
      </c>
      <c r="Z35" s="273" t="s">
        <v>544</v>
      </c>
      <c r="AA35" s="273" t="s">
        <v>2264</v>
      </c>
      <c r="AB35" s="469"/>
      <c r="AC35" s="264"/>
    </row>
    <row r="36" spans="1:29" ht="54.75" hidden="1" customHeight="1" x14ac:dyDescent="0.2">
      <c r="A36" s="463"/>
      <c r="B36" s="463"/>
      <c r="C36" s="463"/>
      <c r="D36" s="463"/>
      <c r="E36" s="463"/>
      <c r="F36" s="463"/>
      <c r="G36" s="266" t="str">
        <f>'01-Mapa de riesgo-UO'!I37</f>
        <v>Sobrecarga de trabajo en docentes que realizan labores de coordinación y ejecución de proyectos</v>
      </c>
      <c r="H36" s="463"/>
      <c r="I36" s="463"/>
      <c r="J36" s="463"/>
      <c r="K36" s="591"/>
      <c r="L36" s="589"/>
      <c r="M36" s="267" t="str">
        <f>'01-Mapa de riesgo-UO'!W37</f>
        <v>Asignación por para parte del Consejo de Facultad</v>
      </c>
      <c r="N36" s="266">
        <f>'01-Mapa de riesgo-UO'!AB37</f>
        <v>0</v>
      </c>
      <c r="O36" s="266" t="str">
        <f>'01-Mapa de riesgo-UO'!AF37</f>
        <v>Asignado</v>
      </c>
      <c r="P36" s="268" t="str">
        <f>'01-Mapa de riesgo-UO'!AK37</f>
        <v>Oportuno</v>
      </c>
      <c r="Q36" s="268" t="str">
        <f>'01-Mapa de riesgo-UO'!AP37</f>
        <v>Detectivo</v>
      </c>
      <c r="R36" s="463"/>
      <c r="S36" s="594" t="s">
        <v>2235</v>
      </c>
      <c r="T36" s="594"/>
      <c r="U36" s="269" t="str">
        <f>'01-Mapa de riesgo-UO'!AW37</f>
        <v>REDUCIR</v>
      </c>
      <c r="V36" s="269" t="str">
        <f>'01-Mapa de riesgo-UO'!AX37</f>
        <v>Reducción de sobrecarga</v>
      </c>
      <c r="W36" s="270">
        <f>'01-Mapa de riesgo-UO'!K37</f>
        <v>0</v>
      </c>
      <c r="X36" s="271" t="s">
        <v>541</v>
      </c>
      <c r="Y36" s="272" t="s">
        <v>2265</v>
      </c>
      <c r="Z36" s="273" t="s">
        <v>545</v>
      </c>
      <c r="AA36" s="273" t="s">
        <v>2266</v>
      </c>
      <c r="AB36" s="470"/>
      <c r="AC36" s="264"/>
    </row>
    <row r="37" spans="1:29" ht="54.75" hidden="1" customHeight="1" x14ac:dyDescent="0.2">
      <c r="A37" s="465">
        <v>10</v>
      </c>
      <c r="B37" s="465" t="str">
        <f>'01-Mapa de riesgo-UO'!D38</f>
        <v>DOCENCIA</v>
      </c>
      <c r="C37" s="461" t="str">
        <f>+'01-Mapa de riesgo-UO'!F38</f>
        <v>SI</v>
      </c>
      <c r="D37" s="461" t="str">
        <f>'01-Mapa de riesgo-UO'!J38</f>
        <v>Operacional</v>
      </c>
      <c r="E37" s="461" t="str">
        <f>'01-Mapa de riesgo-UO'!K38</f>
        <v>Pérdida de docentes para la atención adecuada de los programas de la Facultad de Ciencias Ambientales</v>
      </c>
      <c r="F37" s="461" t="str">
        <f>'01-Mapa de riesgo-UO'!L38</f>
        <v>Docentes de planta en cargos administrativos que en algunos casos son  reemplazados por catedráticos y docentes jubilidados que no son reemplazados.</v>
      </c>
      <c r="G37" s="266" t="str">
        <f>'01-Mapa de riesgo-UO'!I38</f>
        <v>Nombramiento de docentes de planta en cargos administrativos</v>
      </c>
      <c r="H37" s="461" t="str">
        <f>'01-Mapa de riesgo-UO'!M38</f>
        <v>Se pierde la formación académica alcanzada por estos docentes y sus experiencias para la pertiencia de las catedras que tienen a su cargo</v>
      </c>
      <c r="I37" s="464" t="str">
        <f>'01-Mapa de riesgo-UO'!AT38</f>
        <v>MODERADO</v>
      </c>
      <c r="J37" s="461" t="str">
        <f>'01-Mapa de riesgo-UO'!AU38</f>
        <v>(# de docentes de planta en cargos administrativos y jubilados)/ Total  de docentes  de planta</v>
      </c>
      <c r="K37" s="597">
        <f>(7/16)*100</f>
        <v>43.75</v>
      </c>
      <c r="L37" s="589" t="s">
        <v>2225</v>
      </c>
      <c r="M37" s="267" t="str">
        <f>'01-Mapa de riesgo-UO'!W38</f>
        <v xml:space="preserve">Reporte de necesidades a la Vice Administrativa y Académica </v>
      </c>
      <c r="N37" s="266">
        <f>'01-Mapa de riesgo-UO'!AB38</f>
        <v>0</v>
      </c>
      <c r="O37" s="266" t="str">
        <f>'01-Mapa de riesgo-UO'!AF38</f>
        <v>Asignado</v>
      </c>
      <c r="P37" s="268" t="str">
        <f>'01-Mapa de riesgo-UO'!AK38</f>
        <v>Oportuno</v>
      </c>
      <c r="Q37" s="268" t="str">
        <f>'01-Mapa de riesgo-UO'!AP38</f>
        <v>Detectivo</v>
      </c>
      <c r="R37" s="464" t="str">
        <f>'01-Mapa de riesgo-UO'!AR38</f>
        <v>ACEPTABLE</v>
      </c>
      <c r="S37" s="594" t="s">
        <v>2254</v>
      </c>
      <c r="T37" s="594"/>
      <c r="U37" s="269" t="str">
        <f>'01-Mapa de riesgo-UO'!AW38</f>
        <v>TRANSFERIR</v>
      </c>
      <c r="V37" s="269" t="str">
        <f>'01-Mapa de riesgo-UO'!AX38</f>
        <v xml:space="preserve">Relevo generacional </v>
      </c>
      <c r="W37" s="270" t="str">
        <f>'01-Mapa de riesgo-UO'!K38</f>
        <v>Pérdida de docentes para la atención adecuada de los programas de la Facultad de Ciencias Ambientales</v>
      </c>
      <c r="X37" s="271" t="s">
        <v>541</v>
      </c>
      <c r="Y37" s="272" t="s">
        <v>2249</v>
      </c>
      <c r="Z37" s="273" t="s">
        <v>545</v>
      </c>
      <c r="AA37" s="273" t="s">
        <v>2267</v>
      </c>
      <c r="AB37" s="479" t="s">
        <v>2213</v>
      </c>
      <c r="AC37" s="264"/>
    </row>
    <row r="38" spans="1:29" ht="54.75" hidden="1" customHeight="1" x14ac:dyDescent="0.2">
      <c r="A38" s="462"/>
      <c r="B38" s="462"/>
      <c r="C38" s="462"/>
      <c r="D38" s="462"/>
      <c r="E38" s="462"/>
      <c r="F38" s="462"/>
      <c r="G38" s="266" t="str">
        <f>'01-Mapa de riesgo-UO'!I39</f>
        <v>Jubilación de docentes que no han sido reemplazados</v>
      </c>
      <c r="H38" s="462"/>
      <c r="I38" s="462"/>
      <c r="J38" s="462"/>
      <c r="K38" s="591"/>
      <c r="L38" s="589"/>
      <c r="M38" s="267" t="str">
        <f>'01-Mapa de riesgo-UO'!W39</f>
        <v xml:space="preserve">Nombramiento Docentes  Transitorios </v>
      </c>
      <c r="N38" s="266">
        <f>'01-Mapa de riesgo-UO'!AB39</f>
        <v>0</v>
      </c>
      <c r="O38" s="266" t="str">
        <f>'01-Mapa de riesgo-UO'!AF39</f>
        <v>Asignado</v>
      </c>
      <c r="P38" s="268" t="str">
        <f>'01-Mapa de riesgo-UO'!AK39</f>
        <v>Oportuno</v>
      </c>
      <c r="Q38" s="268" t="str">
        <f>'01-Mapa de riesgo-UO'!AP39</f>
        <v>Preventivo</v>
      </c>
      <c r="R38" s="462"/>
      <c r="S38" s="594" t="s">
        <v>2238</v>
      </c>
      <c r="T38" s="594"/>
      <c r="U38" s="269" t="str">
        <f>'01-Mapa de riesgo-UO'!AW39</f>
        <v>TRANSFERIR</v>
      </c>
      <c r="V38" s="269" t="str">
        <f>'01-Mapa de riesgo-UO'!AX39</f>
        <v>Solicitud de plazas docentes</v>
      </c>
      <c r="W38" s="270">
        <f>'01-Mapa de riesgo-UO'!K39</f>
        <v>0</v>
      </c>
      <c r="X38" s="271" t="s">
        <v>541</v>
      </c>
      <c r="Y38" s="272" t="s">
        <v>2250</v>
      </c>
      <c r="Z38" s="273" t="s">
        <v>545</v>
      </c>
      <c r="AA38" s="273" t="s">
        <v>2268</v>
      </c>
      <c r="AB38" s="469"/>
      <c r="AC38" s="264"/>
    </row>
    <row r="39" spans="1:29" ht="54.75" hidden="1" customHeight="1" x14ac:dyDescent="0.2">
      <c r="A39" s="463"/>
      <c r="B39" s="463"/>
      <c r="C39" s="463"/>
      <c r="D39" s="463"/>
      <c r="E39" s="463"/>
      <c r="F39" s="463"/>
      <c r="G39" s="266">
        <f>'01-Mapa de riesgo-UO'!I40</f>
        <v>0</v>
      </c>
      <c r="H39" s="463"/>
      <c r="I39" s="463"/>
      <c r="J39" s="463"/>
      <c r="K39" s="591"/>
      <c r="L39" s="589"/>
      <c r="M39" s="267" t="str">
        <f>'01-Mapa de riesgo-UO'!W40</f>
        <v xml:space="preserve">Concurso Docente </v>
      </c>
      <c r="N39" s="266">
        <f>'01-Mapa de riesgo-UO'!AB40</f>
        <v>0</v>
      </c>
      <c r="O39" s="266" t="str">
        <f>'01-Mapa de riesgo-UO'!AF40</f>
        <v>Asignado</v>
      </c>
      <c r="P39" s="268" t="str">
        <f>'01-Mapa de riesgo-UO'!AK40</f>
        <v>Oportuno</v>
      </c>
      <c r="Q39" s="268" t="str">
        <f>'01-Mapa de riesgo-UO'!AP40</f>
        <v>Detectivo</v>
      </c>
      <c r="R39" s="463"/>
      <c r="S39" s="594" t="s">
        <v>2255</v>
      </c>
      <c r="T39" s="594"/>
      <c r="U39" s="269" t="str">
        <f>'01-Mapa de riesgo-UO'!AW40</f>
        <v>TRANSFERIR</v>
      </c>
      <c r="V39" s="269" t="str">
        <f>'01-Mapa de riesgo-UO'!AX40</f>
        <v xml:space="preserve">Aumento docentes planta </v>
      </c>
      <c r="W39" s="270">
        <f>'01-Mapa de riesgo-UO'!K40</f>
        <v>0</v>
      </c>
      <c r="X39" s="271" t="s">
        <v>541</v>
      </c>
      <c r="Y39" s="272" t="s">
        <v>2251</v>
      </c>
      <c r="Z39" s="273" t="s">
        <v>545</v>
      </c>
      <c r="AA39" s="273" t="s">
        <v>2269</v>
      </c>
      <c r="AB39" s="470"/>
      <c r="AC39" s="264"/>
    </row>
    <row r="40" spans="1:29" ht="54.75" hidden="1" customHeight="1" x14ac:dyDescent="0.2">
      <c r="A40" s="465">
        <v>11</v>
      </c>
      <c r="B40" s="465" t="str">
        <f>'01-Mapa de riesgo-UO'!D41</f>
        <v>DOCENCIA</v>
      </c>
      <c r="C40" s="461" t="str">
        <f>+'01-Mapa de riesgo-UO'!F41</f>
        <v>NO</v>
      </c>
      <c r="D40" s="461" t="str">
        <f>'01-Mapa de riesgo-UO'!J41</f>
        <v>Estratégico</v>
      </c>
      <c r="E40" s="461" t="str">
        <f>'01-Mapa de riesgo-UO'!K41</f>
        <v>Cambios de la normatividad nacional que rige los procesos de renovación de registro calificado</v>
      </c>
      <c r="F40" s="461" t="str">
        <f>'01-Mapa de riesgo-UO'!L41</f>
        <v>Pérdida del registro calificado de uno de los programas que hacen parte de la Facultad</v>
      </c>
      <c r="G40" s="266" t="str">
        <f>'01-Mapa de riesgo-UO'!I41</f>
        <v>No renovación del registro calificado de un programa académico</v>
      </c>
      <c r="H40" s="461" t="str">
        <f>'01-Mapa de riesgo-UO'!M41</f>
        <v>No ofrecimiento del programa académico
Pérdida de imagen Institucional</v>
      </c>
      <c r="I40" s="464" t="str">
        <f>'01-Mapa de riesgo-UO'!AT41</f>
        <v>MODERADO</v>
      </c>
      <c r="J40" s="461" t="str">
        <f>'01-Mapa de riesgo-UO'!AU41</f>
        <v>No. De programas que han perdido el registro calificado</v>
      </c>
      <c r="K40" s="591">
        <v>0</v>
      </c>
      <c r="L40" s="589" t="s">
        <v>2270</v>
      </c>
      <c r="M40" s="267" t="str">
        <f>'01-Mapa de riesgo-UO'!W41</f>
        <v>Revisión periódica de vencimiento de registros calificados</v>
      </c>
      <c r="N40" s="266">
        <f>'01-Mapa de riesgo-UO'!AB41</f>
        <v>0</v>
      </c>
      <c r="O40" s="266" t="str">
        <f>'01-Mapa de riesgo-UO'!AF41</f>
        <v>Asignado</v>
      </c>
      <c r="P40" s="268" t="str">
        <f>'01-Mapa de riesgo-UO'!AK41</f>
        <v>Oportuno</v>
      </c>
      <c r="Q40" s="268" t="str">
        <f>'01-Mapa de riesgo-UO'!AP41</f>
        <v>Preventivo</v>
      </c>
      <c r="R40" s="464" t="str">
        <f>'01-Mapa de riesgo-UO'!AR41</f>
        <v>ACEPTABLE</v>
      </c>
      <c r="S40" s="589" t="s">
        <v>2276</v>
      </c>
      <c r="T40" s="589"/>
      <c r="U40" s="269" t="str">
        <f>'01-Mapa de riesgo-UO'!AW41</f>
        <v>REDUCIR</v>
      </c>
      <c r="V40" s="269" t="str">
        <f>'01-Mapa de riesgo-UO'!AX41</f>
        <v>Mantener actualizado y monitoreado el archivo consolidado de los programas activos de la Facultad.</v>
      </c>
      <c r="W40" s="270" t="str">
        <f>'01-Mapa de riesgo-UO'!K41</f>
        <v>Cambios de la normatividad nacional que rige los procesos de renovación de registro calificado</v>
      </c>
      <c r="X40" s="253" t="s">
        <v>541</v>
      </c>
      <c r="Y40" s="253" t="s">
        <v>2280</v>
      </c>
      <c r="Z40" s="253" t="s">
        <v>544</v>
      </c>
      <c r="AA40" s="253" t="s">
        <v>2281</v>
      </c>
      <c r="AB40" s="479" t="s">
        <v>2213</v>
      </c>
      <c r="AC40" s="264"/>
    </row>
    <row r="41" spans="1:29" ht="54.75" hidden="1" customHeight="1" x14ac:dyDescent="0.2">
      <c r="A41" s="462"/>
      <c r="B41" s="462"/>
      <c r="C41" s="462"/>
      <c r="D41" s="462"/>
      <c r="E41" s="462"/>
      <c r="F41" s="462"/>
      <c r="G41" s="266">
        <f>'01-Mapa de riesgo-UO'!I42</f>
        <v>0</v>
      </c>
      <c r="H41" s="462"/>
      <c r="I41" s="462"/>
      <c r="J41" s="462"/>
      <c r="K41" s="591"/>
      <c r="L41" s="589"/>
      <c r="M41" s="267" t="str">
        <f>'01-Mapa de riesgo-UO'!W42</f>
        <v>Seguimiento en la reglamentación</v>
      </c>
      <c r="N41" s="266">
        <f>'01-Mapa de riesgo-UO'!AB42</f>
        <v>0</v>
      </c>
      <c r="O41" s="266" t="str">
        <f>'01-Mapa de riesgo-UO'!AF42</f>
        <v>Asignado</v>
      </c>
      <c r="P41" s="268" t="str">
        <f>'01-Mapa de riesgo-UO'!AK42</f>
        <v>Oportuno</v>
      </c>
      <c r="Q41" s="268" t="str">
        <f>'01-Mapa de riesgo-UO'!AP42</f>
        <v>Preventivo</v>
      </c>
      <c r="R41" s="462"/>
      <c r="S41" s="589" t="s">
        <v>2276</v>
      </c>
      <c r="T41" s="589"/>
      <c r="U41" s="269" t="str">
        <f>'01-Mapa de riesgo-UO'!AW42</f>
        <v>COMPARTIR</v>
      </c>
      <c r="V41" s="269" t="str">
        <f>'01-Mapa de riesgo-UO'!AX42</f>
        <v>Revisión periodica de la normatividad expedida por el Ministerio de Educación</v>
      </c>
      <c r="W41" s="270">
        <f>'01-Mapa de riesgo-UO'!K42</f>
        <v>0</v>
      </c>
      <c r="X41" s="253" t="s">
        <v>541</v>
      </c>
      <c r="Y41" s="253" t="s">
        <v>2282</v>
      </c>
      <c r="Z41" s="253" t="s">
        <v>544</v>
      </c>
      <c r="AA41" s="253" t="s">
        <v>2283</v>
      </c>
      <c r="AB41" s="469"/>
      <c r="AC41" s="264"/>
    </row>
    <row r="42" spans="1:29" ht="54.75" hidden="1" customHeight="1" x14ac:dyDescent="0.2">
      <c r="A42" s="463"/>
      <c r="B42" s="463"/>
      <c r="C42" s="463"/>
      <c r="D42" s="463"/>
      <c r="E42" s="463"/>
      <c r="F42" s="463"/>
      <c r="G42" s="266">
        <f>'01-Mapa de riesgo-UO'!I43</f>
        <v>0</v>
      </c>
      <c r="H42" s="463"/>
      <c r="I42" s="463"/>
      <c r="J42" s="463"/>
      <c r="K42" s="591"/>
      <c r="L42" s="589"/>
      <c r="M42" s="267">
        <f>'01-Mapa de riesgo-UO'!W43</f>
        <v>0</v>
      </c>
      <c r="N42" s="266">
        <f>'01-Mapa de riesgo-UO'!AB43</f>
        <v>0</v>
      </c>
      <c r="O42" s="266">
        <f>'01-Mapa de riesgo-UO'!AF43</f>
        <v>0</v>
      </c>
      <c r="P42" s="268">
        <f>'01-Mapa de riesgo-UO'!AK43</f>
        <v>0</v>
      </c>
      <c r="Q42" s="268">
        <f>'01-Mapa de riesgo-UO'!AP43</f>
        <v>0</v>
      </c>
      <c r="R42" s="463"/>
      <c r="S42" s="589"/>
      <c r="T42" s="589"/>
      <c r="U42" s="269">
        <f>'01-Mapa de riesgo-UO'!AW43</f>
        <v>0</v>
      </c>
      <c r="V42" s="269">
        <f>'01-Mapa de riesgo-UO'!AX43</f>
        <v>0</v>
      </c>
      <c r="W42" s="270">
        <f>'01-Mapa de riesgo-UO'!K43</f>
        <v>0</v>
      </c>
      <c r="X42" s="253"/>
      <c r="Y42" s="253"/>
      <c r="Z42" s="253"/>
      <c r="AA42" s="253"/>
      <c r="AB42" s="470"/>
      <c r="AC42" s="264"/>
    </row>
    <row r="43" spans="1:29" ht="54.75" hidden="1" customHeight="1" x14ac:dyDescent="0.2">
      <c r="A43" s="465">
        <v>12</v>
      </c>
      <c r="B43" s="465" t="str">
        <f>'01-Mapa de riesgo-UO'!D44</f>
        <v>DOCENCIA</v>
      </c>
      <c r="C43" s="461" t="str">
        <f>+'01-Mapa de riesgo-UO'!F44</f>
        <v>NO</v>
      </c>
      <c r="D43" s="461" t="str">
        <f>'01-Mapa de riesgo-UO'!J44</f>
        <v>Estratégico</v>
      </c>
      <c r="E43" s="461" t="str">
        <f>'01-Mapa de riesgo-UO'!K44</f>
        <v>Deserción estudiantil</v>
      </c>
      <c r="F43" s="461" t="str">
        <f>'01-Mapa de riesgo-UO'!L44</f>
        <v xml:space="preserve">Aumento en el  indice de deserción de estudiantes de los programas académicos que hacen parte de la facultad </v>
      </c>
      <c r="G43" s="266" t="str">
        <f>'01-Mapa de riesgo-UO'!I44</f>
        <v>Los currículos de las asignaturas no permiten el buen desempeño del estudiante</v>
      </c>
      <c r="H43" s="461" t="str">
        <f>'01-Mapa de riesgo-UO'!M44</f>
        <v>Indicadores de la Universidad afectados
Disminución de los recursos de la Universidad</v>
      </c>
      <c r="I43" s="464" t="str">
        <f>'01-Mapa de riesgo-UO'!AT44</f>
        <v>MODERADO</v>
      </c>
      <c r="J43" s="461" t="str">
        <f>'01-Mapa de riesgo-UO'!AU44</f>
        <v>Porcentaje de estudiantes que se retiran por semestre</v>
      </c>
      <c r="K43" s="590">
        <v>0.188</v>
      </c>
      <c r="L43" s="589" t="s">
        <v>2274</v>
      </c>
      <c r="M43" s="267" t="str">
        <f>'01-Mapa de riesgo-UO'!W44</f>
        <v>Revisión del aplicativo de estadísticas e indicadores estratégicos en el análisis de deserción estudiantil por facultades</v>
      </c>
      <c r="N43" s="266">
        <f>'01-Mapa de riesgo-UO'!AB44</f>
        <v>0</v>
      </c>
      <c r="O43" s="266" t="str">
        <f>'01-Mapa de riesgo-UO'!AF44</f>
        <v>Asignado</v>
      </c>
      <c r="P43" s="268" t="str">
        <f>'01-Mapa de riesgo-UO'!AK44</f>
        <v>Oportuno</v>
      </c>
      <c r="Q43" s="268" t="str">
        <f>'01-Mapa de riesgo-UO'!AP44</f>
        <v>Detectivo</v>
      </c>
      <c r="R43" s="464" t="str">
        <f>'01-Mapa de riesgo-UO'!AR44</f>
        <v>ACEPTABLE</v>
      </c>
      <c r="S43" s="589" t="s">
        <v>2277</v>
      </c>
      <c r="T43" s="589"/>
      <c r="U43" s="269" t="str">
        <f>'01-Mapa de riesgo-UO'!AW44</f>
        <v>COMPARTIR</v>
      </c>
      <c r="V43" s="269" t="str">
        <f>'01-Mapa de riesgo-UO'!AX44</f>
        <v>Implementación de estrategias de retención de estudiantes por parte de los directores de programa  y comites curriculares, que aportes a la disminución de los indices de deserción.</v>
      </c>
      <c r="W43" s="270" t="str">
        <f>'01-Mapa de riesgo-UO'!K44</f>
        <v>Deserción estudiantil</v>
      </c>
      <c r="X43" s="253" t="s">
        <v>266</v>
      </c>
      <c r="Y43" s="253" t="s">
        <v>2288</v>
      </c>
      <c r="Z43" s="253" t="s">
        <v>542</v>
      </c>
      <c r="AA43" s="253"/>
      <c r="AB43" s="479" t="s">
        <v>2209</v>
      </c>
      <c r="AC43" s="264"/>
    </row>
    <row r="44" spans="1:29" ht="54.75" hidden="1" customHeight="1" x14ac:dyDescent="0.2">
      <c r="A44" s="462"/>
      <c r="B44" s="462"/>
      <c r="C44" s="462"/>
      <c r="D44" s="462"/>
      <c r="E44" s="462"/>
      <c r="F44" s="462"/>
      <c r="G44" s="266" t="str">
        <f>'01-Mapa de riesgo-UO'!I45</f>
        <v>Dificultades socioeconómicas del estudiante para continuar en el programa académico</v>
      </c>
      <c r="H44" s="462"/>
      <c r="I44" s="462"/>
      <c r="J44" s="462"/>
      <c r="K44" s="591"/>
      <c r="L44" s="589"/>
      <c r="M44" s="267">
        <f>'01-Mapa de riesgo-UO'!W45</f>
        <v>0</v>
      </c>
      <c r="N44" s="266">
        <f>'01-Mapa de riesgo-UO'!AB45</f>
        <v>0</v>
      </c>
      <c r="O44" s="266">
        <f>'01-Mapa de riesgo-UO'!AF45</f>
        <v>0</v>
      </c>
      <c r="P44" s="268">
        <f>'01-Mapa de riesgo-UO'!AK45</f>
        <v>0</v>
      </c>
      <c r="Q44" s="268">
        <f>'01-Mapa de riesgo-UO'!AP45</f>
        <v>0</v>
      </c>
      <c r="R44" s="462"/>
      <c r="S44" s="589"/>
      <c r="T44" s="589"/>
      <c r="U44" s="269">
        <f>'01-Mapa de riesgo-UO'!AW45</f>
        <v>0</v>
      </c>
      <c r="V44" s="269">
        <f>'01-Mapa de riesgo-UO'!AX45</f>
        <v>0</v>
      </c>
      <c r="W44" s="270">
        <f>'01-Mapa de riesgo-UO'!K45</f>
        <v>0</v>
      </c>
      <c r="X44" s="253"/>
      <c r="Y44" s="253"/>
      <c r="Z44" s="253"/>
      <c r="AA44" s="253"/>
      <c r="AB44" s="469"/>
      <c r="AC44" s="264"/>
    </row>
    <row r="45" spans="1:29" ht="54.75" hidden="1" customHeight="1" x14ac:dyDescent="0.2">
      <c r="A45" s="463"/>
      <c r="B45" s="463"/>
      <c r="C45" s="463"/>
      <c r="D45" s="463"/>
      <c r="E45" s="463"/>
      <c r="F45" s="463"/>
      <c r="G45" s="266">
        <f>'01-Mapa de riesgo-UO'!I46</f>
        <v>0</v>
      </c>
      <c r="H45" s="463"/>
      <c r="I45" s="463"/>
      <c r="J45" s="463"/>
      <c r="K45" s="591"/>
      <c r="L45" s="589"/>
      <c r="M45" s="267">
        <f>'01-Mapa de riesgo-UO'!W46</f>
        <v>0</v>
      </c>
      <c r="N45" s="266">
        <f>'01-Mapa de riesgo-UO'!AB46</f>
        <v>0</v>
      </c>
      <c r="O45" s="266">
        <f>'01-Mapa de riesgo-UO'!AF46</f>
        <v>0</v>
      </c>
      <c r="P45" s="268">
        <f>'01-Mapa de riesgo-UO'!AK46</f>
        <v>0</v>
      </c>
      <c r="Q45" s="268">
        <f>'01-Mapa de riesgo-UO'!AP46</f>
        <v>0</v>
      </c>
      <c r="R45" s="463"/>
      <c r="S45" s="589"/>
      <c r="T45" s="589"/>
      <c r="U45" s="269">
        <f>'01-Mapa de riesgo-UO'!AW46</f>
        <v>0</v>
      </c>
      <c r="V45" s="269">
        <f>'01-Mapa de riesgo-UO'!AX46</f>
        <v>0</v>
      </c>
      <c r="W45" s="270">
        <f>'01-Mapa de riesgo-UO'!K46</f>
        <v>0</v>
      </c>
      <c r="X45" s="253"/>
      <c r="Y45" s="253"/>
      <c r="Z45" s="253"/>
      <c r="AA45" s="253"/>
      <c r="AB45" s="470"/>
      <c r="AC45" s="264"/>
    </row>
    <row r="46" spans="1:29" ht="90.75" customHeight="1" x14ac:dyDescent="0.2">
      <c r="A46" s="465">
        <v>13</v>
      </c>
      <c r="B46" s="465" t="str">
        <f>'01-Mapa de riesgo-UO'!D47</f>
        <v>INVESTIGACIÓN_E_INNOVACIÓN</v>
      </c>
      <c r="C46" s="461" t="str">
        <f>+'01-Mapa de riesgo-UO'!F47</f>
        <v>NO</v>
      </c>
      <c r="D46" s="461" t="str">
        <f>'01-Mapa de riesgo-UO'!J47</f>
        <v>Estratégico</v>
      </c>
      <c r="E46" s="461" t="str">
        <f>'01-Mapa de riesgo-UO'!K47</f>
        <v>Descenso en la categoria asignada por Colciencias a los Grupos de investigación vinculados a la Facultad.</v>
      </c>
      <c r="F46" s="461" t="str">
        <f>'01-Mapa de riesgo-UO'!L47</f>
        <v>Los Grupos de Investigación bajan o pierden la categoría de acuerdo a la clasificación anual que hace MinCiencias</v>
      </c>
      <c r="G46" s="266" t="str">
        <f>'01-Mapa de riesgo-UO'!I47</f>
        <v>Cambios de los estándares de reconocimiento y medición de Grupos de Investigación por parte de Colciencias</v>
      </c>
      <c r="H46" s="461" t="str">
        <f>'01-Mapa de riesgo-UO'!M47</f>
        <v>Incumplimiento con las metas trazadas en el PDI
Pérdida de imagen institucional
Disminución en la investigación
Afectación de los procesos de acreditación de los programas académicos y del Institucional</v>
      </c>
      <c r="I46" s="464" t="str">
        <f>'01-Mapa de riesgo-UO'!AT47</f>
        <v>MODERADO</v>
      </c>
      <c r="J46" s="461" t="str">
        <f>'01-Mapa de riesgo-UO'!AU47</f>
        <v>No. de grupos reconocidos y  categorizados de Colciencias</v>
      </c>
      <c r="K46" s="596">
        <v>0.9</v>
      </c>
      <c r="L46" s="589" t="s">
        <v>2275</v>
      </c>
      <c r="M46" s="267" t="str">
        <f>'01-Mapa de riesgo-UO'!W47</f>
        <v xml:space="preserve">Información disponible en la página de MINCIENCIAS de los grupos de investigación y sus integrantes </v>
      </c>
      <c r="N46" s="266">
        <f>'01-Mapa de riesgo-UO'!AB47</f>
        <v>0</v>
      </c>
      <c r="O46" s="266" t="str">
        <f>'01-Mapa de riesgo-UO'!AF47</f>
        <v>Asignado</v>
      </c>
      <c r="P46" s="268" t="str">
        <f>'01-Mapa de riesgo-UO'!AK47</f>
        <v>Oportuno</v>
      </c>
      <c r="Q46" s="268" t="str">
        <f>'01-Mapa de riesgo-UO'!AP47</f>
        <v>Detectivo</v>
      </c>
      <c r="R46" s="464" t="str">
        <f>'01-Mapa de riesgo-UO'!AR47</f>
        <v>ACEPTABLE</v>
      </c>
      <c r="S46" s="589" t="s">
        <v>2278</v>
      </c>
      <c r="T46" s="589"/>
      <c r="U46" s="269" t="str">
        <f>'01-Mapa de riesgo-UO'!AW47</f>
        <v>COMPARTIR</v>
      </c>
      <c r="V46" s="269" t="str">
        <f>'01-Mapa de riesgo-UO'!AX47</f>
        <v xml:space="preserve">Acompañamiento a los docentes investigadores y directores de los grupos de investigación en la implementación de actividades que aporten a los requerimiento de MINCIENCIAS para mantener la categoria o subirla </v>
      </c>
      <c r="W46" s="270" t="str">
        <f>'01-Mapa de riesgo-UO'!K47</f>
        <v>Descenso en la categoria asignada por Colciencias a los Grupos de investigación vinculados a la Facultad.</v>
      </c>
      <c r="X46" s="253" t="s">
        <v>266</v>
      </c>
      <c r="Y46" s="253" t="s">
        <v>2285</v>
      </c>
      <c r="Z46" s="253" t="s">
        <v>542</v>
      </c>
      <c r="AA46" s="253"/>
      <c r="AB46" s="479" t="s">
        <v>2209</v>
      </c>
      <c r="AC46" s="264"/>
    </row>
    <row r="47" spans="1:29" ht="54.75" hidden="1" customHeight="1" x14ac:dyDescent="0.2">
      <c r="A47" s="462"/>
      <c r="B47" s="462"/>
      <c r="C47" s="462"/>
      <c r="D47" s="462"/>
      <c r="E47" s="462"/>
      <c r="F47" s="462"/>
      <c r="G47" s="266" t="str">
        <f>'01-Mapa de riesgo-UO'!I48</f>
        <v>Desactualización de la información del Grupo de Investigación en la plataforma de Colciencias  y poca vinculación de estudiantes de pregrado y posgrado</v>
      </c>
      <c r="H47" s="462"/>
      <c r="I47" s="462"/>
      <c r="J47" s="462"/>
      <c r="K47" s="591"/>
      <c r="L47" s="589"/>
      <c r="M47" s="267">
        <f>'01-Mapa de riesgo-UO'!W48</f>
        <v>0</v>
      </c>
      <c r="N47" s="266">
        <f>'01-Mapa de riesgo-UO'!AB48</f>
        <v>0</v>
      </c>
      <c r="O47" s="266">
        <f>'01-Mapa de riesgo-UO'!AF48</f>
        <v>0</v>
      </c>
      <c r="P47" s="268">
        <f>'01-Mapa de riesgo-UO'!AK48</f>
        <v>0</v>
      </c>
      <c r="Q47" s="268">
        <f>'01-Mapa de riesgo-UO'!AP48</f>
        <v>0</v>
      </c>
      <c r="R47" s="462"/>
      <c r="S47" s="589"/>
      <c r="T47" s="589"/>
      <c r="U47" s="269">
        <f>'01-Mapa de riesgo-UO'!AW48</f>
        <v>0</v>
      </c>
      <c r="V47" s="269">
        <f>'01-Mapa de riesgo-UO'!AX48</f>
        <v>0</v>
      </c>
      <c r="W47" s="270">
        <f>'01-Mapa de riesgo-UO'!K48</f>
        <v>0</v>
      </c>
      <c r="X47" s="253"/>
      <c r="Y47" s="253"/>
      <c r="Z47" s="253"/>
      <c r="AA47" s="253"/>
      <c r="AB47" s="469"/>
      <c r="AC47" s="264"/>
    </row>
    <row r="48" spans="1:29" ht="54.75" hidden="1" customHeight="1" x14ac:dyDescent="0.2">
      <c r="A48" s="463"/>
      <c r="B48" s="463"/>
      <c r="C48" s="463"/>
      <c r="D48" s="463"/>
      <c r="E48" s="463"/>
      <c r="F48" s="463"/>
      <c r="G48" s="266" t="str">
        <f>'01-Mapa de riesgo-UO'!I49</f>
        <v>Poca disponibilidad de presupuesto para el desarrollo de proyectos</v>
      </c>
      <c r="H48" s="463"/>
      <c r="I48" s="463"/>
      <c r="J48" s="463"/>
      <c r="K48" s="591"/>
      <c r="L48" s="589"/>
      <c r="M48" s="267">
        <f>'01-Mapa de riesgo-UO'!W49</f>
        <v>0</v>
      </c>
      <c r="N48" s="266">
        <f>'01-Mapa de riesgo-UO'!AB49</f>
        <v>0</v>
      </c>
      <c r="O48" s="266">
        <f>'01-Mapa de riesgo-UO'!AF49</f>
        <v>0</v>
      </c>
      <c r="P48" s="268">
        <f>'01-Mapa de riesgo-UO'!AK49</f>
        <v>0</v>
      </c>
      <c r="Q48" s="268">
        <f>'01-Mapa de riesgo-UO'!AP49</f>
        <v>0</v>
      </c>
      <c r="R48" s="463"/>
      <c r="S48" s="589"/>
      <c r="T48" s="589"/>
      <c r="U48" s="269">
        <f>'01-Mapa de riesgo-UO'!AW49</f>
        <v>0</v>
      </c>
      <c r="V48" s="269">
        <f>'01-Mapa de riesgo-UO'!AX49</f>
        <v>0</v>
      </c>
      <c r="W48" s="270">
        <f>'01-Mapa de riesgo-UO'!K49</f>
        <v>0</v>
      </c>
      <c r="X48" s="253"/>
      <c r="Y48" s="253"/>
      <c r="Z48" s="253"/>
      <c r="AA48" s="253"/>
      <c r="AB48" s="470"/>
      <c r="AC48" s="264"/>
    </row>
    <row r="49" spans="1:29" ht="54.75" hidden="1" customHeight="1" x14ac:dyDescent="0.2">
      <c r="A49" s="465">
        <v>14</v>
      </c>
      <c r="B49" s="465" t="str">
        <f>'01-Mapa de riesgo-UO'!D50</f>
        <v>ADMINISTRACIÓN_INSTITUCIONAL</v>
      </c>
      <c r="C49" s="461" t="str">
        <f>+'01-Mapa de riesgo-UO'!F50</f>
        <v>NO</v>
      </c>
      <c r="D49" s="461" t="str">
        <f>'01-Mapa de riesgo-UO'!J50</f>
        <v>Operacional</v>
      </c>
      <c r="E49" s="461" t="str">
        <f>'01-Mapa de riesgo-UO'!K50</f>
        <v>Impedimento en la prestación del servicio de laboratorios académicos y de investigación.</v>
      </c>
      <c r="F49" s="461" t="str">
        <f>'01-Mapa de riesgo-UO'!L50</f>
        <v>Daño parcial o total, en equipamientos de los laboratorios</v>
      </c>
      <c r="G49" s="266" t="str">
        <f>'01-Mapa de riesgo-UO'!I50</f>
        <v>Falta de mantenimiento de los equipos, insumos o complementos necesarios.</v>
      </c>
      <c r="H49" s="461"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64" t="str">
        <f>'01-Mapa de riesgo-UO'!AT50</f>
        <v>MODERADO</v>
      </c>
      <c r="J49" s="461" t="str">
        <f>'01-Mapa de riesgo-UO'!AU50</f>
        <v>Porcentaje de equipos de Laboratorios de la facultad con daños parciales o total en la vigencia</v>
      </c>
      <c r="K49" s="591">
        <v>0</v>
      </c>
      <c r="L49" s="589" t="s">
        <v>2273</v>
      </c>
      <c r="M49" s="267" t="str">
        <f>'01-Mapa de riesgo-UO'!W50</f>
        <v>Fichas de control técnico de equipos para Mantenimiento preventivo</v>
      </c>
      <c r="N49" s="266">
        <f>'01-Mapa de riesgo-UO'!AB50</f>
        <v>0</v>
      </c>
      <c r="O49" s="266" t="str">
        <f>'01-Mapa de riesgo-UO'!AF50</f>
        <v>Asignado</v>
      </c>
      <c r="P49" s="268" t="str">
        <f>'01-Mapa de riesgo-UO'!AK50</f>
        <v>Oportuno</v>
      </c>
      <c r="Q49" s="268" t="str">
        <f>'01-Mapa de riesgo-UO'!AP50</f>
        <v>Preventivo</v>
      </c>
      <c r="R49" s="464" t="str">
        <f>'01-Mapa de riesgo-UO'!AR50</f>
        <v>ACEPTABLE</v>
      </c>
      <c r="S49" s="589" t="s">
        <v>2279</v>
      </c>
      <c r="T49" s="589"/>
      <c r="U49" s="269" t="str">
        <f>'01-Mapa de riesgo-UO'!AW50</f>
        <v>REDUCIR</v>
      </c>
      <c r="V49" s="269" t="str">
        <f>'01-Mapa de riesgo-UO'!AX50</f>
        <v>Seguimiento a las fichas técnicas y de mantenimiento de los equipos</v>
      </c>
      <c r="W49" s="270" t="str">
        <f>'01-Mapa de riesgo-UO'!K50</f>
        <v>Impedimento en la prestación del servicio de laboratorios académicos y de investigación.</v>
      </c>
      <c r="X49" s="253" t="s">
        <v>541</v>
      </c>
      <c r="Y49" s="253" t="s">
        <v>2286</v>
      </c>
      <c r="Z49" s="253" t="s">
        <v>544</v>
      </c>
      <c r="AA49" s="253" t="s">
        <v>2287</v>
      </c>
      <c r="AB49" s="479" t="s">
        <v>2213</v>
      </c>
      <c r="AC49" s="264"/>
    </row>
    <row r="50" spans="1:29" ht="54.75" hidden="1" customHeight="1" x14ac:dyDescent="0.2">
      <c r="A50" s="462"/>
      <c r="B50" s="462"/>
      <c r="C50" s="462"/>
      <c r="D50" s="462"/>
      <c r="E50" s="462"/>
      <c r="F50" s="462"/>
      <c r="G50" s="266" t="str">
        <f>'01-Mapa de riesgo-UO'!I51</f>
        <v>Manejo inadecuado de los equipos o falta de uso</v>
      </c>
      <c r="H50" s="462"/>
      <c r="I50" s="462"/>
      <c r="J50" s="462"/>
      <c r="K50" s="591"/>
      <c r="L50" s="589"/>
      <c r="M50" s="267">
        <f>'01-Mapa de riesgo-UO'!W51</f>
        <v>0</v>
      </c>
      <c r="N50" s="266">
        <f>'01-Mapa de riesgo-UO'!AB51</f>
        <v>0</v>
      </c>
      <c r="O50" s="266">
        <f>'01-Mapa de riesgo-UO'!AF51</f>
        <v>0</v>
      </c>
      <c r="P50" s="268">
        <f>'01-Mapa de riesgo-UO'!AK51</f>
        <v>0</v>
      </c>
      <c r="Q50" s="268">
        <f>'01-Mapa de riesgo-UO'!AP51</f>
        <v>0</v>
      </c>
      <c r="R50" s="462"/>
      <c r="S50" s="589"/>
      <c r="T50" s="589"/>
      <c r="U50" s="269">
        <f>'01-Mapa de riesgo-UO'!AW51</f>
        <v>0</v>
      </c>
      <c r="V50" s="269">
        <f>'01-Mapa de riesgo-UO'!AX51</f>
        <v>0</v>
      </c>
      <c r="W50" s="270">
        <f>'01-Mapa de riesgo-UO'!K51</f>
        <v>0</v>
      </c>
      <c r="X50" s="253"/>
      <c r="Y50" s="253"/>
      <c r="Z50" s="253"/>
      <c r="AA50" s="253"/>
      <c r="AB50" s="469"/>
      <c r="AC50" s="264"/>
    </row>
    <row r="51" spans="1:29" ht="54.75" hidden="1" customHeight="1" x14ac:dyDescent="0.2">
      <c r="A51" s="463"/>
      <c r="B51" s="463"/>
      <c r="C51" s="463"/>
      <c r="D51" s="463"/>
      <c r="E51" s="463"/>
      <c r="F51" s="463"/>
      <c r="G51" s="266">
        <f>'01-Mapa de riesgo-UO'!I52</f>
        <v>0</v>
      </c>
      <c r="H51" s="463"/>
      <c r="I51" s="463"/>
      <c r="J51" s="463"/>
      <c r="K51" s="591"/>
      <c r="L51" s="589"/>
      <c r="M51" s="267">
        <f>'01-Mapa de riesgo-UO'!W52</f>
        <v>0</v>
      </c>
      <c r="N51" s="266">
        <f>'01-Mapa de riesgo-UO'!AB52</f>
        <v>0</v>
      </c>
      <c r="O51" s="266">
        <f>'01-Mapa de riesgo-UO'!AF52</f>
        <v>0</v>
      </c>
      <c r="P51" s="268">
        <f>'01-Mapa de riesgo-UO'!AK52</f>
        <v>0</v>
      </c>
      <c r="Q51" s="268">
        <f>'01-Mapa de riesgo-UO'!AP52</f>
        <v>0</v>
      </c>
      <c r="R51" s="463"/>
      <c r="S51" s="589"/>
      <c r="T51" s="589"/>
      <c r="U51" s="269">
        <f>'01-Mapa de riesgo-UO'!AW52</f>
        <v>0</v>
      </c>
      <c r="V51" s="269">
        <f>'01-Mapa de riesgo-UO'!AX52</f>
        <v>0</v>
      </c>
      <c r="W51" s="270">
        <f>'01-Mapa de riesgo-UO'!K52</f>
        <v>0</v>
      </c>
      <c r="X51" s="253"/>
      <c r="Y51" s="253"/>
      <c r="Z51" s="253"/>
      <c r="AA51" s="253"/>
      <c r="AB51" s="470"/>
      <c r="AC51" s="264"/>
    </row>
    <row r="52" spans="1:29" ht="54.75" hidden="1" customHeight="1" x14ac:dyDescent="0.2">
      <c r="A52" s="465">
        <v>15</v>
      </c>
      <c r="B52" s="465" t="str">
        <f>'01-Mapa de riesgo-UO'!D53</f>
        <v>DOCENCIA</v>
      </c>
      <c r="C52" s="461" t="str">
        <f>+'01-Mapa de riesgo-UO'!F53</f>
        <v>NO</v>
      </c>
      <c r="D52" s="461" t="str">
        <f>'01-Mapa de riesgo-UO'!J53</f>
        <v>Estratégico</v>
      </c>
      <c r="E52" s="461" t="str">
        <f>'01-Mapa de riesgo-UO'!K53</f>
        <v>Perdida del Registro Calificado de los programas académicos de la Facultad.</v>
      </c>
      <c r="F52" s="461" t="str">
        <f>'01-Mapa de riesgo-UO'!L53</f>
        <v xml:space="preserve">La no renovación del Resgistro Calificado otorgado por el MEN a los programas académicos de la Facultad. </v>
      </c>
      <c r="G52" s="266" t="str">
        <f>'01-Mapa de riesgo-UO'!I53</f>
        <v>Cambio en la normativa del MEN sobre el otorgamiento de los Registros Calificados  de los programas académicos (Decreto 1330 del 2019).</v>
      </c>
      <c r="H52" s="461" t="str">
        <f>'01-Mapa de riesgo-UO'!M53</f>
        <v xml:space="preserve">1. El programa académico entra en un estado de inhabilidades. 
2. El programa no puede inscribir nuevos estudiantes. 
3. Disminución en los indicadores de Gestión Curricular de la Facultad. </v>
      </c>
      <c r="I52" s="464" t="str">
        <f>'01-Mapa de riesgo-UO'!AT53</f>
        <v>LEVE</v>
      </c>
      <c r="J52" s="461" t="str">
        <f>'01-Mapa de riesgo-UO'!AU53</f>
        <v>(# de programas académicos con renovación de registro calificado/total de programas académicos con registro calificado)*100</v>
      </c>
      <c r="K52" s="534">
        <v>1</v>
      </c>
      <c r="L52" s="533" t="s">
        <v>2289</v>
      </c>
      <c r="M52" s="267" t="str">
        <f>'01-Mapa de riesgo-UO'!W53</f>
        <v xml:space="preserve">Revisar permanentemente las normativas nacionales sobre los Registros Calificados, que permitan la identificación de cualquier cambio realizado. </v>
      </c>
      <c r="N52" s="266">
        <f>'01-Mapa de riesgo-UO'!AB53</f>
        <v>0</v>
      </c>
      <c r="O52" s="266" t="str">
        <f>'01-Mapa de riesgo-UO'!AF53</f>
        <v>Asignado</v>
      </c>
      <c r="P52" s="268" t="str">
        <f>'01-Mapa de riesgo-UO'!AK53</f>
        <v>Oportuno</v>
      </c>
      <c r="Q52" s="268" t="str">
        <f>'01-Mapa de riesgo-UO'!AP53</f>
        <v>Preventivo</v>
      </c>
      <c r="R52" s="464" t="str">
        <f>'01-Mapa de riesgo-UO'!AR53</f>
        <v>FUERTE</v>
      </c>
      <c r="S52" s="571" t="s">
        <v>2293</v>
      </c>
      <c r="T52" s="599"/>
      <c r="U52" s="269" t="str">
        <f>'01-Mapa de riesgo-UO'!AW53</f>
        <v>ASUMIR</v>
      </c>
      <c r="V52" s="269">
        <f>'01-Mapa de riesgo-UO'!AX53</f>
        <v>0</v>
      </c>
      <c r="W52" s="270" t="str">
        <f>'01-Mapa de riesgo-UO'!K53</f>
        <v>Perdida del Registro Calificado de los programas académicos de la Facultad.</v>
      </c>
      <c r="X52" s="271"/>
      <c r="Y52" s="272"/>
      <c r="Z52" s="273"/>
      <c r="AA52" s="273"/>
      <c r="AB52" s="479" t="s">
        <v>2213</v>
      </c>
      <c r="AC52" s="264"/>
    </row>
    <row r="53" spans="1:29" ht="54.75" hidden="1" customHeight="1" x14ac:dyDescent="0.2">
      <c r="A53" s="462"/>
      <c r="B53" s="462"/>
      <c r="C53" s="462"/>
      <c r="D53" s="462"/>
      <c r="E53" s="462"/>
      <c r="F53" s="462"/>
      <c r="G53" s="266" t="str">
        <f>'01-Mapa de riesgo-UO'!I54</f>
        <v xml:space="preserve">Demora en el proceso del informe de Registro Calificado y la solicitud ante el MEN por parte de los programas académicos. </v>
      </c>
      <c r="H53" s="462"/>
      <c r="I53" s="462"/>
      <c r="J53" s="462"/>
      <c r="K53" s="472"/>
      <c r="L53" s="472"/>
      <c r="M53" s="267" t="str">
        <f>'01-Mapa de riesgo-UO'!W54</f>
        <v>Acompañar a los programas académicos en el proceso de solicitud de Registro Calificado.
Realizar seguimiento al estado del proceso de solicitud de Registro Calificado de los programas académicos.</v>
      </c>
      <c r="N53" s="266">
        <f>'01-Mapa de riesgo-UO'!AB54</f>
        <v>0</v>
      </c>
      <c r="O53" s="266" t="str">
        <f>'01-Mapa de riesgo-UO'!AF54</f>
        <v>Asignado</v>
      </c>
      <c r="P53" s="268" t="str">
        <f>'01-Mapa de riesgo-UO'!AK54</f>
        <v>Oportuno</v>
      </c>
      <c r="Q53" s="268" t="str">
        <f>'01-Mapa de riesgo-UO'!AP54</f>
        <v>Preventivo</v>
      </c>
      <c r="R53" s="462"/>
      <c r="S53" s="571" t="s">
        <v>2294</v>
      </c>
      <c r="T53" s="599"/>
      <c r="U53" s="269" t="str">
        <f>'01-Mapa de riesgo-UO'!AW54</f>
        <v>ASUMIR</v>
      </c>
      <c r="V53" s="269">
        <f>'01-Mapa de riesgo-UO'!AX54</f>
        <v>0</v>
      </c>
      <c r="W53" s="270">
        <f>'01-Mapa de riesgo-UO'!K54</f>
        <v>0</v>
      </c>
      <c r="X53" s="271"/>
      <c r="Y53" s="272"/>
      <c r="Z53" s="273"/>
      <c r="AA53" s="273"/>
      <c r="AB53" s="469"/>
      <c r="AC53" s="264"/>
    </row>
    <row r="54" spans="1:29" ht="54.75" hidden="1" customHeight="1" x14ac:dyDescent="0.2">
      <c r="A54" s="463"/>
      <c r="B54" s="463"/>
      <c r="C54" s="463"/>
      <c r="D54" s="463"/>
      <c r="E54" s="463"/>
      <c r="F54" s="463"/>
      <c r="G54" s="266">
        <f>'01-Mapa de riesgo-UO'!I55</f>
        <v>0</v>
      </c>
      <c r="H54" s="463"/>
      <c r="I54" s="463"/>
      <c r="J54" s="463"/>
      <c r="K54" s="473"/>
      <c r="L54" s="473"/>
      <c r="M54" s="267">
        <f>'01-Mapa de riesgo-UO'!W55</f>
        <v>0</v>
      </c>
      <c r="N54" s="266">
        <f>'01-Mapa de riesgo-UO'!AB55</f>
        <v>0</v>
      </c>
      <c r="O54" s="266">
        <f>'01-Mapa de riesgo-UO'!AF55</f>
        <v>0</v>
      </c>
      <c r="P54" s="268">
        <f>'01-Mapa de riesgo-UO'!AK55</f>
        <v>0</v>
      </c>
      <c r="Q54" s="268">
        <f>'01-Mapa de riesgo-UO'!AP55</f>
        <v>0</v>
      </c>
      <c r="R54" s="463"/>
      <c r="S54" s="571"/>
      <c r="T54" s="599"/>
      <c r="U54" s="269">
        <f>'01-Mapa de riesgo-UO'!AW55</f>
        <v>0</v>
      </c>
      <c r="V54" s="269">
        <f>'01-Mapa de riesgo-UO'!AX55</f>
        <v>0</v>
      </c>
      <c r="W54" s="270">
        <f>'01-Mapa de riesgo-UO'!K55</f>
        <v>0</v>
      </c>
      <c r="X54" s="271"/>
      <c r="Y54" s="272"/>
      <c r="Z54" s="273"/>
      <c r="AA54" s="273"/>
      <c r="AB54" s="470"/>
      <c r="AC54" s="264"/>
    </row>
    <row r="55" spans="1:29" ht="54.75" hidden="1" customHeight="1" x14ac:dyDescent="0.2">
      <c r="A55" s="465">
        <v>16</v>
      </c>
      <c r="B55" s="465" t="str">
        <f>'01-Mapa de riesgo-UO'!D56</f>
        <v>DOCENCIA</v>
      </c>
      <c r="C55" s="461" t="str">
        <f>+'01-Mapa de riesgo-UO'!F56</f>
        <v>NO</v>
      </c>
      <c r="D55" s="461" t="str">
        <f>'01-Mapa de riesgo-UO'!J56</f>
        <v>Estratégico</v>
      </c>
      <c r="E55" s="461" t="str">
        <f>'01-Mapa de riesgo-UO'!K56</f>
        <v>Perdida de la Acreditación en Alta Calidad de los programas académicos de la Facultad</v>
      </c>
      <c r="F55" s="461" t="str">
        <f>'01-Mapa de riesgo-UO'!L56</f>
        <v xml:space="preserve">La no renovación de Acreditación de Alta Calidad otorgada por el CNA a los programas académicos de la Facultad de Ciencias de la Educación. </v>
      </c>
      <c r="G55" s="266" t="str">
        <f>'01-Mapa de riesgo-UO'!I56</f>
        <v xml:space="preserve">Cambio en la normativa del CNA sobre el otorgamiento de la Acreditación de Alta Calidad de los programas académicos (Acuerdo 02 del 2020) . </v>
      </c>
      <c r="H55" s="461"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64" t="str">
        <f>'01-Mapa de riesgo-UO'!AT56</f>
        <v>LEVE</v>
      </c>
      <c r="J55" s="461" t="str">
        <f>'01-Mapa de riesgo-UO'!AU56</f>
        <v>(# de programas académicos con renovación de acreditación de alta calidad/total de programas académicos acreditados)*100</v>
      </c>
      <c r="K55" s="534">
        <v>1</v>
      </c>
      <c r="L55" s="533" t="s">
        <v>2290</v>
      </c>
      <c r="M55" s="267" t="str">
        <f>'01-Mapa de riesgo-UO'!W56</f>
        <v xml:space="preserve">Revisar permanentemente las normativas nacionales sobre la Acreditación de Alta Calidad, que permitan la identificación de cualquier cambio realizado. </v>
      </c>
      <c r="N55" s="266">
        <f>'01-Mapa de riesgo-UO'!AB56</f>
        <v>0</v>
      </c>
      <c r="O55" s="266" t="str">
        <f>'01-Mapa de riesgo-UO'!AF56</f>
        <v>Asignado</v>
      </c>
      <c r="P55" s="268" t="str">
        <f>'01-Mapa de riesgo-UO'!AK56</f>
        <v>Oportuno</v>
      </c>
      <c r="Q55" s="268" t="str">
        <f>'01-Mapa de riesgo-UO'!AP56</f>
        <v>Preventivo</v>
      </c>
      <c r="R55" s="464" t="str">
        <f>'01-Mapa de riesgo-UO'!AR56</f>
        <v>FUERTE</v>
      </c>
      <c r="S55" s="571" t="s">
        <v>2295</v>
      </c>
      <c r="T55" s="599"/>
      <c r="U55" s="269" t="str">
        <f>'01-Mapa de riesgo-UO'!AW56</f>
        <v>ASUMIR</v>
      </c>
      <c r="V55" s="269">
        <f>'01-Mapa de riesgo-UO'!AX56</f>
        <v>0</v>
      </c>
      <c r="W55" s="270" t="str">
        <f>'01-Mapa de riesgo-UO'!K56</f>
        <v>Perdida de la Acreditación en Alta Calidad de los programas académicos de la Facultad</v>
      </c>
      <c r="X55" s="271"/>
      <c r="Y55" s="272"/>
      <c r="Z55" s="273"/>
      <c r="AA55" s="273"/>
      <c r="AB55" s="479" t="s">
        <v>2213</v>
      </c>
      <c r="AC55" s="264"/>
    </row>
    <row r="56" spans="1:29" ht="54.75" hidden="1" customHeight="1" x14ac:dyDescent="0.2">
      <c r="A56" s="462"/>
      <c r="B56" s="462"/>
      <c r="C56" s="462"/>
      <c r="D56" s="462"/>
      <c r="E56" s="462"/>
      <c r="F56" s="462"/>
      <c r="G56" s="266" t="str">
        <f>'01-Mapa de riesgo-UO'!I57</f>
        <v xml:space="preserve">Demora en el proceso del informe de autoevaluación con fines de acreditación o reacreditación de Alta Calidad  por parte de los programas académicos. </v>
      </c>
      <c r="H56" s="462"/>
      <c r="I56" s="462"/>
      <c r="J56" s="462"/>
      <c r="K56" s="472"/>
      <c r="L56" s="472"/>
      <c r="M56" s="267"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6">
        <f>'01-Mapa de riesgo-UO'!AB57</f>
        <v>0</v>
      </c>
      <c r="O56" s="266" t="str">
        <f>'01-Mapa de riesgo-UO'!AF57</f>
        <v>Asignado</v>
      </c>
      <c r="P56" s="268">
        <f>'01-Mapa de riesgo-UO'!AK57</f>
        <v>0</v>
      </c>
      <c r="Q56" s="268" t="str">
        <f>'01-Mapa de riesgo-UO'!AP57</f>
        <v>Preventivo</v>
      </c>
      <c r="R56" s="462"/>
      <c r="S56" s="571" t="s">
        <v>2296</v>
      </c>
      <c r="T56" s="599"/>
      <c r="U56" s="269" t="str">
        <f>'01-Mapa de riesgo-UO'!AW57</f>
        <v>ASUMIR</v>
      </c>
      <c r="V56" s="269">
        <f>'01-Mapa de riesgo-UO'!AX57</f>
        <v>0</v>
      </c>
      <c r="W56" s="270">
        <f>'01-Mapa de riesgo-UO'!K57</f>
        <v>0</v>
      </c>
      <c r="X56" s="271"/>
      <c r="Y56" s="272"/>
      <c r="Z56" s="273"/>
      <c r="AA56" s="273"/>
      <c r="AB56" s="469"/>
      <c r="AC56" s="264"/>
    </row>
    <row r="57" spans="1:29" ht="54.75" hidden="1" customHeight="1" x14ac:dyDescent="0.2">
      <c r="A57" s="463"/>
      <c r="B57" s="463"/>
      <c r="C57" s="463"/>
      <c r="D57" s="463"/>
      <c r="E57" s="463"/>
      <c r="F57" s="463"/>
      <c r="G57" s="266">
        <f>'01-Mapa de riesgo-UO'!I58</f>
        <v>0</v>
      </c>
      <c r="H57" s="463"/>
      <c r="I57" s="463"/>
      <c r="J57" s="463"/>
      <c r="K57" s="473"/>
      <c r="L57" s="473"/>
      <c r="M57" s="267">
        <f>'01-Mapa de riesgo-UO'!W58</f>
        <v>0</v>
      </c>
      <c r="N57" s="266">
        <f>'01-Mapa de riesgo-UO'!AB58</f>
        <v>0</v>
      </c>
      <c r="O57" s="266">
        <f>'01-Mapa de riesgo-UO'!AF58</f>
        <v>0</v>
      </c>
      <c r="P57" s="268">
        <f>'01-Mapa de riesgo-UO'!AK58</f>
        <v>0</v>
      </c>
      <c r="Q57" s="268">
        <f>'01-Mapa de riesgo-UO'!AP58</f>
        <v>0</v>
      </c>
      <c r="R57" s="463"/>
      <c r="S57" s="571"/>
      <c r="T57" s="599"/>
      <c r="U57" s="269">
        <f>'01-Mapa de riesgo-UO'!AW58</f>
        <v>0</v>
      </c>
      <c r="V57" s="269">
        <f>'01-Mapa de riesgo-UO'!AX58</f>
        <v>0</v>
      </c>
      <c r="W57" s="270">
        <f>'01-Mapa de riesgo-UO'!K58</f>
        <v>0</v>
      </c>
      <c r="X57" s="271"/>
      <c r="Y57" s="272"/>
      <c r="Z57" s="273"/>
      <c r="AA57" s="273"/>
      <c r="AB57" s="470"/>
      <c r="AC57" s="264"/>
    </row>
    <row r="58" spans="1:29" ht="90.75" customHeight="1" x14ac:dyDescent="0.2">
      <c r="A58" s="465">
        <v>17</v>
      </c>
      <c r="B58" s="465" t="str">
        <f>'01-Mapa de riesgo-UO'!D59</f>
        <v>INVESTIGACIÓN_E_INNOVACIÓN</v>
      </c>
      <c r="C58" s="461" t="str">
        <f>+'01-Mapa de riesgo-UO'!F59</f>
        <v>NO</v>
      </c>
      <c r="D58" s="461" t="str">
        <f>'01-Mapa de riesgo-UO'!J59</f>
        <v>Imagen</v>
      </c>
      <c r="E58" s="461" t="str">
        <f>'01-Mapa de riesgo-UO'!K59</f>
        <v>Disminución del número de Grupos de Investigación reconocidos en el Modelo de medición de MinCiencias.</v>
      </c>
      <c r="F58" s="461" t="str">
        <f>'01-Mapa de riesgo-UO'!L59</f>
        <v>La disminución en los reconocimientos y categorias de los Grupos de Investigación de la Facultad de Ciencias de la Educación  en el  Modelo de medición para el reconocimiento de los Grupos de Investigación de MinCiencias.</v>
      </c>
      <c r="G58" s="266" t="str">
        <f>'01-Mapa de riesgo-UO'!I59</f>
        <v xml:space="preserve">Cambio de los criterios y procedimientos de la evaluación del Modelo de medición para el reconocimiento de los Grupos de Investigación, Desarrollo Tecnológico o de Innovación de MinCiencias. </v>
      </c>
      <c r="H58" s="461"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64" t="str">
        <f>'01-Mapa de riesgo-UO'!AT59</f>
        <v>LEVE</v>
      </c>
      <c r="J58" s="461" t="str">
        <f>'01-Mapa de riesgo-UO'!AU59</f>
        <v>(# de Grupos de Investigaciónde la Facultad reconocidos en MinCiencias/ total de Grupos Investigación de la Facultad)*100</v>
      </c>
      <c r="K58" s="534">
        <v>0.86</v>
      </c>
      <c r="L58" s="533" t="s">
        <v>2291</v>
      </c>
      <c r="M58" s="267"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6">
        <f>'01-Mapa de riesgo-UO'!AB59</f>
        <v>0</v>
      </c>
      <c r="O58" s="266" t="str">
        <f>'01-Mapa de riesgo-UO'!AF59</f>
        <v>Asignado</v>
      </c>
      <c r="P58" s="268" t="str">
        <f>'01-Mapa de riesgo-UO'!AK59</f>
        <v>Oportuno</v>
      </c>
      <c r="Q58" s="268" t="str">
        <f>'01-Mapa de riesgo-UO'!AP59</f>
        <v>Preventivo</v>
      </c>
      <c r="R58" s="464" t="str">
        <f>'01-Mapa de riesgo-UO'!AR59</f>
        <v>FUERTE</v>
      </c>
      <c r="S58" s="571" t="s">
        <v>2297</v>
      </c>
      <c r="T58" s="599"/>
      <c r="U58" s="269" t="str">
        <f>'01-Mapa de riesgo-UO'!AW59</f>
        <v>ASUMIR</v>
      </c>
      <c r="V58" s="269">
        <f>'01-Mapa de riesgo-UO'!AX59</f>
        <v>0</v>
      </c>
      <c r="W58" s="270" t="str">
        <f>'01-Mapa de riesgo-UO'!K59</f>
        <v>Disminución del número de Grupos de Investigación reconocidos en el Modelo de medición de MinCiencias.</v>
      </c>
      <c r="X58" s="271"/>
      <c r="Y58" s="272"/>
      <c r="Z58" s="273"/>
      <c r="AA58" s="273"/>
      <c r="AB58" s="479" t="s">
        <v>2213</v>
      </c>
      <c r="AC58" s="264"/>
    </row>
    <row r="59" spans="1:29" ht="54.75" hidden="1" customHeight="1" x14ac:dyDescent="0.2">
      <c r="A59" s="462"/>
      <c r="B59" s="462"/>
      <c r="C59" s="462"/>
      <c r="D59" s="462"/>
      <c r="E59" s="462"/>
      <c r="F59" s="462"/>
      <c r="G59" s="266" t="str">
        <f>'01-Mapa de riesgo-UO'!I60</f>
        <v>Falencias en  la actualización de los  GrupLAC de la Plataforma ScienTI - Colombia, por parte de los Grupos de Investigación de la Facultad.</v>
      </c>
      <c r="H59" s="462"/>
      <c r="I59" s="462"/>
      <c r="J59" s="462"/>
      <c r="K59" s="472"/>
      <c r="L59" s="472"/>
      <c r="M59" s="267"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6">
        <f>'01-Mapa de riesgo-UO'!AB60</f>
        <v>0</v>
      </c>
      <c r="O59" s="266" t="str">
        <f>'01-Mapa de riesgo-UO'!AF60</f>
        <v>Asignado</v>
      </c>
      <c r="P59" s="268" t="str">
        <f>'01-Mapa de riesgo-UO'!AK60</f>
        <v>Oportuno</v>
      </c>
      <c r="Q59" s="268" t="str">
        <f>'01-Mapa de riesgo-UO'!AP60</f>
        <v>Preventivo</v>
      </c>
      <c r="R59" s="462"/>
      <c r="S59" s="571" t="s">
        <v>2298</v>
      </c>
      <c r="T59" s="599"/>
      <c r="U59" s="269" t="str">
        <f>'01-Mapa de riesgo-UO'!AW60</f>
        <v>ASUMIR</v>
      </c>
      <c r="V59" s="269">
        <f>'01-Mapa de riesgo-UO'!AX60</f>
        <v>0</v>
      </c>
      <c r="W59" s="270">
        <f>'01-Mapa de riesgo-UO'!K60</f>
        <v>0</v>
      </c>
      <c r="X59" s="271"/>
      <c r="Y59" s="272"/>
      <c r="Z59" s="273"/>
      <c r="AA59" s="273"/>
      <c r="AB59" s="469"/>
      <c r="AC59" s="264"/>
    </row>
    <row r="60" spans="1:29" ht="54.75" hidden="1" customHeight="1" x14ac:dyDescent="0.2">
      <c r="A60" s="463"/>
      <c r="B60" s="463"/>
      <c r="C60" s="463"/>
      <c r="D60" s="463"/>
      <c r="E60" s="463"/>
      <c r="F60" s="463"/>
      <c r="G60" s="266">
        <f>'01-Mapa de riesgo-UO'!I61</f>
        <v>0</v>
      </c>
      <c r="H60" s="463"/>
      <c r="I60" s="463"/>
      <c r="J60" s="463"/>
      <c r="K60" s="473"/>
      <c r="L60" s="473"/>
      <c r="M60" s="267">
        <f>'01-Mapa de riesgo-UO'!W61</f>
        <v>0</v>
      </c>
      <c r="N60" s="266">
        <f>'01-Mapa de riesgo-UO'!AB61</f>
        <v>0</v>
      </c>
      <c r="O60" s="266">
        <f>'01-Mapa de riesgo-UO'!AF61</f>
        <v>0</v>
      </c>
      <c r="P60" s="268">
        <f>'01-Mapa de riesgo-UO'!AK61</f>
        <v>0</v>
      </c>
      <c r="Q60" s="268">
        <f>'01-Mapa de riesgo-UO'!AP61</f>
        <v>0</v>
      </c>
      <c r="R60" s="463"/>
      <c r="S60" s="571"/>
      <c r="T60" s="599"/>
      <c r="U60" s="269">
        <f>'01-Mapa de riesgo-UO'!AW61</f>
        <v>0</v>
      </c>
      <c r="V60" s="269">
        <f>'01-Mapa de riesgo-UO'!AX61</f>
        <v>0</v>
      </c>
      <c r="W60" s="270">
        <f>'01-Mapa de riesgo-UO'!K61</f>
        <v>0</v>
      </c>
      <c r="X60" s="271"/>
      <c r="Y60" s="272"/>
      <c r="Z60" s="273"/>
      <c r="AA60" s="273"/>
      <c r="AB60" s="470"/>
      <c r="AC60" s="264"/>
    </row>
    <row r="61" spans="1:29" ht="54.75" hidden="1" customHeight="1" x14ac:dyDescent="0.2">
      <c r="A61" s="465">
        <v>18</v>
      </c>
      <c r="B61" s="465" t="str">
        <f>'01-Mapa de riesgo-UO'!D62</f>
        <v>ADMINISTRACIÓN_INSTITUCIONAL</v>
      </c>
      <c r="C61" s="461" t="str">
        <f>+'01-Mapa de riesgo-UO'!F62</f>
        <v>NO</v>
      </c>
      <c r="D61" s="461" t="str">
        <f>'01-Mapa de riesgo-UO'!J62</f>
        <v>Fiscal</v>
      </c>
      <c r="E61" s="461" t="str">
        <f>'01-Mapa de riesgo-UO'!K62</f>
        <v>Pérdida de bienes muebles de la decanatura de la Facultad de Ciencias de la Educación</v>
      </c>
      <c r="F61" s="461" t="str">
        <f>'01-Mapa de riesgo-UO'!L62</f>
        <v>La pérdida o daño a los bienes muebles de la decanatura de la Facultad de Ciencias de la Educación</v>
      </c>
      <c r="G61" s="266" t="str">
        <f>'01-Mapa de riesgo-UO'!I62</f>
        <v>Falencias en la ubicación, control y seguimiento de los bienes muebles de la decanatura de la Facultad de Ciencias de la Facultad.</v>
      </c>
      <c r="H61" s="461"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64" t="str">
        <f>'01-Mapa de riesgo-UO'!AT62</f>
        <v>LEVE</v>
      </c>
      <c r="J61" s="461" t="str">
        <f>'01-Mapa de riesgo-UO'!AU62</f>
        <v>(# de bienes muebles sistematizados en el seguimiento/total de bienes muebles registrados en el aplicativo)*100</v>
      </c>
      <c r="K61" s="541">
        <v>0.98460000000000003</v>
      </c>
      <c r="L61" s="533" t="s">
        <v>2292</v>
      </c>
      <c r="M61" s="267" t="str">
        <f>'01-Mapa de riesgo-UO'!W62</f>
        <v xml:space="preserve">Sistematización de seguimiento y control de los bienes muebles de la decanatura de la Facultad de Ciencias de la Educación. </v>
      </c>
      <c r="N61" s="266">
        <f>'01-Mapa de riesgo-UO'!AB62</f>
        <v>0</v>
      </c>
      <c r="O61" s="266" t="str">
        <f>'01-Mapa de riesgo-UO'!AF62</f>
        <v>Asignado</v>
      </c>
      <c r="P61" s="268" t="str">
        <f>'01-Mapa de riesgo-UO'!AK62</f>
        <v>Oportuno</v>
      </c>
      <c r="Q61" s="268" t="str">
        <f>'01-Mapa de riesgo-UO'!AP62</f>
        <v>Preventivo</v>
      </c>
      <c r="R61" s="464" t="str">
        <f>'01-Mapa de riesgo-UO'!AR62</f>
        <v>FUERTE</v>
      </c>
      <c r="S61" s="571" t="s">
        <v>2299</v>
      </c>
      <c r="T61" s="599"/>
      <c r="U61" s="269" t="str">
        <f>'01-Mapa de riesgo-UO'!AW62</f>
        <v>ASUMIR</v>
      </c>
      <c r="V61" s="269">
        <f>'01-Mapa de riesgo-UO'!AX62</f>
        <v>0</v>
      </c>
      <c r="W61" s="270" t="str">
        <f>'01-Mapa de riesgo-UO'!K62</f>
        <v>Pérdida de bienes muebles de la decanatura de la Facultad de Ciencias de la Educación</v>
      </c>
      <c r="X61" s="271"/>
      <c r="Y61" s="272"/>
      <c r="Z61" s="273"/>
      <c r="AA61" s="273"/>
      <c r="AB61" s="479" t="s">
        <v>2209</v>
      </c>
      <c r="AC61" s="264"/>
    </row>
    <row r="62" spans="1:29" ht="54.75" hidden="1" customHeight="1" x14ac:dyDescent="0.2">
      <c r="A62" s="462"/>
      <c r="B62" s="462"/>
      <c r="C62" s="462"/>
      <c r="D62" s="462"/>
      <c r="E62" s="462"/>
      <c r="F62" s="462"/>
      <c r="G62" s="266">
        <f>'01-Mapa de riesgo-UO'!I63</f>
        <v>0</v>
      </c>
      <c r="H62" s="462"/>
      <c r="I62" s="462"/>
      <c r="J62" s="462"/>
      <c r="K62" s="539"/>
      <c r="L62" s="472"/>
      <c r="M62" s="267">
        <f>'01-Mapa de riesgo-UO'!W63</f>
        <v>0</v>
      </c>
      <c r="N62" s="266">
        <f>'01-Mapa de riesgo-UO'!AB63</f>
        <v>0</v>
      </c>
      <c r="O62" s="266">
        <f>'01-Mapa de riesgo-UO'!AF63</f>
        <v>0</v>
      </c>
      <c r="P62" s="268">
        <f>'01-Mapa de riesgo-UO'!AK63</f>
        <v>0</v>
      </c>
      <c r="Q62" s="268">
        <f>'01-Mapa de riesgo-UO'!AP63</f>
        <v>0</v>
      </c>
      <c r="R62" s="462"/>
      <c r="S62" s="571"/>
      <c r="T62" s="599"/>
      <c r="U62" s="269">
        <f>'01-Mapa de riesgo-UO'!AW63</f>
        <v>0</v>
      </c>
      <c r="V62" s="269">
        <f>'01-Mapa de riesgo-UO'!AX63</f>
        <v>0</v>
      </c>
      <c r="W62" s="270">
        <f>'01-Mapa de riesgo-UO'!K63</f>
        <v>0</v>
      </c>
      <c r="X62" s="271"/>
      <c r="Y62" s="272"/>
      <c r="Z62" s="273"/>
      <c r="AA62" s="273"/>
      <c r="AB62" s="469"/>
      <c r="AC62" s="264"/>
    </row>
    <row r="63" spans="1:29" ht="54.75" hidden="1" customHeight="1" x14ac:dyDescent="0.2">
      <c r="A63" s="463"/>
      <c r="B63" s="463"/>
      <c r="C63" s="463"/>
      <c r="D63" s="463"/>
      <c r="E63" s="463"/>
      <c r="F63" s="463"/>
      <c r="G63" s="266">
        <f>'01-Mapa de riesgo-UO'!I64</f>
        <v>0</v>
      </c>
      <c r="H63" s="463"/>
      <c r="I63" s="463"/>
      <c r="J63" s="463"/>
      <c r="K63" s="540"/>
      <c r="L63" s="473"/>
      <c r="M63" s="267">
        <f>'01-Mapa de riesgo-UO'!W64</f>
        <v>0</v>
      </c>
      <c r="N63" s="266">
        <f>'01-Mapa de riesgo-UO'!AB64</f>
        <v>0</v>
      </c>
      <c r="O63" s="266">
        <f>'01-Mapa de riesgo-UO'!AF64</f>
        <v>0</v>
      </c>
      <c r="P63" s="268">
        <f>'01-Mapa de riesgo-UO'!AK64</f>
        <v>0</v>
      </c>
      <c r="Q63" s="268">
        <f>'01-Mapa de riesgo-UO'!AP64</f>
        <v>0</v>
      </c>
      <c r="R63" s="463"/>
      <c r="S63" s="571"/>
      <c r="T63" s="599"/>
      <c r="U63" s="269">
        <f>'01-Mapa de riesgo-UO'!AW64</f>
        <v>0</v>
      </c>
      <c r="V63" s="269">
        <f>'01-Mapa de riesgo-UO'!AX64</f>
        <v>0</v>
      </c>
      <c r="W63" s="270">
        <f>'01-Mapa de riesgo-UO'!K64</f>
        <v>0</v>
      </c>
      <c r="X63" s="271"/>
      <c r="Y63" s="272"/>
      <c r="Z63" s="273"/>
      <c r="AA63" s="273"/>
      <c r="AB63" s="470"/>
      <c r="AC63" s="264"/>
    </row>
    <row r="64" spans="1:29" ht="54.75" hidden="1" customHeight="1" x14ac:dyDescent="0.2">
      <c r="A64" s="465">
        <v>19</v>
      </c>
      <c r="B64" s="465" t="str">
        <f>'01-Mapa de riesgo-UO'!D65</f>
        <v>DOCENCIA</v>
      </c>
      <c r="C64" s="461" t="str">
        <f>+'01-Mapa de riesgo-UO'!F65</f>
        <v>NO</v>
      </c>
      <c r="D64" s="461" t="str">
        <f>'01-Mapa de riesgo-UO'!J65</f>
        <v>Estratégico</v>
      </c>
      <c r="E64" s="461" t="str">
        <f>'01-Mapa de riesgo-UO'!K65</f>
        <v>Negación de la resolución del ministerio de educación del registro calificado de un programa académico</v>
      </c>
      <c r="F64" s="461" t="str">
        <f>'01-Mapa de riesgo-UO'!L65</f>
        <v>Pérdida o no asignación del registro calificado de programas de pregrado o posgrado.</v>
      </c>
      <c r="G64" s="266" t="str">
        <f>'01-Mapa de riesgo-UO'!I65</f>
        <v>Falta de claridad de las caracteristicas de calidad en el  documento maestro</v>
      </c>
      <c r="H64" s="461" t="str">
        <f>'01-Mapa de riesgo-UO'!M65</f>
        <v xml:space="preserve">No tener apertura de nuevos programas.
No abrir nuevas cohortes  de los programas académicos
Impacto negativo en la imagen de la facultad y la  Institución.   
      La perdida de la continuidad de los convenios </v>
      </c>
      <c r="I64" s="464" t="str">
        <f>'01-Mapa de riesgo-UO'!AT65</f>
        <v>MODERADO</v>
      </c>
      <c r="J64" s="461" t="str">
        <f>'01-Mapa de riesgo-UO'!AU65</f>
        <v>No. De Resoluciones de Renovación de registros Calificados otorgadas/No. De Solicitudes de Renovación de  Registros Calificados de Programas solicitadas con proceso finalizado</v>
      </c>
      <c r="K64" s="471">
        <v>0.9</v>
      </c>
      <c r="L64" s="474" t="s">
        <v>2339</v>
      </c>
      <c r="M64" s="267" t="str">
        <f>'01-Mapa de riesgo-UO'!W65</f>
        <v>Vicerrectoría Académica y la facultad realizan control y seguimiento a las fechas de vencimiento de los registros calificados.</v>
      </c>
      <c r="N64" s="266">
        <f>'01-Mapa de riesgo-UO'!AB65</f>
        <v>0</v>
      </c>
      <c r="O64" s="266" t="str">
        <f>'01-Mapa de riesgo-UO'!AF65</f>
        <v>Asignado</v>
      </c>
      <c r="P64" s="268" t="str">
        <f>'01-Mapa de riesgo-UO'!AK65</f>
        <v>Oportuno</v>
      </c>
      <c r="Q64" s="268" t="str">
        <f>'01-Mapa de riesgo-UO'!AP65</f>
        <v>Preventivo</v>
      </c>
      <c r="R64" s="464" t="str">
        <f>'01-Mapa de riesgo-UO'!AR65</f>
        <v>FUERTE</v>
      </c>
      <c r="S64" s="466" t="s">
        <v>2344</v>
      </c>
      <c r="T64" s="601"/>
      <c r="U64" s="269" t="str">
        <f>'01-Mapa de riesgo-UO'!AW65</f>
        <v>COMPARTIR</v>
      </c>
      <c r="V64" s="269" t="str">
        <f>'01-Mapa de riesgo-UO'!AX65</f>
        <v>Realizar  2  autoevaluaciones en la vigencia del registro.</v>
      </c>
      <c r="W64" s="270" t="str">
        <f>'01-Mapa de riesgo-UO'!K65</f>
        <v>Negación de la resolución del ministerio de educación del registro calificado de un programa académico</v>
      </c>
      <c r="X64" s="274" t="s">
        <v>266</v>
      </c>
      <c r="Y64" s="275" t="s">
        <v>2361</v>
      </c>
      <c r="Z64" s="276" t="s">
        <v>542</v>
      </c>
      <c r="AA64" s="276"/>
      <c r="AB64" s="468" t="s">
        <v>2213</v>
      </c>
      <c r="AC64" s="264"/>
    </row>
    <row r="65" spans="1:29" ht="54.75" hidden="1" customHeight="1" x14ac:dyDescent="0.2">
      <c r="A65" s="462"/>
      <c r="B65" s="462"/>
      <c r="C65" s="462"/>
      <c r="D65" s="462"/>
      <c r="E65" s="462"/>
      <c r="F65" s="462"/>
      <c r="G65" s="266" t="str">
        <f>'01-Mapa de riesgo-UO'!I66</f>
        <v>Documentación insuficiente para dar soporte a las caracteristicas de calidad</v>
      </c>
      <c r="H65" s="462"/>
      <c r="I65" s="462"/>
      <c r="J65" s="462"/>
      <c r="K65" s="604"/>
      <c r="L65" s="604"/>
      <c r="M65" s="267" t="str">
        <f>'01-Mapa de riesgo-UO'!W66</f>
        <v>Acompañamiento en la estructura de la documentación por el Equipo de renovación curricular de la Facultad Ciencias de la Salud</v>
      </c>
      <c r="N65" s="266">
        <f>'01-Mapa de riesgo-UO'!AB66</f>
        <v>0</v>
      </c>
      <c r="O65" s="266" t="str">
        <f>'01-Mapa de riesgo-UO'!AF66</f>
        <v>Asignado</v>
      </c>
      <c r="P65" s="268" t="str">
        <f>'01-Mapa de riesgo-UO'!AK66</f>
        <v>Oportuno</v>
      </c>
      <c r="Q65" s="268" t="str">
        <f>'01-Mapa de riesgo-UO'!AP66</f>
        <v>Preventivo</v>
      </c>
      <c r="R65" s="462"/>
      <c r="S65" s="466" t="s">
        <v>2345</v>
      </c>
      <c r="T65" s="601"/>
      <c r="U65" s="269" t="str">
        <f>'01-Mapa de riesgo-UO'!AW66</f>
        <v>REDUCIR</v>
      </c>
      <c r="V65" s="269" t="str">
        <f>'01-Mapa de riesgo-UO'!AX66</f>
        <v>Asesoria de orientadores curriculares quienes socializan a la facultad los cambios en la normatividad</v>
      </c>
      <c r="W65" s="270">
        <f>'01-Mapa de riesgo-UO'!K66</f>
        <v>0</v>
      </c>
      <c r="X65" s="274" t="s">
        <v>266</v>
      </c>
      <c r="Y65" s="275" t="s">
        <v>2362</v>
      </c>
      <c r="Z65" s="276" t="s">
        <v>542</v>
      </c>
      <c r="AA65" s="276"/>
      <c r="AB65" s="602"/>
      <c r="AC65" s="264"/>
    </row>
    <row r="66" spans="1:29" ht="54.75" hidden="1" customHeight="1" x14ac:dyDescent="0.2">
      <c r="A66" s="463"/>
      <c r="B66" s="463"/>
      <c r="C66" s="463"/>
      <c r="D66" s="463"/>
      <c r="E66" s="463"/>
      <c r="F66" s="463"/>
      <c r="G66" s="266" t="str">
        <f>'01-Mapa de riesgo-UO'!I67</f>
        <v>Falta de soporte en la pertinencia del perfil para la continuidad o apertura de un nuevo programa.</v>
      </c>
      <c r="H66" s="463"/>
      <c r="I66" s="463"/>
      <c r="J66" s="463"/>
      <c r="K66" s="605"/>
      <c r="L66" s="605"/>
      <c r="M66" s="267">
        <f>'01-Mapa de riesgo-UO'!W67</f>
        <v>0</v>
      </c>
      <c r="N66" s="266">
        <f>'01-Mapa de riesgo-UO'!AB67</f>
        <v>0</v>
      </c>
      <c r="O66" s="266">
        <f>'01-Mapa de riesgo-UO'!AF67</f>
        <v>0</v>
      </c>
      <c r="P66" s="268">
        <f>'01-Mapa de riesgo-UO'!AK67</f>
        <v>0</v>
      </c>
      <c r="Q66" s="268">
        <f>'01-Mapa de riesgo-UO'!AP67</f>
        <v>0</v>
      </c>
      <c r="R66" s="463"/>
      <c r="S66" s="466" t="s">
        <v>2345</v>
      </c>
      <c r="T66" s="601"/>
      <c r="U66" s="269">
        <f>'01-Mapa de riesgo-UO'!AW67</f>
        <v>0</v>
      </c>
      <c r="V66" s="269">
        <f>'01-Mapa de riesgo-UO'!AX67</f>
        <v>0</v>
      </c>
      <c r="W66" s="270">
        <f>'01-Mapa de riesgo-UO'!K67</f>
        <v>0</v>
      </c>
      <c r="X66" s="274" t="s">
        <v>266</v>
      </c>
      <c r="Y66" s="600" t="s">
        <v>2363</v>
      </c>
      <c r="Z66" s="606"/>
      <c r="AA66" s="276"/>
      <c r="AB66" s="603"/>
      <c r="AC66" s="264"/>
    </row>
    <row r="67" spans="1:29" ht="54.75" hidden="1" customHeight="1" x14ac:dyDescent="0.2">
      <c r="A67" s="465">
        <v>20</v>
      </c>
      <c r="B67" s="465" t="str">
        <f>'01-Mapa de riesgo-UO'!D68</f>
        <v>DOCENCIA</v>
      </c>
      <c r="C67" s="461" t="str">
        <f>+'01-Mapa de riesgo-UO'!F68</f>
        <v>NO</v>
      </c>
      <c r="D67" s="461" t="str">
        <f>'01-Mapa de riesgo-UO'!J68</f>
        <v>Estratégico</v>
      </c>
      <c r="E67" s="461" t="str">
        <f>'01-Mapa de riesgo-UO'!K68</f>
        <v>Incremento de la deserción estudiantil</v>
      </c>
      <c r="F67" s="461" t="str">
        <f>'01-Mapa de riesgo-UO'!L68</f>
        <v xml:space="preserve">Aumento en el  índice de deserción de los programas académicos que hacen parte de la facultad </v>
      </c>
      <c r="G67" s="266" t="str">
        <f>'01-Mapa de riesgo-UO'!I68</f>
        <v>Dificultades socioeconomicas, problemas psicoemocionales e inclusión de los estudiantes y salud mental</v>
      </c>
      <c r="H67" s="461" t="str">
        <f>'01-Mapa de riesgo-UO'!M68</f>
        <v>Disminución de la oferta de programas.
Decrecimiento de los recursos de la Universidad    
Disminución de la eficiencia en el uso de los recursos</v>
      </c>
      <c r="I67" s="464" t="str">
        <f>'01-Mapa de riesgo-UO'!AT68</f>
        <v>MODERADO</v>
      </c>
      <c r="J67" s="461" t="str">
        <f>'01-Mapa de riesgo-UO'!AU68</f>
        <v>No. De Estudiantes Matriculados Siguiente Semestre-nuevos matriculados/No. De Estudiantes Matriculados al inicio del semestre anterior por programa académico</v>
      </c>
      <c r="K67" s="471">
        <v>0.8</v>
      </c>
      <c r="L67" s="474" t="s">
        <v>2340</v>
      </c>
      <c r="M67" s="267" t="str">
        <f>'01-Mapa de riesgo-UO'!W68</f>
        <v>Seguimiento del Programa PAI de la Vicerrectoría de Responsabilidad Social y Bienestar Universitario y la decanatura</v>
      </c>
      <c r="N67" s="266">
        <f>'01-Mapa de riesgo-UO'!AB68</f>
        <v>0</v>
      </c>
      <c r="O67" s="266" t="str">
        <f>'01-Mapa de riesgo-UO'!AF68</f>
        <v>Asignado</v>
      </c>
      <c r="P67" s="268" t="str">
        <f>'01-Mapa de riesgo-UO'!AK68</f>
        <v>Oportuno</v>
      </c>
      <c r="Q67" s="268" t="str">
        <f>'01-Mapa de riesgo-UO'!AP68</f>
        <v>Detectivo</v>
      </c>
      <c r="R67" s="464" t="str">
        <f>'01-Mapa de riesgo-UO'!AR68</f>
        <v>ACEPTABLE</v>
      </c>
      <c r="S67" s="600" t="s">
        <v>2346</v>
      </c>
      <c r="T67" s="601"/>
      <c r="U67" s="269" t="str">
        <f>'01-Mapa de riesgo-UO'!AW68</f>
        <v>TRANSFERIR</v>
      </c>
      <c r="V67" s="269" t="str">
        <f>'01-Mapa de riesgo-UO'!AX68</f>
        <v>Verificar los resultados de las actividades realizadas y su efectividad para evitar la deserción</v>
      </c>
      <c r="W67" s="270" t="str">
        <f>'01-Mapa de riesgo-UO'!K68</f>
        <v>Incremento de la deserción estudiantil</v>
      </c>
      <c r="X67" s="274" t="s">
        <v>266</v>
      </c>
      <c r="Y67" s="277" t="s">
        <v>2364</v>
      </c>
      <c r="Z67" s="276" t="s">
        <v>542</v>
      </c>
      <c r="AA67" s="276"/>
      <c r="AB67" s="468" t="s">
        <v>2213</v>
      </c>
      <c r="AC67" s="264"/>
    </row>
    <row r="68" spans="1:29" ht="54.75" hidden="1" customHeight="1" x14ac:dyDescent="0.2">
      <c r="A68" s="462"/>
      <c r="B68" s="462"/>
      <c r="C68" s="462"/>
      <c r="D68" s="462"/>
      <c r="E68" s="462"/>
      <c r="F68" s="462"/>
      <c r="G68" s="266" t="str">
        <f>'01-Mapa de riesgo-UO'!I69</f>
        <v>Baja coherencia entre la elección  del programa y las expectativas profesionales</v>
      </c>
      <c r="H68" s="462"/>
      <c r="I68" s="462"/>
      <c r="J68" s="462"/>
      <c r="K68" s="604"/>
      <c r="L68" s="604"/>
      <c r="M68" s="267" t="str">
        <f>'01-Mapa de riesgo-UO'!W69</f>
        <v>Seguimiento a los indicadores de deserción por los comites curriculares para toma de decisiones</v>
      </c>
      <c r="N68" s="266">
        <f>'01-Mapa de riesgo-UO'!AB69</f>
        <v>0</v>
      </c>
      <c r="O68" s="266" t="str">
        <f>'01-Mapa de riesgo-UO'!AF69</f>
        <v>Asignado</v>
      </c>
      <c r="P68" s="268" t="str">
        <f>'01-Mapa de riesgo-UO'!AK69</f>
        <v>Oportuno</v>
      </c>
      <c r="Q68" s="268" t="str">
        <f>'01-Mapa de riesgo-UO'!AP69</f>
        <v>Preventivo</v>
      </c>
      <c r="R68" s="462"/>
      <c r="S68" s="278" t="s">
        <v>2347</v>
      </c>
      <c r="T68" s="279"/>
      <c r="U68" s="269" t="str">
        <f>'01-Mapa de riesgo-UO'!AW69</f>
        <v>REDUCIR</v>
      </c>
      <c r="V68" s="269" t="str">
        <f>'01-Mapa de riesgo-UO'!AX69</f>
        <v>Planes de acción para evitar el aumento de la deserción</v>
      </c>
      <c r="W68" s="270">
        <f>'01-Mapa de riesgo-UO'!K69</f>
        <v>0</v>
      </c>
      <c r="X68" s="274" t="s">
        <v>266</v>
      </c>
      <c r="Y68" s="275" t="s">
        <v>2365</v>
      </c>
      <c r="Z68" s="276" t="s">
        <v>542</v>
      </c>
      <c r="AA68" s="276"/>
      <c r="AB68" s="602"/>
      <c r="AC68" s="264"/>
    </row>
    <row r="69" spans="1:29" ht="54.75" hidden="1" customHeight="1" x14ac:dyDescent="0.2">
      <c r="A69" s="463"/>
      <c r="B69" s="463"/>
      <c r="C69" s="463"/>
      <c r="D69" s="463"/>
      <c r="E69" s="463"/>
      <c r="F69" s="463"/>
      <c r="G69" s="266" t="str">
        <f>'01-Mapa de riesgo-UO'!I70</f>
        <v>Largos periodos de cese de actividades por factores ajenos a la programación academica</v>
      </c>
      <c r="H69" s="463"/>
      <c r="I69" s="463"/>
      <c r="J69" s="463"/>
      <c r="K69" s="605"/>
      <c r="L69" s="605"/>
      <c r="M69" s="267">
        <f>'01-Mapa de riesgo-UO'!W70</f>
        <v>0</v>
      </c>
      <c r="N69" s="266">
        <f>'01-Mapa de riesgo-UO'!AB70</f>
        <v>0</v>
      </c>
      <c r="O69" s="266">
        <f>'01-Mapa de riesgo-UO'!AF70</f>
        <v>0</v>
      </c>
      <c r="P69" s="268">
        <f>'01-Mapa de riesgo-UO'!AK70</f>
        <v>0</v>
      </c>
      <c r="Q69" s="268">
        <f>'01-Mapa de riesgo-UO'!AP70</f>
        <v>0</v>
      </c>
      <c r="R69" s="463"/>
      <c r="S69" s="600" t="s">
        <v>2348</v>
      </c>
      <c r="T69" s="601"/>
      <c r="U69" s="269">
        <f>'01-Mapa de riesgo-UO'!AW70</f>
        <v>0</v>
      </c>
      <c r="V69" s="269">
        <f>'01-Mapa de riesgo-UO'!AX70</f>
        <v>0</v>
      </c>
      <c r="W69" s="270">
        <f>'01-Mapa de riesgo-UO'!K70</f>
        <v>0</v>
      </c>
      <c r="X69" s="274" t="s">
        <v>266</v>
      </c>
      <c r="Y69" s="277" t="s">
        <v>2366</v>
      </c>
      <c r="Z69" s="276" t="s">
        <v>542</v>
      </c>
      <c r="AA69" s="276"/>
      <c r="AB69" s="603"/>
      <c r="AC69" s="264"/>
    </row>
    <row r="70" spans="1:29" ht="54.75" hidden="1" customHeight="1" x14ac:dyDescent="0.2">
      <c r="A70" s="465">
        <v>21</v>
      </c>
      <c r="B70" s="465" t="str">
        <f>'01-Mapa de riesgo-UO'!D71</f>
        <v>DOCENCIA</v>
      </c>
      <c r="C70" s="461" t="str">
        <f>+'01-Mapa de riesgo-UO'!F71</f>
        <v>NO</v>
      </c>
      <c r="D70" s="461" t="str">
        <f>'01-Mapa de riesgo-UO'!J71</f>
        <v>Imagen</v>
      </c>
      <c r="E70" s="461" t="str">
        <f>'01-Mapa de riesgo-UO'!K71</f>
        <v>Bajo desempeño de los estudiantes en las pruebas Saber PRO y Saber TYT</v>
      </c>
      <c r="F70" s="461" t="str">
        <f>'01-Mapa de riesgo-UO'!L71</f>
        <v>Los estudiantes de la facultad que presentan las pruebas saber PRO y TYT, esten por debajo de la media  de la Universidad y a nivel naciona</v>
      </c>
      <c r="G70" s="266" t="str">
        <f>'01-Mapa de riesgo-UO'!I71</f>
        <v>Falta de planeación de estrategias para la preparación de los estudiantes en este tipo de pruebas.</v>
      </c>
      <c r="H70" s="461" t="str">
        <f>'01-Mapa de riesgo-UO'!M71</f>
        <v>Descenso de los Indicadores de la Universidad
Disminución de la imagen institucional
Afectación en la calidad de los programas</v>
      </c>
      <c r="I70" s="464" t="str">
        <f>'01-Mapa de riesgo-UO'!AT71</f>
        <v>LEVE</v>
      </c>
      <c r="J70" s="461" t="str">
        <f>'01-Mapa de riesgo-UO'!AU71</f>
        <v>Indicadores de saberpro</v>
      </c>
      <c r="K70" s="471">
        <v>0.9</v>
      </c>
      <c r="L70" s="474" t="s">
        <v>2341</v>
      </c>
      <c r="M70" s="267" t="str">
        <f>'01-Mapa de riesgo-UO'!W71</f>
        <v>Seguimiento a traves del comité curricular de los programas</v>
      </c>
      <c r="N70" s="266">
        <f>'01-Mapa de riesgo-UO'!AB71</f>
        <v>0</v>
      </c>
      <c r="O70" s="266" t="str">
        <f>'01-Mapa de riesgo-UO'!AF71</f>
        <v>Asignado</v>
      </c>
      <c r="P70" s="268" t="str">
        <f>'01-Mapa de riesgo-UO'!AK71</f>
        <v>Oportuno</v>
      </c>
      <c r="Q70" s="268" t="str">
        <f>'01-Mapa de riesgo-UO'!AP71</f>
        <v>Preventivo</v>
      </c>
      <c r="R70" s="464" t="str">
        <f>'01-Mapa de riesgo-UO'!AR71</f>
        <v>ACEPTABLE</v>
      </c>
      <c r="S70" s="600" t="s">
        <v>2349</v>
      </c>
      <c r="T70" s="601"/>
      <c r="U70" s="269" t="str">
        <f>'01-Mapa de riesgo-UO'!AW71</f>
        <v>ASUMIR</v>
      </c>
      <c r="V70" s="269">
        <f>'01-Mapa de riesgo-UO'!AX71</f>
        <v>0</v>
      </c>
      <c r="W70" s="270" t="str">
        <f>'01-Mapa de riesgo-UO'!K71</f>
        <v>Bajo desempeño de los estudiantes en las pruebas Saber PRO y Saber TYT</v>
      </c>
      <c r="X70" s="274" t="s">
        <v>2367</v>
      </c>
      <c r="Y70" s="275" t="s">
        <v>2368</v>
      </c>
      <c r="Z70" s="276" t="s">
        <v>2369</v>
      </c>
      <c r="AA70" s="276"/>
      <c r="AB70" s="468" t="s">
        <v>2213</v>
      </c>
      <c r="AC70" s="264"/>
    </row>
    <row r="71" spans="1:29" ht="54.75" hidden="1" customHeight="1" x14ac:dyDescent="0.2">
      <c r="A71" s="462"/>
      <c r="B71" s="462"/>
      <c r="C71" s="462"/>
      <c r="D71" s="462"/>
      <c r="E71" s="462"/>
      <c r="F71" s="462"/>
      <c r="G71" s="266" t="str">
        <f>'01-Mapa de riesgo-UO'!I72</f>
        <v>Desmotivación por parte de los estudiantes que presentan las pruebas.</v>
      </c>
      <c r="H71" s="462"/>
      <c r="I71" s="462"/>
      <c r="J71" s="462"/>
      <c r="K71" s="604"/>
      <c r="L71" s="604"/>
      <c r="M71" s="267" t="str">
        <f>'01-Mapa de riesgo-UO'!W72</f>
        <v>Socialización con los docentes en preguntas tipo ECAES para aplicar con los estudiantes</v>
      </c>
      <c r="N71" s="266">
        <f>'01-Mapa de riesgo-UO'!AB72</f>
        <v>0</v>
      </c>
      <c r="O71" s="266" t="str">
        <f>'01-Mapa de riesgo-UO'!AF72</f>
        <v>Asignado</v>
      </c>
      <c r="P71" s="268" t="str">
        <f>'01-Mapa de riesgo-UO'!AK72</f>
        <v>Oportuno</v>
      </c>
      <c r="Q71" s="268" t="str">
        <f>'01-Mapa de riesgo-UO'!AP72</f>
        <v>Preventivo</v>
      </c>
      <c r="R71" s="462"/>
      <c r="S71" s="600" t="s">
        <v>2350</v>
      </c>
      <c r="T71" s="601"/>
      <c r="U71" s="269" t="str">
        <f>'01-Mapa de riesgo-UO'!AW72</f>
        <v>ASUMIR</v>
      </c>
      <c r="V71" s="269">
        <f>'01-Mapa de riesgo-UO'!AX72</f>
        <v>0</v>
      </c>
      <c r="W71" s="270">
        <f>'01-Mapa de riesgo-UO'!K72</f>
        <v>0</v>
      </c>
      <c r="X71" s="274" t="s">
        <v>266</v>
      </c>
      <c r="Y71" s="277" t="s">
        <v>2370</v>
      </c>
      <c r="Z71" s="276" t="s">
        <v>542</v>
      </c>
      <c r="AA71" s="276"/>
      <c r="AB71" s="602"/>
      <c r="AC71" s="264"/>
    </row>
    <row r="72" spans="1:29" ht="54.75" hidden="1" customHeight="1" x14ac:dyDescent="0.2">
      <c r="A72" s="463"/>
      <c r="B72" s="463"/>
      <c r="C72" s="463"/>
      <c r="D72" s="463"/>
      <c r="E72" s="463"/>
      <c r="F72" s="463"/>
      <c r="G72" s="266">
        <f>'01-Mapa de riesgo-UO'!I73</f>
        <v>0</v>
      </c>
      <c r="H72" s="463"/>
      <c r="I72" s="463"/>
      <c r="J72" s="463"/>
      <c r="K72" s="605"/>
      <c r="L72" s="605"/>
      <c r="M72" s="267">
        <f>'01-Mapa de riesgo-UO'!W73</f>
        <v>0</v>
      </c>
      <c r="N72" s="266">
        <f>'01-Mapa de riesgo-UO'!AB73</f>
        <v>0</v>
      </c>
      <c r="O72" s="266">
        <f>'01-Mapa de riesgo-UO'!AF73</f>
        <v>0</v>
      </c>
      <c r="P72" s="268">
        <f>'01-Mapa de riesgo-UO'!AK73</f>
        <v>0</v>
      </c>
      <c r="Q72" s="268">
        <f>'01-Mapa de riesgo-UO'!AP73</f>
        <v>0</v>
      </c>
      <c r="R72" s="463"/>
      <c r="S72" s="466" t="s">
        <v>2351</v>
      </c>
      <c r="T72" s="601"/>
      <c r="U72" s="269">
        <f>'01-Mapa de riesgo-UO'!AW73</f>
        <v>0</v>
      </c>
      <c r="V72" s="269">
        <f>'01-Mapa de riesgo-UO'!AX73</f>
        <v>0</v>
      </c>
      <c r="W72" s="270">
        <f>'01-Mapa de riesgo-UO'!K73</f>
        <v>0</v>
      </c>
      <c r="X72" s="274" t="s">
        <v>2367</v>
      </c>
      <c r="Y72" s="275" t="s">
        <v>2371</v>
      </c>
      <c r="Z72" s="276" t="s">
        <v>2372</v>
      </c>
      <c r="AA72" s="276"/>
      <c r="AB72" s="603"/>
      <c r="AC72" s="264"/>
    </row>
    <row r="73" spans="1:29" ht="54.75" hidden="1" customHeight="1" x14ac:dyDescent="0.2">
      <c r="A73" s="465">
        <v>22</v>
      </c>
      <c r="B73" s="465" t="str">
        <f>'01-Mapa de riesgo-UO'!D74</f>
        <v>DOCENCIA</v>
      </c>
      <c r="C73" s="461" t="str">
        <f>+'01-Mapa de riesgo-UO'!F74</f>
        <v>NO</v>
      </c>
      <c r="D73" s="461" t="str">
        <f>'01-Mapa de riesgo-UO'!J74</f>
        <v>Estratégico</v>
      </c>
      <c r="E73" s="461" t="str">
        <f>'01-Mapa de riesgo-UO'!K74</f>
        <v>Curriculos no adaptados a las necesidades y exigencias del contextos</v>
      </c>
      <c r="F73" s="461" t="str">
        <f>'01-Mapa de riesgo-UO'!L74</f>
        <v>Falta de actualización de los programas académicos de acuerdo a los cambios y exigencias del entorno</v>
      </c>
      <c r="G73" s="266" t="str">
        <f>'01-Mapa de riesgo-UO'!I74</f>
        <v>Falta de contacto con el medio para evaluar los cambios que permitan la actualización de los curriculos</v>
      </c>
      <c r="H73" s="461" t="str">
        <f>'01-Mapa de riesgo-UO'!M74</f>
        <v>Egresados de los programas sin las competencias requeridas por el medio
Pérdida de la competitividad del programa frente a otros que ofrecen otras Universidades</v>
      </c>
      <c r="I73" s="464" t="str">
        <f>'01-Mapa de riesgo-UO'!AT74</f>
        <v>MODERADO</v>
      </c>
      <c r="J73" s="461" t="str">
        <f>'01-Mapa de riesgo-UO'!AU74</f>
        <v>No. de curriculos actualizados/No. de curriculos a actualizar</v>
      </c>
      <c r="K73" s="471">
        <v>0.5</v>
      </c>
      <c r="L73" s="474" t="s">
        <v>2342</v>
      </c>
      <c r="M73" s="267" t="str">
        <f>'01-Mapa de riesgo-UO'!W74</f>
        <v>Reuniones  de los comités curriculares para tratar asuntos de actualización del currículo y retroalimentación con el medio externo</v>
      </c>
      <c r="N73" s="266">
        <f>'01-Mapa de riesgo-UO'!AB74</f>
        <v>0</v>
      </c>
      <c r="O73" s="266" t="str">
        <f>'01-Mapa de riesgo-UO'!AF74</f>
        <v>Asignado</v>
      </c>
      <c r="P73" s="268" t="str">
        <f>'01-Mapa de riesgo-UO'!AK74</f>
        <v>Oportuno</v>
      </c>
      <c r="Q73" s="268" t="str">
        <f>'01-Mapa de riesgo-UO'!AP74</f>
        <v>Preventivo</v>
      </c>
      <c r="R73" s="464" t="str">
        <f>'01-Mapa de riesgo-UO'!AR74</f>
        <v>ACEPTABLE</v>
      </c>
      <c r="S73" s="466" t="s">
        <v>2352</v>
      </c>
      <c r="T73" s="601"/>
      <c r="U73" s="269" t="str">
        <f>'01-Mapa de riesgo-UO'!AW74</f>
        <v>REDUCIR</v>
      </c>
      <c r="V73" s="269" t="str">
        <f>'01-Mapa de riesgo-UO'!AX74</f>
        <v>Actividades con egresados y empleadores para retroalimentación de expectativas del medio</v>
      </c>
      <c r="W73" s="270" t="str">
        <f>'01-Mapa de riesgo-UO'!K74</f>
        <v>Curriculos no adaptados a las necesidades y exigencias del contextos</v>
      </c>
      <c r="X73" s="274" t="s">
        <v>2367</v>
      </c>
      <c r="Y73" s="277" t="s">
        <v>2373</v>
      </c>
      <c r="Z73" s="276" t="s">
        <v>2372</v>
      </c>
      <c r="AA73" s="276"/>
      <c r="AB73" s="468" t="s">
        <v>2213</v>
      </c>
      <c r="AC73" s="264"/>
    </row>
    <row r="74" spans="1:29" ht="54.75" hidden="1" customHeight="1" x14ac:dyDescent="0.2">
      <c r="A74" s="462"/>
      <c r="B74" s="462"/>
      <c r="C74" s="462"/>
      <c r="D74" s="462"/>
      <c r="E74" s="462"/>
      <c r="F74" s="462"/>
      <c r="G74" s="266" t="str">
        <f>'01-Mapa de riesgo-UO'!I75</f>
        <v>Poca formación de los comites en renovación curricular, así como sobre los tramites y estrategias de apoyos institucionales</v>
      </c>
      <c r="H74" s="462"/>
      <c r="I74" s="462"/>
      <c r="J74" s="462"/>
      <c r="K74" s="604"/>
      <c r="L74" s="604"/>
      <c r="M74" s="267" t="str">
        <f>'01-Mapa de riesgo-UO'!W75</f>
        <v>Participación de los comites curriculares en espacios de formación en renovación curricular</v>
      </c>
      <c r="N74" s="266">
        <f>'01-Mapa de riesgo-UO'!AB75</f>
        <v>0</v>
      </c>
      <c r="O74" s="266" t="str">
        <f>'01-Mapa de riesgo-UO'!AF75</f>
        <v>Asignado</v>
      </c>
      <c r="P74" s="268" t="str">
        <f>'01-Mapa de riesgo-UO'!AK75</f>
        <v>Oportuno</v>
      </c>
      <c r="Q74" s="268" t="str">
        <f>'01-Mapa de riesgo-UO'!AP75</f>
        <v>Preventivo</v>
      </c>
      <c r="R74" s="462"/>
      <c r="S74" s="466" t="s">
        <v>2353</v>
      </c>
      <c r="T74" s="601"/>
      <c r="U74" s="269" t="str">
        <f>'01-Mapa de riesgo-UO'!AW75</f>
        <v>COMPARTIR</v>
      </c>
      <c r="V74" s="269" t="str">
        <f>'01-Mapa de riesgo-UO'!AX75</f>
        <v>Inscribirse y asisitir a capacitaciones programadas de renovación curricular</v>
      </c>
      <c r="W74" s="270">
        <f>'01-Mapa de riesgo-UO'!K75</f>
        <v>0</v>
      </c>
      <c r="X74" s="274" t="s">
        <v>2367</v>
      </c>
      <c r="Y74" s="277" t="s">
        <v>2374</v>
      </c>
      <c r="Z74" s="276" t="s">
        <v>2372</v>
      </c>
      <c r="AA74" s="276"/>
      <c r="AB74" s="602"/>
      <c r="AC74" s="264"/>
    </row>
    <row r="75" spans="1:29" ht="54.75" hidden="1" customHeight="1" x14ac:dyDescent="0.2">
      <c r="A75" s="463"/>
      <c r="B75" s="463"/>
      <c r="C75" s="463"/>
      <c r="D75" s="463"/>
      <c r="E75" s="463"/>
      <c r="F75" s="463"/>
      <c r="G75" s="266" t="str">
        <f>'01-Mapa de riesgo-UO'!I76</f>
        <v>Debilidad en los procesos de apropiación de los  lineamientos institucionales para la renovación curricular</v>
      </c>
      <c r="H75" s="463"/>
      <c r="I75" s="463"/>
      <c r="J75" s="463"/>
      <c r="K75" s="605"/>
      <c r="L75" s="605"/>
      <c r="M75" s="267" t="str">
        <f>'01-Mapa de riesgo-UO'!W76</f>
        <v xml:space="preserve">Seguimiento del equipo de renovación curricular de la facultad </v>
      </c>
      <c r="N75" s="266">
        <f>'01-Mapa de riesgo-UO'!AB76</f>
        <v>0</v>
      </c>
      <c r="O75" s="266" t="str">
        <f>'01-Mapa de riesgo-UO'!AF76</f>
        <v>Asignado</v>
      </c>
      <c r="P75" s="268" t="str">
        <f>'01-Mapa de riesgo-UO'!AK76</f>
        <v>Oportuno</v>
      </c>
      <c r="Q75" s="268" t="str">
        <f>'01-Mapa de riesgo-UO'!AP76</f>
        <v>Preventivo</v>
      </c>
      <c r="R75" s="463"/>
      <c r="S75" s="466" t="s">
        <v>2354</v>
      </c>
      <c r="T75" s="601"/>
      <c r="U75" s="269" t="str">
        <f>'01-Mapa de riesgo-UO'!AW76</f>
        <v>REDUCIR</v>
      </c>
      <c r="V75" s="269" t="str">
        <f>'01-Mapa de riesgo-UO'!AX76</f>
        <v>Acompañamiento del equipo asesor curricular de la Facultad en la estructuración del curriculo</v>
      </c>
      <c r="W75" s="270">
        <f>'01-Mapa de riesgo-UO'!K76</f>
        <v>0</v>
      </c>
      <c r="X75" s="274" t="s">
        <v>2367</v>
      </c>
      <c r="Y75" s="278" t="s">
        <v>2375</v>
      </c>
      <c r="Z75" s="276" t="s">
        <v>2372</v>
      </c>
      <c r="AA75" s="276"/>
      <c r="AB75" s="603"/>
      <c r="AC75" s="264"/>
    </row>
    <row r="76" spans="1:29" ht="90.75" customHeight="1" x14ac:dyDescent="0.2">
      <c r="A76" s="465">
        <v>23</v>
      </c>
      <c r="B76" s="465" t="str">
        <f>'01-Mapa de riesgo-UO'!D77</f>
        <v>INVESTIGACIÓN_E_INNOVACIÓN</v>
      </c>
      <c r="C76" s="461" t="str">
        <f>+'01-Mapa de riesgo-UO'!F77</f>
        <v>NO</v>
      </c>
      <c r="D76" s="461" t="str">
        <f>'01-Mapa de riesgo-UO'!J77</f>
        <v>Estratégico</v>
      </c>
      <c r="E76" s="461" t="str">
        <f>'01-Mapa de riesgo-UO'!K77</f>
        <v xml:space="preserve">No ajustarse a los terminos de referencia de las convocatorias del ministerio de ciencia, tecnologia e  innovación. </v>
      </c>
      <c r="F76" s="461" t="str">
        <f>'01-Mapa de riesgo-UO'!L77</f>
        <v>La presentación de la información de los Grupos y docentes de Investigación no cumplen con los criterios del ministerio de Ciencia, Tecnología e innovación</v>
      </c>
      <c r="G76" s="266" t="str">
        <f>'01-Mapa de riesgo-UO'!I77</f>
        <v>Cambios de los estándares de reconocimiento y medición de Grupos de Investigación por parte de Minciencias.</v>
      </c>
      <c r="H76" s="461" t="str">
        <f>'01-Mapa de riesgo-UO'!M77</f>
        <v>Incumplimiento con las metas trazadas en el PDI
Decrecimiento de imagen institucional
Disminuir la categoria del grupo de investigación o quedar sin categoria 
Bajar la categoria del docente investigador</v>
      </c>
      <c r="I76" s="464" t="str">
        <f>'01-Mapa de riesgo-UO'!AT77</f>
        <v>MODERADO</v>
      </c>
      <c r="J76" s="461" t="str">
        <f>'01-Mapa de riesgo-UO'!AU77</f>
        <v>No de grupos que descienden en su categoria/No de grupos reconocidos</v>
      </c>
      <c r="K76" s="474">
        <v>9.6</v>
      </c>
      <c r="L76" s="609" t="s">
        <v>2965</v>
      </c>
      <c r="M76" s="267" t="str">
        <f>'01-Mapa de riesgo-UO'!W77</f>
        <v>Hacer seguimiento a los lineamientos del ministerio para actualizar los terminos de las convocatorias</v>
      </c>
      <c r="N76" s="266">
        <f>'01-Mapa de riesgo-UO'!AB77</f>
        <v>0</v>
      </c>
      <c r="O76" s="266" t="str">
        <f>'01-Mapa de riesgo-UO'!AF77</f>
        <v>Asignado</v>
      </c>
      <c r="P76" s="268" t="str">
        <f>'01-Mapa de riesgo-UO'!AK77</f>
        <v>Oportuno</v>
      </c>
      <c r="Q76" s="268" t="str">
        <f>'01-Mapa de riesgo-UO'!AP77</f>
        <v>Preventivo</v>
      </c>
      <c r="R76" s="464" t="str">
        <f>'01-Mapa de riesgo-UO'!AR77</f>
        <v>FUERTE</v>
      </c>
      <c r="S76" s="607" t="s">
        <v>2355</v>
      </c>
      <c r="T76" s="608"/>
      <c r="U76" s="269" t="str">
        <f>'01-Mapa de riesgo-UO'!AW77</f>
        <v>COMPARTIR</v>
      </c>
      <c r="V76" s="269" t="str">
        <f>'01-Mapa de riesgo-UO'!AX77</f>
        <v>Asistir a las reuniones programadas por el Ministerio y verificar en la pagina del ministerio las actualizaciones de los terminos de las convocatorias</v>
      </c>
      <c r="W76" s="270" t="str">
        <f>'01-Mapa de riesgo-UO'!K77</f>
        <v xml:space="preserve">No ajustarse a los terminos de referencia de las convocatorias del ministerio de ciencia, tecnologia e  innovación. </v>
      </c>
      <c r="X76" s="274" t="s">
        <v>2367</v>
      </c>
      <c r="Y76" s="280" t="s">
        <v>2335</v>
      </c>
      <c r="Z76" s="276" t="s">
        <v>2372</v>
      </c>
      <c r="AA76" s="276"/>
      <c r="AB76" s="468" t="s">
        <v>2213</v>
      </c>
      <c r="AC76" s="264"/>
    </row>
    <row r="77" spans="1:29" ht="54.75" hidden="1" customHeight="1" x14ac:dyDescent="0.2">
      <c r="A77" s="462"/>
      <c r="B77" s="462"/>
      <c r="C77" s="462"/>
      <c r="D77" s="462"/>
      <c r="E77" s="462"/>
      <c r="F77" s="462"/>
      <c r="G77" s="266" t="str">
        <f>'01-Mapa de riesgo-UO'!I78</f>
        <v>Desactualización de la información del Grupo de Investigación en la plataforma de Minciencias</v>
      </c>
      <c r="H77" s="462"/>
      <c r="I77" s="462"/>
      <c r="J77" s="462"/>
      <c r="K77" s="604"/>
      <c r="L77" s="604"/>
      <c r="M77" s="267" t="str">
        <f>'01-Mapa de riesgo-UO'!W78</f>
        <v>Seguimiento a la información que se debe subir a CVLAC y GRUPLAC tanto investigadores como grupos</v>
      </c>
      <c r="N77" s="266">
        <f>'01-Mapa de riesgo-UO'!AB78</f>
        <v>0</v>
      </c>
      <c r="O77" s="266" t="str">
        <f>'01-Mapa de riesgo-UO'!AF78</f>
        <v>Asignado</v>
      </c>
      <c r="P77" s="268" t="str">
        <f>'01-Mapa de riesgo-UO'!AK78</f>
        <v>Oportuno</v>
      </c>
      <c r="Q77" s="268" t="str">
        <f>'01-Mapa de riesgo-UO'!AP78</f>
        <v>Preventivo</v>
      </c>
      <c r="R77" s="462"/>
      <c r="S77" s="607" t="s">
        <v>2356</v>
      </c>
      <c r="T77" s="608"/>
      <c r="U77" s="269" t="str">
        <f>'01-Mapa de riesgo-UO'!AW78</f>
        <v>COMPARTIR</v>
      </c>
      <c r="V77" s="269" t="str">
        <f>'01-Mapa de riesgo-UO'!AX78</f>
        <v xml:space="preserve">Revisar la información cargada en la plataforma y en el Institulac por el Director del grupo de investigaciones. </v>
      </c>
      <c r="W77" s="270">
        <f>'01-Mapa de riesgo-UO'!K78</f>
        <v>0</v>
      </c>
      <c r="X77" s="274" t="s">
        <v>2367</v>
      </c>
      <c r="Y77" s="280" t="s">
        <v>2335</v>
      </c>
      <c r="Z77" s="276" t="s">
        <v>2372</v>
      </c>
      <c r="AA77" s="276"/>
      <c r="AB77" s="602"/>
      <c r="AC77" s="264"/>
    </row>
    <row r="78" spans="1:29" ht="54.75" hidden="1" customHeight="1" x14ac:dyDescent="0.2">
      <c r="A78" s="463"/>
      <c r="B78" s="463"/>
      <c r="C78" s="463"/>
      <c r="D78" s="463"/>
      <c r="E78" s="463"/>
      <c r="F78" s="463"/>
      <c r="G78" s="266" t="str">
        <f>'01-Mapa de riesgo-UO'!I79</f>
        <v>No presentar nuevos productos durante los años anteriores a la convocatoria ni actualizar estudios de los participantes del grupo.</v>
      </c>
      <c r="H78" s="463"/>
      <c r="I78" s="463"/>
      <c r="J78" s="463"/>
      <c r="K78" s="605"/>
      <c r="L78" s="605"/>
      <c r="M78" s="267" t="str">
        <f>'01-Mapa de riesgo-UO'!W79</f>
        <v>Seguimiento y acompañamiento a los grupos de investigación sobre la generación de nuevos productos</v>
      </c>
      <c r="N78" s="266">
        <f>'01-Mapa de riesgo-UO'!AB79</f>
        <v>0</v>
      </c>
      <c r="O78" s="266" t="str">
        <f>'01-Mapa de riesgo-UO'!AF79</f>
        <v>Asignado</v>
      </c>
      <c r="P78" s="268" t="str">
        <f>'01-Mapa de riesgo-UO'!AK79</f>
        <v>Oportuno</v>
      </c>
      <c r="Q78" s="268" t="str">
        <f>'01-Mapa de riesgo-UO'!AP79</f>
        <v>Preventivo</v>
      </c>
      <c r="R78" s="463"/>
      <c r="S78" s="607" t="s">
        <v>2357</v>
      </c>
      <c r="T78" s="608"/>
      <c r="U78" s="269" t="str">
        <f>'01-Mapa de riesgo-UO'!AW79</f>
        <v>REDUCIR</v>
      </c>
      <c r="V78" s="269" t="str">
        <f>'01-Mapa de riesgo-UO'!AX79</f>
        <v xml:space="preserve">Realizar reuniones con los directores de los grupos para hacer seguimiento a los productos de investigación y actualizaciones </v>
      </c>
      <c r="W78" s="270">
        <f>'01-Mapa de riesgo-UO'!K79</f>
        <v>0</v>
      </c>
      <c r="X78" s="274" t="s">
        <v>2367</v>
      </c>
      <c r="Y78" s="280" t="s">
        <v>2336</v>
      </c>
      <c r="Z78" s="276" t="s">
        <v>2372</v>
      </c>
      <c r="AA78" s="276"/>
      <c r="AB78" s="603"/>
      <c r="AC78" s="264"/>
    </row>
    <row r="79" spans="1:29" ht="54.75" hidden="1" customHeight="1" x14ac:dyDescent="0.2">
      <c r="A79" s="465">
        <v>24</v>
      </c>
      <c r="B79" s="465" t="str">
        <f>'01-Mapa de riesgo-UO'!D80</f>
        <v>DOCENCIA</v>
      </c>
      <c r="C79" s="461" t="str">
        <f>+'01-Mapa de riesgo-UO'!F80</f>
        <v>NO</v>
      </c>
      <c r="D79" s="461" t="str">
        <f>'01-Mapa de riesgo-UO'!J80</f>
        <v>Estratégico</v>
      </c>
      <c r="E79" s="461" t="str">
        <f>'01-Mapa de riesgo-UO'!K80</f>
        <v>Disminución de la visibilidad de los programas de la facultad</v>
      </c>
      <c r="F79" s="461" t="str">
        <f>'01-Mapa de riesgo-UO'!L80</f>
        <v>Se pierden oportunidades de enviar a nuestros estudiantes y docentes o recibir estudiantes y docentes que promuevan el intercambio cultural y académico de los programas.</v>
      </c>
      <c r="G79" s="266" t="str">
        <f>'01-Mapa de riesgo-UO'!I80</f>
        <v>No se comunican oportunamente las actividades de movilización con los que la universidad cuenta.</v>
      </c>
      <c r="H79" s="461" t="str">
        <f>'01-Mapa de riesgo-UO'!M80</f>
        <v>Perdida de convenios a nivel nacional e internacional
Afectación de los indicadores de la Universidad</v>
      </c>
      <c r="I79" s="464" t="str">
        <f>'01-Mapa de riesgo-UO'!AT80</f>
        <v>LEVE</v>
      </c>
      <c r="J79" s="461" t="str">
        <f>'01-Mapa de riesgo-UO'!AU80</f>
        <v>No. estudiantes que realizaron movilidad/No. de solicitudes de movilidad avaladas
No. docentes que realizaron movilidad/No. de solicitudes de movilidad avaladas</v>
      </c>
      <c r="K79" s="471">
        <v>0.9</v>
      </c>
      <c r="L79" s="474" t="s">
        <v>2343</v>
      </c>
      <c r="M79" s="267" t="str">
        <f>'01-Mapa de riesgo-UO'!W80</f>
        <v>Divulgación de ofertas y convocatorias a la comunidad académica universitaria.</v>
      </c>
      <c r="N79" s="266">
        <f>'01-Mapa de riesgo-UO'!AB80</f>
        <v>0</v>
      </c>
      <c r="O79" s="266" t="str">
        <f>'01-Mapa de riesgo-UO'!AF80</f>
        <v>Asignado</v>
      </c>
      <c r="P79" s="268" t="str">
        <f>'01-Mapa de riesgo-UO'!AK80</f>
        <v>Oportuno</v>
      </c>
      <c r="Q79" s="268" t="str">
        <f>'01-Mapa de riesgo-UO'!AP80</f>
        <v>Preventivo</v>
      </c>
      <c r="R79" s="464" t="str">
        <f>'01-Mapa de riesgo-UO'!AR80</f>
        <v>FUERTE</v>
      </c>
      <c r="S79" s="466" t="s">
        <v>2358</v>
      </c>
      <c r="T79" s="601"/>
      <c r="U79" s="269" t="str">
        <f>'01-Mapa de riesgo-UO'!AW80</f>
        <v>ASUMIR</v>
      </c>
      <c r="V79" s="269">
        <f>'01-Mapa de riesgo-UO'!AX80</f>
        <v>0</v>
      </c>
      <c r="W79" s="270" t="str">
        <f>'01-Mapa de riesgo-UO'!K80</f>
        <v>Disminución de la visibilidad de los programas de la facultad</v>
      </c>
      <c r="X79" s="274" t="s">
        <v>2367</v>
      </c>
      <c r="Y79" s="277" t="s">
        <v>2376</v>
      </c>
      <c r="Z79" s="276" t="s">
        <v>2372</v>
      </c>
      <c r="AA79" s="276"/>
      <c r="AB79" s="468" t="s">
        <v>2213</v>
      </c>
      <c r="AC79" s="264"/>
    </row>
    <row r="80" spans="1:29" ht="54.75" hidden="1" customHeight="1" x14ac:dyDescent="0.2">
      <c r="A80" s="462"/>
      <c r="B80" s="462"/>
      <c r="C80" s="462"/>
      <c r="D80" s="462"/>
      <c r="E80" s="462"/>
      <c r="F80" s="462"/>
      <c r="G80" s="266" t="str">
        <f>'01-Mapa de riesgo-UO'!I81</f>
        <v>No se informa a la comunidad los convenios vigentes para movilidad</v>
      </c>
      <c r="H80" s="462"/>
      <c r="I80" s="462"/>
      <c r="J80" s="462"/>
      <c r="K80" s="604"/>
      <c r="L80" s="604"/>
      <c r="M80" s="267" t="str">
        <f>'01-Mapa de riesgo-UO'!W81</f>
        <v>Gestiones administrativas para la movilidad estudiantil y docente.</v>
      </c>
      <c r="N80" s="266">
        <f>'01-Mapa de riesgo-UO'!AB81</f>
        <v>0</v>
      </c>
      <c r="O80" s="266" t="str">
        <f>'01-Mapa de riesgo-UO'!AF81</f>
        <v>Asignado</v>
      </c>
      <c r="P80" s="268" t="str">
        <f>'01-Mapa de riesgo-UO'!AK81</f>
        <v>Oportuno</v>
      </c>
      <c r="Q80" s="268" t="str">
        <f>'01-Mapa de riesgo-UO'!AP81</f>
        <v>Preventivo</v>
      </c>
      <c r="R80" s="462"/>
      <c r="S80" s="607" t="s">
        <v>2359</v>
      </c>
      <c r="T80" s="608"/>
      <c r="U80" s="269" t="str">
        <f>'01-Mapa de riesgo-UO'!AW81</f>
        <v>ASUMIR</v>
      </c>
      <c r="V80" s="269">
        <f>'01-Mapa de riesgo-UO'!AX81</f>
        <v>0</v>
      </c>
      <c r="W80" s="270">
        <f>'01-Mapa de riesgo-UO'!K81</f>
        <v>0</v>
      </c>
      <c r="X80" s="274" t="s">
        <v>2367</v>
      </c>
      <c r="Y80" s="277" t="s">
        <v>2377</v>
      </c>
      <c r="Z80" s="276" t="s">
        <v>2372</v>
      </c>
      <c r="AA80" s="276"/>
      <c r="AB80" s="602"/>
      <c r="AC80" s="264"/>
    </row>
    <row r="81" spans="1:29" ht="54.75" hidden="1" customHeight="1" x14ac:dyDescent="0.2">
      <c r="A81" s="463"/>
      <c r="B81" s="463"/>
      <c r="C81" s="463"/>
      <c r="D81" s="463"/>
      <c r="E81" s="463"/>
      <c r="F81" s="463"/>
      <c r="G81" s="266">
        <f>'01-Mapa de riesgo-UO'!I82</f>
        <v>0</v>
      </c>
      <c r="H81" s="463"/>
      <c r="I81" s="463"/>
      <c r="J81" s="463"/>
      <c r="K81" s="605"/>
      <c r="L81" s="605"/>
      <c r="M81" s="267">
        <f>'01-Mapa de riesgo-UO'!W82</f>
        <v>0</v>
      </c>
      <c r="N81" s="266">
        <f>'01-Mapa de riesgo-UO'!AB82</f>
        <v>0</v>
      </c>
      <c r="O81" s="266">
        <f>'01-Mapa de riesgo-UO'!AF82</f>
        <v>0</v>
      </c>
      <c r="P81" s="268">
        <f>'01-Mapa de riesgo-UO'!AK82</f>
        <v>0</v>
      </c>
      <c r="Q81" s="268">
        <f>'01-Mapa de riesgo-UO'!AP82</f>
        <v>0</v>
      </c>
      <c r="R81" s="463"/>
      <c r="S81" s="607" t="s">
        <v>2360</v>
      </c>
      <c r="T81" s="608"/>
      <c r="U81" s="269">
        <f>'01-Mapa de riesgo-UO'!AW82</f>
        <v>0</v>
      </c>
      <c r="V81" s="269">
        <f>'01-Mapa de riesgo-UO'!AX82</f>
        <v>0</v>
      </c>
      <c r="W81" s="270">
        <f>'01-Mapa de riesgo-UO'!K82</f>
        <v>0</v>
      </c>
      <c r="X81" s="274" t="s">
        <v>2367</v>
      </c>
      <c r="Y81" s="280" t="s">
        <v>2378</v>
      </c>
      <c r="Z81" s="276" t="s">
        <v>2372</v>
      </c>
      <c r="AA81" s="276"/>
      <c r="AB81" s="603"/>
      <c r="AC81" s="264"/>
    </row>
    <row r="82" spans="1:29" ht="54.75" hidden="1" customHeight="1" x14ac:dyDescent="0.2">
      <c r="A82" s="465">
        <v>25</v>
      </c>
      <c r="B82" s="465" t="str">
        <f>'01-Mapa de riesgo-UO'!D83</f>
        <v>DOCENCIA</v>
      </c>
      <c r="C82" s="461" t="str">
        <f>+'01-Mapa de riesgo-UO'!F83</f>
        <v>NO</v>
      </c>
      <c r="D82" s="461" t="str">
        <f>'01-Mapa de riesgo-UO'!J83</f>
        <v>Estratégico</v>
      </c>
      <c r="E82" s="461" t="str">
        <f>'01-Mapa de riesgo-UO'!K83</f>
        <v>Obtención del concepto de no renovación del registro calificado o la acreditación de alta calidad de un programa académico</v>
      </c>
      <c r="F82" s="461" t="str">
        <f>'01-Mapa de riesgo-UO'!L83</f>
        <v>Pérdida del registro calificado o la acreditación de alta calidad de uno de los programas que hacen parte de la Facultad</v>
      </c>
      <c r="G82" s="266" t="str">
        <f>'01-Mapa de riesgo-UO'!I83</f>
        <v>Falta de seguimiento a las fechas de vencimiento a los registros calificados y acreditaciones de alta calidad.</v>
      </c>
      <c r="H82" s="461" t="str">
        <f>'01-Mapa de riesgo-UO'!M83</f>
        <v>No ofrecimiento del programa académico
Pérdida de imagen de la Institución</v>
      </c>
      <c r="I82" s="464" t="str">
        <f>'01-Mapa de riesgo-UO'!AT83</f>
        <v>MODERADO</v>
      </c>
      <c r="J82" s="461" t="str">
        <f>'01-Mapa de riesgo-UO'!AU83</f>
        <v>No. de veces que no se ha renovado el registro calificado o la acreditación de alta calidad de alguno de los programas de la Facultad</v>
      </c>
      <c r="K82" s="591">
        <v>0</v>
      </c>
      <c r="L82" s="589" t="s">
        <v>2391</v>
      </c>
      <c r="M82" s="267"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6">
        <f>'01-Mapa de riesgo-UO'!AB83</f>
        <v>0</v>
      </c>
      <c r="O82" s="266" t="str">
        <f>'01-Mapa de riesgo-UO'!AF83</f>
        <v>No asignado</v>
      </c>
      <c r="P82" s="268" t="str">
        <f>'01-Mapa de riesgo-UO'!AK83</f>
        <v>Oportuno</v>
      </c>
      <c r="Q82" s="268" t="str">
        <f>'01-Mapa de riesgo-UO'!AP83</f>
        <v>Preventivo</v>
      </c>
      <c r="R82" s="464" t="str">
        <f>'01-Mapa de riesgo-UO'!AR83</f>
        <v>ACEPTABLE</v>
      </c>
      <c r="S82" s="589" t="s">
        <v>2384</v>
      </c>
      <c r="T82" s="589"/>
      <c r="U82" s="269" t="str">
        <f>'01-Mapa de riesgo-UO'!AW83</f>
        <v>REDUCIR</v>
      </c>
      <c r="V82" s="269" t="str">
        <f>'01-Mapa de riesgo-UO'!AX83</f>
        <v>Comité técnico, controla y verifica los requisitos de acreditación periódicamentey los requisitos legales aplicables.</v>
      </c>
      <c r="W82" s="270" t="str">
        <f>'01-Mapa de riesgo-UO'!K83</f>
        <v>Obtención del concepto de no renovación del registro calificado o la acreditación de alta calidad de un programa académico</v>
      </c>
      <c r="X82" s="253" t="s">
        <v>541</v>
      </c>
      <c r="Y82" s="253" t="s">
        <v>2385</v>
      </c>
      <c r="Z82" s="253" t="s">
        <v>544</v>
      </c>
      <c r="AA82" s="253" t="s">
        <v>2386</v>
      </c>
      <c r="AB82" s="479" t="s">
        <v>2213</v>
      </c>
      <c r="AC82" s="264"/>
    </row>
    <row r="83" spans="1:29" ht="54.75" hidden="1" customHeight="1" x14ac:dyDescent="0.2">
      <c r="A83" s="462"/>
      <c r="B83" s="462"/>
      <c r="C83" s="462"/>
      <c r="D83" s="462"/>
      <c r="E83" s="462"/>
      <c r="F83" s="462"/>
      <c r="G83" s="266" t="str">
        <f>'01-Mapa de riesgo-UO'!I84</f>
        <v>Cambios en las normas o estándares de calidad</v>
      </c>
      <c r="H83" s="462"/>
      <c r="I83" s="462"/>
      <c r="J83" s="462"/>
      <c r="K83" s="591"/>
      <c r="L83" s="589"/>
      <c r="M83" s="267" t="str">
        <f>'01-Mapa de riesgo-UO'!W84</f>
        <v>Revisión permanente de las actualizaciones del CNA</v>
      </c>
      <c r="N83" s="266">
        <f>'01-Mapa de riesgo-UO'!AB84</f>
        <v>0</v>
      </c>
      <c r="O83" s="266" t="str">
        <f>'01-Mapa de riesgo-UO'!AF84</f>
        <v>Asignado</v>
      </c>
      <c r="P83" s="268" t="str">
        <f>'01-Mapa de riesgo-UO'!AK84</f>
        <v>Oportuno</v>
      </c>
      <c r="Q83" s="268" t="str">
        <f>'01-Mapa de riesgo-UO'!AP84</f>
        <v>Preventivo</v>
      </c>
      <c r="R83" s="462"/>
      <c r="S83" s="589" t="s">
        <v>2384</v>
      </c>
      <c r="T83" s="589"/>
      <c r="U83" s="269">
        <f>'01-Mapa de riesgo-UO'!AW84</f>
        <v>0</v>
      </c>
      <c r="V83" s="269">
        <f>'01-Mapa de riesgo-UO'!AX84</f>
        <v>0</v>
      </c>
      <c r="W83" s="270">
        <f>'01-Mapa de riesgo-UO'!K84</f>
        <v>0</v>
      </c>
      <c r="X83" s="253"/>
      <c r="Y83" s="253"/>
      <c r="Z83" s="253"/>
      <c r="AA83" s="253"/>
      <c r="AB83" s="469"/>
      <c r="AC83" s="264"/>
    </row>
    <row r="84" spans="1:29" ht="54.75" hidden="1" customHeight="1" x14ac:dyDescent="0.2">
      <c r="A84" s="463"/>
      <c r="B84" s="463"/>
      <c r="C84" s="463"/>
      <c r="D84" s="463"/>
      <c r="E84" s="463"/>
      <c r="F84" s="463"/>
      <c r="G84" s="266">
        <f>'01-Mapa de riesgo-UO'!I85</f>
        <v>0</v>
      </c>
      <c r="H84" s="463"/>
      <c r="I84" s="463"/>
      <c r="J84" s="463"/>
      <c r="K84" s="591"/>
      <c r="L84" s="589"/>
      <c r="M84" s="267" t="str">
        <f>'01-Mapa de riesgo-UO'!W85</f>
        <v xml:space="preserve">Matriz de segumiento de los registros calificados del programa, priorizado </v>
      </c>
      <c r="N84" s="266">
        <f>'01-Mapa de riesgo-UO'!AB85</f>
        <v>0</v>
      </c>
      <c r="O84" s="266" t="str">
        <f>'01-Mapa de riesgo-UO'!AF85</f>
        <v>Asignado</v>
      </c>
      <c r="P84" s="268" t="str">
        <f>'01-Mapa de riesgo-UO'!AK85</f>
        <v>Oportuno</v>
      </c>
      <c r="Q84" s="268" t="str">
        <f>'01-Mapa de riesgo-UO'!AP85</f>
        <v>Preventivo</v>
      </c>
      <c r="R84" s="463"/>
      <c r="S84" s="589" t="s">
        <v>2384</v>
      </c>
      <c r="T84" s="589"/>
      <c r="U84" s="269">
        <f>'01-Mapa de riesgo-UO'!AW85</f>
        <v>0</v>
      </c>
      <c r="V84" s="269">
        <f>'01-Mapa de riesgo-UO'!AX85</f>
        <v>0</v>
      </c>
      <c r="W84" s="270">
        <f>'01-Mapa de riesgo-UO'!K85</f>
        <v>0</v>
      </c>
      <c r="X84" s="253"/>
      <c r="Y84" s="253"/>
      <c r="Z84" s="253"/>
      <c r="AA84" s="253"/>
      <c r="AB84" s="470"/>
      <c r="AC84" s="264"/>
    </row>
    <row r="85" spans="1:29" ht="54.75" hidden="1" customHeight="1" x14ac:dyDescent="0.2">
      <c r="A85" s="465">
        <v>26</v>
      </c>
      <c r="B85" s="465" t="str">
        <f>'01-Mapa de riesgo-UO'!D86</f>
        <v>DOCENCIA</v>
      </c>
      <c r="C85" s="461" t="str">
        <f>+'01-Mapa de riesgo-UO'!F86</f>
        <v>NO</v>
      </c>
      <c r="D85" s="461" t="str">
        <f>'01-Mapa de riesgo-UO'!J86</f>
        <v>Estratégico</v>
      </c>
      <c r="E85" s="461" t="str">
        <f>'01-Mapa de riesgo-UO'!K86</f>
        <v>Incremento de la deserción estudiantil</v>
      </c>
      <c r="F85" s="461" t="str">
        <f>'01-Mapa de riesgo-UO'!L86</f>
        <v xml:space="preserve">Aumento en el  índice de deserción de los programas de pregrado que hacen parte de la Facultad </v>
      </c>
      <c r="G85" s="266" t="str">
        <f>'01-Mapa de riesgo-UO'!I86</f>
        <v>El estudiante presenta dificultades socioeconómicas para continuar en el programa académico</v>
      </c>
      <c r="H85" s="461" t="str">
        <f>'01-Mapa de riesgo-UO'!M86</f>
        <v>Indicadores de la Universidad afectados
Disminución de los recursos de la Universidad</v>
      </c>
      <c r="I85" s="464" t="str">
        <f>'01-Mapa de riesgo-UO'!AT86</f>
        <v>LEVE</v>
      </c>
      <c r="J85" s="461" t="str">
        <f>'01-Mapa de riesgo-UO'!AU86</f>
        <v>Promedio de deserción de estudiantes de pregrado de la Facultad</v>
      </c>
      <c r="K85" s="590">
        <v>6.6799999999999998E-2</v>
      </c>
      <c r="L85" s="589" t="s">
        <v>2392</v>
      </c>
      <c r="M85" s="267" t="str">
        <f>'01-Mapa de riesgo-UO'!W86</f>
        <v>Programa PAI de la Vicerrectoría de Responsabilidad Social y Bienestar Universitario</v>
      </c>
      <c r="N85" s="266" t="str">
        <f>'01-Mapa de riesgo-UO'!AB86</f>
        <v xml:space="preserve">Sistema de Información </v>
      </c>
      <c r="O85" s="266" t="str">
        <f>'01-Mapa de riesgo-UO'!AF86</f>
        <v>No asignado</v>
      </c>
      <c r="P85" s="268" t="str">
        <f>'01-Mapa de riesgo-UO'!AK86</f>
        <v>Oportuno</v>
      </c>
      <c r="Q85" s="268" t="str">
        <f>'01-Mapa de riesgo-UO'!AP86</f>
        <v>Preventivo</v>
      </c>
      <c r="R85" s="464" t="str">
        <f>'01-Mapa de riesgo-UO'!AR86</f>
        <v>ACEPTABLE</v>
      </c>
      <c r="S85" s="589" t="s">
        <v>2384</v>
      </c>
      <c r="T85" s="589"/>
      <c r="U85" s="269" t="str">
        <f>'01-Mapa de riesgo-UO'!AW86</f>
        <v>ASUMIR</v>
      </c>
      <c r="V85" s="269">
        <f>'01-Mapa de riesgo-UO'!AX86</f>
        <v>0</v>
      </c>
      <c r="W85" s="270" t="str">
        <f>'01-Mapa de riesgo-UO'!K86</f>
        <v>Incremento de la deserción estudiantil</v>
      </c>
      <c r="X85" s="253"/>
      <c r="Y85" s="253"/>
      <c r="Z85" s="253"/>
      <c r="AA85" s="253"/>
      <c r="AB85" s="479" t="s">
        <v>2213</v>
      </c>
      <c r="AC85" s="264"/>
    </row>
    <row r="86" spans="1:29" ht="54.75" hidden="1" customHeight="1" x14ac:dyDescent="0.2">
      <c r="A86" s="462"/>
      <c r="B86" s="462"/>
      <c r="C86" s="462"/>
      <c r="D86" s="462"/>
      <c r="E86" s="462"/>
      <c r="F86" s="462"/>
      <c r="G86" s="266" t="str">
        <f>'01-Mapa de riesgo-UO'!I87</f>
        <v>Los currículos de las asignaturas no permiten el buen desempeño del estudiante</v>
      </c>
      <c r="H86" s="462"/>
      <c r="I86" s="462"/>
      <c r="J86" s="462"/>
      <c r="K86" s="591"/>
      <c r="L86" s="589"/>
      <c r="M86" s="267" t="str">
        <f>'01-Mapa de riesgo-UO'!W87</f>
        <v>Sistema de información para la toma de decisiones</v>
      </c>
      <c r="N86" s="266" t="str">
        <f>'01-Mapa de riesgo-UO'!AB87</f>
        <v xml:space="preserve">Sistema de Información </v>
      </c>
      <c r="O86" s="266" t="str">
        <f>'01-Mapa de riesgo-UO'!AF87</f>
        <v>No asignado</v>
      </c>
      <c r="P86" s="268" t="str">
        <f>'01-Mapa de riesgo-UO'!AK87</f>
        <v>Oportuno</v>
      </c>
      <c r="Q86" s="268" t="str">
        <f>'01-Mapa de riesgo-UO'!AP87</f>
        <v>Detectivo</v>
      </c>
      <c r="R86" s="462"/>
      <c r="S86" s="589" t="s">
        <v>2384</v>
      </c>
      <c r="T86" s="589"/>
      <c r="U86" s="269" t="str">
        <f>'01-Mapa de riesgo-UO'!AW87</f>
        <v>ASUMIR</v>
      </c>
      <c r="V86" s="269">
        <f>'01-Mapa de riesgo-UO'!AX87</f>
        <v>0</v>
      </c>
      <c r="W86" s="270">
        <f>'01-Mapa de riesgo-UO'!K87</f>
        <v>0</v>
      </c>
      <c r="X86" s="253"/>
      <c r="Y86" s="253"/>
      <c r="Z86" s="253"/>
      <c r="AA86" s="253"/>
      <c r="AB86" s="469"/>
      <c r="AC86" s="264"/>
    </row>
    <row r="87" spans="1:29" ht="54.75" hidden="1" customHeight="1" x14ac:dyDescent="0.2">
      <c r="A87" s="463"/>
      <c r="B87" s="463"/>
      <c r="C87" s="463"/>
      <c r="D87" s="463"/>
      <c r="E87" s="463"/>
      <c r="F87" s="463"/>
      <c r="G87" s="266" t="str">
        <f>'01-Mapa de riesgo-UO'!I88</f>
        <v>Bajo conocimiento del docente en pedagogía y didáctica</v>
      </c>
      <c r="H87" s="463"/>
      <c r="I87" s="463"/>
      <c r="J87" s="463"/>
      <c r="K87" s="591"/>
      <c r="L87" s="589"/>
      <c r="M87" s="267" t="str">
        <f>'01-Mapa de riesgo-UO'!W88</f>
        <v xml:space="preserve">Actualización curricular  de los programas alineados a las necesidades del entorno </v>
      </c>
      <c r="N87" s="266">
        <f>'01-Mapa de riesgo-UO'!AB88</f>
        <v>0</v>
      </c>
      <c r="O87" s="266" t="str">
        <f>'01-Mapa de riesgo-UO'!AF88</f>
        <v>Asignado</v>
      </c>
      <c r="P87" s="268" t="str">
        <f>'01-Mapa de riesgo-UO'!AK88</f>
        <v>Oportuno</v>
      </c>
      <c r="Q87" s="268" t="str">
        <f>'01-Mapa de riesgo-UO'!AP88</f>
        <v>Detectivo</v>
      </c>
      <c r="R87" s="463"/>
      <c r="S87" s="589" t="s">
        <v>2384</v>
      </c>
      <c r="T87" s="589"/>
      <c r="U87" s="269" t="str">
        <f>'01-Mapa de riesgo-UO'!AW88</f>
        <v>ASUMIR</v>
      </c>
      <c r="V87" s="269">
        <f>'01-Mapa de riesgo-UO'!AX88</f>
        <v>0</v>
      </c>
      <c r="W87" s="270">
        <f>'01-Mapa de riesgo-UO'!K88</f>
        <v>0</v>
      </c>
      <c r="X87" s="253"/>
      <c r="Y87" s="253"/>
      <c r="Z87" s="253"/>
      <c r="AA87" s="253"/>
      <c r="AB87" s="470"/>
      <c r="AC87" s="264"/>
    </row>
    <row r="88" spans="1:29" ht="90.75" customHeight="1" x14ac:dyDescent="0.2">
      <c r="A88" s="465">
        <v>27</v>
      </c>
      <c r="B88" s="465" t="str">
        <f>'01-Mapa de riesgo-UO'!D89</f>
        <v>INVESTIGACIÓN_E_INNOVACIÓN</v>
      </c>
      <c r="C88" s="461" t="str">
        <f>+'01-Mapa de riesgo-UO'!F89</f>
        <v>NO</v>
      </c>
      <c r="D88" s="461" t="str">
        <f>'01-Mapa de riesgo-UO'!J89</f>
        <v>Estratégico</v>
      </c>
      <c r="E88" s="461" t="str">
        <f>'01-Mapa de riesgo-UO'!K89</f>
        <v>Descenso de los Grupos de investigación vinculados a la Facultad en el escalafón de Colciencias</v>
      </c>
      <c r="F88" s="461" t="str">
        <f>'01-Mapa de riesgo-UO'!L89</f>
        <v>Los Grupos de Investigación bajan o pierden la categoría de acuerdo a la clasificación anual que hace Colciencias</v>
      </c>
      <c r="G88" s="266" t="str">
        <f>'01-Mapa de riesgo-UO'!I89</f>
        <v>Incumplimiento del plan de trabajo docente en términos de investigación</v>
      </c>
      <c r="H88" s="461" t="str">
        <f>'01-Mapa de riesgo-UO'!M89</f>
        <v>Incumplimiento con las metas trazadas en el PDI
Pérdida de imagen institucional
Disminución en la investigación</v>
      </c>
      <c r="I88" s="464" t="str">
        <f>'01-Mapa de riesgo-UO'!AT89</f>
        <v>LEVE</v>
      </c>
      <c r="J88" s="461" t="str">
        <f>'01-Mapa de riesgo-UO'!AU89</f>
        <v>Número de Grupos de investigación adscritos a la Facultad que descienden en el escalafón de Colciencias</v>
      </c>
      <c r="K88" s="591">
        <v>0</v>
      </c>
      <c r="L88" s="589" t="s">
        <v>2393</v>
      </c>
      <c r="M88" s="267" t="str">
        <f>'01-Mapa de riesgo-UO'!W89</f>
        <v>Estatuto docente</v>
      </c>
      <c r="N88" s="266">
        <f>'01-Mapa de riesgo-UO'!AB89</f>
        <v>0</v>
      </c>
      <c r="O88" s="266" t="str">
        <f>'01-Mapa de riesgo-UO'!AF89</f>
        <v>No asignado</v>
      </c>
      <c r="P88" s="268" t="str">
        <f>'01-Mapa de riesgo-UO'!AK89</f>
        <v>Oportuno</v>
      </c>
      <c r="Q88" s="268" t="str">
        <f>'01-Mapa de riesgo-UO'!AP89</f>
        <v>Preventivo</v>
      </c>
      <c r="R88" s="464" t="str">
        <f>'01-Mapa de riesgo-UO'!AR89</f>
        <v>ACEPTABLE</v>
      </c>
      <c r="S88" s="589" t="s">
        <v>2384</v>
      </c>
      <c r="T88" s="589"/>
      <c r="U88" s="269" t="str">
        <f>'01-Mapa de riesgo-UO'!AW89</f>
        <v>ASUMIR</v>
      </c>
      <c r="V88" s="269">
        <f>'01-Mapa de riesgo-UO'!AX89</f>
        <v>0</v>
      </c>
      <c r="W88" s="270" t="str">
        <f>'01-Mapa de riesgo-UO'!K89</f>
        <v>Descenso de los Grupos de investigación vinculados a la Facultad en el escalafón de Colciencias</v>
      </c>
      <c r="X88" s="253"/>
      <c r="Y88" s="253"/>
      <c r="Z88" s="253"/>
      <c r="AA88" s="253"/>
      <c r="AB88" s="479" t="s">
        <v>2213</v>
      </c>
      <c r="AC88" s="264"/>
    </row>
    <row r="89" spans="1:29" ht="54.75" hidden="1" customHeight="1" x14ac:dyDescent="0.2">
      <c r="A89" s="462"/>
      <c r="B89" s="462"/>
      <c r="C89" s="462"/>
      <c r="D89" s="462"/>
      <c r="E89" s="462"/>
      <c r="F89" s="462"/>
      <c r="G89" s="266" t="str">
        <f>'01-Mapa de riesgo-UO'!I90</f>
        <v>Desactualización de la información del Grupo de Investigación en la plataforma de Colciencias</v>
      </c>
      <c r="H89" s="462"/>
      <c r="I89" s="462"/>
      <c r="J89" s="462"/>
      <c r="K89" s="591"/>
      <c r="L89" s="589"/>
      <c r="M89" s="267" t="str">
        <f>'01-Mapa de riesgo-UO'!W90</f>
        <v>Sistema de información para la toma de decisiones</v>
      </c>
      <c r="N89" s="266" t="str">
        <f>'01-Mapa de riesgo-UO'!AB90</f>
        <v xml:space="preserve">Sistema de Información </v>
      </c>
      <c r="O89" s="266" t="str">
        <f>'01-Mapa de riesgo-UO'!AF90</f>
        <v>No asignado</v>
      </c>
      <c r="P89" s="268" t="str">
        <f>'01-Mapa de riesgo-UO'!AK90</f>
        <v>Oportuno</v>
      </c>
      <c r="Q89" s="268" t="str">
        <f>'01-Mapa de riesgo-UO'!AP90</f>
        <v>Detectivo</v>
      </c>
      <c r="R89" s="462"/>
      <c r="S89" s="589" t="s">
        <v>2384</v>
      </c>
      <c r="T89" s="589"/>
      <c r="U89" s="269" t="str">
        <f>'01-Mapa de riesgo-UO'!AW90</f>
        <v>ASUMIR</v>
      </c>
      <c r="V89" s="269">
        <f>'01-Mapa de riesgo-UO'!AX90</f>
        <v>0</v>
      </c>
      <c r="W89" s="270">
        <f>'01-Mapa de riesgo-UO'!K90</f>
        <v>0</v>
      </c>
      <c r="X89" s="253"/>
      <c r="Y89" s="253"/>
      <c r="Z89" s="253"/>
      <c r="AA89" s="253"/>
      <c r="AB89" s="469"/>
      <c r="AC89" s="264"/>
    </row>
    <row r="90" spans="1:29" ht="54.75" hidden="1" customHeight="1" x14ac:dyDescent="0.2">
      <c r="A90" s="463"/>
      <c r="B90" s="463"/>
      <c r="C90" s="463"/>
      <c r="D90" s="463"/>
      <c r="E90" s="463"/>
      <c r="F90" s="463"/>
      <c r="G90" s="266">
        <f>'01-Mapa de riesgo-UO'!I91</f>
        <v>0</v>
      </c>
      <c r="H90" s="463"/>
      <c r="I90" s="463"/>
      <c r="J90" s="463"/>
      <c r="K90" s="591"/>
      <c r="L90" s="589"/>
      <c r="M90" s="267">
        <f>'01-Mapa de riesgo-UO'!W91</f>
        <v>0</v>
      </c>
      <c r="N90" s="266">
        <f>'01-Mapa de riesgo-UO'!AB91</f>
        <v>0</v>
      </c>
      <c r="O90" s="266">
        <f>'01-Mapa de riesgo-UO'!AF91</f>
        <v>0</v>
      </c>
      <c r="P90" s="268">
        <f>'01-Mapa de riesgo-UO'!AK91</f>
        <v>0</v>
      </c>
      <c r="Q90" s="268">
        <f>'01-Mapa de riesgo-UO'!AP91</f>
        <v>0</v>
      </c>
      <c r="R90" s="463"/>
      <c r="S90" s="589"/>
      <c r="T90" s="589"/>
      <c r="U90" s="269">
        <f>'01-Mapa de riesgo-UO'!AW91</f>
        <v>0</v>
      </c>
      <c r="V90" s="269">
        <f>'01-Mapa de riesgo-UO'!AX91</f>
        <v>0</v>
      </c>
      <c r="W90" s="270">
        <f>'01-Mapa de riesgo-UO'!K91</f>
        <v>0</v>
      </c>
      <c r="X90" s="253"/>
      <c r="Y90" s="253"/>
      <c r="Z90" s="253"/>
      <c r="AA90" s="253"/>
      <c r="AB90" s="470"/>
      <c r="AC90" s="264"/>
    </row>
    <row r="91" spans="1:29" ht="54.75" hidden="1" customHeight="1" x14ac:dyDescent="0.2">
      <c r="A91" s="465">
        <v>28</v>
      </c>
      <c r="B91" s="465" t="str">
        <f>'01-Mapa de riesgo-UO'!D92</f>
        <v>EXTENSIÓN_PROYECCIÓN_SOCIAL</v>
      </c>
      <c r="C91" s="461" t="str">
        <f>+'01-Mapa de riesgo-UO'!F92</f>
        <v>NO</v>
      </c>
      <c r="D91" s="461" t="str">
        <f>'01-Mapa de riesgo-UO'!J92</f>
        <v>Cumplimiento</v>
      </c>
      <c r="E91" s="461" t="str">
        <f>'01-Mapa de riesgo-UO'!K92</f>
        <v>Proyectos especiales con déficit presupuestal</v>
      </c>
      <c r="F91" s="461" t="str">
        <f>'01-Mapa de riesgo-UO'!L92</f>
        <v>Proyectos especiales de la facultad que no alcanzan los puntos de equilibrio requeridos para su funcionamiento</v>
      </c>
      <c r="G91" s="266" t="str">
        <f>'01-Mapa de riesgo-UO'!I92</f>
        <v>Poca demanda de los servicios ofrecidos por la Facultad</v>
      </c>
      <c r="H91" s="461" t="str">
        <f>'01-Mapa de riesgo-UO'!M92</f>
        <v>Afectación al fondo de la facultad
Incumplimiento de los compromisos pactados en el proyecto
Demandas por incumplimientos</v>
      </c>
      <c r="I91" s="464" t="str">
        <f>'01-Mapa de riesgo-UO'!AT92</f>
        <v>MODERADO</v>
      </c>
      <c r="J91" s="461" t="str">
        <f>'01-Mapa de riesgo-UO'!AU92</f>
        <v>Número de proyectos especiales que al momento de su liquidación presentan saldos en rojo</v>
      </c>
      <c r="K91" s="591">
        <v>0</v>
      </c>
      <c r="L91" s="589" t="s">
        <v>2394</v>
      </c>
      <c r="M91" s="267" t="str">
        <f>'01-Mapa de riesgo-UO'!W92</f>
        <v>Acuerdo 21 de 2007 por medio del cual se reglamentan los proyectos especiales</v>
      </c>
      <c r="N91" s="266">
        <f>'01-Mapa de riesgo-UO'!AB92</f>
        <v>0</v>
      </c>
      <c r="O91" s="266" t="str">
        <f>'01-Mapa de riesgo-UO'!AF92</f>
        <v>No asignado</v>
      </c>
      <c r="P91" s="268" t="str">
        <f>'01-Mapa de riesgo-UO'!AK92</f>
        <v>Oportuno</v>
      </c>
      <c r="Q91" s="268" t="str">
        <f>'01-Mapa de riesgo-UO'!AP92</f>
        <v>Detectivo</v>
      </c>
      <c r="R91" s="464" t="str">
        <f>'01-Mapa de riesgo-UO'!AR92</f>
        <v>ACEPTABLE</v>
      </c>
      <c r="S91" s="589" t="s">
        <v>2384</v>
      </c>
      <c r="T91" s="589"/>
      <c r="U91" s="269" t="str">
        <f>'01-Mapa de riesgo-UO'!AW92</f>
        <v>REDUCIR</v>
      </c>
      <c r="V91" s="269" t="str">
        <f>'01-Mapa de riesgo-UO'!AX92</f>
        <v>Implementar acciones relacionadas con la difusión de los servicios de la facultad</v>
      </c>
      <c r="W91" s="270" t="str">
        <f>'01-Mapa de riesgo-UO'!K92</f>
        <v>Proyectos especiales con déficit presupuestal</v>
      </c>
      <c r="X91" s="253" t="s">
        <v>541</v>
      </c>
      <c r="Y91" s="253" t="s">
        <v>2387</v>
      </c>
      <c r="Z91" s="253" t="s">
        <v>544</v>
      </c>
      <c r="AA91" s="253" t="s">
        <v>2388</v>
      </c>
      <c r="AB91" s="479" t="s">
        <v>2209</v>
      </c>
      <c r="AC91" s="264"/>
    </row>
    <row r="92" spans="1:29" ht="54.75" hidden="1" customHeight="1" x14ac:dyDescent="0.2">
      <c r="A92" s="462"/>
      <c r="B92" s="462"/>
      <c r="C92" s="462"/>
      <c r="D92" s="462"/>
      <c r="E92" s="462"/>
      <c r="F92" s="462"/>
      <c r="G92" s="266" t="str">
        <f>'01-Mapa de riesgo-UO'!I93</f>
        <v>Presupuestos mal diseñados o falta de planeación de las actividades</v>
      </c>
      <c r="H92" s="462"/>
      <c r="I92" s="462"/>
      <c r="J92" s="462"/>
      <c r="K92" s="591"/>
      <c r="L92" s="589"/>
      <c r="M92" s="267" t="str">
        <f>'01-Mapa de riesgo-UO'!W93</f>
        <v>Aplicativo de extensión</v>
      </c>
      <c r="N92" s="266" t="str">
        <f>'01-Mapa de riesgo-UO'!AB93</f>
        <v xml:space="preserve">Sistema de Información </v>
      </c>
      <c r="O92" s="266" t="str">
        <f>'01-Mapa de riesgo-UO'!AF93</f>
        <v>No asignado</v>
      </c>
      <c r="P92" s="268" t="str">
        <f>'01-Mapa de riesgo-UO'!AK93</f>
        <v>Oportuno</v>
      </c>
      <c r="Q92" s="268" t="str">
        <f>'01-Mapa de riesgo-UO'!AP93</f>
        <v>Preventivo</v>
      </c>
      <c r="R92" s="462"/>
      <c r="S92" s="589" t="s">
        <v>2384</v>
      </c>
      <c r="T92" s="589"/>
      <c r="U92" s="269" t="str">
        <f>'01-Mapa de riesgo-UO'!AW93</f>
        <v>REDUCIR</v>
      </c>
      <c r="V92" s="269" t="str">
        <f>'01-Mapa de riesgo-UO'!AX93</f>
        <v>Implementar acciones relacionadas con la proyección de los proyectos la facultad</v>
      </c>
      <c r="W92" s="270">
        <f>'01-Mapa de riesgo-UO'!K93</f>
        <v>0</v>
      </c>
      <c r="X92" s="253" t="s">
        <v>541</v>
      </c>
      <c r="Y92" s="253" t="s">
        <v>2389</v>
      </c>
      <c r="Z92" s="253" t="s">
        <v>544</v>
      </c>
      <c r="AA92" s="253" t="s">
        <v>2390</v>
      </c>
      <c r="AB92" s="469"/>
      <c r="AC92" s="264"/>
    </row>
    <row r="93" spans="1:29" ht="54.75" hidden="1" customHeight="1" x14ac:dyDescent="0.2">
      <c r="A93" s="463"/>
      <c r="B93" s="463"/>
      <c r="C93" s="463"/>
      <c r="D93" s="463"/>
      <c r="E93" s="463"/>
      <c r="F93" s="463"/>
      <c r="G93" s="266">
        <f>'01-Mapa de riesgo-UO'!I94</f>
        <v>0</v>
      </c>
      <c r="H93" s="463"/>
      <c r="I93" s="463"/>
      <c r="J93" s="463"/>
      <c r="K93" s="591"/>
      <c r="L93" s="589"/>
      <c r="M93" s="267" t="str">
        <f>'01-Mapa de riesgo-UO'!W94</f>
        <v xml:space="preserve">Aprobación del Consejo de Facultad de los presupuestos de cada proyecto de extensión 
</v>
      </c>
      <c r="N93" s="266">
        <f>'01-Mapa de riesgo-UO'!AB94</f>
        <v>0</v>
      </c>
      <c r="O93" s="266" t="str">
        <f>'01-Mapa de riesgo-UO'!AF94</f>
        <v>Asignado</v>
      </c>
      <c r="P93" s="268" t="str">
        <f>'01-Mapa de riesgo-UO'!AK94</f>
        <v>Oportuno</v>
      </c>
      <c r="Q93" s="268" t="str">
        <f>'01-Mapa de riesgo-UO'!AP94</f>
        <v>Preventivo</v>
      </c>
      <c r="R93" s="463"/>
      <c r="S93" s="589" t="s">
        <v>2384</v>
      </c>
      <c r="T93" s="589"/>
      <c r="U93" s="269">
        <f>'01-Mapa de riesgo-UO'!AW94</f>
        <v>0</v>
      </c>
      <c r="V93" s="269">
        <f>'01-Mapa de riesgo-UO'!AX94</f>
        <v>0</v>
      </c>
      <c r="W93" s="270">
        <f>'01-Mapa de riesgo-UO'!K94</f>
        <v>0</v>
      </c>
      <c r="X93" s="253"/>
      <c r="Y93" s="253"/>
      <c r="Z93" s="253"/>
      <c r="AA93" s="253"/>
      <c r="AB93" s="470"/>
      <c r="AC93" s="264"/>
    </row>
    <row r="94" spans="1:29" ht="54.75" hidden="1" customHeight="1" x14ac:dyDescent="0.2">
      <c r="A94" s="465">
        <v>29</v>
      </c>
      <c r="B94" s="465" t="str">
        <f>'01-Mapa de riesgo-UO'!D95</f>
        <v>ADMINISTRACIÓN_INSTITUCIONAL</v>
      </c>
      <c r="C94" s="461" t="str">
        <f>+'01-Mapa de riesgo-UO'!F95</f>
        <v>NO</v>
      </c>
      <c r="D94" s="461" t="str">
        <f>'01-Mapa de riesgo-UO'!J95</f>
        <v>Operacional</v>
      </c>
      <c r="E94" s="461" t="str">
        <f>'01-Mapa de riesgo-UO'!K95</f>
        <v>Baja calidad de la labor docente</v>
      </c>
      <c r="F94" s="461" t="str">
        <f>'01-Mapa de riesgo-UO'!L95</f>
        <v>Docentes con baja competencia para ejercer las actividades asignadas</v>
      </c>
      <c r="G94" s="266" t="str">
        <f>'01-Mapa de riesgo-UO'!I95</f>
        <v>Malas prácticas pedagógicas</v>
      </c>
      <c r="H94" s="461" t="str">
        <f>'01-Mapa de riesgo-UO'!M95</f>
        <v>Pérdida de la calidad del programa académico
Aumento de peticiones, quejas y reclamos</v>
      </c>
      <c r="I94" s="464" t="str">
        <f>'01-Mapa de riesgo-UO'!AT95</f>
        <v>LEVE</v>
      </c>
      <c r="J94" s="461" t="str">
        <f>'01-Mapa de riesgo-UO'!AU95</f>
        <v>Porcentaje de satisfacción de los estudiantes frente a la labor docente (evaluación de desempeño)</v>
      </c>
      <c r="K94" s="591">
        <v>0</v>
      </c>
      <c r="L94" s="589" t="s">
        <v>2395</v>
      </c>
      <c r="M94" s="267" t="str">
        <f>'01-Mapa de riesgo-UO'!W95</f>
        <v>Evaluación docente</v>
      </c>
      <c r="N94" s="266" t="str">
        <f>'01-Mapa de riesgo-UO'!AB95</f>
        <v xml:space="preserve">Sistema de Información </v>
      </c>
      <c r="O94" s="266" t="str">
        <f>'01-Mapa de riesgo-UO'!AF95</f>
        <v>No asignado</v>
      </c>
      <c r="P94" s="268" t="str">
        <f>'01-Mapa de riesgo-UO'!AK95</f>
        <v>Oportuno</v>
      </c>
      <c r="Q94" s="268" t="str">
        <f>'01-Mapa de riesgo-UO'!AP95</f>
        <v>Detectivo</v>
      </c>
      <c r="R94" s="464" t="str">
        <f>'01-Mapa de riesgo-UO'!AR95</f>
        <v>ACEPTABLE</v>
      </c>
      <c r="S94" s="589" t="s">
        <v>2384</v>
      </c>
      <c r="T94" s="589"/>
      <c r="U94" s="269" t="str">
        <f>'01-Mapa de riesgo-UO'!AW95</f>
        <v>ASUMIR</v>
      </c>
      <c r="V94" s="269">
        <f>'01-Mapa de riesgo-UO'!AX95</f>
        <v>0</v>
      </c>
      <c r="W94" s="270" t="str">
        <f>'01-Mapa de riesgo-UO'!K95</f>
        <v>Baja calidad de la labor docente</v>
      </c>
      <c r="X94" s="253"/>
      <c r="Y94" s="253"/>
      <c r="Z94" s="253"/>
      <c r="AA94" s="253"/>
      <c r="AB94" s="479" t="s">
        <v>2209</v>
      </c>
      <c r="AC94" s="264"/>
    </row>
    <row r="95" spans="1:29" ht="54.75" hidden="1" customHeight="1" x14ac:dyDescent="0.2">
      <c r="A95" s="462"/>
      <c r="B95" s="462"/>
      <c r="C95" s="462"/>
      <c r="D95" s="462"/>
      <c r="E95" s="462"/>
      <c r="F95" s="462"/>
      <c r="G95" s="266" t="str">
        <f>'01-Mapa de riesgo-UO'!I96</f>
        <v>Grupos de estudiantes superiores a las políticas institucionales de creación de grupos</v>
      </c>
      <c r="H95" s="462"/>
      <c r="I95" s="462"/>
      <c r="J95" s="462"/>
      <c r="K95" s="591"/>
      <c r="L95" s="589"/>
      <c r="M95" s="267" t="str">
        <f>'01-Mapa de riesgo-UO'!W96</f>
        <v xml:space="preserve">Formulación del plan de mejoramiento docente  a las calificaciones inferiores a 4.0 y retroalimentación de las observaciones </v>
      </c>
      <c r="N95" s="266">
        <f>'01-Mapa de riesgo-UO'!AB96</f>
        <v>0</v>
      </c>
      <c r="O95" s="266" t="str">
        <f>'01-Mapa de riesgo-UO'!AF96</f>
        <v>Asignado</v>
      </c>
      <c r="P95" s="268" t="str">
        <f>'01-Mapa de riesgo-UO'!AK96</f>
        <v>Oportuno</v>
      </c>
      <c r="Q95" s="268" t="str">
        <f>'01-Mapa de riesgo-UO'!AP96</f>
        <v>Preventivo</v>
      </c>
      <c r="R95" s="462"/>
      <c r="S95" s="589" t="s">
        <v>2384</v>
      </c>
      <c r="T95" s="589"/>
      <c r="U95" s="269" t="str">
        <f>'01-Mapa de riesgo-UO'!AW96</f>
        <v>ASUMIR</v>
      </c>
      <c r="V95" s="269">
        <f>'01-Mapa de riesgo-UO'!AX96</f>
        <v>0</v>
      </c>
      <c r="W95" s="270">
        <f>'01-Mapa de riesgo-UO'!K96</f>
        <v>0</v>
      </c>
      <c r="X95" s="253"/>
      <c r="Y95" s="253"/>
      <c r="Z95" s="253"/>
      <c r="AA95" s="253"/>
      <c r="AB95" s="469"/>
      <c r="AC95" s="264"/>
    </row>
    <row r="96" spans="1:29" ht="54.75" hidden="1" customHeight="1" x14ac:dyDescent="0.2">
      <c r="A96" s="463"/>
      <c r="B96" s="463"/>
      <c r="C96" s="463"/>
      <c r="D96" s="463"/>
      <c r="E96" s="463"/>
      <c r="F96" s="463"/>
      <c r="G96" s="266">
        <f>'01-Mapa de riesgo-UO'!I97</f>
        <v>0</v>
      </c>
      <c r="H96" s="463"/>
      <c r="I96" s="463"/>
      <c r="J96" s="463"/>
      <c r="K96" s="591"/>
      <c r="L96" s="589"/>
      <c r="M96" s="267">
        <f>'01-Mapa de riesgo-UO'!W97</f>
        <v>0</v>
      </c>
      <c r="N96" s="266">
        <f>'01-Mapa de riesgo-UO'!AB97</f>
        <v>0</v>
      </c>
      <c r="O96" s="266">
        <f>'01-Mapa de riesgo-UO'!AF97</f>
        <v>0</v>
      </c>
      <c r="P96" s="268">
        <f>'01-Mapa de riesgo-UO'!AK97</f>
        <v>0</v>
      </c>
      <c r="Q96" s="268">
        <f>'01-Mapa de riesgo-UO'!AP97</f>
        <v>0</v>
      </c>
      <c r="R96" s="463"/>
      <c r="S96" s="589"/>
      <c r="T96" s="589"/>
      <c r="U96" s="269" t="str">
        <f>'01-Mapa de riesgo-UO'!AW97</f>
        <v>ASUMIR</v>
      </c>
      <c r="V96" s="269">
        <f>'01-Mapa de riesgo-UO'!AX97</f>
        <v>0</v>
      </c>
      <c r="W96" s="270">
        <f>'01-Mapa de riesgo-UO'!K97</f>
        <v>0</v>
      </c>
      <c r="X96" s="253"/>
      <c r="Y96" s="253"/>
      <c r="Z96" s="253"/>
      <c r="AA96" s="253"/>
      <c r="AB96" s="470"/>
      <c r="AC96" s="264"/>
    </row>
    <row r="97" spans="1:29" ht="54.75" hidden="1" customHeight="1" x14ac:dyDescent="0.2">
      <c r="A97" s="465">
        <v>30</v>
      </c>
      <c r="B97" s="465" t="str">
        <f>'01-Mapa de riesgo-UO'!D98</f>
        <v>ADMINISTRACIÓN_INSTITUCIONAL</v>
      </c>
      <c r="C97" s="461" t="str">
        <f>+'01-Mapa de riesgo-UO'!F98</f>
        <v>NO</v>
      </c>
      <c r="D97" s="461" t="str">
        <f>'01-Mapa de riesgo-UO'!J98</f>
        <v>Estratégico</v>
      </c>
      <c r="E97" s="461" t="str">
        <f>'01-Mapa de riesgo-UO'!K98</f>
        <v>Desatención de algunos procesos misionales de la Facultad de Ingenierías y ejecución lenta de los procesos académicos y administrativos</v>
      </c>
      <c r="F97" s="461"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6"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61"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64" t="str">
        <f>'01-Mapa de riesgo-UO'!AT98</f>
        <v>MODERADO</v>
      </c>
      <c r="J97" s="461" t="str">
        <f>'01-Mapa de riesgo-UO'!AU98</f>
        <v>Relación (Número-de-estudiantes/Personal-Decanatura). Caracterización de plataformas vs procesos (Número plataformas / # procesos identificados);Incrementar el número de manuales construidos</v>
      </c>
      <c r="K97" s="610">
        <f>3753/4</f>
        <v>938.25</v>
      </c>
      <c r="L97" s="613" t="s">
        <v>2396</v>
      </c>
      <c r="M97" s="267" t="str">
        <f>'01-Mapa de riesgo-UO'!W98</f>
        <v>Ajuste mensual de los manuales de procesos, ajustados a la actualidad normativa de la institución</v>
      </c>
      <c r="N97" s="266">
        <f>'01-Mapa de riesgo-UO'!AB98</f>
        <v>0</v>
      </c>
      <c r="O97" s="266" t="str">
        <f>'01-Mapa de riesgo-UO'!AF98</f>
        <v>Asignado</v>
      </c>
      <c r="P97" s="268" t="str">
        <f>'01-Mapa de riesgo-UO'!AK98</f>
        <v>Oportuno</v>
      </c>
      <c r="Q97" s="268" t="str">
        <f>'01-Mapa de riesgo-UO'!AP98</f>
        <v>Preventivo</v>
      </c>
      <c r="R97" s="464" t="str">
        <f>'01-Mapa de riesgo-UO'!AR98</f>
        <v>ACEPTABLE</v>
      </c>
      <c r="S97" s="589" t="s">
        <v>2403</v>
      </c>
      <c r="T97" s="589"/>
      <c r="U97" s="269" t="str">
        <f>'01-Mapa de riesgo-UO'!AW98</f>
        <v>REDUCIR</v>
      </c>
      <c r="V97" s="269" t="str">
        <f>'01-Mapa de riesgo-UO'!AX98</f>
        <v>Creación de reglamento interno del Consejo de Facultad y 3 manuales de procedimientos para procesos académico/administrativos críticos de la facultad</v>
      </c>
      <c r="W97" s="270" t="str">
        <f>'01-Mapa de riesgo-UO'!K98</f>
        <v>Desatención de algunos procesos misionales de la Facultad de Ingenierías y ejecución lenta de los procesos académicos y administrativos</v>
      </c>
      <c r="X97" s="253" t="s">
        <v>266</v>
      </c>
      <c r="Y97" s="253" t="s">
        <v>2429</v>
      </c>
      <c r="Z97" s="253" t="s">
        <v>542</v>
      </c>
      <c r="AA97" s="253"/>
      <c r="AB97" s="479" t="s">
        <v>2209</v>
      </c>
      <c r="AC97" s="264"/>
    </row>
    <row r="98" spans="1:29" ht="54.75" hidden="1" customHeight="1" x14ac:dyDescent="0.2">
      <c r="A98" s="462"/>
      <c r="B98" s="462"/>
      <c r="C98" s="462"/>
      <c r="D98" s="462"/>
      <c r="E98" s="462"/>
      <c r="F98" s="462"/>
      <c r="G98" s="266" t="str">
        <f>'01-Mapa de riesgo-UO'!I99</f>
        <v>No se cuenta con aplicativos ni los suficientes mecanismos para el seguimiento de la totalidad de los procesos académicos/administrativos de la facultad.</v>
      </c>
      <c r="H98" s="462"/>
      <c r="I98" s="462"/>
      <c r="J98" s="462"/>
      <c r="K98" s="611"/>
      <c r="L98" s="614"/>
      <c r="M98" s="267" t="str">
        <f>'01-Mapa de riesgo-UO'!W99</f>
        <v>Seguimiento permanente al funcionamiento y requerimiento tecnológico para procesos académico/administrativos en la comisión de contingencia académica del Consejo Académico</v>
      </c>
      <c r="N98" s="266">
        <f>'01-Mapa de riesgo-UO'!AB99</f>
        <v>0</v>
      </c>
      <c r="O98" s="266" t="str">
        <f>'01-Mapa de riesgo-UO'!AF99</f>
        <v>Asignado</v>
      </c>
      <c r="P98" s="268" t="str">
        <f>'01-Mapa de riesgo-UO'!AK99</f>
        <v>Oportuno</v>
      </c>
      <c r="Q98" s="268" t="str">
        <f>'01-Mapa de riesgo-UO'!AP99</f>
        <v>Preventivo</v>
      </c>
      <c r="R98" s="462"/>
      <c r="S98" s="589" t="s">
        <v>2404</v>
      </c>
      <c r="T98" s="589"/>
      <c r="U98" s="269" t="str">
        <f>'01-Mapa de riesgo-UO'!AW99</f>
        <v>TRANSFERIR</v>
      </c>
      <c r="V98" s="269"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0">
        <f>'01-Mapa de riesgo-UO'!K99</f>
        <v>0</v>
      </c>
      <c r="X98" s="253" t="s">
        <v>266</v>
      </c>
      <c r="Y98" s="253" t="s">
        <v>2430</v>
      </c>
      <c r="Z98" s="253" t="s">
        <v>542</v>
      </c>
      <c r="AA98" s="253"/>
      <c r="AB98" s="469"/>
      <c r="AC98" s="264"/>
    </row>
    <row r="99" spans="1:29" ht="54.75" hidden="1" customHeight="1" thickBot="1" x14ac:dyDescent="0.25">
      <c r="A99" s="463"/>
      <c r="B99" s="463"/>
      <c r="C99" s="463"/>
      <c r="D99" s="463"/>
      <c r="E99" s="463"/>
      <c r="F99" s="463"/>
      <c r="G99" s="266"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63"/>
      <c r="I99" s="463"/>
      <c r="J99" s="463"/>
      <c r="K99" s="612"/>
      <c r="L99" s="615"/>
      <c r="M99" s="267" t="str">
        <f>'01-Mapa de riesgo-UO'!W100</f>
        <v>Actualización y documentación de las necesidades evidenciadas para la modernización de la estructura administrativa.</v>
      </c>
      <c r="N99" s="266">
        <f>'01-Mapa de riesgo-UO'!AB100</f>
        <v>0</v>
      </c>
      <c r="O99" s="266" t="str">
        <f>'01-Mapa de riesgo-UO'!AF100</f>
        <v>Asignado</v>
      </c>
      <c r="P99" s="268" t="str">
        <f>'01-Mapa de riesgo-UO'!AK100</f>
        <v>Oportuno</v>
      </c>
      <c r="Q99" s="268" t="str">
        <f>'01-Mapa de riesgo-UO'!AP100</f>
        <v>Preventivo</v>
      </c>
      <c r="R99" s="463"/>
      <c r="S99" s="589" t="s">
        <v>2405</v>
      </c>
      <c r="T99" s="589"/>
      <c r="U99" s="269" t="str">
        <f>'01-Mapa de riesgo-UO'!AW100</f>
        <v>TRANSFERIR</v>
      </c>
      <c r="V99" s="269" t="str">
        <f>'01-Mapa de riesgo-UO'!AX100</f>
        <v>Una vez que se cuente con una propuesta de talento humano para atención de procedimientos y procesos, se busca la hoja de ruta para la contratación del de personal</v>
      </c>
      <c r="W99" s="270">
        <f>'01-Mapa de riesgo-UO'!K100</f>
        <v>0</v>
      </c>
      <c r="X99" s="253" t="s">
        <v>266</v>
      </c>
      <c r="Y99" s="253" t="s">
        <v>2420</v>
      </c>
      <c r="Z99" s="253" t="s">
        <v>542</v>
      </c>
      <c r="AA99" s="253"/>
      <c r="AB99" s="470"/>
      <c r="AC99" s="264"/>
    </row>
    <row r="100" spans="1:29" ht="54.75" hidden="1" customHeight="1" x14ac:dyDescent="0.2">
      <c r="A100" s="465">
        <v>31</v>
      </c>
      <c r="B100" s="465" t="str">
        <f>'01-Mapa de riesgo-UO'!D101</f>
        <v>DOCENCIA</v>
      </c>
      <c r="C100" s="461" t="str">
        <f>+'01-Mapa de riesgo-UO'!F101</f>
        <v>NO</v>
      </c>
      <c r="D100" s="461" t="str">
        <f>'01-Mapa de riesgo-UO'!J101</f>
        <v>Estratégico</v>
      </c>
      <c r="E100" s="461" t="str">
        <f>'01-Mapa de riesgo-UO'!K101</f>
        <v>Pérdida del registro calificado y de la acreditación de algún programa de pregrado o posgrado</v>
      </c>
      <c r="F100" s="461"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6" t="str">
        <f>'01-Mapa de riesgo-UO'!I101</f>
        <v>Bajo seguimiento y ausencia de personal que efectúe seguimiento en decanatura a los procesos de registro calificado</v>
      </c>
      <c r="H100" s="461" t="str">
        <f>'01-Mapa de riesgo-UO'!M101</f>
        <v>Pérdida de posibilidad de apertura y matrícula en los programas académicos.
Imagen desfavorable regional y en la comunidad académica</v>
      </c>
      <c r="I100" s="464" t="str">
        <f>'01-Mapa de riesgo-UO'!AT101</f>
        <v>LEVE</v>
      </c>
      <c r="J100" s="461" t="str">
        <f>'01-Mapa de riesgo-UO'!AU101</f>
        <v>Programas con registro calificado y reacreditación efectuado o en proceso</v>
      </c>
      <c r="K100" s="617">
        <v>1</v>
      </c>
      <c r="L100" s="616" t="s">
        <v>2397</v>
      </c>
      <c r="M100" s="267" t="str">
        <f>'01-Mapa de riesgo-UO'!W101</f>
        <v>Capacitación sobre los procesos y procedimiento que conlleven los registros calificados y las acreditaciónes de alta calidad de programas</v>
      </c>
      <c r="N100" s="266">
        <f>'01-Mapa de riesgo-UO'!AB101</f>
        <v>0</v>
      </c>
      <c r="O100" s="266" t="str">
        <f>'01-Mapa de riesgo-UO'!AF101</f>
        <v>Asignado</v>
      </c>
      <c r="P100" s="268" t="str">
        <f>'01-Mapa de riesgo-UO'!AK101</f>
        <v>Oportuno</v>
      </c>
      <c r="Q100" s="268" t="str">
        <f>'01-Mapa de riesgo-UO'!AP101</f>
        <v>Preventivo</v>
      </c>
      <c r="R100" s="464" t="str">
        <f>'01-Mapa de riesgo-UO'!AR101</f>
        <v>FUERTE</v>
      </c>
      <c r="S100" s="589" t="s">
        <v>2406</v>
      </c>
      <c r="T100" s="589"/>
      <c r="U100" s="269" t="str">
        <f>'01-Mapa de riesgo-UO'!AW101</f>
        <v>ASUMIR</v>
      </c>
      <c r="V100" s="269">
        <f>'01-Mapa de riesgo-UO'!AX101</f>
        <v>0</v>
      </c>
      <c r="W100" s="270" t="str">
        <f>'01-Mapa de riesgo-UO'!K101</f>
        <v>Pérdida del registro calificado y de la acreditación de algún programa de pregrado o posgrado</v>
      </c>
      <c r="X100" s="253"/>
      <c r="Y100" s="253"/>
      <c r="Z100" s="253"/>
      <c r="AA100" s="253"/>
      <c r="AB100" s="479" t="s">
        <v>2213</v>
      </c>
      <c r="AC100" s="264"/>
    </row>
    <row r="101" spans="1:29" ht="54.75" hidden="1" customHeight="1" x14ac:dyDescent="0.2">
      <c r="A101" s="462"/>
      <c r="B101" s="462"/>
      <c r="C101" s="462"/>
      <c r="D101" s="462"/>
      <c r="E101" s="462"/>
      <c r="F101" s="462"/>
      <c r="G101" s="266" t="str">
        <f>'01-Mapa de riesgo-UO'!I102</f>
        <v>Ausencia de procesos de sistematización de las experiencias desde decanatura apoyado en direcciones</v>
      </c>
      <c r="H101" s="462"/>
      <c r="I101" s="462"/>
      <c r="J101" s="462"/>
      <c r="K101" s="611"/>
      <c r="L101" s="614"/>
      <c r="M101" s="267">
        <f>'01-Mapa de riesgo-UO'!W102</f>
        <v>0</v>
      </c>
      <c r="N101" s="266">
        <f>'01-Mapa de riesgo-UO'!AB102</f>
        <v>0</v>
      </c>
      <c r="O101" s="266">
        <f>'01-Mapa de riesgo-UO'!AF102</f>
        <v>0</v>
      </c>
      <c r="P101" s="268">
        <f>'01-Mapa de riesgo-UO'!AK102</f>
        <v>0</v>
      </c>
      <c r="Q101" s="268">
        <f>'01-Mapa de riesgo-UO'!AP102</f>
        <v>0</v>
      </c>
      <c r="R101" s="462"/>
      <c r="S101" s="589" t="s">
        <v>2407</v>
      </c>
      <c r="T101" s="589"/>
      <c r="U101" s="269" t="str">
        <f>'01-Mapa de riesgo-UO'!AW102</f>
        <v>ASUMIR</v>
      </c>
      <c r="V101" s="269">
        <f>'01-Mapa de riesgo-UO'!AX102</f>
        <v>0</v>
      </c>
      <c r="W101" s="270">
        <f>'01-Mapa de riesgo-UO'!K102</f>
        <v>0</v>
      </c>
      <c r="X101" s="253"/>
      <c r="Y101" s="253"/>
      <c r="Z101" s="253"/>
      <c r="AA101" s="253"/>
      <c r="AB101" s="469"/>
      <c r="AC101" s="264"/>
    </row>
    <row r="102" spans="1:29" ht="54.75" hidden="1" customHeight="1" thickBot="1" x14ac:dyDescent="0.25">
      <c r="A102" s="463"/>
      <c r="B102" s="463"/>
      <c r="C102" s="463"/>
      <c r="D102" s="463"/>
      <c r="E102" s="463"/>
      <c r="F102" s="463"/>
      <c r="G102" s="266">
        <f>'01-Mapa de riesgo-UO'!I103</f>
        <v>0</v>
      </c>
      <c r="H102" s="463"/>
      <c r="I102" s="463"/>
      <c r="J102" s="463"/>
      <c r="K102" s="612"/>
      <c r="L102" s="615"/>
      <c r="M102" s="267">
        <f>'01-Mapa de riesgo-UO'!W103</f>
        <v>0</v>
      </c>
      <c r="N102" s="266">
        <f>'01-Mapa de riesgo-UO'!AB103</f>
        <v>0</v>
      </c>
      <c r="O102" s="266">
        <f>'01-Mapa de riesgo-UO'!AF103</f>
        <v>0</v>
      </c>
      <c r="P102" s="268">
        <f>'01-Mapa de riesgo-UO'!AK103</f>
        <v>0</v>
      </c>
      <c r="Q102" s="268">
        <f>'01-Mapa de riesgo-UO'!AP103</f>
        <v>0</v>
      </c>
      <c r="R102" s="463"/>
      <c r="S102" s="589"/>
      <c r="T102" s="589"/>
      <c r="U102" s="269">
        <f>'01-Mapa de riesgo-UO'!AW103</f>
        <v>0</v>
      </c>
      <c r="V102" s="269">
        <f>'01-Mapa de riesgo-UO'!AX103</f>
        <v>0</v>
      </c>
      <c r="W102" s="270">
        <f>'01-Mapa de riesgo-UO'!K103</f>
        <v>0</v>
      </c>
      <c r="X102" s="253"/>
      <c r="Y102" s="253"/>
      <c r="Z102" s="253"/>
      <c r="AA102" s="253"/>
      <c r="AB102" s="470"/>
      <c r="AC102" s="264"/>
    </row>
    <row r="103" spans="1:29" ht="54.75" hidden="1" customHeight="1" x14ac:dyDescent="0.2">
      <c r="A103" s="465">
        <v>32</v>
      </c>
      <c r="B103" s="465" t="str">
        <f>'01-Mapa de riesgo-UO'!D104</f>
        <v>DOCENCIA</v>
      </c>
      <c r="C103" s="461" t="str">
        <f>+'01-Mapa de riesgo-UO'!F104</f>
        <v>NO</v>
      </c>
      <c r="D103" s="461" t="str">
        <f>'01-Mapa de riesgo-UO'!J104</f>
        <v>Estratégico</v>
      </c>
      <c r="E103" s="461" t="str">
        <f>'01-Mapa de riesgo-UO'!K104</f>
        <v>Disminución de profesores para soportar el desarrollo de la docencia, investigación, extensión así como los PEP, el PEI y el PDI</v>
      </c>
      <c r="F103" s="461"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6" t="str">
        <f>'01-Mapa de riesgo-UO'!I104</f>
        <v>Se tiene baja sistematización de necesidades reales de mediano y largo plazo de fortalecimiento de la planta docente</v>
      </c>
      <c r="H103" s="461" t="str">
        <f>'01-Mapa de riesgo-UO'!M104</f>
        <v>Reducción del impacto en el ejercicio pedagógico
Disminución de la eficacia en el logro de los resultados de aprendizaje y por consiguiente riesgo de pérdida de sellos de calidad</v>
      </c>
      <c r="I103" s="464" t="str">
        <f>'01-Mapa de riesgo-UO'!AT104</f>
        <v>LEVE</v>
      </c>
      <c r="J103" s="461" t="str">
        <f>'01-Mapa de riesgo-UO'!AU104</f>
        <v>Documentación de necesidad en crecimiento de planta y relación docente/estudiante</v>
      </c>
      <c r="K103" s="610">
        <f>3753/29</f>
        <v>129.41379310344828</v>
      </c>
      <c r="L103" s="616" t="s">
        <v>2398</v>
      </c>
      <c r="M103" s="267" t="str">
        <f>'01-Mapa de riesgo-UO'!W104</f>
        <v>Documento actualizado con las necesidades de planta y sus indicadores estudiante/docente</v>
      </c>
      <c r="N103" s="266">
        <f>'01-Mapa de riesgo-UO'!AB104</f>
        <v>0</v>
      </c>
      <c r="O103" s="266" t="str">
        <f>'01-Mapa de riesgo-UO'!AF104</f>
        <v>Asignado</v>
      </c>
      <c r="P103" s="268" t="str">
        <f>'01-Mapa de riesgo-UO'!AK104</f>
        <v>Oportuno</v>
      </c>
      <c r="Q103" s="268" t="str">
        <f>'01-Mapa de riesgo-UO'!AP104</f>
        <v>Preventivo</v>
      </c>
      <c r="R103" s="464" t="str">
        <f>'01-Mapa de riesgo-UO'!AR104</f>
        <v>FUERTE</v>
      </c>
      <c r="S103" s="592" t="s">
        <v>2408</v>
      </c>
      <c r="T103" s="593"/>
      <c r="U103" s="269" t="str">
        <f>'01-Mapa de riesgo-UO'!AW104</f>
        <v>ASUMIR</v>
      </c>
      <c r="V103" s="269" t="str">
        <f>'01-Mapa de riesgo-UO'!AX104</f>
        <v>Continuar con la construcción y actualización del documento de necesidades docentes actualizado y que responda a las diferentes áreas</v>
      </c>
      <c r="W103" s="270" t="str">
        <f>'01-Mapa de riesgo-UO'!K104</f>
        <v>Disminución de profesores para soportar el desarrollo de la docencia, investigación, extensión así como los PEP, el PEI y el PDI</v>
      </c>
      <c r="X103" s="253" t="s">
        <v>266</v>
      </c>
      <c r="Y103" s="253" t="s">
        <v>2421</v>
      </c>
      <c r="Z103" s="253" t="s">
        <v>542</v>
      </c>
      <c r="AA103" s="253"/>
      <c r="AB103" s="479" t="s">
        <v>2209</v>
      </c>
      <c r="AC103" s="264"/>
    </row>
    <row r="104" spans="1:29" ht="54.75" hidden="1" customHeight="1" x14ac:dyDescent="0.2">
      <c r="A104" s="462"/>
      <c r="B104" s="462"/>
      <c r="C104" s="462"/>
      <c r="D104" s="462"/>
      <c r="E104" s="462"/>
      <c r="F104" s="462"/>
      <c r="G104" s="266" t="str">
        <f>'01-Mapa de riesgo-UO'!I105</f>
        <v>Ausencia de procesos de sistematización de las experiencias desde decanatura apoyado en direcciones</v>
      </c>
      <c r="H104" s="462"/>
      <c r="I104" s="462"/>
      <c r="J104" s="462"/>
      <c r="K104" s="611"/>
      <c r="L104" s="614"/>
      <c r="M104" s="267" t="str">
        <f>'01-Mapa de riesgo-UO'!W105</f>
        <v>Mecanismo sistemático de necesidad de personal docente de planta/transitorio requerido; discusión en Consejo de Facultad para transladar a órganos superiores</v>
      </c>
      <c r="N104" s="266">
        <f>'01-Mapa de riesgo-UO'!AB105</f>
        <v>0</v>
      </c>
      <c r="O104" s="266" t="str">
        <f>'01-Mapa de riesgo-UO'!AF105</f>
        <v>Asignado</v>
      </c>
      <c r="P104" s="268" t="str">
        <f>'01-Mapa de riesgo-UO'!AK105</f>
        <v>Oportuno</v>
      </c>
      <c r="Q104" s="268" t="str">
        <f>'01-Mapa de riesgo-UO'!AP105</f>
        <v>Preventivo</v>
      </c>
      <c r="R104" s="462"/>
      <c r="S104" s="592" t="s">
        <v>2409</v>
      </c>
      <c r="T104" s="593"/>
      <c r="U104" s="269" t="str">
        <f>'01-Mapa de riesgo-UO'!AW105</f>
        <v>ASUMIR</v>
      </c>
      <c r="V104" s="269" t="str">
        <f>'01-Mapa de riesgo-UO'!AX105</f>
        <v>Presentar necesidades docentes en Consejo de Facultad y órganos superiores</v>
      </c>
      <c r="W104" s="270">
        <f>'01-Mapa de riesgo-UO'!K105</f>
        <v>0</v>
      </c>
      <c r="X104" s="253" t="s">
        <v>266</v>
      </c>
      <c r="Y104" s="253" t="s">
        <v>2431</v>
      </c>
      <c r="Z104" s="253" t="s">
        <v>542</v>
      </c>
      <c r="AA104" s="253"/>
      <c r="AB104" s="469"/>
      <c r="AC104" s="264"/>
    </row>
    <row r="105" spans="1:29" ht="54.75" hidden="1" customHeight="1" thickBot="1" x14ac:dyDescent="0.25">
      <c r="A105" s="463"/>
      <c r="B105" s="463"/>
      <c r="C105" s="463"/>
      <c r="D105" s="463"/>
      <c r="E105" s="463"/>
      <c r="F105" s="463"/>
      <c r="G105" s="266">
        <f>'01-Mapa de riesgo-UO'!I106</f>
        <v>0</v>
      </c>
      <c r="H105" s="463"/>
      <c r="I105" s="463"/>
      <c r="J105" s="463"/>
      <c r="K105" s="612"/>
      <c r="L105" s="615"/>
      <c r="M105" s="267">
        <f>'01-Mapa de riesgo-UO'!W106</f>
        <v>0</v>
      </c>
      <c r="N105" s="266">
        <f>'01-Mapa de riesgo-UO'!AB106</f>
        <v>0</v>
      </c>
      <c r="O105" s="266">
        <f>'01-Mapa de riesgo-UO'!AF106</f>
        <v>0</v>
      </c>
      <c r="P105" s="268">
        <f>'01-Mapa de riesgo-UO'!AK106</f>
        <v>0</v>
      </c>
      <c r="Q105" s="268">
        <f>'01-Mapa de riesgo-UO'!AP106</f>
        <v>0</v>
      </c>
      <c r="R105" s="463"/>
      <c r="S105" s="592"/>
      <c r="T105" s="593"/>
      <c r="U105" s="269">
        <f>'01-Mapa de riesgo-UO'!AW106</f>
        <v>0</v>
      </c>
      <c r="V105" s="269">
        <f>'01-Mapa de riesgo-UO'!AX106</f>
        <v>0</v>
      </c>
      <c r="W105" s="270">
        <f>'01-Mapa de riesgo-UO'!K106</f>
        <v>0</v>
      </c>
      <c r="X105" s="253"/>
      <c r="Y105" s="253"/>
      <c r="Z105" s="253"/>
      <c r="AA105" s="253"/>
      <c r="AB105" s="470"/>
      <c r="AC105" s="264"/>
    </row>
    <row r="106" spans="1:29" ht="54.75" hidden="1" customHeight="1" x14ac:dyDescent="0.2">
      <c r="A106" s="465">
        <v>33</v>
      </c>
      <c r="B106" s="465" t="str">
        <f>'01-Mapa de riesgo-UO'!D107</f>
        <v>DOCENCIA</v>
      </c>
      <c r="C106" s="461" t="str">
        <f>+'01-Mapa de riesgo-UO'!F107</f>
        <v>NO</v>
      </c>
      <c r="D106" s="461" t="str">
        <f>'01-Mapa de riesgo-UO'!J107</f>
        <v>Estratégico</v>
      </c>
      <c r="E106" s="461" t="str">
        <f>'01-Mapa de riesgo-UO'!K107</f>
        <v>Deserción estudiantil incremental</v>
      </c>
      <c r="F106" s="461" t="str">
        <f>'01-Mapa de riesgo-UO'!L107</f>
        <v xml:space="preserve">La deserción estudiantil es uno de los fenómenos de ineficiencia del sistema estatal de universidades más notorio, tiene un enorme impacto por los enormes recursos que se destinan a la educación superior. </v>
      </c>
      <c r="G106" s="266" t="str">
        <f>'01-Mapa de riesgo-UO'!I107</f>
        <v>Monitoreo y Seguimiento</v>
      </c>
      <c r="H106" s="461" t="str">
        <f>'01-Mapa de riesgo-UO'!M107</f>
        <v>Frustración al estudiante vinculado, demotivación y desconfianza del sistema educativo.
Ineficiencia económica de la institución y el sistema universitario</v>
      </c>
      <c r="I106" s="464" t="str">
        <f>'01-Mapa de riesgo-UO'!AT107</f>
        <v>LEVE</v>
      </c>
      <c r="J106" s="461" t="str">
        <f>'01-Mapa de riesgo-UO'!AU107</f>
        <v>Porcentaje de deserción en cada uno de los programas</v>
      </c>
      <c r="K106" s="619">
        <v>6.4000000000000001E-2</v>
      </c>
      <c r="L106" s="620" t="s">
        <v>2399</v>
      </c>
      <c r="M106" s="267" t="str">
        <f>'01-Mapa de riesgo-UO'!W107</f>
        <v>Monitoreo de cifras de deserción, para posterior análisis de vulnerabilidades</v>
      </c>
      <c r="N106" s="266">
        <f>'01-Mapa de riesgo-UO'!AB107</f>
        <v>0</v>
      </c>
      <c r="O106" s="266" t="str">
        <f>'01-Mapa de riesgo-UO'!AF107</f>
        <v>Asignado</v>
      </c>
      <c r="P106" s="268" t="str">
        <f>'01-Mapa de riesgo-UO'!AK107</f>
        <v>Oportuno</v>
      </c>
      <c r="Q106" s="268" t="str">
        <f>'01-Mapa de riesgo-UO'!AP107</f>
        <v>Preventivo</v>
      </c>
      <c r="R106" s="464" t="str">
        <f>'01-Mapa de riesgo-UO'!AR107</f>
        <v>ACEPTABLE</v>
      </c>
      <c r="S106" s="592" t="s">
        <v>2410</v>
      </c>
      <c r="T106" s="593"/>
      <c r="U106" s="269" t="str">
        <f>'01-Mapa de riesgo-UO'!AW107</f>
        <v>ASUMIR</v>
      </c>
      <c r="V106" s="269">
        <f>'01-Mapa de riesgo-UO'!AX107</f>
        <v>0</v>
      </c>
      <c r="W106" s="270" t="str">
        <f>'01-Mapa de riesgo-UO'!K107</f>
        <v>Deserción estudiantil incremental</v>
      </c>
      <c r="X106" s="253"/>
      <c r="Y106" s="253"/>
      <c r="Z106" s="253"/>
      <c r="AA106" s="253"/>
      <c r="AB106" s="479" t="s">
        <v>2209</v>
      </c>
      <c r="AC106" s="264"/>
    </row>
    <row r="107" spans="1:29" ht="54.75" hidden="1" customHeight="1" x14ac:dyDescent="0.2">
      <c r="A107" s="462"/>
      <c r="B107" s="462"/>
      <c r="C107" s="462"/>
      <c r="D107" s="462"/>
      <c r="E107" s="462"/>
      <c r="F107" s="462"/>
      <c r="G107" s="266" t="str">
        <f>'01-Mapa de riesgo-UO'!I108</f>
        <v>La falta de acompañamiento hacia los estudiantes facilita la deserción por fallas académicas, desconocimiento de procesos</v>
      </c>
      <c r="H107" s="462"/>
      <c r="I107" s="462"/>
      <c r="J107" s="462"/>
      <c r="K107" s="611"/>
      <c r="L107" s="614"/>
      <c r="M107" s="267" t="str">
        <f>'01-Mapa de riesgo-UO'!W108</f>
        <v>Acciones permanentes de intervención sobre el entorno universitaria que acompañe a los estudiantes en coordinación con VRSYBU presentadas en Consejo de Facultad</v>
      </c>
      <c r="N107" s="266">
        <f>'01-Mapa de riesgo-UO'!AB108</f>
        <v>0</v>
      </c>
      <c r="O107" s="266" t="str">
        <f>'01-Mapa de riesgo-UO'!AF108</f>
        <v>Asignado</v>
      </c>
      <c r="P107" s="268" t="str">
        <f>'01-Mapa de riesgo-UO'!AK108</f>
        <v>Oportuno</v>
      </c>
      <c r="Q107" s="268" t="str">
        <f>'01-Mapa de riesgo-UO'!AP108</f>
        <v>Preventivo</v>
      </c>
      <c r="R107" s="462"/>
      <c r="S107" s="592" t="s">
        <v>2411</v>
      </c>
      <c r="T107" s="593"/>
      <c r="U107" s="269" t="str">
        <f>'01-Mapa de riesgo-UO'!AW108</f>
        <v>ASUMIR</v>
      </c>
      <c r="V107" s="269">
        <f>'01-Mapa de riesgo-UO'!AX108</f>
        <v>0</v>
      </c>
      <c r="W107" s="270">
        <f>'01-Mapa de riesgo-UO'!K108</f>
        <v>0</v>
      </c>
      <c r="X107" s="253"/>
      <c r="Y107" s="253"/>
      <c r="Z107" s="253"/>
      <c r="AA107" s="253"/>
      <c r="AB107" s="469"/>
      <c r="AC107" s="264"/>
    </row>
    <row r="108" spans="1:29" ht="54.75" hidden="1" customHeight="1" thickBot="1" x14ac:dyDescent="0.25">
      <c r="A108" s="463"/>
      <c r="B108" s="463"/>
      <c r="C108" s="463"/>
      <c r="D108" s="463"/>
      <c r="E108" s="463"/>
      <c r="F108" s="463"/>
      <c r="G108" s="266" t="str">
        <f>'01-Mapa de riesgo-UO'!I109</f>
        <v>Carencia de ambientes educativos institucionales que fomenten la investigación, brinden apoyo a emprendedores, faciliten visitas académicas y promuevan la pertenencia en grupos de afinidad y de investigación, entre otros</v>
      </c>
      <c r="H108" s="463"/>
      <c r="I108" s="463"/>
      <c r="J108" s="463"/>
      <c r="K108" s="612"/>
      <c r="L108" s="615"/>
      <c r="M108" s="267" t="str">
        <f>'01-Mapa de riesgo-UO'!W109</f>
        <v>Plantear la necesidad  de generar un sistema de medición de la deserción con la capacidad de caracterizar las causas del fenómeno.</v>
      </c>
      <c r="N108" s="266">
        <f>'01-Mapa de riesgo-UO'!AB109</f>
        <v>0</v>
      </c>
      <c r="O108" s="266" t="str">
        <f>'01-Mapa de riesgo-UO'!AF109</f>
        <v>Asignado</v>
      </c>
      <c r="P108" s="268" t="str">
        <f>'01-Mapa de riesgo-UO'!AK109</f>
        <v>Oportuno</v>
      </c>
      <c r="Q108" s="268" t="str">
        <f>'01-Mapa de riesgo-UO'!AP109</f>
        <v>Preventivo</v>
      </c>
      <c r="R108" s="463"/>
      <c r="S108" s="592" t="s">
        <v>2412</v>
      </c>
      <c r="T108" s="593"/>
      <c r="U108" s="269" t="str">
        <f>'01-Mapa de riesgo-UO'!AW109</f>
        <v>ASUMIR</v>
      </c>
      <c r="V108" s="269">
        <f>'01-Mapa de riesgo-UO'!AX109</f>
        <v>0</v>
      </c>
      <c r="W108" s="270">
        <f>'01-Mapa de riesgo-UO'!K109</f>
        <v>0</v>
      </c>
      <c r="X108" s="253"/>
      <c r="Y108" s="253"/>
      <c r="Z108" s="253"/>
      <c r="AA108" s="253"/>
      <c r="AB108" s="470"/>
      <c r="AC108" s="264"/>
    </row>
    <row r="109" spans="1:29" ht="54.75" hidden="1" customHeight="1" x14ac:dyDescent="0.2">
      <c r="A109" s="465">
        <v>34</v>
      </c>
      <c r="B109" s="465" t="str">
        <f>'01-Mapa de riesgo-UO'!D110</f>
        <v>EXTENSIÓN_PROYECCIÓN_SOCIAL</v>
      </c>
      <c r="C109" s="461" t="str">
        <f>+'01-Mapa de riesgo-UO'!F110</f>
        <v>NO</v>
      </c>
      <c r="D109" s="461" t="str">
        <f>'01-Mapa de riesgo-UO'!J110</f>
        <v>Estratégico</v>
      </c>
      <c r="E109" s="461" t="str">
        <f>'01-Mapa de riesgo-UO'!K110</f>
        <v>Bajo relacionamiento de la facultad y los programas en el medio externo</v>
      </c>
      <c r="F109" s="461"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6" t="str">
        <f>'01-Mapa de riesgo-UO'!I110</f>
        <v>No se conocen todos los planes de desarrollo de los gobiernos entrantes</v>
      </c>
      <c r="H109" s="461"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64" t="str">
        <f>'01-Mapa de riesgo-UO'!AT110</f>
        <v>MODERADO</v>
      </c>
      <c r="J109" s="461" t="str">
        <f>'01-Mapa de riesgo-UO'!AU110</f>
        <v>Promedio de escenarios (eventos) de participación regional</v>
      </c>
      <c r="K109" s="618">
        <v>7</v>
      </c>
      <c r="L109" s="616" t="s">
        <v>2400</v>
      </c>
      <c r="M109" s="267" t="str">
        <f>'01-Mapa de riesgo-UO'!W110</f>
        <v>Revisión de los planes de competitividad y el acercamiento a las discusiones gremiales de la región y el país</v>
      </c>
      <c r="N109" s="266">
        <f>'01-Mapa de riesgo-UO'!AB110</f>
        <v>0</v>
      </c>
      <c r="O109" s="266" t="str">
        <f>'01-Mapa de riesgo-UO'!AF110</f>
        <v>Asignado</v>
      </c>
      <c r="P109" s="268" t="str">
        <f>'01-Mapa de riesgo-UO'!AK110</f>
        <v>Oportuno</v>
      </c>
      <c r="Q109" s="268" t="str">
        <f>'01-Mapa de riesgo-UO'!AP110</f>
        <v>Preventivo</v>
      </c>
      <c r="R109" s="464" t="str">
        <f>'01-Mapa de riesgo-UO'!AR110</f>
        <v>ACEPTABLE</v>
      </c>
      <c r="S109" s="592" t="s">
        <v>2413</v>
      </c>
      <c r="T109" s="593"/>
      <c r="U109" s="269" t="str">
        <f>'01-Mapa de riesgo-UO'!AW110</f>
        <v>REDUCIR</v>
      </c>
      <c r="V109" s="269" t="str">
        <f>'01-Mapa de riesgo-UO'!AX110</f>
        <v>Utilización de Google Drive como repositorio para facilitar la gestión de los planes de desarrollo y competitividad de los gremios y entidades territoriales.</v>
      </c>
      <c r="W109" s="270" t="str">
        <f>'01-Mapa de riesgo-UO'!K110</f>
        <v>Bajo relacionamiento de la facultad y los programas en el medio externo</v>
      </c>
      <c r="X109" s="253" t="s">
        <v>266</v>
      </c>
      <c r="Y109" s="253" t="s">
        <v>2423</v>
      </c>
      <c r="Z109" s="253" t="s">
        <v>542</v>
      </c>
      <c r="AA109" s="253"/>
      <c r="AB109" s="479" t="s">
        <v>2209</v>
      </c>
      <c r="AC109" s="264"/>
    </row>
    <row r="110" spans="1:29" ht="54.75" hidden="1" customHeight="1" x14ac:dyDescent="0.2">
      <c r="A110" s="462"/>
      <c r="B110" s="462"/>
      <c r="C110" s="462"/>
      <c r="D110" s="462"/>
      <c r="E110" s="462"/>
      <c r="F110" s="462"/>
      <c r="G110" s="266" t="str">
        <f>'01-Mapa de riesgo-UO'!I111</f>
        <v>Carecemos de un mecaniso o proceso institucional establecido para interactuar con los gremios.</v>
      </c>
      <c r="H110" s="462"/>
      <c r="I110" s="462"/>
      <c r="J110" s="462"/>
      <c r="K110" s="611"/>
      <c r="L110" s="614"/>
      <c r="M110" s="267" t="str">
        <f>'01-Mapa de riesgo-UO'!W111</f>
        <v>Reuniones periódicas de comité de extensión y revisión al interior del Consejo de Facultad los planes propuestos</v>
      </c>
      <c r="N110" s="266">
        <f>'01-Mapa de riesgo-UO'!AB111</f>
        <v>0</v>
      </c>
      <c r="O110" s="266" t="str">
        <f>'01-Mapa de riesgo-UO'!AF111</f>
        <v>Asignado</v>
      </c>
      <c r="P110" s="268" t="str">
        <f>'01-Mapa de riesgo-UO'!AK111</f>
        <v>Oportuno</v>
      </c>
      <c r="Q110" s="268" t="str">
        <f>'01-Mapa de riesgo-UO'!AP111</f>
        <v>Preventivo</v>
      </c>
      <c r="R110" s="462"/>
      <c r="S110" s="592" t="s">
        <v>2414</v>
      </c>
      <c r="T110" s="593"/>
      <c r="U110" s="269" t="str">
        <f>'01-Mapa de riesgo-UO'!AW111</f>
        <v>REDUCIR</v>
      </c>
      <c r="V110" s="269" t="str">
        <f>'01-Mapa de riesgo-UO'!AX111</f>
        <v>Utilización del Google Drive para facilitar la gestión y el acercamiento con el Consejo de Facultad</v>
      </c>
      <c r="W110" s="270">
        <f>'01-Mapa de riesgo-UO'!K111</f>
        <v>0</v>
      </c>
      <c r="X110" s="253" t="s">
        <v>266</v>
      </c>
      <c r="Y110" s="253" t="s">
        <v>2424</v>
      </c>
      <c r="Z110" s="253" t="s">
        <v>542</v>
      </c>
      <c r="AA110" s="253"/>
      <c r="AB110" s="469"/>
      <c r="AC110" s="264"/>
    </row>
    <row r="111" spans="1:29" ht="54.75" hidden="1" customHeight="1" x14ac:dyDescent="0.2">
      <c r="A111" s="463"/>
      <c r="B111" s="463"/>
      <c r="C111" s="463"/>
      <c r="D111" s="463"/>
      <c r="E111" s="463"/>
      <c r="F111" s="463"/>
      <c r="G111" s="266" t="str">
        <f>'01-Mapa de riesgo-UO'!I112</f>
        <v>No se cuenta con un plan estratégico que permita seguir unos lineamientos en el tiempo al interior de la facultad.</v>
      </c>
      <c r="H111" s="463"/>
      <c r="I111" s="463"/>
      <c r="J111" s="463"/>
      <c r="K111" s="597"/>
      <c r="L111" s="594"/>
      <c r="M111" s="267" t="str">
        <f>'01-Mapa de riesgo-UO'!W112</f>
        <v>Desarrollo del Plan Estratégico de la Facultad 2023-2032 en donde participan los diferentes estamentos</v>
      </c>
      <c r="N111" s="266">
        <f>'01-Mapa de riesgo-UO'!AB112</f>
        <v>0</v>
      </c>
      <c r="O111" s="266" t="str">
        <f>'01-Mapa de riesgo-UO'!AF112</f>
        <v>Asignado</v>
      </c>
      <c r="P111" s="268" t="str">
        <f>'01-Mapa de riesgo-UO'!AK112</f>
        <v>Oportuno</v>
      </c>
      <c r="Q111" s="268" t="str">
        <f>'01-Mapa de riesgo-UO'!AP112</f>
        <v>Preventivo</v>
      </c>
      <c r="R111" s="463"/>
      <c r="S111" s="592" t="s">
        <v>2415</v>
      </c>
      <c r="T111" s="593"/>
      <c r="U111" s="269" t="str">
        <f>'01-Mapa de riesgo-UO'!AW112</f>
        <v>REDUCIR</v>
      </c>
      <c r="V111" s="269" t="str">
        <f>'01-Mapa de riesgo-UO'!AX112</f>
        <v>Foros con los diferentes estamentos  para la construcción de un plan estratégico para la facultad</v>
      </c>
      <c r="W111" s="270">
        <f>'01-Mapa de riesgo-UO'!K112</f>
        <v>0</v>
      </c>
      <c r="X111" s="253" t="s">
        <v>266</v>
      </c>
      <c r="Y111" s="253" t="s">
        <v>2432</v>
      </c>
      <c r="Z111" s="253" t="s">
        <v>542</v>
      </c>
      <c r="AA111" s="253"/>
      <c r="AB111" s="470"/>
      <c r="AC111" s="264"/>
    </row>
    <row r="112" spans="1:29" ht="54.75" hidden="1" customHeight="1" x14ac:dyDescent="0.2">
      <c r="A112" s="465">
        <v>35</v>
      </c>
      <c r="B112" s="465" t="str">
        <f>'01-Mapa de riesgo-UO'!D113</f>
        <v>ADMINISTRACIÓN_INSTITUCIONAL</v>
      </c>
      <c r="C112" s="461" t="str">
        <f>+'01-Mapa de riesgo-UO'!F113</f>
        <v>NO</v>
      </c>
      <c r="D112" s="461" t="str">
        <f>'01-Mapa de riesgo-UO'!J113</f>
        <v>Financiero</v>
      </c>
      <c r="E112" s="461" t="str">
        <f>'01-Mapa de riesgo-UO'!K113</f>
        <v>Posibilidad que ocurra un error en la aprobación de solicitudes que esté fuera de los parámetros que establece el reglamento</v>
      </c>
      <c r="F112" s="461" t="str">
        <f>'01-Mapa de riesgo-UO'!L113</f>
        <v>Las directivas académicas como los Decanos de las Facultades tienen entre sus funciones la gestión en la ordenación del gasto público respetando los montos máximos establecidos según la normatividad vigente</v>
      </c>
      <c r="G112" s="266"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61"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64" t="str">
        <f>'01-Mapa de riesgo-UO'!AT113</f>
        <v>MODERADO</v>
      </c>
      <c r="J112" s="461" t="str">
        <f>'01-Mapa de riesgo-UO'!AU113</f>
        <v xml:space="preserve"># de solicitudes que sean de ordenación del gasto que supere los limites establecidos por el reglamento </v>
      </c>
      <c r="K112" s="596">
        <v>1</v>
      </c>
      <c r="L112" s="589" t="s">
        <v>2401</v>
      </c>
      <c r="M112" s="267" t="str">
        <f>'01-Mapa de riesgo-UO'!W113</f>
        <v>Revisión de las aprobaciones del gasto público manuales al momento de llegar la solicitud</v>
      </c>
      <c r="N112" s="266">
        <f>'01-Mapa de riesgo-UO'!AB113</f>
        <v>0</v>
      </c>
      <c r="O112" s="266" t="str">
        <f>'01-Mapa de riesgo-UO'!AF113</f>
        <v>Asignado</v>
      </c>
      <c r="P112" s="268" t="str">
        <f>'01-Mapa de riesgo-UO'!AK113</f>
        <v>Oportuno</v>
      </c>
      <c r="Q112" s="268" t="str">
        <f>'01-Mapa de riesgo-UO'!AP113</f>
        <v>Preventivo</v>
      </c>
      <c r="R112" s="464" t="str">
        <f>'01-Mapa de riesgo-UO'!AR113</f>
        <v>ACEPTABLE</v>
      </c>
      <c r="S112" s="592" t="s">
        <v>2416</v>
      </c>
      <c r="T112" s="593"/>
      <c r="U112" s="269" t="str">
        <f>'01-Mapa de riesgo-UO'!AW113</f>
        <v>TRANSFERIR</v>
      </c>
      <c r="V112" s="269" t="str">
        <f>'01-Mapa de riesgo-UO'!AX113</f>
        <v>Cuando se realiza una solicitud, es responsabilidad del solicitante asumir el riesgo, ya que debe tener conocimiento de la normativa que regula el tipo de solicitud y sus montos máximos.</v>
      </c>
      <c r="W112" s="270" t="str">
        <f>'01-Mapa de riesgo-UO'!K113</f>
        <v>Posibilidad que ocurra un error en la aprobación de solicitudes que esté fuera de los parámetros que establece el reglamento</v>
      </c>
      <c r="X112" s="253" t="s">
        <v>266</v>
      </c>
      <c r="Y112" s="253" t="s">
        <v>2426</v>
      </c>
      <c r="Z112" s="253" t="s">
        <v>542</v>
      </c>
      <c r="AA112" s="253"/>
      <c r="AB112" s="479" t="s">
        <v>2213</v>
      </c>
      <c r="AC112" s="264"/>
    </row>
    <row r="113" spans="1:29" ht="54.75" hidden="1" customHeight="1" x14ac:dyDescent="0.2">
      <c r="A113" s="462"/>
      <c r="B113" s="462"/>
      <c r="C113" s="462"/>
      <c r="D113" s="462"/>
      <c r="E113" s="462"/>
      <c r="F113" s="462"/>
      <c r="G113" s="266">
        <f>'01-Mapa de riesgo-UO'!I114</f>
        <v>0</v>
      </c>
      <c r="H113" s="462"/>
      <c r="I113" s="462"/>
      <c r="J113" s="462"/>
      <c r="K113" s="591"/>
      <c r="L113" s="589"/>
      <c r="M113" s="267">
        <f>'01-Mapa de riesgo-UO'!W114</f>
        <v>0</v>
      </c>
      <c r="N113" s="266">
        <f>'01-Mapa de riesgo-UO'!AB114</f>
        <v>0</v>
      </c>
      <c r="O113" s="266">
        <f>'01-Mapa de riesgo-UO'!AF114</f>
        <v>0</v>
      </c>
      <c r="P113" s="268">
        <f>'01-Mapa de riesgo-UO'!AK114</f>
        <v>0</v>
      </c>
      <c r="Q113" s="268">
        <f>'01-Mapa de riesgo-UO'!AP114</f>
        <v>0</v>
      </c>
      <c r="R113" s="462"/>
      <c r="S113" s="592"/>
      <c r="T113" s="593"/>
      <c r="U113" s="269" t="str">
        <f>'01-Mapa de riesgo-UO'!AW114</f>
        <v>REDUCIR</v>
      </c>
      <c r="V113" s="269" t="str">
        <f>'01-Mapa de riesgo-UO'!AX114</f>
        <v>Consultar las normas vigentes. Compartir y socializar con las personas involucradas la información a través del correo electronico</v>
      </c>
      <c r="W113" s="270">
        <f>'01-Mapa de riesgo-UO'!K114</f>
        <v>0</v>
      </c>
      <c r="X113" s="253" t="s">
        <v>266</v>
      </c>
      <c r="Y113" s="253" t="s">
        <v>2427</v>
      </c>
      <c r="Z113" s="253" t="s">
        <v>542</v>
      </c>
      <c r="AA113" s="253"/>
      <c r="AB113" s="469"/>
      <c r="AC113" s="264"/>
    </row>
    <row r="114" spans="1:29" ht="54.75" hidden="1" customHeight="1" x14ac:dyDescent="0.2">
      <c r="A114" s="463"/>
      <c r="B114" s="463"/>
      <c r="C114" s="463"/>
      <c r="D114" s="463"/>
      <c r="E114" s="463"/>
      <c r="F114" s="463"/>
      <c r="G114" s="266">
        <f>'01-Mapa de riesgo-UO'!I115</f>
        <v>0</v>
      </c>
      <c r="H114" s="463"/>
      <c r="I114" s="463"/>
      <c r="J114" s="463"/>
      <c r="K114" s="591"/>
      <c r="L114" s="589"/>
      <c r="M114" s="267">
        <f>'01-Mapa de riesgo-UO'!W115</f>
        <v>0</v>
      </c>
      <c r="N114" s="266">
        <f>'01-Mapa de riesgo-UO'!AB115</f>
        <v>0</v>
      </c>
      <c r="O114" s="266">
        <f>'01-Mapa de riesgo-UO'!AF115</f>
        <v>0</v>
      </c>
      <c r="P114" s="268">
        <f>'01-Mapa de riesgo-UO'!AK115</f>
        <v>0</v>
      </c>
      <c r="Q114" s="268">
        <f>'01-Mapa de riesgo-UO'!AP115</f>
        <v>0</v>
      </c>
      <c r="R114" s="463"/>
      <c r="S114" s="592"/>
      <c r="T114" s="593"/>
      <c r="U114" s="269">
        <f>'01-Mapa de riesgo-UO'!AW115</f>
        <v>0</v>
      </c>
      <c r="V114" s="269">
        <f>'01-Mapa de riesgo-UO'!AX115</f>
        <v>0</v>
      </c>
      <c r="W114" s="270">
        <f>'01-Mapa de riesgo-UO'!K115</f>
        <v>0</v>
      </c>
      <c r="X114" s="253"/>
      <c r="Y114" s="253"/>
      <c r="Z114" s="253"/>
      <c r="AA114" s="253"/>
      <c r="AB114" s="470"/>
      <c r="AC114" s="264"/>
    </row>
    <row r="115" spans="1:29" ht="54.75" hidden="1" customHeight="1" x14ac:dyDescent="0.2">
      <c r="A115" s="465">
        <v>36</v>
      </c>
      <c r="B115" s="465" t="str">
        <f>'01-Mapa de riesgo-UO'!D116</f>
        <v>ADMINISTRACIÓN_INSTITUCIONAL</v>
      </c>
      <c r="C115" s="461" t="str">
        <f>+'01-Mapa de riesgo-UO'!F116</f>
        <v>NO</v>
      </c>
      <c r="D115" s="461" t="str">
        <f>'01-Mapa de riesgo-UO'!J116</f>
        <v>Derechos_Humanos</v>
      </c>
      <c r="E115" s="461" t="str">
        <f>'01-Mapa de riesgo-UO'!K116</f>
        <v>Posibilidad de deterioro significativo en el desempeño individual y colectivo, resolución de conflictos y trabajo en equipo</v>
      </c>
      <c r="F115" s="461"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6" t="str">
        <f>'01-Mapa de riesgo-UO'!I116</f>
        <v>Falta de capacitación continua en habilidades blandas para los funcionarios adscritos a la facultad</v>
      </c>
      <c r="H115" s="461"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64" t="str">
        <f>'01-Mapa de riesgo-UO'!AT116</f>
        <v>MODERADO</v>
      </c>
      <c r="J115" s="461" t="str">
        <f>'01-Mapa de riesgo-UO'!AU116</f>
        <v>Tasa de rotación de personal, evaluaciones de desempeño</v>
      </c>
      <c r="K115" s="596">
        <v>1</v>
      </c>
      <c r="L115" s="589" t="s">
        <v>2402</v>
      </c>
      <c r="M115" s="267" t="str">
        <f>'01-Mapa de riesgo-UO'!W116</f>
        <v>Desarrollo de capacitaciones periodicas en diferentes temas afines</v>
      </c>
      <c r="N115" s="266">
        <f>'01-Mapa de riesgo-UO'!AB116</f>
        <v>0</v>
      </c>
      <c r="O115" s="266" t="str">
        <f>'01-Mapa de riesgo-UO'!AF116</f>
        <v>Asignado</v>
      </c>
      <c r="P115" s="268" t="str">
        <f>'01-Mapa de riesgo-UO'!AK116</f>
        <v>Oportuno</v>
      </c>
      <c r="Q115" s="268" t="str">
        <f>'01-Mapa de riesgo-UO'!AP116</f>
        <v>Preventivo</v>
      </c>
      <c r="R115" s="464" t="str">
        <f>'01-Mapa de riesgo-UO'!AR116</f>
        <v>ACEPTABLE</v>
      </c>
      <c r="S115" s="592" t="s">
        <v>2417</v>
      </c>
      <c r="T115" s="593"/>
      <c r="U115" s="269" t="str">
        <f>'01-Mapa de riesgo-UO'!AW116</f>
        <v>TRANSFERIR</v>
      </c>
      <c r="V115" s="269" t="str">
        <f>'01-Mapa de riesgo-UO'!AX116</f>
        <v xml:space="preserve">Una vez que la propuesta de talento humano para la atención de las capacitaciones en habilidades blandas haya sido desarrollada y aprobada, se procederá a programar las sesiones de capacitación. </v>
      </c>
      <c r="W115" s="270" t="str">
        <f>'01-Mapa de riesgo-UO'!K116</f>
        <v>Posibilidad de deterioro significativo en el desempeño individual y colectivo, resolución de conflictos y trabajo en equipo</v>
      </c>
      <c r="X115" s="253" t="s">
        <v>266</v>
      </c>
      <c r="Y115" s="253" t="s">
        <v>2433</v>
      </c>
      <c r="Z115" s="253" t="s">
        <v>542</v>
      </c>
      <c r="AA115" s="253"/>
      <c r="AB115" s="479" t="s">
        <v>2213</v>
      </c>
      <c r="AC115" s="264"/>
    </row>
    <row r="116" spans="1:29" ht="54.75" hidden="1" customHeight="1" x14ac:dyDescent="0.2">
      <c r="A116" s="462"/>
      <c r="B116" s="462"/>
      <c r="C116" s="462"/>
      <c r="D116" s="462"/>
      <c r="E116" s="462"/>
      <c r="F116" s="462"/>
      <c r="G116" s="266">
        <f>'01-Mapa de riesgo-UO'!I117</f>
        <v>0</v>
      </c>
      <c r="H116" s="462"/>
      <c r="I116" s="462"/>
      <c r="J116" s="462"/>
      <c r="K116" s="591"/>
      <c r="L116" s="589"/>
      <c r="M116" s="267">
        <f>'01-Mapa de riesgo-UO'!W117</f>
        <v>0</v>
      </c>
      <c r="N116" s="266">
        <f>'01-Mapa de riesgo-UO'!AB117</f>
        <v>0</v>
      </c>
      <c r="O116" s="266">
        <f>'01-Mapa de riesgo-UO'!AF117</f>
        <v>0</v>
      </c>
      <c r="P116" s="268">
        <f>'01-Mapa de riesgo-UO'!AK117</f>
        <v>0</v>
      </c>
      <c r="Q116" s="268">
        <f>'01-Mapa de riesgo-UO'!AP117</f>
        <v>0</v>
      </c>
      <c r="R116" s="462"/>
      <c r="S116" s="592"/>
      <c r="T116" s="593"/>
      <c r="U116" s="269">
        <f>'01-Mapa de riesgo-UO'!AW117</f>
        <v>0</v>
      </c>
      <c r="V116" s="269">
        <f>'01-Mapa de riesgo-UO'!AX117</f>
        <v>0</v>
      </c>
      <c r="W116" s="270">
        <f>'01-Mapa de riesgo-UO'!K117</f>
        <v>0</v>
      </c>
      <c r="X116" s="253"/>
      <c r="Y116" s="253"/>
      <c r="Z116" s="253"/>
      <c r="AA116" s="253"/>
      <c r="AB116" s="469"/>
      <c r="AC116" s="264"/>
    </row>
    <row r="117" spans="1:29" ht="54.75" hidden="1" customHeight="1" x14ac:dyDescent="0.2">
      <c r="A117" s="463"/>
      <c r="B117" s="463"/>
      <c r="C117" s="463"/>
      <c r="D117" s="463"/>
      <c r="E117" s="463"/>
      <c r="F117" s="463"/>
      <c r="G117" s="266">
        <f>'01-Mapa de riesgo-UO'!I118</f>
        <v>0</v>
      </c>
      <c r="H117" s="463"/>
      <c r="I117" s="463"/>
      <c r="J117" s="463"/>
      <c r="K117" s="591"/>
      <c r="L117" s="589"/>
      <c r="M117" s="267">
        <f>'01-Mapa de riesgo-UO'!W118</f>
        <v>0</v>
      </c>
      <c r="N117" s="266">
        <f>'01-Mapa de riesgo-UO'!AB118</f>
        <v>0</v>
      </c>
      <c r="O117" s="266">
        <f>'01-Mapa de riesgo-UO'!AF118</f>
        <v>0</v>
      </c>
      <c r="P117" s="268">
        <f>'01-Mapa de riesgo-UO'!AK118</f>
        <v>0</v>
      </c>
      <c r="Q117" s="268">
        <f>'01-Mapa de riesgo-UO'!AP118</f>
        <v>0</v>
      </c>
      <c r="R117" s="463"/>
      <c r="S117" s="592"/>
      <c r="T117" s="593"/>
      <c r="U117" s="269">
        <f>'01-Mapa de riesgo-UO'!AW118</f>
        <v>0</v>
      </c>
      <c r="V117" s="269">
        <f>'01-Mapa de riesgo-UO'!AX118</f>
        <v>0</v>
      </c>
      <c r="W117" s="270">
        <f>'01-Mapa de riesgo-UO'!K118</f>
        <v>0</v>
      </c>
      <c r="X117" s="253"/>
      <c r="Y117" s="253"/>
      <c r="Z117" s="253"/>
      <c r="AA117" s="253"/>
      <c r="AB117" s="470"/>
      <c r="AC117" s="264"/>
    </row>
    <row r="118" spans="1:29" ht="54.75" hidden="1" customHeight="1" x14ac:dyDescent="0.2">
      <c r="A118" s="465">
        <v>37</v>
      </c>
      <c r="B118" s="465" t="str">
        <f>'01-Mapa de riesgo-UO'!D119</f>
        <v>DOCENCIA</v>
      </c>
      <c r="C118" s="461" t="str">
        <f>+'01-Mapa de riesgo-UO'!F119</f>
        <v>NO</v>
      </c>
      <c r="D118" s="461" t="str">
        <f>'01-Mapa de riesgo-UO'!J119</f>
        <v>Estratégico</v>
      </c>
      <c r="E118" s="461" t="str">
        <f>'01-Mapa de riesgo-UO'!K119</f>
        <v>No apertura de nuevas cohortes de los programas de posgrado</v>
      </c>
      <c r="F118" s="461" t="str">
        <f>'01-Mapa de riesgo-UO'!L119</f>
        <v>Programas académicos de Posgrados que no pueden aperturar nuevas cohortes por la baja demanda de los programas académicos de posgrado de acuerdo a las condiciones de educación superior del sector.</v>
      </c>
      <c r="G118" s="266" t="str">
        <f>'01-Mapa de riesgo-UO'!I119</f>
        <v>Demanda limitada de estudiantes para los programas académicos de posgrado</v>
      </c>
      <c r="H118" s="461" t="str">
        <f>'01-Mapa de riesgo-UO'!M119</f>
        <v>- Desfinanciación de los recursos financieros de la Facultad
- Posibilidad de cierre del programa de posgrado</v>
      </c>
      <c r="I118" s="464" t="str">
        <f>'01-Mapa de riesgo-UO'!AT119</f>
        <v>MODERADO</v>
      </c>
      <c r="J118" s="461" t="str">
        <f>'01-Mapa de riesgo-UO'!AU119</f>
        <v>N° de cohortes aperturadas anualmente por programa académico</v>
      </c>
      <c r="K118" s="596">
        <v>0.3</v>
      </c>
      <c r="L118" s="589" t="s">
        <v>2434</v>
      </c>
      <c r="M118" s="267" t="str">
        <f>'01-Mapa de riesgo-UO'!W119</f>
        <v>Implementación y seguimiento de estrategias de difusión de los programas de posgrados</v>
      </c>
      <c r="N118" s="266">
        <f>'01-Mapa de riesgo-UO'!AB119</f>
        <v>0</v>
      </c>
      <c r="O118" s="266" t="str">
        <f>'01-Mapa de riesgo-UO'!AF119</f>
        <v>Asignado</v>
      </c>
      <c r="P118" s="268" t="str">
        <f>'01-Mapa de riesgo-UO'!AK119</f>
        <v>Oportuno</v>
      </c>
      <c r="Q118" s="268" t="str">
        <f>'01-Mapa de riesgo-UO'!AP119</f>
        <v>Preventivo</v>
      </c>
      <c r="R118" s="464" t="str">
        <f>'01-Mapa de riesgo-UO'!AR119</f>
        <v>ACEPTABLE</v>
      </c>
      <c r="S118" s="589" t="s">
        <v>2454</v>
      </c>
      <c r="T118" s="589"/>
      <c r="U118" s="269" t="str">
        <f>'01-Mapa de riesgo-UO'!AW119</f>
        <v>REDUCIR</v>
      </c>
      <c r="V118" s="269" t="str">
        <f>'01-Mapa de riesgo-UO'!AX119</f>
        <v>Enviar informacion a Instituciones o empresas donde existan profesionales que cumplen con el perfil del programa de posgrado</v>
      </c>
      <c r="W118" s="270" t="str">
        <f>'01-Mapa de riesgo-UO'!K119</f>
        <v>No apertura de nuevas cohortes de los programas de posgrado</v>
      </c>
      <c r="X118" s="253" t="s">
        <v>541</v>
      </c>
      <c r="Y118" s="253" t="s">
        <v>2456</v>
      </c>
      <c r="Z118" s="253" t="s">
        <v>544</v>
      </c>
      <c r="AA118" s="253" t="s">
        <v>2444</v>
      </c>
      <c r="AB118" s="479" t="s">
        <v>2209</v>
      </c>
      <c r="AC118" s="264"/>
    </row>
    <row r="119" spans="1:29" ht="54.75" hidden="1" customHeight="1" x14ac:dyDescent="0.2">
      <c r="A119" s="462"/>
      <c r="B119" s="462"/>
      <c r="C119" s="462"/>
      <c r="D119" s="462"/>
      <c r="E119" s="462"/>
      <c r="F119" s="462"/>
      <c r="G119" s="266" t="str">
        <f>'01-Mapa de riesgo-UO'!I120</f>
        <v>Falta de conocimiento de las personas sobre los programas de posgrado.</v>
      </c>
      <c r="H119" s="462"/>
      <c r="I119" s="462"/>
      <c r="J119" s="462"/>
      <c r="K119" s="591"/>
      <c r="L119" s="589"/>
      <c r="M119" s="267" t="str">
        <f>'01-Mapa de riesgo-UO'!W120</f>
        <v>Invitación a los estudiantes que pertenecen a grupos y semilleros de investigación, a continuar el estudio de posgrado</v>
      </c>
      <c r="N119" s="266">
        <f>'01-Mapa de riesgo-UO'!AB120</f>
        <v>0</v>
      </c>
      <c r="O119" s="266" t="str">
        <f>'01-Mapa de riesgo-UO'!AF120</f>
        <v>Asignado</v>
      </c>
      <c r="P119" s="268" t="str">
        <f>'01-Mapa de riesgo-UO'!AK120</f>
        <v>Oportuno</v>
      </c>
      <c r="Q119" s="268" t="str">
        <f>'01-Mapa de riesgo-UO'!AP120</f>
        <v>Preventivo</v>
      </c>
      <c r="R119" s="462"/>
      <c r="S119" s="589" t="s">
        <v>2438</v>
      </c>
      <c r="T119" s="589"/>
      <c r="U119" s="269" t="str">
        <f>'01-Mapa de riesgo-UO'!AW120</f>
        <v>REDUCIR</v>
      </c>
      <c r="V119" s="269" t="str">
        <f>'01-Mapa de riesgo-UO'!AX120</f>
        <v xml:space="preserve">Búsqueda de financiación de proyectos en Minciencias, icetex y otras entidades </v>
      </c>
      <c r="W119" s="270">
        <f>'01-Mapa de riesgo-UO'!K120</f>
        <v>0</v>
      </c>
      <c r="X119" s="253" t="s">
        <v>541</v>
      </c>
      <c r="Y119" s="253" t="s">
        <v>2457</v>
      </c>
      <c r="Z119" s="253" t="s">
        <v>542</v>
      </c>
      <c r="AA119" s="253" t="s">
        <v>2458</v>
      </c>
      <c r="AB119" s="469"/>
      <c r="AC119" s="264"/>
    </row>
    <row r="120" spans="1:29" ht="54.75" hidden="1" customHeight="1" x14ac:dyDescent="0.2">
      <c r="A120" s="463"/>
      <c r="B120" s="463"/>
      <c r="C120" s="463"/>
      <c r="D120" s="463"/>
      <c r="E120" s="463"/>
      <c r="F120" s="463"/>
      <c r="G120" s="266">
        <f>'01-Mapa de riesgo-UO'!I121</f>
        <v>0</v>
      </c>
      <c r="H120" s="463"/>
      <c r="I120" s="463"/>
      <c r="J120" s="463"/>
      <c r="K120" s="591"/>
      <c r="L120" s="589"/>
      <c r="M120" s="267">
        <f>'01-Mapa de riesgo-UO'!W121</f>
        <v>0</v>
      </c>
      <c r="N120" s="266">
        <f>'01-Mapa de riesgo-UO'!AB121</f>
        <v>0</v>
      </c>
      <c r="O120" s="266">
        <f>'01-Mapa de riesgo-UO'!AF121</f>
        <v>0</v>
      </c>
      <c r="P120" s="268">
        <f>'01-Mapa de riesgo-UO'!AK121</f>
        <v>0</v>
      </c>
      <c r="Q120" s="268">
        <f>'01-Mapa de riesgo-UO'!AP121</f>
        <v>0</v>
      </c>
      <c r="R120" s="463"/>
      <c r="S120" s="589"/>
      <c r="T120" s="589"/>
      <c r="U120" s="269">
        <f>'01-Mapa de riesgo-UO'!AW121</f>
        <v>0</v>
      </c>
      <c r="V120" s="269">
        <f>'01-Mapa de riesgo-UO'!AX121</f>
        <v>0</v>
      </c>
      <c r="W120" s="270">
        <f>'01-Mapa de riesgo-UO'!K121</f>
        <v>0</v>
      </c>
      <c r="X120" s="253"/>
      <c r="Y120" s="253"/>
      <c r="Z120" s="253"/>
      <c r="AA120" s="253"/>
      <c r="AB120" s="470"/>
      <c r="AC120" s="264"/>
    </row>
    <row r="121" spans="1:29" ht="54.75" hidden="1" customHeight="1" x14ac:dyDescent="0.2">
      <c r="A121" s="465">
        <v>38</v>
      </c>
      <c r="B121" s="465" t="str">
        <f>'01-Mapa de riesgo-UO'!D122</f>
        <v>ADMINISTRACIÓN_INSTITUCIONAL</v>
      </c>
      <c r="C121" s="461" t="str">
        <f>+'01-Mapa de riesgo-UO'!F122</f>
        <v>NO</v>
      </c>
      <c r="D121" s="461" t="str">
        <f>'01-Mapa de riesgo-UO'!J122</f>
        <v>Tecnología</v>
      </c>
      <c r="E121" s="461" t="str">
        <f>'01-Mapa de riesgo-UO'!K122</f>
        <v>Afectación en los procesos administrativos y académicos de la facultad y sus programas</v>
      </c>
      <c r="F121" s="461" t="str">
        <f>'01-Mapa de riesgo-UO'!L122</f>
        <v>Fallas en los aplicativos de Sistemas de Información, tales como registro de asistencias, registro de notas, transferencia de memorandos, carga docente, entre otros.</v>
      </c>
      <c r="G121" s="266" t="str">
        <f>'01-Mapa de riesgo-UO'!I122</f>
        <v>Errores de programación, conexión o usuarios no asignados, en los Sistemas de Información para labores académicas y administrativas</v>
      </c>
      <c r="H121" s="461" t="str">
        <f>'01-Mapa de riesgo-UO'!M122</f>
        <v>Pérdida de información
Reclamos de las partes involucradas
Reprocesos y aumento de carga de trabajo
Incumplimiento de los tiempos de entrega</v>
      </c>
      <c r="I121" s="464" t="str">
        <f>'01-Mapa de riesgo-UO'!AT122</f>
        <v>MODERADO</v>
      </c>
      <c r="J121" s="461" t="str">
        <f>'01-Mapa de riesgo-UO'!AU122</f>
        <v>N° de aplicativos de Sistemas de Información que presentan fallas durante el semestre</v>
      </c>
      <c r="K121" s="596">
        <v>0.3</v>
      </c>
      <c r="L121" s="589" t="s">
        <v>2435</v>
      </c>
      <c r="M121" s="267" t="str">
        <f>'01-Mapa de riesgo-UO'!W122</f>
        <v>Reporte inmediato de las fallas a los entes encargados</v>
      </c>
      <c r="N121" s="266">
        <f>'01-Mapa de riesgo-UO'!AB122</f>
        <v>0</v>
      </c>
      <c r="O121" s="266" t="str">
        <f>'01-Mapa de riesgo-UO'!AF122</f>
        <v>Asignado</v>
      </c>
      <c r="P121" s="268" t="str">
        <f>'01-Mapa de riesgo-UO'!AK122</f>
        <v>Oportuno</v>
      </c>
      <c r="Q121" s="268" t="str">
        <f>'01-Mapa de riesgo-UO'!AP122</f>
        <v>Detectivo</v>
      </c>
      <c r="R121" s="464" t="str">
        <f>'01-Mapa de riesgo-UO'!AR122</f>
        <v>ACEPTABLE</v>
      </c>
      <c r="S121" s="589" t="s">
        <v>2439</v>
      </c>
      <c r="T121" s="589"/>
      <c r="U121" s="269" t="str">
        <f>'01-Mapa de riesgo-UO'!AW122</f>
        <v>COMPARTIR</v>
      </c>
      <c r="V121" s="269" t="str">
        <f>'01-Mapa de riesgo-UO'!AX122</f>
        <v>Solicitar a GTISI la asignación de una persona para soporte permenente (primer mes de cada semestre)</v>
      </c>
      <c r="W121" s="270" t="str">
        <f>'01-Mapa de riesgo-UO'!K122</f>
        <v>Afectación en los procesos administrativos y académicos de la facultad y sus programas</v>
      </c>
      <c r="X121" s="253" t="s">
        <v>541</v>
      </c>
      <c r="Y121" s="253" t="s">
        <v>2447</v>
      </c>
      <c r="Z121" s="253" t="s">
        <v>544</v>
      </c>
      <c r="AA121" s="253" t="s">
        <v>2448</v>
      </c>
      <c r="AB121" s="479" t="s">
        <v>2209</v>
      </c>
      <c r="AC121" s="264"/>
    </row>
    <row r="122" spans="1:29" ht="54.75" hidden="1" customHeight="1" x14ac:dyDescent="0.2">
      <c r="A122" s="462"/>
      <c r="B122" s="462"/>
      <c r="C122" s="462"/>
      <c r="D122" s="462"/>
      <c r="E122" s="462"/>
      <c r="F122" s="462"/>
      <c r="G122" s="266" t="str">
        <f>'01-Mapa de riesgo-UO'!I123</f>
        <v>Demora en la asignación de usuarios</v>
      </c>
      <c r="H122" s="462"/>
      <c r="I122" s="462"/>
      <c r="J122" s="462"/>
      <c r="K122" s="591"/>
      <c r="L122" s="589"/>
      <c r="M122" s="267" t="str">
        <f>'01-Mapa de riesgo-UO'!W123</f>
        <v>Seguimiento y reuniones con los entes encargados</v>
      </c>
      <c r="N122" s="266">
        <f>'01-Mapa de riesgo-UO'!AB123</f>
        <v>0</v>
      </c>
      <c r="O122" s="266" t="str">
        <f>'01-Mapa de riesgo-UO'!AF123</f>
        <v>Asignado</v>
      </c>
      <c r="P122" s="268" t="str">
        <f>'01-Mapa de riesgo-UO'!AK123</f>
        <v>Oportuno</v>
      </c>
      <c r="Q122" s="268" t="str">
        <f>'01-Mapa de riesgo-UO'!AP123</f>
        <v>Preventivo</v>
      </c>
      <c r="R122" s="462"/>
      <c r="S122" s="589" t="s">
        <v>2440</v>
      </c>
      <c r="T122" s="589"/>
      <c r="U122" s="269">
        <f>'01-Mapa de riesgo-UO'!AW123</f>
        <v>0</v>
      </c>
      <c r="V122" s="269">
        <f>'01-Mapa de riesgo-UO'!AX123</f>
        <v>0</v>
      </c>
      <c r="W122" s="270">
        <f>'01-Mapa de riesgo-UO'!K123</f>
        <v>0</v>
      </c>
      <c r="X122" s="253"/>
      <c r="Y122" s="253"/>
      <c r="Z122" s="253"/>
      <c r="AA122" s="253"/>
      <c r="AB122" s="469"/>
      <c r="AC122" s="264"/>
    </row>
    <row r="123" spans="1:29" ht="54.75" hidden="1" customHeight="1" x14ac:dyDescent="0.2">
      <c r="A123" s="463"/>
      <c r="B123" s="463"/>
      <c r="C123" s="463"/>
      <c r="D123" s="463"/>
      <c r="E123" s="463"/>
      <c r="F123" s="463"/>
      <c r="G123" s="266">
        <f>'01-Mapa de riesgo-UO'!I124</f>
        <v>0</v>
      </c>
      <c r="H123" s="463"/>
      <c r="I123" s="463"/>
      <c r="J123" s="463"/>
      <c r="K123" s="591"/>
      <c r="L123" s="589"/>
      <c r="M123" s="267">
        <f>'01-Mapa de riesgo-UO'!W124</f>
        <v>0</v>
      </c>
      <c r="N123" s="266">
        <f>'01-Mapa de riesgo-UO'!AB124</f>
        <v>0</v>
      </c>
      <c r="O123" s="266">
        <f>'01-Mapa de riesgo-UO'!AF124</f>
        <v>0</v>
      </c>
      <c r="P123" s="268">
        <f>'01-Mapa de riesgo-UO'!AK124</f>
        <v>0</v>
      </c>
      <c r="Q123" s="268">
        <f>'01-Mapa de riesgo-UO'!AP124</f>
        <v>0</v>
      </c>
      <c r="R123" s="463"/>
      <c r="S123" s="589"/>
      <c r="T123" s="589"/>
      <c r="U123" s="269">
        <f>'01-Mapa de riesgo-UO'!AW124</f>
        <v>0</v>
      </c>
      <c r="V123" s="269">
        <f>'01-Mapa de riesgo-UO'!AX124</f>
        <v>0</v>
      </c>
      <c r="W123" s="270">
        <f>'01-Mapa de riesgo-UO'!K124</f>
        <v>0</v>
      </c>
      <c r="X123" s="253"/>
      <c r="Y123" s="253"/>
      <c r="Z123" s="253"/>
      <c r="AA123" s="253"/>
      <c r="AB123" s="470"/>
      <c r="AC123" s="264"/>
    </row>
    <row r="124" spans="1:29" ht="54.75" hidden="1" customHeight="1" x14ac:dyDescent="0.2">
      <c r="A124" s="465">
        <v>39</v>
      </c>
      <c r="B124" s="465" t="str">
        <f>'01-Mapa de riesgo-UO'!D125</f>
        <v>DOCENCIA</v>
      </c>
      <c r="C124" s="461" t="str">
        <f>+'01-Mapa de riesgo-UO'!F125</f>
        <v>NO</v>
      </c>
      <c r="D124" s="461" t="str">
        <f>'01-Mapa de riesgo-UO'!J125</f>
        <v>Operacional</v>
      </c>
      <c r="E124" s="461" t="str">
        <f>'01-Mapa de riesgo-UO'!K125</f>
        <v>Afectación en la prestación del servicio (desarrollo de clases)</v>
      </c>
      <c r="F124" s="461" t="str">
        <f>'01-Mapa de riesgo-UO'!L125</f>
        <v>Al momento de inicio de semestre algunas asignaturas se quedan sin asignación de salón o sala de cómputo.</v>
      </c>
      <c r="G124" s="266" t="str">
        <f>'01-Mapa de riesgo-UO'!I125</f>
        <v>Deficit de salas de cómputo y salones para la alta demanda de clases</v>
      </c>
      <c r="H124" s="461" t="str">
        <f>'01-Mapa de riesgo-UO'!M125</f>
        <v>Demora para dar inicio a las clases
Iniciar clases en condiciones no adecuadas</v>
      </c>
      <c r="I124" s="464" t="str">
        <f>'01-Mapa de riesgo-UO'!AT125</f>
        <v>MODERADO</v>
      </c>
      <c r="J124" s="461" t="str">
        <f>'01-Mapa de riesgo-UO'!AU125</f>
        <v>N° de asginaturas sin asignación de salón o sala de cómputo durante todo el semestre</v>
      </c>
      <c r="K124" s="596">
        <v>0</v>
      </c>
      <c r="L124" s="589" t="s">
        <v>2453</v>
      </c>
      <c r="M124" s="267" t="str">
        <f>'01-Mapa de riesgo-UO'!W125</f>
        <v>Envío de solicitudes a las áreas encargadas</v>
      </c>
      <c r="N124" s="266">
        <f>'01-Mapa de riesgo-UO'!AB125</f>
        <v>0</v>
      </c>
      <c r="O124" s="266" t="str">
        <f>'01-Mapa de riesgo-UO'!AF125</f>
        <v>Asignado</v>
      </c>
      <c r="P124" s="268" t="str">
        <f>'01-Mapa de riesgo-UO'!AK125</f>
        <v>Oportuno</v>
      </c>
      <c r="Q124" s="268" t="str">
        <f>'01-Mapa de riesgo-UO'!AP125</f>
        <v>Preventivo</v>
      </c>
      <c r="R124" s="464" t="str">
        <f>'01-Mapa de riesgo-UO'!AR125</f>
        <v>ACEPTABLE</v>
      </c>
      <c r="S124" s="589" t="s">
        <v>2441</v>
      </c>
      <c r="T124" s="589"/>
      <c r="U124" s="269" t="str">
        <f>'01-Mapa de riesgo-UO'!AW125</f>
        <v>COMPARTIR</v>
      </c>
      <c r="V124" s="269" t="str">
        <f>'01-Mapa de riesgo-UO'!AX125</f>
        <v xml:space="preserve">Solicitud de parametrización de asignación de salas de computo </v>
      </c>
      <c r="W124" s="270" t="str">
        <f>'01-Mapa de riesgo-UO'!K125</f>
        <v>Afectación en la prestación del servicio (desarrollo de clases)</v>
      </c>
      <c r="X124" s="253" t="s">
        <v>541</v>
      </c>
      <c r="Y124" s="253" t="s">
        <v>2459</v>
      </c>
      <c r="Z124" s="253" t="s">
        <v>542</v>
      </c>
      <c r="AA124" s="253" t="s">
        <v>2450</v>
      </c>
      <c r="AB124" s="479" t="s">
        <v>2209</v>
      </c>
      <c r="AC124" s="264"/>
    </row>
    <row r="125" spans="1:29" ht="54.75" hidden="1" customHeight="1" x14ac:dyDescent="0.2">
      <c r="A125" s="462"/>
      <c r="B125" s="462"/>
      <c r="C125" s="462"/>
      <c r="D125" s="462"/>
      <c r="E125" s="462"/>
      <c r="F125" s="462"/>
      <c r="G125" s="266" t="str">
        <f>'01-Mapa de riesgo-UO'!I126</f>
        <v>El proceso de asignación de salas de cómputo es demorado</v>
      </c>
      <c r="H125" s="462"/>
      <c r="I125" s="462"/>
      <c r="J125" s="462"/>
      <c r="K125" s="591"/>
      <c r="L125" s="589"/>
      <c r="M125" s="267" t="str">
        <f>'01-Mapa de riesgo-UO'!W126</f>
        <v>Reunión preventiva finalizando el semestre, con CRIE, para definir las necesidades de la facultad en  cuento a la asignación de salones</v>
      </c>
      <c r="N125" s="266">
        <f>'01-Mapa de riesgo-UO'!AB126</f>
        <v>0</v>
      </c>
      <c r="O125" s="266" t="str">
        <f>'01-Mapa de riesgo-UO'!AF126</f>
        <v>Asignado</v>
      </c>
      <c r="P125" s="268" t="str">
        <f>'01-Mapa de riesgo-UO'!AK126</f>
        <v>Oportuno</v>
      </c>
      <c r="Q125" s="268" t="str">
        <f>'01-Mapa de riesgo-UO'!AP126</f>
        <v>Preventivo</v>
      </c>
      <c r="R125" s="462"/>
      <c r="S125" s="589" t="s">
        <v>2455</v>
      </c>
      <c r="T125" s="589"/>
      <c r="U125" s="269" t="str">
        <f>'01-Mapa de riesgo-UO'!AW126</f>
        <v>COMPARTIR</v>
      </c>
      <c r="V125" s="269" t="str">
        <f>'01-Mapa de riesgo-UO'!AX126</f>
        <v>Presentar la necesidad de ampliar el número de salas de cómputo en la universidad</v>
      </c>
      <c r="W125" s="270">
        <f>'01-Mapa de riesgo-UO'!K126</f>
        <v>0</v>
      </c>
      <c r="X125" s="253" t="s">
        <v>541</v>
      </c>
      <c r="Y125" s="253" t="s">
        <v>2451</v>
      </c>
      <c r="Z125" s="253" t="s">
        <v>542</v>
      </c>
      <c r="AA125" s="253" t="s">
        <v>2452</v>
      </c>
      <c r="AB125" s="469"/>
      <c r="AC125" s="264"/>
    </row>
    <row r="126" spans="1:29" ht="54.75" hidden="1" customHeight="1" x14ac:dyDescent="0.2">
      <c r="A126" s="463"/>
      <c r="B126" s="463"/>
      <c r="C126" s="463"/>
      <c r="D126" s="463"/>
      <c r="E126" s="463"/>
      <c r="F126" s="463"/>
      <c r="G126" s="266">
        <f>'01-Mapa de riesgo-UO'!I127</f>
        <v>0</v>
      </c>
      <c r="H126" s="463"/>
      <c r="I126" s="463"/>
      <c r="J126" s="463"/>
      <c r="K126" s="591"/>
      <c r="L126" s="589"/>
      <c r="M126" s="267">
        <f>'01-Mapa de riesgo-UO'!W127</f>
        <v>0</v>
      </c>
      <c r="N126" s="266">
        <f>'01-Mapa de riesgo-UO'!AB127</f>
        <v>0</v>
      </c>
      <c r="O126" s="266">
        <f>'01-Mapa de riesgo-UO'!AF127</f>
        <v>0</v>
      </c>
      <c r="P126" s="268">
        <f>'01-Mapa de riesgo-UO'!AK127</f>
        <v>0</v>
      </c>
      <c r="Q126" s="268">
        <f>'01-Mapa de riesgo-UO'!AP127</f>
        <v>0</v>
      </c>
      <c r="R126" s="463"/>
      <c r="S126" s="589"/>
      <c r="T126" s="589"/>
      <c r="U126" s="269">
        <f>'01-Mapa de riesgo-UO'!AW127</f>
        <v>0</v>
      </c>
      <c r="V126" s="269">
        <f>'01-Mapa de riesgo-UO'!AX127</f>
        <v>0</v>
      </c>
      <c r="W126" s="270">
        <f>'01-Mapa de riesgo-UO'!K127</f>
        <v>0</v>
      </c>
      <c r="X126" s="253"/>
      <c r="Y126" s="253"/>
      <c r="Z126" s="253"/>
      <c r="AA126" s="253"/>
      <c r="AB126" s="470"/>
      <c r="AC126" s="264"/>
    </row>
    <row r="127" spans="1:29" ht="54.75" hidden="1" customHeight="1" x14ac:dyDescent="0.2">
      <c r="A127" s="465">
        <v>40</v>
      </c>
      <c r="B127" s="465" t="str">
        <f>'01-Mapa de riesgo-UO'!D128</f>
        <v>DOCENCIA</v>
      </c>
      <c r="C127" s="461" t="str">
        <f>+'01-Mapa de riesgo-UO'!F128</f>
        <v>NO</v>
      </c>
      <c r="D127" s="461" t="str">
        <f>'01-Mapa de riesgo-UO'!J128</f>
        <v>Cumplimiento</v>
      </c>
      <c r="E127" s="461" t="str">
        <f>'01-Mapa de riesgo-UO'!K128</f>
        <v>No renovación del registro calificado de un programa académico</v>
      </c>
      <c r="F127" s="461" t="str">
        <f>'01-Mapa de riesgo-UO'!L128</f>
        <v xml:space="preserve">Perdida del registro calificado de uno de los programas que hacen parte de la facultad. </v>
      </c>
      <c r="G127" s="266" t="str">
        <f>'01-Mapa de riesgo-UO'!I128</f>
        <v>Bajo seguimiento a las fechas de vencimiento a los registros calificados</v>
      </c>
      <c r="H127" s="461" t="str">
        <f>'01-Mapa de riesgo-UO'!M128</f>
        <v>Suspención de la oferta  del   programa .
No apertura de nuevas cohortes.
Perdida de imagen de la Institución.</v>
      </c>
      <c r="I127" s="464" t="str">
        <f>'01-Mapa de riesgo-UO'!AT128</f>
        <v>MODERADO</v>
      </c>
      <c r="J127" s="461" t="str">
        <f>'01-Mapa de riesgo-UO'!AU128</f>
        <v xml:space="preserve">Numero de Programas sin RRC /Total de programas*100 </v>
      </c>
      <c r="K127" s="596">
        <v>0</v>
      </c>
      <c r="L127" s="589" t="s">
        <v>2471</v>
      </c>
      <c r="M127" s="267" t="str">
        <f>'01-Mapa de riesgo-UO'!W128</f>
        <v xml:space="preserve">Alertas emitidas por la Vicerrectoría Académica con las fechas de vencimiento de los registros calificados. 
 </v>
      </c>
      <c r="N127" s="266">
        <f>'01-Mapa de riesgo-UO'!AB128</f>
        <v>0</v>
      </c>
      <c r="O127" s="266" t="str">
        <f>'01-Mapa de riesgo-UO'!AF128</f>
        <v>Asignado</v>
      </c>
      <c r="P127" s="268" t="str">
        <f>'01-Mapa de riesgo-UO'!AK128</f>
        <v>Oportuno</v>
      </c>
      <c r="Q127" s="268" t="str">
        <f>'01-Mapa de riesgo-UO'!AP128</f>
        <v>Preventivo</v>
      </c>
      <c r="R127" s="464" t="str">
        <f>'01-Mapa de riesgo-UO'!AR128</f>
        <v>ACEPTABLE</v>
      </c>
      <c r="S127" s="589" t="s">
        <v>2463</v>
      </c>
      <c r="T127" s="589"/>
      <c r="U127" s="269" t="str">
        <f>'01-Mapa de riesgo-UO'!AW128</f>
        <v>COMPARTIR</v>
      </c>
      <c r="V127" s="269" t="str">
        <f>'01-Mapa de riesgo-UO'!AX128</f>
        <v>Implementar una estrategia de control   oportuno desde la Decanatura para la renovación de los registros califcados</v>
      </c>
      <c r="W127" s="270" t="str">
        <f>'01-Mapa de riesgo-UO'!K128</f>
        <v>No renovación del registro calificado de un programa académico</v>
      </c>
      <c r="X127" s="253" t="s">
        <v>541</v>
      </c>
      <c r="Y127" s="253" t="s">
        <v>2467</v>
      </c>
      <c r="Z127" s="253" t="s">
        <v>544</v>
      </c>
      <c r="AA127" s="253" t="s">
        <v>2468</v>
      </c>
      <c r="AB127" s="479" t="s">
        <v>2213</v>
      </c>
      <c r="AC127" s="264"/>
    </row>
    <row r="128" spans="1:29" ht="54.75" hidden="1" customHeight="1" x14ac:dyDescent="0.2">
      <c r="A128" s="462"/>
      <c r="B128" s="462"/>
      <c r="C128" s="462"/>
      <c r="D128" s="462"/>
      <c r="E128" s="462"/>
      <c r="F128" s="462"/>
      <c r="G128" s="266" t="str">
        <f>'01-Mapa de riesgo-UO'!I129</f>
        <v>Poco  conocimiento sobre las implicaciones del riesgo para la institución, el programa, y la facultad</v>
      </c>
      <c r="H128" s="462"/>
      <c r="I128" s="462"/>
      <c r="J128" s="462"/>
      <c r="K128" s="591"/>
      <c r="L128" s="589"/>
      <c r="M128" s="267" t="str">
        <f>'01-Mapa de riesgo-UO'!W129</f>
        <v xml:space="preserve">Alerta de la facultad  con cronogama de actividades para el cumplimiento de las fechas </v>
      </c>
      <c r="N128" s="266">
        <f>'01-Mapa de riesgo-UO'!AB129</f>
        <v>0</v>
      </c>
      <c r="O128" s="266" t="str">
        <f>'01-Mapa de riesgo-UO'!AF129</f>
        <v>Asignado</v>
      </c>
      <c r="P128" s="268" t="str">
        <f>'01-Mapa de riesgo-UO'!AK129</f>
        <v>Oportuno</v>
      </c>
      <c r="Q128" s="268" t="str">
        <f>'01-Mapa de riesgo-UO'!AP129</f>
        <v>Preventivo</v>
      </c>
      <c r="R128" s="462"/>
      <c r="S128" s="589" t="s">
        <v>2464</v>
      </c>
      <c r="T128" s="589"/>
      <c r="U128" s="269">
        <f>'01-Mapa de riesgo-UO'!AW129</f>
        <v>0</v>
      </c>
      <c r="V128" s="269">
        <f>'01-Mapa de riesgo-UO'!AX129</f>
        <v>0</v>
      </c>
      <c r="W128" s="270">
        <f>'01-Mapa de riesgo-UO'!K129</f>
        <v>0</v>
      </c>
      <c r="X128" s="253" t="s">
        <v>541</v>
      </c>
      <c r="Y128" s="253" t="s">
        <v>2469</v>
      </c>
      <c r="Z128" s="253" t="s">
        <v>544</v>
      </c>
      <c r="AA128" s="253" t="s">
        <v>2474</v>
      </c>
      <c r="AB128" s="469"/>
      <c r="AC128" s="264"/>
    </row>
    <row r="129" spans="1:29" ht="54.75" hidden="1" customHeight="1" x14ac:dyDescent="0.2">
      <c r="A129" s="463"/>
      <c r="B129" s="463"/>
      <c r="C129" s="463"/>
      <c r="D129" s="463"/>
      <c r="E129" s="463"/>
      <c r="F129" s="463"/>
      <c r="G129" s="266">
        <f>'01-Mapa de riesgo-UO'!I130</f>
        <v>0</v>
      </c>
      <c r="H129" s="463"/>
      <c r="I129" s="463"/>
      <c r="J129" s="463"/>
      <c r="K129" s="591"/>
      <c r="L129" s="589"/>
      <c r="M129" s="267">
        <f>'01-Mapa de riesgo-UO'!W130</f>
        <v>0</v>
      </c>
      <c r="N129" s="266">
        <f>'01-Mapa de riesgo-UO'!AB130</f>
        <v>0</v>
      </c>
      <c r="O129" s="266">
        <f>'01-Mapa de riesgo-UO'!AF130</f>
        <v>0</v>
      </c>
      <c r="P129" s="268">
        <f>'01-Mapa de riesgo-UO'!AK130</f>
        <v>0</v>
      </c>
      <c r="Q129" s="268">
        <f>'01-Mapa de riesgo-UO'!AP130</f>
        <v>0</v>
      </c>
      <c r="R129" s="463"/>
      <c r="S129" s="589"/>
      <c r="T129" s="589"/>
      <c r="U129" s="269">
        <f>'01-Mapa de riesgo-UO'!AW130</f>
        <v>0</v>
      </c>
      <c r="V129" s="269">
        <f>'01-Mapa de riesgo-UO'!AX130</f>
        <v>0</v>
      </c>
      <c r="W129" s="270">
        <f>'01-Mapa de riesgo-UO'!K130</f>
        <v>0</v>
      </c>
      <c r="X129" s="253"/>
      <c r="Y129" s="253"/>
      <c r="Z129" s="253"/>
      <c r="AA129" s="253"/>
      <c r="AB129" s="470"/>
      <c r="AC129" s="264"/>
    </row>
    <row r="130" spans="1:29" ht="54.75" hidden="1" customHeight="1" x14ac:dyDescent="0.2">
      <c r="A130" s="465">
        <v>41</v>
      </c>
      <c r="B130" s="465" t="str">
        <f>'01-Mapa de riesgo-UO'!D131</f>
        <v>DOCENCIA</v>
      </c>
      <c r="C130" s="461" t="str">
        <f>+'01-Mapa de riesgo-UO'!F131</f>
        <v>NO</v>
      </c>
      <c r="D130" s="461" t="str">
        <f>'01-Mapa de riesgo-UO'!J131</f>
        <v>Operacional</v>
      </c>
      <c r="E130" s="461" t="str">
        <f>'01-Mapa de riesgo-UO'!K131</f>
        <v>Programas académicos sin acreditación o sin renovación de la misma</v>
      </c>
      <c r="F130" s="461" t="str">
        <f>'01-Mapa de riesgo-UO'!L131</f>
        <v>No otorgamiento de la acreditación o perdida de la misma en uno de los programas que hacen parte de la facultad</v>
      </c>
      <c r="G130" s="266" t="str">
        <f>'01-Mapa de riesgo-UO'!I131</f>
        <v>Falta de seguimiento y control sobre el contexto normativo de interés</v>
      </c>
      <c r="H130" s="461" t="str">
        <f>'01-Mapa de riesgo-UO'!M131</f>
        <v>Afectación a los  indicadores de calidad  de la Universidad
Pérdida de imagen institucional</v>
      </c>
      <c r="I130" s="464" t="str">
        <f>'01-Mapa de riesgo-UO'!AT131</f>
        <v>LEVE</v>
      </c>
      <c r="J130" s="461" t="str">
        <f>'01-Mapa de riesgo-UO'!AU131</f>
        <v>Número de programas sin RA / Total de programas acreditados *100</v>
      </c>
      <c r="K130" s="596">
        <v>0</v>
      </c>
      <c r="L130" s="596" t="s">
        <v>2472</v>
      </c>
      <c r="M130" s="267" t="str">
        <f>'01-Mapa de riesgo-UO'!W131</f>
        <v xml:space="preserve">Alertas emitidas por la Vicerrectoría Académica con las fechas de vencimiento de la acreditación de los programas .
</v>
      </c>
      <c r="N130" s="266">
        <f>'01-Mapa de riesgo-UO'!AB131</f>
        <v>0</v>
      </c>
      <c r="O130" s="266" t="str">
        <f>'01-Mapa de riesgo-UO'!AF131</f>
        <v>Asignado</v>
      </c>
      <c r="P130" s="268" t="str">
        <f>'01-Mapa de riesgo-UO'!AK131</f>
        <v>Oportuno</v>
      </c>
      <c r="Q130" s="268" t="str">
        <f>'01-Mapa de riesgo-UO'!AP131</f>
        <v>Preventivo</v>
      </c>
      <c r="R130" s="464" t="str">
        <f>'01-Mapa de riesgo-UO'!AR131</f>
        <v>ACEPTABLE</v>
      </c>
      <c r="S130" s="589" t="s">
        <v>2465</v>
      </c>
      <c r="T130" s="589"/>
      <c r="U130" s="269" t="str">
        <f>'01-Mapa de riesgo-UO'!AW131</f>
        <v>ASUMIR</v>
      </c>
      <c r="V130" s="269">
        <f>'01-Mapa de riesgo-UO'!AX131</f>
        <v>0</v>
      </c>
      <c r="W130" s="270" t="str">
        <f>'01-Mapa de riesgo-UO'!K131</f>
        <v>Programas académicos sin acreditación o sin renovación de la misma</v>
      </c>
      <c r="X130" s="253"/>
      <c r="Y130" s="253"/>
      <c r="Z130" s="253"/>
      <c r="AA130" s="253"/>
      <c r="AB130" s="479" t="s">
        <v>2213</v>
      </c>
      <c r="AC130" s="264"/>
    </row>
    <row r="131" spans="1:29" ht="54.75" hidden="1" customHeight="1" x14ac:dyDescent="0.2">
      <c r="A131" s="462"/>
      <c r="B131" s="462"/>
      <c r="C131" s="462"/>
      <c r="D131" s="462"/>
      <c r="E131" s="462"/>
      <c r="F131" s="462"/>
      <c r="G131" s="266" t="str">
        <f>'01-Mapa de riesgo-UO'!I132</f>
        <v>Desarticulación en la ejecución de los planes de mejoramiento frente al cambio normativo, asociado a los procesos de autoevaluación.</v>
      </c>
      <c r="H131" s="462"/>
      <c r="I131" s="462"/>
      <c r="J131" s="462"/>
      <c r="K131" s="591"/>
      <c r="L131" s="591"/>
      <c r="M131" s="267" t="str">
        <f>'01-Mapa de riesgo-UO'!W132</f>
        <v>Matriz de chequeo de contexto normativo aplicado a procesos de autoevaluación</v>
      </c>
      <c r="N131" s="266">
        <f>'01-Mapa de riesgo-UO'!AB132</f>
        <v>0</v>
      </c>
      <c r="O131" s="266" t="str">
        <f>'01-Mapa de riesgo-UO'!AF132</f>
        <v>Asignado</v>
      </c>
      <c r="P131" s="268">
        <f>'01-Mapa de riesgo-UO'!AK132</f>
        <v>0</v>
      </c>
      <c r="Q131" s="268" t="str">
        <f>'01-Mapa de riesgo-UO'!AP132</f>
        <v>Preventivo</v>
      </c>
      <c r="R131" s="462"/>
      <c r="S131" s="589" t="s">
        <v>2466</v>
      </c>
      <c r="T131" s="589"/>
      <c r="U131" s="269" t="str">
        <f>'01-Mapa de riesgo-UO'!AW132</f>
        <v>ASUMIR</v>
      </c>
      <c r="V131" s="269">
        <f>'01-Mapa de riesgo-UO'!AX132</f>
        <v>0</v>
      </c>
      <c r="W131" s="270">
        <f>'01-Mapa de riesgo-UO'!K132</f>
        <v>0</v>
      </c>
      <c r="X131" s="253"/>
      <c r="Y131" s="253"/>
      <c r="Z131" s="253"/>
      <c r="AA131" s="253"/>
      <c r="AB131" s="469"/>
      <c r="AC131" s="264"/>
    </row>
    <row r="132" spans="1:29" ht="54.75" hidden="1" customHeight="1" x14ac:dyDescent="0.2">
      <c r="A132" s="463"/>
      <c r="B132" s="463"/>
      <c r="C132" s="463"/>
      <c r="D132" s="463"/>
      <c r="E132" s="463"/>
      <c r="F132" s="463"/>
      <c r="G132" s="266" t="str">
        <f>'01-Mapa de riesgo-UO'!I133</f>
        <v>Formulación  y seguimiento inadecuados a los  planes de mejoramiento</v>
      </c>
      <c r="H132" s="463"/>
      <c r="I132" s="463"/>
      <c r="J132" s="463"/>
      <c r="K132" s="591"/>
      <c r="L132" s="591"/>
      <c r="M132" s="267">
        <f>'01-Mapa de riesgo-UO'!W133</f>
        <v>0</v>
      </c>
      <c r="N132" s="266">
        <f>'01-Mapa de riesgo-UO'!AB133</f>
        <v>0</v>
      </c>
      <c r="O132" s="266">
        <f>'01-Mapa de riesgo-UO'!AF133</f>
        <v>0</v>
      </c>
      <c r="P132" s="268">
        <f>'01-Mapa de riesgo-UO'!AK133</f>
        <v>0</v>
      </c>
      <c r="Q132" s="268">
        <f>'01-Mapa de riesgo-UO'!AP133</f>
        <v>0</v>
      </c>
      <c r="R132" s="463"/>
      <c r="S132" s="589"/>
      <c r="T132" s="589"/>
      <c r="U132" s="269">
        <f>'01-Mapa de riesgo-UO'!AW133</f>
        <v>0</v>
      </c>
      <c r="V132" s="269">
        <f>'01-Mapa de riesgo-UO'!AX133</f>
        <v>0</v>
      </c>
      <c r="W132" s="270">
        <f>'01-Mapa de riesgo-UO'!K133</f>
        <v>0</v>
      </c>
      <c r="X132" s="253"/>
      <c r="Y132" s="253"/>
      <c r="Z132" s="253"/>
      <c r="AA132" s="253"/>
      <c r="AB132" s="470"/>
      <c r="AC132" s="264"/>
    </row>
    <row r="133" spans="1:29" ht="90.75" customHeight="1" x14ac:dyDescent="0.2">
      <c r="A133" s="465">
        <v>42</v>
      </c>
      <c r="B133" s="465" t="str">
        <f>'01-Mapa de riesgo-UO'!D134</f>
        <v>INVESTIGACIÓN_E_INNOVACIÓN</v>
      </c>
      <c r="C133" s="461" t="str">
        <f>+'01-Mapa de riesgo-UO'!F134</f>
        <v>NO</v>
      </c>
      <c r="D133" s="461" t="str">
        <f>'01-Mapa de riesgo-UO'!J134</f>
        <v>Estratégico</v>
      </c>
      <c r="E133" s="461" t="str">
        <f>'01-Mapa de riesgo-UO'!K134</f>
        <v xml:space="preserve">Disminución o descenso de los grupos de investigación en el escalafon de MinCiencias
</v>
      </c>
      <c r="F133" s="461" t="str">
        <f>'01-Mapa de riesgo-UO'!L134</f>
        <v>El hecho de no realizar seguimiento a los grupos de investigación puede generar que no se ingresen y se validen productos que el sistema exige para una determinada ventana de observación (años)</v>
      </c>
      <c r="G133" s="266" t="str">
        <f>'01-Mapa de riesgo-UO'!I134</f>
        <v>Cambios en las normas o estándares calificación de MinCiencias</v>
      </c>
      <c r="H133" s="461" t="str">
        <f>'01-Mapa de riesgo-UO'!M134</f>
        <v xml:space="preserve">Deficiencia en el factor de investigación para la acreditación de los programas
Disminución de los indicadores para la facultad
Bajo impacto y visibilidad en el medio
</v>
      </c>
      <c r="I133" s="464" t="str">
        <f>'01-Mapa de riesgo-UO'!AT134</f>
        <v>LEVE</v>
      </c>
      <c r="J133" s="461" t="str">
        <f>'01-Mapa de riesgo-UO'!AU134</f>
        <v>N° de grupos de investigación que bajan de categoria / N°Total de grupos categorizados en MinCiencias</v>
      </c>
      <c r="K133" s="596">
        <v>0</v>
      </c>
      <c r="L133" s="589" t="s">
        <v>2473</v>
      </c>
      <c r="M133" s="267" t="str">
        <f>'01-Mapa de riesgo-UO'!W134</f>
        <v>Acompañamiento a los grupos de investigación por parte de la Vicerrectoría de Investigaciones y la Facultad</v>
      </c>
      <c r="N133" s="266">
        <f>'01-Mapa de riesgo-UO'!AB134</f>
        <v>0</v>
      </c>
      <c r="O133" s="266" t="str">
        <f>'01-Mapa de riesgo-UO'!AF134</f>
        <v>Asignado</v>
      </c>
      <c r="P133" s="268" t="str">
        <f>'01-Mapa de riesgo-UO'!AK134</f>
        <v>Oportuno</v>
      </c>
      <c r="Q133" s="268" t="str">
        <f>'01-Mapa de riesgo-UO'!AP134</f>
        <v>Preventivo</v>
      </c>
      <c r="R133" s="464" t="str">
        <f>'01-Mapa de riesgo-UO'!AR134</f>
        <v>ACEPTABLE</v>
      </c>
      <c r="S133" s="589" t="s">
        <v>2466</v>
      </c>
      <c r="T133" s="589"/>
      <c r="U133" s="269" t="str">
        <f>'01-Mapa de riesgo-UO'!AW134</f>
        <v>ASUMIR</v>
      </c>
      <c r="V133" s="269">
        <f>'01-Mapa de riesgo-UO'!AX134</f>
        <v>0</v>
      </c>
      <c r="W133" s="270" t="str">
        <f>'01-Mapa de riesgo-UO'!K134</f>
        <v xml:space="preserve">Disminución o descenso de los grupos de investigación en el escalafon de MinCiencias
</v>
      </c>
      <c r="X133" s="253"/>
      <c r="Y133" s="253"/>
      <c r="Z133" s="253"/>
      <c r="AA133" s="253"/>
      <c r="AB133" s="479" t="s">
        <v>2213</v>
      </c>
      <c r="AC133" s="264"/>
    </row>
    <row r="134" spans="1:29" ht="54.75" hidden="1" customHeight="1" x14ac:dyDescent="0.2">
      <c r="A134" s="462"/>
      <c r="B134" s="462"/>
      <c r="C134" s="462"/>
      <c r="D134" s="462"/>
      <c r="E134" s="462"/>
      <c r="F134" s="462"/>
      <c r="G134" s="266" t="str">
        <f>'01-Mapa de riesgo-UO'!I135</f>
        <v>Pocos  recursos para el proceso de investigación</v>
      </c>
      <c r="H134" s="462"/>
      <c r="I134" s="462"/>
      <c r="J134" s="462"/>
      <c r="K134" s="591"/>
      <c r="L134" s="589"/>
      <c r="M134" s="267">
        <f>'01-Mapa de riesgo-UO'!W135</f>
        <v>0</v>
      </c>
      <c r="N134" s="266">
        <f>'01-Mapa de riesgo-UO'!AB135</f>
        <v>0</v>
      </c>
      <c r="O134" s="266">
        <f>'01-Mapa de riesgo-UO'!AF135</f>
        <v>0</v>
      </c>
      <c r="P134" s="268">
        <f>'01-Mapa de riesgo-UO'!AK135</f>
        <v>0</v>
      </c>
      <c r="Q134" s="268">
        <f>'01-Mapa de riesgo-UO'!AP135</f>
        <v>0</v>
      </c>
      <c r="R134" s="462"/>
      <c r="S134" s="589"/>
      <c r="T134" s="589"/>
      <c r="U134" s="269">
        <f>'01-Mapa de riesgo-UO'!AW135</f>
        <v>0</v>
      </c>
      <c r="V134" s="269">
        <f>'01-Mapa de riesgo-UO'!AX135</f>
        <v>0</v>
      </c>
      <c r="W134" s="270">
        <f>'01-Mapa de riesgo-UO'!K135</f>
        <v>0</v>
      </c>
      <c r="X134" s="253"/>
      <c r="Y134" s="253"/>
      <c r="Z134" s="253"/>
      <c r="AA134" s="253"/>
      <c r="AB134" s="469"/>
      <c r="AC134" s="264"/>
    </row>
    <row r="135" spans="1:29" ht="54.75" hidden="1" customHeight="1" x14ac:dyDescent="0.2">
      <c r="A135" s="463"/>
      <c r="B135" s="463"/>
      <c r="C135" s="463"/>
      <c r="D135" s="463"/>
      <c r="E135" s="463"/>
      <c r="F135" s="463"/>
      <c r="G135" s="266" t="str">
        <f>'01-Mapa de riesgo-UO'!I136</f>
        <v xml:space="preserve"> No se tiene infraestructura adecuada en los laboratorios para la práctica investigativa</v>
      </c>
      <c r="H135" s="463"/>
      <c r="I135" s="463"/>
      <c r="J135" s="463"/>
      <c r="K135" s="591"/>
      <c r="L135" s="589"/>
      <c r="M135" s="267">
        <f>'01-Mapa de riesgo-UO'!W136</f>
        <v>0</v>
      </c>
      <c r="N135" s="266">
        <f>'01-Mapa de riesgo-UO'!AB136</f>
        <v>0</v>
      </c>
      <c r="O135" s="266">
        <f>'01-Mapa de riesgo-UO'!AF136</f>
        <v>0</v>
      </c>
      <c r="P135" s="268">
        <f>'01-Mapa de riesgo-UO'!AK136</f>
        <v>0</v>
      </c>
      <c r="Q135" s="268">
        <f>'01-Mapa de riesgo-UO'!AP136</f>
        <v>0</v>
      </c>
      <c r="R135" s="463"/>
      <c r="S135" s="589"/>
      <c r="T135" s="589"/>
      <c r="U135" s="269">
        <f>'01-Mapa de riesgo-UO'!AW136</f>
        <v>0</v>
      </c>
      <c r="V135" s="269">
        <f>'01-Mapa de riesgo-UO'!AX136</f>
        <v>0</v>
      </c>
      <c r="W135" s="270">
        <f>'01-Mapa de riesgo-UO'!K136</f>
        <v>0</v>
      </c>
      <c r="X135" s="253"/>
      <c r="Y135" s="253"/>
      <c r="Z135" s="253"/>
      <c r="AA135" s="253"/>
      <c r="AB135" s="470"/>
      <c r="AC135" s="264"/>
    </row>
    <row r="136" spans="1:29" ht="54.75" hidden="1" customHeight="1" x14ac:dyDescent="0.2">
      <c r="A136" s="465">
        <v>43</v>
      </c>
      <c r="B136" s="465" t="str">
        <f>'01-Mapa de riesgo-UO'!D137</f>
        <v>EXTENSIÓN_PROYECCIÓN_SOCIAL</v>
      </c>
      <c r="C136" s="461" t="str">
        <f>+'01-Mapa de riesgo-UO'!F137</f>
        <v>NO</v>
      </c>
      <c r="D136" s="461" t="str">
        <f>'01-Mapa de riesgo-UO'!J137</f>
        <v>Corrupción</v>
      </c>
      <c r="E136" s="461" t="str">
        <f>'01-Mapa de riesgo-UO'!K137</f>
        <v>Pérdida de la imparcialidad (4.1.3)</v>
      </c>
      <c r="F136" s="461" t="str">
        <f>'01-Mapa de riesgo-UO'!L137</f>
        <v>Los funcionarios relacionados con los ensayos pierden objetividad y los resultados arrojados en las actividades del laboratorio difieren con el  informe entregado.</v>
      </c>
      <c r="G136" s="266" t="str">
        <f>'01-Mapa de riesgo-UO'!I137</f>
        <v>Soborno  sobre un funcionario</v>
      </c>
      <c r="H136" s="461" t="str">
        <f>'01-Mapa de riesgo-UO'!M137</f>
        <v>Pérdida de  credibilidad en el laboratorio
Pérdida de la confianza en el funcionario.
Iniciación de un proceso disciplinario</v>
      </c>
      <c r="I136" s="464" t="str">
        <f>'01-Mapa de riesgo-UO'!AT137</f>
        <v>LEVE</v>
      </c>
      <c r="J136" s="461" t="str">
        <f>'01-Mapa de riesgo-UO'!AU137</f>
        <v>N° Informes con pérdida de la imparcialidad / N° informes expedidos por el grupo de investigación</v>
      </c>
      <c r="K136" s="534">
        <v>0</v>
      </c>
      <c r="L136" s="533" t="s">
        <v>2486</v>
      </c>
      <c r="M136" s="267" t="str">
        <f>'01-Mapa de riesgo-UO'!W137</f>
        <v>Firma de cada funcionario del:
- Conflicto de interés
- Acta de compromiso ético
- Declaración de impedimento</v>
      </c>
      <c r="N136" s="266">
        <f>'01-Mapa de riesgo-UO'!AB137</f>
        <v>0</v>
      </c>
      <c r="O136" s="266" t="str">
        <f>'01-Mapa de riesgo-UO'!AF137</f>
        <v>Asignado</v>
      </c>
      <c r="P136" s="268" t="str">
        <f>'01-Mapa de riesgo-UO'!AK137</f>
        <v>Oportuno</v>
      </c>
      <c r="Q136" s="268" t="str">
        <f>'01-Mapa de riesgo-UO'!AP137</f>
        <v>Preventivo</v>
      </c>
      <c r="R136" s="464" t="str">
        <f>'01-Mapa de riesgo-UO'!AR137</f>
        <v>ACEPTABLE</v>
      </c>
      <c r="S136" s="571" t="s">
        <v>2485</v>
      </c>
      <c r="T136" s="599"/>
      <c r="U136" s="269" t="str">
        <f>'01-Mapa de riesgo-UO'!AW137</f>
        <v>ASUMIR</v>
      </c>
      <c r="V136" s="269">
        <f>'01-Mapa de riesgo-UO'!AX137</f>
        <v>0</v>
      </c>
      <c r="W136" s="270" t="str">
        <f>'01-Mapa de riesgo-UO'!K137</f>
        <v>Pérdida de la imparcialidad (4.1.3)</v>
      </c>
      <c r="X136" s="271"/>
      <c r="Y136" s="272"/>
      <c r="Z136" s="273"/>
      <c r="AA136" s="273"/>
      <c r="AB136" s="479" t="s">
        <v>2213</v>
      </c>
      <c r="AC136" s="264"/>
    </row>
    <row r="137" spans="1:29" ht="54.75" hidden="1" customHeight="1" x14ac:dyDescent="0.2">
      <c r="A137" s="462"/>
      <c r="B137" s="462"/>
      <c r="C137" s="462"/>
      <c r="D137" s="462"/>
      <c r="E137" s="462"/>
      <c r="F137" s="462"/>
      <c r="G137" s="266" t="str">
        <f>'01-Mapa de riesgo-UO'!I138</f>
        <v>Conflicto de intereses, al prestar servicios de caracterización entre los que hacen parte  del  centro de laboratorios.</v>
      </c>
      <c r="H137" s="462"/>
      <c r="I137" s="462"/>
      <c r="J137" s="462"/>
      <c r="K137" s="472"/>
      <c r="L137" s="472"/>
      <c r="M137" s="267" t="str">
        <f>'01-Mapa de riesgo-UO'!W138</f>
        <v>Cada laboratorio es un preyecto de extensión independiente en cuanto a recursos de personal, financieros y administrativos.</v>
      </c>
      <c r="N137" s="266">
        <f>'01-Mapa de riesgo-UO'!AB138</f>
        <v>0</v>
      </c>
      <c r="O137" s="266" t="str">
        <f>'01-Mapa de riesgo-UO'!AF138</f>
        <v>Asignado</v>
      </c>
      <c r="P137" s="268" t="str">
        <f>'01-Mapa de riesgo-UO'!AK138</f>
        <v>Oportuno</v>
      </c>
      <c r="Q137" s="268" t="str">
        <f>'01-Mapa de riesgo-UO'!AP138</f>
        <v>Preventivo</v>
      </c>
      <c r="R137" s="462"/>
      <c r="S137" s="571" t="s">
        <v>2485</v>
      </c>
      <c r="T137" s="599"/>
      <c r="U137" s="269" t="str">
        <f>'01-Mapa de riesgo-UO'!AW138</f>
        <v>ASUMIR</v>
      </c>
      <c r="V137" s="269">
        <f>'01-Mapa de riesgo-UO'!AX138</f>
        <v>0</v>
      </c>
      <c r="W137" s="270">
        <f>'01-Mapa de riesgo-UO'!K138</f>
        <v>0</v>
      </c>
      <c r="X137" s="271"/>
      <c r="Y137" s="272"/>
      <c r="Z137" s="273"/>
      <c r="AA137" s="273"/>
      <c r="AB137" s="469"/>
      <c r="AC137" s="264"/>
    </row>
    <row r="138" spans="1:29" ht="54.75" hidden="1" customHeight="1" x14ac:dyDescent="0.2">
      <c r="A138" s="463"/>
      <c r="B138" s="463"/>
      <c r="C138" s="463"/>
      <c r="D138" s="463"/>
      <c r="E138" s="463"/>
      <c r="F138" s="463"/>
      <c r="G138" s="266">
        <f>'01-Mapa de riesgo-UO'!I139</f>
        <v>0</v>
      </c>
      <c r="H138" s="463"/>
      <c r="I138" s="463"/>
      <c r="J138" s="463"/>
      <c r="K138" s="473"/>
      <c r="L138" s="473"/>
      <c r="M138" s="267">
        <f>'01-Mapa de riesgo-UO'!W139</f>
        <v>0</v>
      </c>
      <c r="N138" s="266">
        <f>'01-Mapa de riesgo-UO'!AB139</f>
        <v>0</v>
      </c>
      <c r="O138" s="266">
        <f>'01-Mapa de riesgo-UO'!AF139</f>
        <v>0</v>
      </c>
      <c r="P138" s="268">
        <f>'01-Mapa de riesgo-UO'!AK139</f>
        <v>0</v>
      </c>
      <c r="Q138" s="268">
        <f>'01-Mapa de riesgo-UO'!AP139</f>
        <v>0</v>
      </c>
      <c r="R138" s="463"/>
      <c r="S138" s="571"/>
      <c r="T138" s="599"/>
      <c r="U138" s="269">
        <f>'01-Mapa de riesgo-UO'!AW139</f>
        <v>0</v>
      </c>
      <c r="V138" s="269">
        <f>'01-Mapa de riesgo-UO'!AX139</f>
        <v>0</v>
      </c>
      <c r="W138" s="270">
        <f>'01-Mapa de riesgo-UO'!K139</f>
        <v>0</v>
      </c>
      <c r="X138" s="271"/>
      <c r="Y138" s="272"/>
      <c r="Z138" s="273"/>
      <c r="AA138" s="273"/>
      <c r="AB138" s="470"/>
      <c r="AC138" s="264"/>
    </row>
    <row r="139" spans="1:29" ht="54.75" hidden="1" customHeight="1" x14ac:dyDescent="0.2">
      <c r="A139" s="465">
        <v>44</v>
      </c>
      <c r="B139" s="465" t="str">
        <f>'01-Mapa de riesgo-UO'!D140</f>
        <v>EXTENSIÓN_PROYECCIÓN_SOCIAL</v>
      </c>
      <c r="C139" s="461" t="str">
        <f>+'01-Mapa de riesgo-UO'!F140</f>
        <v>NO</v>
      </c>
      <c r="D139" s="461" t="str">
        <f>'01-Mapa de riesgo-UO'!J140</f>
        <v>Operacional</v>
      </c>
      <c r="E139" s="461" t="str">
        <f>'01-Mapa de riesgo-UO'!K140</f>
        <v>Pérdida de la validez de los resultados del laboratorio
(6.3)</v>
      </c>
      <c r="F139" s="461" t="str">
        <f>'01-Mapa de riesgo-UO'!L140</f>
        <v>Al tener condiciones ambientales e instalaciones inadecuados se puede ver afectada la validez de los resultados del laboratorio.</v>
      </c>
      <c r="G139" s="266" t="str">
        <f>'01-Mapa de riesgo-UO'!I140</f>
        <v>Condiciones ambientales e instalaciones inadecuadas para los ensayos</v>
      </c>
      <c r="H139" s="461" t="str">
        <f>'01-Mapa de riesgo-UO'!M140</f>
        <v>Pérdida de  credibilidad en el laboratorio
Generación de mala imagen del alboratorio por no prestar servicios confiables</v>
      </c>
      <c r="I139" s="464" t="str">
        <f>'01-Mapa de riesgo-UO'!AT140</f>
        <v>LEVE</v>
      </c>
      <c r="J139" s="461" t="str">
        <f>'01-Mapa de riesgo-UO'!AU140</f>
        <v>No. veces en que las condiciones ambientales se salieron de los límites / No. Veces que se midieron las condiciones ambientales</v>
      </c>
      <c r="K139" s="534">
        <v>0</v>
      </c>
      <c r="L139" s="533" t="s">
        <v>2476</v>
      </c>
      <c r="M139" s="267" t="str">
        <f>'01-Mapa de riesgo-UO'!W140</f>
        <v>Control de condiciones ambientales en el área de almacenamiento de materiales de referencia y equipos de campo</v>
      </c>
      <c r="N139" s="266">
        <f>'01-Mapa de riesgo-UO'!AB140</f>
        <v>0</v>
      </c>
      <c r="O139" s="266" t="str">
        <f>'01-Mapa de riesgo-UO'!AF140</f>
        <v>Asignado</v>
      </c>
      <c r="P139" s="268" t="str">
        <f>'01-Mapa de riesgo-UO'!AK140</f>
        <v>Oportuno</v>
      </c>
      <c r="Q139" s="268" t="str">
        <f>'01-Mapa de riesgo-UO'!AP140</f>
        <v>Preventivo</v>
      </c>
      <c r="R139" s="464" t="str">
        <f>'01-Mapa de riesgo-UO'!AR140</f>
        <v>FUERTE</v>
      </c>
      <c r="S139" s="571" t="s">
        <v>2485</v>
      </c>
      <c r="T139" s="599"/>
      <c r="U139" s="269" t="str">
        <f>'01-Mapa de riesgo-UO'!AW140</f>
        <v>ASUMIR</v>
      </c>
      <c r="V139" s="269">
        <f>'01-Mapa de riesgo-UO'!AX140</f>
        <v>0</v>
      </c>
      <c r="W139" s="270" t="str">
        <f>'01-Mapa de riesgo-UO'!K140</f>
        <v>Pérdida de la validez de los resultados del laboratorio
(6.3)</v>
      </c>
      <c r="X139" s="271"/>
      <c r="Y139" s="272"/>
      <c r="Z139" s="273"/>
      <c r="AA139" s="273"/>
      <c r="AB139" s="479" t="s">
        <v>2213</v>
      </c>
      <c r="AC139" s="264"/>
    </row>
    <row r="140" spans="1:29" ht="54.75" hidden="1" customHeight="1" x14ac:dyDescent="0.2">
      <c r="A140" s="462"/>
      <c r="B140" s="462"/>
      <c r="C140" s="462"/>
      <c r="D140" s="462"/>
      <c r="E140" s="462"/>
      <c r="F140" s="462"/>
      <c r="G140" s="266">
        <f>'01-Mapa de riesgo-UO'!I141</f>
        <v>0</v>
      </c>
      <c r="H140" s="462"/>
      <c r="I140" s="462"/>
      <c r="J140" s="462"/>
      <c r="K140" s="472"/>
      <c r="L140" s="472"/>
      <c r="M140" s="267" t="str">
        <f>'01-Mapa de riesgo-UO'!W141</f>
        <v>Registro de las condiciones ambientales en las cuales se da la ejecución de los ensayos  en campo (temperatura y humedad relativa)</v>
      </c>
      <c r="N140" s="266">
        <f>'01-Mapa de riesgo-UO'!AB141</f>
        <v>0</v>
      </c>
      <c r="O140" s="266" t="str">
        <f>'01-Mapa de riesgo-UO'!AF141</f>
        <v>Asignado</v>
      </c>
      <c r="P140" s="268" t="str">
        <f>'01-Mapa de riesgo-UO'!AK141</f>
        <v>Oportuno</v>
      </c>
      <c r="Q140" s="268" t="str">
        <f>'01-Mapa de riesgo-UO'!AP141</f>
        <v>Preventivo</v>
      </c>
      <c r="R140" s="462"/>
      <c r="S140" s="571" t="s">
        <v>2485</v>
      </c>
      <c r="T140" s="599"/>
      <c r="U140" s="269" t="str">
        <f>'01-Mapa de riesgo-UO'!AW141</f>
        <v>ASUMIR</v>
      </c>
      <c r="V140" s="269">
        <f>'01-Mapa de riesgo-UO'!AX141</f>
        <v>0</v>
      </c>
      <c r="W140" s="270">
        <f>'01-Mapa de riesgo-UO'!K141</f>
        <v>0</v>
      </c>
      <c r="X140" s="271"/>
      <c r="Y140" s="272"/>
      <c r="Z140" s="273"/>
      <c r="AA140" s="273"/>
      <c r="AB140" s="469"/>
      <c r="AC140" s="264"/>
    </row>
    <row r="141" spans="1:29" ht="54.75" hidden="1" customHeight="1" x14ac:dyDescent="0.2">
      <c r="A141" s="463"/>
      <c r="B141" s="463"/>
      <c r="C141" s="463"/>
      <c r="D141" s="463"/>
      <c r="E141" s="463"/>
      <c r="F141" s="463"/>
      <c r="G141" s="266">
        <f>'01-Mapa de riesgo-UO'!I142</f>
        <v>0</v>
      </c>
      <c r="H141" s="463"/>
      <c r="I141" s="463"/>
      <c r="J141" s="463"/>
      <c r="K141" s="473"/>
      <c r="L141" s="473"/>
      <c r="M141" s="267">
        <f>'01-Mapa de riesgo-UO'!W142</f>
        <v>0</v>
      </c>
      <c r="N141" s="266">
        <f>'01-Mapa de riesgo-UO'!AB142</f>
        <v>0</v>
      </c>
      <c r="O141" s="266">
        <f>'01-Mapa de riesgo-UO'!AF142</f>
        <v>0</v>
      </c>
      <c r="P141" s="268">
        <f>'01-Mapa de riesgo-UO'!AK142</f>
        <v>0</v>
      </c>
      <c r="Q141" s="268">
        <f>'01-Mapa de riesgo-UO'!AP142</f>
        <v>0</v>
      </c>
      <c r="R141" s="463"/>
      <c r="S141" s="571"/>
      <c r="T141" s="599"/>
      <c r="U141" s="269">
        <f>'01-Mapa de riesgo-UO'!AW142</f>
        <v>0</v>
      </c>
      <c r="V141" s="269">
        <f>'01-Mapa de riesgo-UO'!AX142</f>
        <v>0</v>
      </c>
      <c r="W141" s="270">
        <f>'01-Mapa de riesgo-UO'!K142</f>
        <v>0</v>
      </c>
      <c r="X141" s="271"/>
      <c r="Y141" s="272"/>
      <c r="Z141" s="273"/>
      <c r="AA141" s="273"/>
      <c r="AB141" s="470"/>
      <c r="AC141" s="264"/>
    </row>
    <row r="142" spans="1:29" ht="54.75" hidden="1" customHeight="1" x14ac:dyDescent="0.2">
      <c r="A142" s="465">
        <v>45</v>
      </c>
      <c r="B142" s="465" t="str">
        <f>'01-Mapa de riesgo-UO'!D143</f>
        <v>EXTENSIÓN_PROYECCIÓN_SOCIAL</v>
      </c>
      <c r="C142" s="461" t="str">
        <f>+'01-Mapa de riesgo-UO'!F143</f>
        <v>NO</v>
      </c>
      <c r="D142" s="461" t="str">
        <f>'01-Mapa de riesgo-UO'!J143</f>
        <v>Operacional</v>
      </c>
      <c r="E142" s="461" t="str">
        <f>'01-Mapa de riesgo-UO'!K143</f>
        <v>Pérdida de la validez de los resultados del laboratorio
(6.4.6)</v>
      </c>
      <c r="F142" s="461" t="str">
        <f>'01-Mapa de riesgo-UO'!L143</f>
        <v xml:space="preserve">Utilizar  equipos de medición que no tengan su calibración vigente y que estos afecten la validez de los resultados del laboratorio, ya sea por su exactitud o por su aporte a la incertidumbre </v>
      </c>
      <c r="G142" s="266" t="str">
        <f>'01-Mapa de riesgo-UO'!I143</f>
        <v>Incumplimiento en el plan de calibración, verificación y mantenimiento de equipos</v>
      </c>
      <c r="H142" s="461" t="str">
        <f>'01-Mapa de riesgo-UO'!M143</f>
        <v>Resultado inválido
Reproceso de muestra
Trabajo No Conforme</v>
      </c>
      <c r="I142" s="464" t="str">
        <f>'01-Mapa de riesgo-UO'!AT143</f>
        <v>LEVE</v>
      </c>
      <c r="J142" s="461" t="str">
        <f>'01-Mapa de riesgo-UO'!AU143</f>
        <v>No. de equipos calibrados de acuerdo al Plan de calibración /No. Total de equipos que se planean calibrar de acuerdo al Plan de calibración</v>
      </c>
      <c r="K142" s="534">
        <v>1</v>
      </c>
      <c r="L142" s="533" t="s">
        <v>2487</v>
      </c>
      <c r="M142" s="267" t="str">
        <f>'01-Mapa de riesgo-UO'!W143</f>
        <v>Seguimiento al plan de calibración, verificación y mantenimiento anual con fechas de cumplimiento.
Cálculo del intervalo de calibración</v>
      </c>
      <c r="N142" s="266">
        <f>'01-Mapa de riesgo-UO'!AB143</f>
        <v>0</v>
      </c>
      <c r="O142" s="266" t="str">
        <f>'01-Mapa de riesgo-UO'!AF143</f>
        <v>Asignado</v>
      </c>
      <c r="P142" s="268" t="str">
        <f>'01-Mapa de riesgo-UO'!AK143</f>
        <v>Oportuno</v>
      </c>
      <c r="Q142" s="268" t="str">
        <f>'01-Mapa de riesgo-UO'!AP143</f>
        <v>Preventivo</v>
      </c>
      <c r="R142" s="464" t="str">
        <f>'01-Mapa de riesgo-UO'!AR143</f>
        <v>FUERTE</v>
      </c>
      <c r="S142" s="571" t="s">
        <v>2485</v>
      </c>
      <c r="T142" s="599"/>
      <c r="U142" s="269" t="str">
        <f>'01-Mapa de riesgo-UO'!AW143</f>
        <v>ASUMIR</v>
      </c>
      <c r="V142" s="269">
        <f>'01-Mapa de riesgo-UO'!AX143</f>
        <v>0</v>
      </c>
      <c r="W142" s="270" t="str">
        <f>'01-Mapa de riesgo-UO'!K143</f>
        <v>Pérdida de la validez de los resultados del laboratorio
(6.4.6)</v>
      </c>
      <c r="X142" s="271"/>
      <c r="Y142" s="272"/>
      <c r="Z142" s="273"/>
      <c r="AA142" s="273"/>
      <c r="AB142" s="479" t="s">
        <v>2213</v>
      </c>
      <c r="AC142" s="264"/>
    </row>
    <row r="143" spans="1:29" ht="54.75" hidden="1" customHeight="1" x14ac:dyDescent="0.2">
      <c r="A143" s="462"/>
      <c r="B143" s="462"/>
      <c r="C143" s="462"/>
      <c r="D143" s="462"/>
      <c r="E143" s="462"/>
      <c r="F143" s="462"/>
      <c r="G143" s="266">
        <f>'01-Mapa de riesgo-UO'!I144</f>
        <v>0</v>
      </c>
      <c r="H143" s="462"/>
      <c r="I143" s="462"/>
      <c r="J143" s="462"/>
      <c r="K143" s="472"/>
      <c r="L143" s="472"/>
      <c r="M143" s="267">
        <f>'01-Mapa de riesgo-UO'!W144</f>
        <v>0</v>
      </c>
      <c r="N143" s="266">
        <f>'01-Mapa de riesgo-UO'!AB144</f>
        <v>0</v>
      </c>
      <c r="O143" s="266">
        <f>'01-Mapa de riesgo-UO'!AF144</f>
        <v>0</v>
      </c>
      <c r="P143" s="268">
        <f>'01-Mapa de riesgo-UO'!AK144</f>
        <v>0</v>
      </c>
      <c r="Q143" s="268">
        <f>'01-Mapa de riesgo-UO'!AP144</f>
        <v>0</v>
      </c>
      <c r="R143" s="462"/>
      <c r="S143" s="571"/>
      <c r="T143" s="599"/>
      <c r="U143" s="269">
        <f>'01-Mapa de riesgo-UO'!AW144</f>
        <v>0</v>
      </c>
      <c r="V143" s="269">
        <f>'01-Mapa de riesgo-UO'!AX144</f>
        <v>0</v>
      </c>
      <c r="W143" s="270">
        <f>'01-Mapa de riesgo-UO'!K144</f>
        <v>0</v>
      </c>
      <c r="X143" s="271"/>
      <c r="Y143" s="272"/>
      <c r="Z143" s="273"/>
      <c r="AA143" s="273"/>
      <c r="AB143" s="469"/>
      <c r="AC143" s="264"/>
    </row>
    <row r="144" spans="1:29" ht="54.75" hidden="1" customHeight="1" x14ac:dyDescent="0.2">
      <c r="A144" s="463"/>
      <c r="B144" s="463"/>
      <c r="C144" s="463"/>
      <c r="D144" s="463"/>
      <c r="E144" s="463"/>
      <c r="F144" s="463"/>
      <c r="G144" s="266">
        <f>'01-Mapa de riesgo-UO'!I145</f>
        <v>0</v>
      </c>
      <c r="H144" s="463"/>
      <c r="I144" s="463"/>
      <c r="J144" s="463"/>
      <c r="K144" s="473"/>
      <c r="L144" s="473"/>
      <c r="M144" s="267">
        <f>'01-Mapa de riesgo-UO'!W145</f>
        <v>0</v>
      </c>
      <c r="N144" s="266">
        <f>'01-Mapa de riesgo-UO'!AB145</f>
        <v>0</v>
      </c>
      <c r="O144" s="266">
        <f>'01-Mapa de riesgo-UO'!AF145</f>
        <v>0</v>
      </c>
      <c r="P144" s="268">
        <f>'01-Mapa de riesgo-UO'!AK145</f>
        <v>0</v>
      </c>
      <c r="Q144" s="268">
        <f>'01-Mapa de riesgo-UO'!AP145</f>
        <v>0</v>
      </c>
      <c r="R144" s="463"/>
      <c r="S144" s="571"/>
      <c r="T144" s="599"/>
      <c r="U144" s="269">
        <f>'01-Mapa de riesgo-UO'!AW145</f>
        <v>0</v>
      </c>
      <c r="V144" s="269">
        <f>'01-Mapa de riesgo-UO'!AX145</f>
        <v>0</v>
      </c>
      <c r="W144" s="270">
        <f>'01-Mapa de riesgo-UO'!K145</f>
        <v>0</v>
      </c>
      <c r="X144" s="271"/>
      <c r="Y144" s="272"/>
      <c r="Z144" s="273"/>
      <c r="AA144" s="273"/>
      <c r="AB144" s="470"/>
      <c r="AC144" s="264"/>
    </row>
    <row r="145" spans="1:29" ht="54.75" hidden="1" customHeight="1" x14ac:dyDescent="0.2">
      <c r="A145" s="465">
        <v>46</v>
      </c>
      <c r="B145" s="465" t="str">
        <f>'01-Mapa de riesgo-UO'!D146</f>
        <v>EXTENSIÓN_PROYECCIÓN_SOCIAL</v>
      </c>
      <c r="C145" s="461" t="str">
        <f>+'01-Mapa de riesgo-UO'!F146</f>
        <v>NO</v>
      </c>
      <c r="D145" s="461" t="str">
        <f>'01-Mapa de riesgo-UO'!J146</f>
        <v>Operacional</v>
      </c>
      <c r="E145" s="461" t="str">
        <f>'01-Mapa de riesgo-UO'!K146</f>
        <v>Pérdida de la validez de los resultados del laboratorio
(6.4.9)</v>
      </c>
      <c r="F145" s="461" t="str">
        <f>'01-Mapa de riesgo-UO'!L146</f>
        <v xml:space="preserve">Utilizar equipos de medición que estén defectuosos y que estos afecten la validez de los resultados del laboratorio, ya sea por su exactitud o por su aporte a la incertidumbre </v>
      </c>
      <c r="G145" s="266" t="str">
        <f>'01-Mapa de riesgo-UO'!I146</f>
        <v>Toma de datos con un equipo defectuoso</v>
      </c>
      <c r="H145" s="461" t="str">
        <f>'01-Mapa de riesgo-UO'!M146</f>
        <v>Resultado inválido
Reproceso de muestras
Trabajo No Conforme</v>
      </c>
      <c r="I145" s="464" t="str">
        <f>'01-Mapa de riesgo-UO'!AT146</f>
        <v>LEVE</v>
      </c>
      <c r="J145" s="461" t="str">
        <f>'01-Mapa de riesgo-UO'!AU146</f>
        <v>No.  de equipos defectuosos detectados en el laboratorio antes de la jornada de campo / No. Total de equipos que salen para campo</v>
      </c>
      <c r="K145" s="534">
        <v>0</v>
      </c>
      <c r="L145" s="533" t="s">
        <v>2478</v>
      </c>
      <c r="M145" s="267" t="str">
        <f>'01-Mapa de riesgo-UO'!W146</f>
        <v xml:space="preserve">Revisión de los equipos antes de salir del laboratorio y al ingresar al mismo. </v>
      </c>
      <c r="N145" s="266">
        <f>'01-Mapa de riesgo-UO'!AB146</f>
        <v>0</v>
      </c>
      <c r="O145" s="266" t="str">
        <f>'01-Mapa de riesgo-UO'!AF146</f>
        <v>Asignado</v>
      </c>
      <c r="P145" s="268" t="str">
        <f>'01-Mapa de riesgo-UO'!AK146</f>
        <v>Oportuno</v>
      </c>
      <c r="Q145" s="268" t="str">
        <f>'01-Mapa de riesgo-UO'!AP146</f>
        <v>Preventivo</v>
      </c>
      <c r="R145" s="464" t="str">
        <f>'01-Mapa de riesgo-UO'!AR146</f>
        <v>ACEPTABLE</v>
      </c>
      <c r="S145" s="571" t="s">
        <v>2485</v>
      </c>
      <c r="T145" s="599"/>
      <c r="U145" s="269" t="str">
        <f>'01-Mapa de riesgo-UO'!AW146</f>
        <v>ASUMIR</v>
      </c>
      <c r="V145" s="269">
        <f>'01-Mapa de riesgo-UO'!AX146</f>
        <v>0</v>
      </c>
      <c r="W145" s="270" t="str">
        <f>'01-Mapa de riesgo-UO'!K146</f>
        <v>Pérdida de la validez de los resultados del laboratorio
(6.4.9)</v>
      </c>
      <c r="X145" s="271"/>
      <c r="Y145" s="272"/>
      <c r="Z145" s="273"/>
      <c r="AA145" s="273"/>
      <c r="AB145" s="479" t="s">
        <v>2213</v>
      </c>
      <c r="AC145" s="264"/>
    </row>
    <row r="146" spans="1:29" ht="54.75" hidden="1" customHeight="1" x14ac:dyDescent="0.2">
      <c r="A146" s="462"/>
      <c r="B146" s="462"/>
      <c r="C146" s="462"/>
      <c r="D146" s="462"/>
      <c r="E146" s="462"/>
      <c r="F146" s="462"/>
      <c r="G146" s="266">
        <f>'01-Mapa de riesgo-UO'!I147</f>
        <v>0</v>
      </c>
      <c r="H146" s="462"/>
      <c r="I146" s="462"/>
      <c r="J146" s="462"/>
      <c r="K146" s="472"/>
      <c r="L146" s="472"/>
      <c r="M146" s="267">
        <f>'01-Mapa de riesgo-UO'!W147</f>
        <v>0</v>
      </c>
      <c r="N146" s="266">
        <f>'01-Mapa de riesgo-UO'!AB147</f>
        <v>0</v>
      </c>
      <c r="O146" s="266">
        <f>'01-Mapa de riesgo-UO'!AF147</f>
        <v>0</v>
      </c>
      <c r="P146" s="268">
        <f>'01-Mapa de riesgo-UO'!AK147</f>
        <v>0</v>
      </c>
      <c r="Q146" s="268">
        <f>'01-Mapa de riesgo-UO'!AP147</f>
        <v>0</v>
      </c>
      <c r="R146" s="462"/>
      <c r="S146" s="571"/>
      <c r="T146" s="599"/>
      <c r="U146" s="269">
        <f>'01-Mapa de riesgo-UO'!AW147</f>
        <v>0</v>
      </c>
      <c r="V146" s="269">
        <f>'01-Mapa de riesgo-UO'!AX147</f>
        <v>0</v>
      </c>
      <c r="W146" s="270">
        <f>'01-Mapa de riesgo-UO'!K147</f>
        <v>0</v>
      </c>
      <c r="X146" s="271"/>
      <c r="Y146" s="272"/>
      <c r="Z146" s="273"/>
      <c r="AA146" s="273"/>
      <c r="AB146" s="469"/>
      <c r="AC146" s="264"/>
    </row>
    <row r="147" spans="1:29" ht="54.75" hidden="1" customHeight="1" x14ac:dyDescent="0.2">
      <c r="A147" s="463"/>
      <c r="B147" s="463"/>
      <c r="C147" s="463"/>
      <c r="D147" s="463"/>
      <c r="E147" s="463"/>
      <c r="F147" s="463"/>
      <c r="G147" s="266">
        <f>'01-Mapa de riesgo-UO'!I148</f>
        <v>0</v>
      </c>
      <c r="H147" s="463"/>
      <c r="I147" s="463"/>
      <c r="J147" s="463"/>
      <c r="K147" s="473"/>
      <c r="L147" s="473"/>
      <c r="M147" s="267">
        <f>'01-Mapa de riesgo-UO'!W148</f>
        <v>0</v>
      </c>
      <c r="N147" s="266">
        <f>'01-Mapa de riesgo-UO'!AB148</f>
        <v>0</v>
      </c>
      <c r="O147" s="266">
        <f>'01-Mapa de riesgo-UO'!AF148</f>
        <v>0</v>
      </c>
      <c r="P147" s="268">
        <f>'01-Mapa de riesgo-UO'!AK148</f>
        <v>0</v>
      </c>
      <c r="Q147" s="268">
        <f>'01-Mapa de riesgo-UO'!AP148</f>
        <v>0</v>
      </c>
      <c r="R147" s="463"/>
      <c r="S147" s="571"/>
      <c r="T147" s="599"/>
      <c r="U147" s="269">
        <f>'01-Mapa de riesgo-UO'!AW148</f>
        <v>0</v>
      </c>
      <c r="V147" s="269">
        <f>'01-Mapa de riesgo-UO'!AX148</f>
        <v>0</v>
      </c>
      <c r="W147" s="270">
        <f>'01-Mapa de riesgo-UO'!K148</f>
        <v>0</v>
      </c>
      <c r="X147" s="271"/>
      <c r="Y147" s="272"/>
      <c r="Z147" s="273"/>
      <c r="AA147" s="273"/>
      <c r="AB147" s="470"/>
      <c r="AC147" s="264"/>
    </row>
    <row r="148" spans="1:29" ht="54.75" hidden="1" customHeight="1" x14ac:dyDescent="0.2">
      <c r="A148" s="465">
        <v>47</v>
      </c>
      <c r="B148" s="465" t="str">
        <f>'01-Mapa de riesgo-UO'!D149</f>
        <v>EXTENSIÓN_PROYECCIÓN_SOCIAL</v>
      </c>
      <c r="C148" s="461" t="str">
        <f>+'01-Mapa de riesgo-UO'!F149</f>
        <v>NO</v>
      </c>
      <c r="D148" s="461" t="str">
        <f>'01-Mapa de riesgo-UO'!J149</f>
        <v>Operacional</v>
      </c>
      <c r="E148" s="461" t="str">
        <f>'01-Mapa de riesgo-UO'!K149</f>
        <v>Tomar una decisión de conformidad errada 
(7.8.6)</v>
      </c>
      <c r="F148" s="461" t="str">
        <f>'01-Mapa de riesgo-UO'!L149</f>
        <v xml:space="preserve">Declaración de la  conformidad errada. </v>
      </c>
      <c r="G148" s="266" t="str">
        <f>'01-Mapa de riesgo-UO'!I149</f>
        <v>Usar una regla de decisión del laboratorio inadecuada</v>
      </c>
      <c r="H148" s="461" t="str">
        <f>'01-Mapa de riesgo-UO'!M149</f>
        <v xml:space="preserve"> Pérdida de credibilidad en el laboratorio
Pérdida de la confianza en el laboratorio</v>
      </c>
      <c r="I148" s="464" t="str">
        <f>'01-Mapa de riesgo-UO'!AT149</f>
        <v>LEVE</v>
      </c>
      <c r="J148" s="461" t="str">
        <f>'01-Mapa de riesgo-UO'!AU149</f>
        <v>No. de informes con regla decisión equivocada / No. de informes emitidos con regla de decisión aplicada</v>
      </c>
      <c r="K148" s="534">
        <v>0</v>
      </c>
      <c r="L148" s="533" t="s">
        <v>2479</v>
      </c>
      <c r="M148" s="267" t="str">
        <f>'01-Mapa de riesgo-UO'!W149</f>
        <v>El cliente mediante la cotización acepta la regla de decisión del laboratorio.
Regla de decisión basada en normatividad reglamentaria aplicable y cálculos estadísticos</v>
      </c>
      <c r="N148" s="266">
        <f>'01-Mapa de riesgo-UO'!AB149</f>
        <v>0</v>
      </c>
      <c r="O148" s="266" t="str">
        <f>'01-Mapa de riesgo-UO'!AF149</f>
        <v>Asignado</v>
      </c>
      <c r="P148" s="268" t="str">
        <f>'01-Mapa de riesgo-UO'!AK149</f>
        <v>Oportuno</v>
      </c>
      <c r="Q148" s="268" t="str">
        <f>'01-Mapa de riesgo-UO'!AP149</f>
        <v>Preventivo</v>
      </c>
      <c r="R148" s="464" t="str">
        <f>'01-Mapa de riesgo-UO'!AR149</f>
        <v>ACEPTABLE</v>
      </c>
      <c r="S148" s="571" t="s">
        <v>2485</v>
      </c>
      <c r="T148" s="599"/>
      <c r="U148" s="269" t="str">
        <f>'01-Mapa de riesgo-UO'!AW149</f>
        <v>ASUMIR</v>
      </c>
      <c r="V148" s="269">
        <f>'01-Mapa de riesgo-UO'!AX149</f>
        <v>0</v>
      </c>
      <c r="W148" s="270" t="str">
        <f>'01-Mapa de riesgo-UO'!K149</f>
        <v>Tomar una decisión de conformidad errada 
(7.8.6)</v>
      </c>
      <c r="X148" s="271"/>
      <c r="Y148" s="272"/>
      <c r="Z148" s="273"/>
      <c r="AA148" s="273"/>
      <c r="AB148" s="479" t="s">
        <v>2213</v>
      </c>
      <c r="AC148" s="264"/>
    </row>
    <row r="149" spans="1:29" ht="54.75" hidden="1" customHeight="1" x14ac:dyDescent="0.2">
      <c r="A149" s="462"/>
      <c r="B149" s="462"/>
      <c r="C149" s="462"/>
      <c r="D149" s="462"/>
      <c r="E149" s="462"/>
      <c r="F149" s="462"/>
      <c r="G149" s="266">
        <f>'01-Mapa de riesgo-UO'!I150</f>
        <v>0</v>
      </c>
      <c r="H149" s="462"/>
      <c r="I149" s="462"/>
      <c r="J149" s="462"/>
      <c r="K149" s="472"/>
      <c r="L149" s="472"/>
      <c r="M149" s="267">
        <f>'01-Mapa de riesgo-UO'!W150</f>
        <v>0</v>
      </c>
      <c r="N149" s="266">
        <f>'01-Mapa de riesgo-UO'!AB150</f>
        <v>0</v>
      </c>
      <c r="O149" s="266">
        <f>'01-Mapa de riesgo-UO'!AF150</f>
        <v>0</v>
      </c>
      <c r="P149" s="268">
        <f>'01-Mapa de riesgo-UO'!AK150</f>
        <v>0</v>
      </c>
      <c r="Q149" s="268">
        <f>'01-Mapa de riesgo-UO'!AP150</f>
        <v>0</v>
      </c>
      <c r="R149" s="462"/>
      <c r="S149" s="571"/>
      <c r="T149" s="599"/>
      <c r="U149" s="269">
        <f>'01-Mapa de riesgo-UO'!AW150</f>
        <v>0</v>
      </c>
      <c r="V149" s="269">
        <f>'01-Mapa de riesgo-UO'!AX150</f>
        <v>0</v>
      </c>
      <c r="W149" s="270">
        <f>'01-Mapa de riesgo-UO'!K150</f>
        <v>0</v>
      </c>
      <c r="X149" s="271"/>
      <c r="Y149" s="272"/>
      <c r="Z149" s="273"/>
      <c r="AA149" s="273"/>
      <c r="AB149" s="469"/>
      <c r="AC149" s="264"/>
    </row>
    <row r="150" spans="1:29" ht="54.75" hidden="1" customHeight="1" x14ac:dyDescent="0.2">
      <c r="A150" s="463"/>
      <c r="B150" s="463"/>
      <c r="C150" s="463"/>
      <c r="D150" s="463"/>
      <c r="E150" s="463"/>
      <c r="F150" s="463"/>
      <c r="G150" s="266">
        <f>'01-Mapa de riesgo-UO'!I151</f>
        <v>0</v>
      </c>
      <c r="H150" s="463"/>
      <c r="I150" s="463"/>
      <c r="J150" s="463"/>
      <c r="K150" s="473"/>
      <c r="L150" s="473"/>
      <c r="M150" s="267">
        <f>'01-Mapa de riesgo-UO'!W151</f>
        <v>0</v>
      </c>
      <c r="N150" s="266">
        <f>'01-Mapa de riesgo-UO'!AB151</f>
        <v>0</v>
      </c>
      <c r="O150" s="266">
        <f>'01-Mapa de riesgo-UO'!AF151</f>
        <v>0</v>
      </c>
      <c r="P150" s="268">
        <f>'01-Mapa de riesgo-UO'!AK151</f>
        <v>0</v>
      </c>
      <c r="Q150" s="268">
        <f>'01-Mapa de riesgo-UO'!AP151</f>
        <v>0</v>
      </c>
      <c r="R150" s="463"/>
      <c r="S150" s="571"/>
      <c r="T150" s="599"/>
      <c r="U150" s="269">
        <f>'01-Mapa de riesgo-UO'!AW151</f>
        <v>0</v>
      </c>
      <c r="V150" s="269">
        <f>'01-Mapa de riesgo-UO'!AX151</f>
        <v>0</v>
      </c>
      <c r="W150" s="270">
        <f>'01-Mapa de riesgo-UO'!K151</f>
        <v>0</v>
      </c>
      <c r="X150" s="271"/>
      <c r="Y150" s="272"/>
      <c r="Z150" s="273"/>
      <c r="AA150" s="273"/>
      <c r="AB150" s="470"/>
      <c r="AC150" s="264"/>
    </row>
    <row r="151" spans="1:29" ht="54.75" hidden="1" customHeight="1" x14ac:dyDescent="0.2">
      <c r="A151" s="465">
        <v>48</v>
      </c>
      <c r="B151" s="465" t="str">
        <f>'01-Mapa de riesgo-UO'!D152</f>
        <v>EXTENSIÓN_PROYECCIÓN_SOCIAL</v>
      </c>
      <c r="C151" s="461" t="str">
        <f>+'01-Mapa de riesgo-UO'!F152</f>
        <v>NO</v>
      </c>
      <c r="D151" s="461" t="str">
        <f>'01-Mapa de riesgo-UO'!J152</f>
        <v>Operacional</v>
      </c>
      <c r="E151" s="461" t="str">
        <f>'01-Mapa de riesgo-UO'!K152</f>
        <v>Utilización de un método de ensayo inadecuado
(7.2)</v>
      </c>
      <c r="F151" s="461" t="str">
        <f>'01-Mapa de riesgo-UO'!L152</f>
        <v>Verificación/validación del método no es adecuada para declarar la aptitud del laboratorio</v>
      </c>
      <c r="G151" s="266" t="str">
        <f>'01-Mapa de riesgo-UO'!I152</f>
        <v>En la verificacion del método no se tienen en cuenta todos los factores</v>
      </c>
      <c r="H151" s="461" t="str">
        <f>'01-Mapa de riesgo-UO'!M152</f>
        <v xml:space="preserve">Resultado inválido.
No conformidades en audiorías internas y externas.
Pérdida de  credibilidad en el laboratorio
</v>
      </c>
      <c r="I151" s="464" t="str">
        <f>'01-Mapa de riesgo-UO'!AT152</f>
        <v>LEVE</v>
      </c>
      <c r="J151" s="461" t="str">
        <f>'01-Mapa de riesgo-UO'!AU152</f>
        <v>No. de variables definidas por el OEC en la verificación / No. de variables establecidas en el método definido</v>
      </c>
      <c r="K151" s="534">
        <v>1</v>
      </c>
      <c r="L151" s="533" t="s">
        <v>2480</v>
      </c>
      <c r="M151" s="267" t="str">
        <f>'01-Mapa de riesgo-UO'!W152</f>
        <v>Regla de decisión basada en normatividad reglamentaria vigente.
Tabla cruzada de requisitos de normas y de ensayo con cumplimiento en el laboratorio.
Informe de verificación del método.</v>
      </c>
      <c r="N151" s="266">
        <f>'01-Mapa de riesgo-UO'!AB152</f>
        <v>0</v>
      </c>
      <c r="O151" s="266" t="str">
        <f>'01-Mapa de riesgo-UO'!AF152</f>
        <v>Asignado</v>
      </c>
      <c r="P151" s="268" t="str">
        <f>'01-Mapa de riesgo-UO'!AK152</f>
        <v>Oportuno</v>
      </c>
      <c r="Q151" s="268" t="str">
        <f>'01-Mapa de riesgo-UO'!AP152</f>
        <v>Preventivo</v>
      </c>
      <c r="R151" s="464" t="str">
        <f>'01-Mapa de riesgo-UO'!AR152</f>
        <v>FUERTE</v>
      </c>
      <c r="S151" s="571" t="s">
        <v>2485</v>
      </c>
      <c r="T151" s="599"/>
      <c r="U151" s="269" t="str">
        <f>'01-Mapa de riesgo-UO'!AW152</f>
        <v>ASUMIR</v>
      </c>
      <c r="V151" s="269">
        <f>'01-Mapa de riesgo-UO'!AX152</f>
        <v>0</v>
      </c>
      <c r="W151" s="270" t="str">
        <f>'01-Mapa de riesgo-UO'!K152</f>
        <v>Utilización de un método de ensayo inadecuado
(7.2)</v>
      </c>
      <c r="X151" s="271"/>
      <c r="Y151" s="272"/>
      <c r="Z151" s="273"/>
      <c r="AA151" s="273"/>
      <c r="AB151" s="479" t="s">
        <v>2213</v>
      </c>
      <c r="AC151" s="264"/>
    </row>
    <row r="152" spans="1:29" ht="54.75" hidden="1" customHeight="1" x14ac:dyDescent="0.2">
      <c r="A152" s="462"/>
      <c r="B152" s="462"/>
      <c r="C152" s="462"/>
      <c r="D152" s="462"/>
      <c r="E152" s="462"/>
      <c r="F152" s="462"/>
      <c r="G152" s="266">
        <f>'01-Mapa de riesgo-UO'!I153</f>
        <v>0</v>
      </c>
      <c r="H152" s="462"/>
      <c r="I152" s="462"/>
      <c r="J152" s="462"/>
      <c r="K152" s="472"/>
      <c r="L152" s="472"/>
      <c r="M152" s="267">
        <f>'01-Mapa de riesgo-UO'!W153</f>
        <v>0</v>
      </c>
      <c r="N152" s="266">
        <f>'01-Mapa de riesgo-UO'!AB153</f>
        <v>0</v>
      </c>
      <c r="O152" s="266">
        <f>'01-Mapa de riesgo-UO'!AF153</f>
        <v>0</v>
      </c>
      <c r="P152" s="268">
        <f>'01-Mapa de riesgo-UO'!AK153</f>
        <v>0</v>
      </c>
      <c r="Q152" s="268">
        <f>'01-Mapa de riesgo-UO'!AP153</f>
        <v>0</v>
      </c>
      <c r="R152" s="462"/>
      <c r="S152" s="571"/>
      <c r="T152" s="599"/>
      <c r="U152" s="269">
        <f>'01-Mapa de riesgo-UO'!AW153</f>
        <v>0</v>
      </c>
      <c r="V152" s="269">
        <f>'01-Mapa de riesgo-UO'!AX153</f>
        <v>0</v>
      </c>
      <c r="W152" s="270">
        <f>'01-Mapa de riesgo-UO'!K153</f>
        <v>0</v>
      </c>
      <c r="X152" s="271"/>
      <c r="Y152" s="272"/>
      <c r="Z152" s="273"/>
      <c r="AA152" s="273"/>
      <c r="AB152" s="469"/>
      <c r="AC152" s="264"/>
    </row>
    <row r="153" spans="1:29" ht="54.75" hidden="1" customHeight="1" x14ac:dyDescent="0.2">
      <c r="A153" s="463"/>
      <c r="B153" s="463"/>
      <c r="C153" s="463"/>
      <c r="D153" s="463"/>
      <c r="E153" s="463"/>
      <c r="F153" s="463"/>
      <c r="G153" s="266">
        <f>'01-Mapa de riesgo-UO'!I154</f>
        <v>0</v>
      </c>
      <c r="H153" s="463"/>
      <c r="I153" s="463"/>
      <c r="J153" s="463"/>
      <c r="K153" s="473"/>
      <c r="L153" s="473"/>
      <c r="M153" s="267">
        <f>'01-Mapa de riesgo-UO'!W154</f>
        <v>0</v>
      </c>
      <c r="N153" s="266">
        <f>'01-Mapa de riesgo-UO'!AB154</f>
        <v>0</v>
      </c>
      <c r="O153" s="266">
        <f>'01-Mapa de riesgo-UO'!AF154</f>
        <v>0</v>
      </c>
      <c r="P153" s="268">
        <f>'01-Mapa de riesgo-UO'!AK154</f>
        <v>0</v>
      </c>
      <c r="Q153" s="268">
        <f>'01-Mapa de riesgo-UO'!AP154</f>
        <v>0</v>
      </c>
      <c r="R153" s="463"/>
      <c r="S153" s="571"/>
      <c r="T153" s="599"/>
      <c r="U153" s="269">
        <f>'01-Mapa de riesgo-UO'!AW154</f>
        <v>0</v>
      </c>
      <c r="V153" s="269">
        <f>'01-Mapa de riesgo-UO'!AX154</f>
        <v>0</v>
      </c>
      <c r="W153" s="270">
        <f>'01-Mapa de riesgo-UO'!K154</f>
        <v>0</v>
      </c>
      <c r="X153" s="271"/>
      <c r="Y153" s="272"/>
      <c r="Z153" s="273"/>
      <c r="AA153" s="273"/>
      <c r="AB153" s="470"/>
      <c r="AC153" s="264"/>
    </row>
    <row r="154" spans="1:29" ht="54.75" hidden="1" customHeight="1" x14ac:dyDescent="0.2">
      <c r="A154" s="465">
        <v>49</v>
      </c>
      <c r="B154" s="465" t="str">
        <f>'01-Mapa de riesgo-UO'!D155</f>
        <v>EXTENSIÓN_PROYECCIÓN_SOCIAL</v>
      </c>
      <c r="C154" s="461" t="str">
        <f>+'01-Mapa de riesgo-UO'!F155</f>
        <v>NO</v>
      </c>
      <c r="D154" s="461" t="str">
        <f>'01-Mapa de riesgo-UO'!J155</f>
        <v>Operacional</v>
      </c>
      <c r="E154" s="461" t="str">
        <f>'01-Mapa de riesgo-UO'!K155</f>
        <v>Pérdida de la validez de los resultados (Evaluación de la incertidumbre)
(7.6)</v>
      </c>
      <c r="F154" s="461" t="str">
        <f>'01-Mapa de riesgo-UO'!L155</f>
        <v>En la estimación  de la incertidumbre el laboratorio podría no tener en cuenta todos los componentes que intervienen en dicha estimación, afectando la validez de los resultados de los ensayos.</v>
      </c>
      <c r="G154" s="266" t="str">
        <f>'01-Mapa de riesgo-UO'!I155</f>
        <v>Falta de un análisis detallado de cada uno de los factores que afectan la incertidumbre en el  laboratorio.</v>
      </c>
      <c r="H154" s="461" t="str">
        <f>'01-Mapa de riesgo-UO'!M155</f>
        <v>Resultado inválido
No conformidades en audiorías internas y externas.
Pérdida de la confianza en el laboratorio</v>
      </c>
      <c r="I154" s="464" t="str">
        <f>'01-Mapa de riesgo-UO'!AT155</f>
        <v>LEVE</v>
      </c>
      <c r="J154" s="461" t="str">
        <f>'01-Mapa de riesgo-UO'!AU155</f>
        <v>No. de informes de ensayo con resultados inválidos por estimación de la incertidumbre / No. total de informes de resultados</v>
      </c>
      <c r="K154" s="534">
        <v>0</v>
      </c>
      <c r="L154" s="533" t="s">
        <v>2481</v>
      </c>
      <c r="M154" s="267" t="str">
        <f>'01-Mapa de riesgo-UO'!W155</f>
        <v>Verificación de la estimación de  la incertidumbre</v>
      </c>
      <c r="N154" s="266">
        <f>'01-Mapa de riesgo-UO'!AB155</f>
        <v>0</v>
      </c>
      <c r="O154" s="266" t="str">
        <f>'01-Mapa de riesgo-UO'!AF155</f>
        <v>Asignado</v>
      </c>
      <c r="P154" s="268" t="str">
        <f>'01-Mapa de riesgo-UO'!AK155</f>
        <v>Oportuno</v>
      </c>
      <c r="Q154" s="268" t="str">
        <f>'01-Mapa de riesgo-UO'!AP155</f>
        <v>Preventivo</v>
      </c>
      <c r="R154" s="464" t="str">
        <f>'01-Mapa de riesgo-UO'!AR155</f>
        <v>FUERTE</v>
      </c>
      <c r="S154" s="571" t="s">
        <v>2485</v>
      </c>
      <c r="T154" s="599"/>
      <c r="U154" s="269" t="str">
        <f>'01-Mapa de riesgo-UO'!AW155</f>
        <v>ASUMIR</v>
      </c>
      <c r="V154" s="269">
        <f>'01-Mapa de riesgo-UO'!AX155</f>
        <v>0</v>
      </c>
      <c r="W154" s="270" t="str">
        <f>'01-Mapa de riesgo-UO'!K155</f>
        <v>Pérdida de la validez de los resultados (Evaluación de la incertidumbre)
(7.6)</v>
      </c>
      <c r="X154" s="271"/>
      <c r="Y154" s="272"/>
      <c r="Z154" s="273"/>
      <c r="AA154" s="273"/>
      <c r="AB154" s="479" t="s">
        <v>2213</v>
      </c>
      <c r="AC154" s="264"/>
    </row>
    <row r="155" spans="1:29" ht="54.75" hidden="1" customHeight="1" x14ac:dyDescent="0.2">
      <c r="A155" s="462"/>
      <c r="B155" s="462"/>
      <c r="C155" s="462"/>
      <c r="D155" s="462"/>
      <c r="E155" s="462"/>
      <c r="F155" s="462"/>
      <c r="G155" s="266">
        <f>'01-Mapa de riesgo-UO'!I156</f>
        <v>0</v>
      </c>
      <c r="H155" s="462"/>
      <c r="I155" s="462"/>
      <c r="J155" s="462"/>
      <c r="K155" s="472"/>
      <c r="L155" s="472"/>
      <c r="M155" s="267">
        <f>'01-Mapa de riesgo-UO'!W156</f>
        <v>0</v>
      </c>
      <c r="N155" s="266">
        <f>'01-Mapa de riesgo-UO'!AB156</f>
        <v>0</v>
      </c>
      <c r="O155" s="266">
        <f>'01-Mapa de riesgo-UO'!AF156</f>
        <v>0</v>
      </c>
      <c r="P155" s="268">
        <f>'01-Mapa de riesgo-UO'!AK156</f>
        <v>0</v>
      </c>
      <c r="Q155" s="268">
        <f>'01-Mapa de riesgo-UO'!AP156</f>
        <v>0</v>
      </c>
      <c r="R155" s="462"/>
      <c r="S155" s="571"/>
      <c r="T155" s="599"/>
      <c r="U155" s="269">
        <f>'01-Mapa de riesgo-UO'!AW156</f>
        <v>0</v>
      </c>
      <c r="V155" s="269">
        <f>'01-Mapa de riesgo-UO'!AX156</f>
        <v>0</v>
      </c>
      <c r="W155" s="270">
        <f>'01-Mapa de riesgo-UO'!K156</f>
        <v>0</v>
      </c>
      <c r="X155" s="271"/>
      <c r="Y155" s="272"/>
      <c r="Z155" s="273"/>
      <c r="AA155" s="273"/>
      <c r="AB155" s="469"/>
      <c r="AC155" s="264"/>
    </row>
    <row r="156" spans="1:29" ht="54.75" hidden="1" customHeight="1" x14ac:dyDescent="0.2">
      <c r="A156" s="463"/>
      <c r="B156" s="463"/>
      <c r="C156" s="463"/>
      <c r="D156" s="463"/>
      <c r="E156" s="463"/>
      <c r="F156" s="463"/>
      <c r="G156" s="266">
        <f>'01-Mapa de riesgo-UO'!I157</f>
        <v>0</v>
      </c>
      <c r="H156" s="463"/>
      <c r="I156" s="463"/>
      <c r="J156" s="463"/>
      <c r="K156" s="473"/>
      <c r="L156" s="473"/>
      <c r="M156" s="267">
        <f>'01-Mapa de riesgo-UO'!W157</f>
        <v>0</v>
      </c>
      <c r="N156" s="266">
        <f>'01-Mapa de riesgo-UO'!AB157</f>
        <v>0</v>
      </c>
      <c r="O156" s="266">
        <f>'01-Mapa de riesgo-UO'!AF157</f>
        <v>0</v>
      </c>
      <c r="P156" s="268">
        <f>'01-Mapa de riesgo-UO'!AK157</f>
        <v>0</v>
      </c>
      <c r="Q156" s="268">
        <f>'01-Mapa de riesgo-UO'!AP157</f>
        <v>0</v>
      </c>
      <c r="R156" s="463"/>
      <c r="S156" s="571"/>
      <c r="T156" s="599"/>
      <c r="U156" s="269">
        <f>'01-Mapa de riesgo-UO'!AW157</f>
        <v>0</v>
      </c>
      <c r="V156" s="269">
        <f>'01-Mapa de riesgo-UO'!AX157</f>
        <v>0</v>
      </c>
      <c r="W156" s="270">
        <f>'01-Mapa de riesgo-UO'!K157</f>
        <v>0</v>
      </c>
      <c r="X156" s="271"/>
      <c r="Y156" s="272"/>
      <c r="Z156" s="273"/>
      <c r="AA156" s="273"/>
      <c r="AB156" s="470"/>
      <c r="AC156" s="264"/>
    </row>
    <row r="157" spans="1:29" ht="54.75" hidden="1" customHeight="1" x14ac:dyDescent="0.2">
      <c r="A157" s="465">
        <v>50</v>
      </c>
      <c r="B157" s="465" t="str">
        <f>'01-Mapa de riesgo-UO'!D158</f>
        <v>EXTENSIÓN_PROYECCIÓN_SOCIAL</v>
      </c>
      <c r="C157" s="461" t="str">
        <f>+'01-Mapa de riesgo-UO'!F158</f>
        <v>NO</v>
      </c>
      <c r="D157" s="461" t="str">
        <f>'01-Mapa de riesgo-UO'!J158</f>
        <v>Cumplimiento</v>
      </c>
      <c r="E157" s="461" t="str">
        <f>'01-Mapa de riesgo-UO'!K158</f>
        <v>Pérdida de la validez de los resultados
(7.7)</v>
      </c>
      <c r="F157" s="461" t="str">
        <f>'01-Mapa de riesgo-UO'!L158</f>
        <v>No aprobar los ensayos de aptitud o pruebas interlaboratorio</v>
      </c>
      <c r="G157" s="266" t="str">
        <f>'01-Mapa de riesgo-UO'!I158</f>
        <v>No se han tenido en cuenta procedimientos para hacer seguimiento a la validez de los resultados</v>
      </c>
      <c r="H157" s="461" t="str">
        <f>'01-Mapa de riesgo-UO'!M158</f>
        <v>Resultados inválidos
Incumplimiento de los controles de calidad/aseguramiento de la calidad de los métodos de ensayo.
Suspensión de la acreditación de IDEAM.</v>
      </c>
      <c r="I157" s="464" t="str">
        <f>'01-Mapa de riesgo-UO'!AT158</f>
        <v>LEVE</v>
      </c>
      <c r="J157" s="461" t="str">
        <f>'01-Mapa de riesgo-UO'!AU158</f>
        <v>No ensayos de aptitud con resultados satisfactorios / Total de ensayos de aptitud</v>
      </c>
      <c r="K157" s="534">
        <v>1</v>
      </c>
      <c r="L157" s="533" t="s">
        <v>2482</v>
      </c>
      <c r="M157" s="267" t="str">
        <f>'01-Mapa de riesgo-UO'!W158</f>
        <v xml:space="preserve">Participación en ensayos de aptitud
Comprobaciones intermedias que permiten confiar en el resultado reportado </v>
      </c>
      <c r="N157" s="266">
        <f>'01-Mapa de riesgo-UO'!AB158</f>
        <v>0</v>
      </c>
      <c r="O157" s="266" t="str">
        <f>'01-Mapa de riesgo-UO'!AF158</f>
        <v>Asignado</v>
      </c>
      <c r="P157" s="268" t="str">
        <f>'01-Mapa de riesgo-UO'!AK158</f>
        <v>Oportuno</v>
      </c>
      <c r="Q157" s="268" t="str">
        <f>'01-Mapa de riesgo-UO'!AP158</f>
        <v>Preventivo</v>
      </c>
      <c r="R157" s="464" t="str">
        <f>'01-Mapa de riesgo-UO'!AR158</f>
        <v>ACEPTABLE</v>
      </c>
      <c r="S157" s="571" t="s">
        <v>2485</v>
      </c>
      <c r="T157" s="599"/>
      <c r="U157" s="269" t="str">
        <f>'01-Mapa de riesgo-UO'!AW158</f>
        <v>ASUMIR</v>
      </c>
      <c r="V157" s="269">
        <f>'01-Mapa de riesgo-UO'!AX158</f>
        <v>0</v>
      </c>
      <c r="W157" s="270" t="str">
        <f>'01-Mapa de riesgo-UO'!K158</f>
        <v>Pérdida de la validez de los resultados
(7.7)</v>
      </c>
      <c r="X157" s="271"/>
      <c r="Y157" s="272"/>
      <c r="Z157" s="273"/>
      <c r="AA157" s="273"/>
      <c r="AB157" s="479" t="s">
        <v>2213</v>
      </c>
      <c r="AC157" s="264"/>
    </row>
    <row r="158" spans="1:29" ht="54.75" hidden="1" customHeight="1" x14ac:dyDescent="0.2">
      <c r="A158" s="462"/>
      <c r="B158" s="462"/>
      <c r="C158" s="462"/>
      <c r="D158" s="462"/>
      <c r="E158" s="462"/>
      <c r="F158" s="462"/>
      <c r="G158" s="266">
        <f>'01-Mapa de riesgo-UO'!I159</f>
        <v>0</v>
      </c>
      <c r="H158" s="462"/>
      <c r="I158" s="462"/>
      <c r="J158" s="462"/>
      <c r="K158" s="472"/>
      <c r="L158" s="472"/>
      <c r="M158" s="267">
        <f>'01-Mapa de riesgo-UO'!W159</f>
        <v>0</v>
      </c>
      <c r="N158" s="266">
        <f>'01-Mapa de riesgo-UO'!AB159</f>
        <v>0</v>
      </c>
      <c r="O158" s="266">
        <f>'01-Mapa de riesgo-UO'!AF159</f>
        <v>0</v>
      </c>
      <c r="P158" s="268">
        <f>'01-Mapa de riesgo-UO'!AK159</f>
        <v>0</v>
      </c>
      <c r="Q158" s="268">
        <f>'01-Mapa de riesgo-UO'!AP159</f>
        <v>0</v>
      </c>
      <c r="R158" s="462"/>
      <c r="S158" s="571"/>
      <c r="T158" s="599"/>
      <c r="U158" s="269">
        <f>'01-Mapa de riesgo-UO'!AW159</f>
        <v>0</v>
      </c>
      <c r="V158" s="269">
        <f>'01-Mapa de riesgo-UO'!AX159</f>
        <v>0</v>
      </c>
      <c r="W158" s="270">
        <f>'01-Mapa de riesgo-UO'!K159</f>
        <v>0</v>
      </c>
      <c r="X158" s="271"/>
      <c r="Y158" s="272"/>
      <c r="Z158" s="273"/>
      <c r="AA158" s="273"/>
      <c r="AB158" s="469"/>
      <c r="AC158" s="264"/>
    </row>
    <row r="159" spans="1:29" ht="54.75" hidden="1" customHeight="1" x14ac:dyDescent="0.2">
      <c r="A159" s="463"/>
      <c r="B159" s="463"/>
      <c r="C159" s="463"/>
      <c r="D159" s="463"/>
      <c r="E159" s="463"/>
      <c r="F159" s="463"/>
      <c r="G159" s="266">
        <f>'01-Mapa de riesgo-UO'!I160</f>
        <v>0</v>
      </c>
      <c r="H159" s="463"/>
      <c r="I159" s="463"/>
      <c r="J159" s="463"/>
      <c r="K159" s="473"/>
      <c r="L159" s="473"/>
      <c r="M159" s="267">
        <f>'01-Mapa de riesgo-UO'!W160</f>
        <v>0</v>
      </c>
      <c r="N159" s="266">
        <f>'01-Mapa de riesgo-UO'!AB160</f>
        <v>0</v>
      </c>
      <c r="O159" s="266">
        <f>'01-Mapa de riesgo-UO'!AF160</f>
        <v>0</v>
      </c>
      <c r="P159" s="268">
        <f>'01-Mapa de riesgo-UO'!AK160</f>
        <v>0</v>
      </c>
      <c r="Q159" s="268">
        <f>'01-Mapa de riesgo-UO'!AP160</f>
        <v>0</v>
      </c>
      <c r="R159" s="463"/>
      <c r="S159" s="571"/>
      <c r="T159" s="599"/>
      <c r="U159" s="269">
        <f>'01-Mapa de riesgo-UO'!AW160</f>
        <v>0</v>
      </c>
      <c r="V159" s="269">
        <f>'01-Mapa de riesgo-UO'!AX160</f>
        <v>0</v>
      </c>
      <c r="W159" s="270">
        <f>'01-Mapa de riesgo-UO'!K160</f>
        <v>0</v>
      </c>
      <c r="X159" s="271"/>
      <c r="Y159" s="272"/>
      <c r="Z159" s="273"/>
      <c r="AA159" s="273"/>
      <c r="AB159" s="470"/>
      <c r="AC159" s="264"/>
    </row>
    <row r="160" spans="1:29" ht="54.75" hidden="1" customHeight="1" x14ac:dyDescent="0.2">
      <c r="A160" s="465">
        <v>51</v>
      </c>
      <c r="B160" s="465" t="str">
        <f>'01-Mapa de riesgo-UO'!D161</f>
        <v>EXTENSIÓN_PROYECCIÓN_SOCIAL</v>
      </c>
      <c r="C160" s="461" t="str">
        <f>+'01-Mapa de riesgo-UO'!F161</f>
        <v>NO</v>
      </c>
      <c r="D160" s="461" t="str">
        <f>'01-Mapa de riesgo-UO'!J161</f>
        <v>Corrupción</v>
      </c>
      <c r="E160" s="461" t="str">
        <f>'01-Mapa de riesgo-UO'!K161</f>
        <v>Pérdida de la imparcialidad (4.1.3)</v>
      </c>
      <c r="F160" s="461" t="str">
        <f>'01-Mapa de riesgo-UO'!L161</f>
        <v>Los funcionarios podrían perder objetividad en los resultados al tener comunicación con el cliente y participar en la ejecución de los ensayos</v>
      </c>
      <c r="G160" s="266" t="str">
        <f>'01-Mapa de riesgo-UO'!I161</f>
        <v>Conflicto de intereses de los funcionarios del laboratorio al realizar actividades relacionadas con el servicio al cliente y actividades de ensayo y calibración</v>
      </c>
      <c r="H160" s="461" t="str">
        <f>'01-Mapa de riesgo-UO'!M161</f>
        <v>Pérdida de  credibilidad en el laboratorio
Pérdida de la confianza en el funcionario.
Iniciación de un proceso disciplinario</v>
      </c>
      <c r="I160" s="464" t="str">
        <f>'01-Mapa de riesgo-UO'!AT161</f>
        <v>LEVE</v>
      </c>
      <c r="J160" s="461" t="str">
        <f>'01-Mapa de riesgo-UO'!AU161</f>
        <v>No informes con pérdida de la imparcialidad / No informes expedidos por el laboratorio</v>
      </c>
      <c r="K160" s="534">
        <v>0</v>
      </c>
      <c r="L160" s="533" t="s">
        <v>2483</v>
      </c>
      <c r="M160" s="267" t="str">
        <f>'01-Mapa de riesgo-UO'!W161</f>
        <v>El informe de caracterización es revisado por alguien diferente a quien lo elabora y aprobado por el Director del laboratorio.</v>
      </c>
      <c r="N160" s="266">
        <f>'01-Mapa de riesgo-UO'!AB161</f>
        <v>0</v>
      </c>
      <c r="O160" s="266" t="str">
        <f>'01-Mapa de riesgo-UO'!AF161</f>
        <v>Asignado</v>
      </c>
      <c r="P160" s="268" t="str">
        <f>'01-Mapa de riesgo-UO'!AK161</f>
        <v>Oportuno</v>
      </c>
      <c r="Q160" s="268" t="str">
        <f>'01-Mapa de riesgo-UO'!AP161</f>
        <v>Preventivo</v>
      </c>
      <c r="R160" s="464" t="str">
        <f>'01-Mapa de riesgo-UO'!AR161</f>
        <v>ACEPTABLE</v>
      </c>
      <c r="S160" s="571" t="s">
        <v>2485</v>
      </c>
      <c r="T160" s="599"/>
      <c r="U160" s="269" t="str">
        <f>'01-Mapa de riesgo-UO'!AW161</f>
        <v>ASUMIR</v>
      </c>
      <c r="V160" s="269">
        <f>'01-Mapa de riesgo-UO'!AX161</f>
        <v>0</v>
      </c>
      <c r="W160" s="270" t="str">
        <f>'01-Mapa de riesgo-UO'!K161</f>
        <v>Pérdida de la imparcialidad (4.1.3)</v>
      </c>
      <c r="X160" s="271"/>
      <c r="Y160" s="272"/>
      <c r="Z160" s="273"/>
      <c r="AA160" s="273"/>
      <c r="AB160" s="479" t="s">
        <v>2213</v>
      </c>
      <c r="AC160" s="264"/>
    </row>
    <row r="161" spans="1:29" ht="54.75" hidden="1" customHeight="1" x14ac:dyDescent="0.2">
      <c r="A161" s="462"/>
      <c r="B161" s="462"/>
      <c r="C161" s="462"/>
      <c r="D161" s="462"/>
      <c r="E161" s="462"/>
      <c r="F161" s="462"/>
      <c r="G161" s="266">
        <f>'01-Mapa de riesgo-UO'!I162</f>
        <v>0</v>
      </c>
      <c r="H161" s="462"/>
      <c r="I161" s="462"/>
      <c r="J161" s="462"/>
      <c r="K161" s="472"/>
      <c r="L161" s="472"/>
      <c r="M161" s="267">
        <f>'01-Mapa de riesgo-UO'!W162</f>
        <v>0</v>
      </c>
      <c r="N161" s="266">
        <f>'01-Mapa de riesgo-UO'!AB162</f>
        <v>0</v>
      </c>
      <c r="O161" s="266">
        <f>'01-Mapa de riesgo-UO'!AF162</f>
        <v>0</v>
      </c>
      <c r="P161" s="268">
        <f>'01-Mapa de riesgo-UO'!AK162</f>
        <v>0</v>
      </c>
      <c r="Q161" s="268">
        <f>'01-Mapa de riesgo-UO'!AP162</f>
        <v>0</v>
      </c>
      <c r="R161" s="462"/>
      <c r="S161" s="571"/>
      <c r="T161" s="599"/>
      <c r="U161" s="269">
        <f>'01-Mapa de riesgo-UO'!AW162</f>
        <v>0</v>
      </c>
      <c r="V161" s="269">
        <f>'01-Mapa de riesgo-UO'!AX162</f>
        <v>0</v>
      </c>
      <c r="W161" s="270">
        <f>'01-Mapa de riesgo-UO'!K162</f>
        <v>0</v>
      </c>
      <c r="X161" s="271"/>
      <c r="Y161" s="272"/>
      <c r="Z161" s="273"/>
      <c r="AA161" s="273"/>
      <c r="AB161" s="469"/>
      <c r="AC161" s="264"/>
    </row>
    <row r="162" spans="1:29" ht="54.75" hidden="1" customHeight="1" x14ac:dyDescent="0.2">
      <c r="A162" s="463"/>
      <c r="B162" s="463"/>
      <c r="C162" s="463"/>
      <c r="D162" s="463"/>
      <c r="E162" s="463"/>
      <c r="F162" s="463"/>
      <c r="G162" s="266">
        <f>'01-Mapa de riesgo-UO'!I163</f>
        <v>0</v>
      </c>
      <c r="H162" s="463"/>
      <c r="I162" s="463"/>
      <c r="J162" s="463"/>
      <c r="K162" s="473"/>
      <c r="L162" s="473"/>
      <c r="M162" s="267">
        <f>'01-Mapa de riesgo-UO'!W163</f>
        <v>0</v>
      </c>
      <c r="N162" s="266">
        <f>'01-Mapa de riesgo-UO'!AB163</f>
        <v>0</v>
      </c>
      <c r="O162" s="266">
        <f>'01-Mapa de riesgo-UO'!AF163</f>
        <v>0</v>
      </c>
      <c r="P162" s="268">
        <f>'01-Mapa de riesgo-UO'!AK163</f>
        <v>0</v>
      </c>
      <c r="Q162" s="268">
        <f>'01-Mapa de riesgo-UO'!AP163</f>
        <v>0</v>
      </c>
      <c r="R162" s="463"/>
      <c r="S162" s="571"/>
      <c r="T162" s="599"/>
      <c r="U162" s="269">
        <f>'01-Mapa de riesgo-UO'!AW163</f>
        <v>0</v>
      </c>
      <c r="V162" s="269">
        <f>'01-Mapa de riesgo-UO'!AX163</f>
        <v>0</v>
      </c>
      <c r="W162" s="270">
        <f>'01-Mapa de riesgo-UO'!K163</f>
        <v>0</v>
      </c>
      <c r="X162" s="271"/>
      <c r="Y162" s="272"/>
      <c r="Z162" s="273"/>
      <c r="AA162" s="273"/>
      <c r="AB162" s="470"/>
      <c r="AC162" s="264"/>
    </row>
    <row r="163" spans="1:29" ht="54.75" hidden="1" customHeight="1" x14ac:dyDescent="0.2">
      <c r="A163" s="465">
        <v>52</v>
      </c>
      <c r="B163" s="465" t="str">
        <f>'01-Mapa de riesgo-UO'!D164</f>
        <v>EXTENSIÓN_PROYECCIÓN_SOCIAL</v>
      </c>
      <c r="C163" s="461" t="str">
        <f>+'01-Mapa de riesgo-UO'!F164</f>
        <v>NO</v>
      </c>
      <c r="D163" s="461" t="str">
        <f>'01-Mapa de riesgo-UO'!J164</f>
        <v>Corrupción</v>
      </c>
      <c r="E163" s="461" t="str">
        <f>'01-Mapa de riesgo-UO'!K164</f>
        <v>Pérdida de la imparcialidad (4.1.3)</v>
      </c>
      <c r="F163" s="461" t="str">
        <f>'01-Mapa de riesgo-UO'!L164</f>
        <v xml:space="preserve">Los funcionarios podrían perder la objetividad en sus actividades teniendo en cuenta las influencias que otros funcionarios puedan ejercer sobre ellos </v>
      </c>
      <c r="G163" s="266" t="str">
        <f>'01-Mapa de riesgo-UO'!I164</f>
        <v>Conflicto de intereses entre las relaciones del organigrama del GIAS</v>
      </c>
      <c r="H163" s="461" t="str">
        <f>'01-Mapa de riesgo-UO'!M164</f>
        <v>Pérdida de la confianza en el funcionario.
Iniciación de un proceso disciplinario</v>
      </c>
      <c r="I163" s="464" t="str">
        <f>'01-Mapa de riesgo-UO'!AT164</f>
        <v>LEVE</v>
      </c>
      <c r="J163" s="461" t="str">
        <f>'01-Mapa de riesgo-UO'!AU164</f>
        <v>No. Informes con pérdida de la imparcialidad / No informes expedidos por el laboratorio</v>
      </c>
      <c r="K163" s="534">
        <v>0</v>
      </c>
      <c r="L163" s="533" t="s">
        <v>2483</v>
      </c>
      <c r="M163" s="267" t="str">
        <f>'01-Mapa de riesgo-UO'!W164</f>
        <v>Firma de cada funcionario del:
- Autorización
- Acta de compromiso ético
- Declaración de impedimento</v>
      </c>
      <c r="N163" s="266">
        <f>'01-Mapa de riesgo-UO'!AB164</f>
        <v>0</v>
      </c>
      <c r="O163" s="266" t="str">
        <f>'01-Mapa de riesgo-UO'!AF164</f>
        <v>Asignado</v>
      </c>
      <c r="P163" s="268" t="str">
        <f>'01-Mapa de riesgo-UO'!AK164</f>
        <v>Oportuno</v>
      </c>
      <c r="Q163" s="268" t="str">
        <f>'01-Mapa de riesgo-UO'!AP164</f>
        <v>Preventivo</v>
      </c>
      <c r="R163" s="464" t="str">
        <f>'01-Mapa de riesgo-UO'!AR164</f>
        <v>ACEPTABLE</v>
      </c>
      <c r="S163" s="571" t="s">
        <v>2485</v>
      </c>
      <c r="T163" s="599"/>
      <c r="U163" s="269" t="str">
        <f>'01-Mapa de riesgo-UO'!AW164</f>
        <v>ASUMIR</v>
      </c>
      <c r="V163" s="269">
        <f>'01-Mapa de riesgo-UO'!AX164</f>
        <v>0</v>
      </c>
      <c r="W163" s="270" t="str">
        <f>'01-Mapa de riesgo-UO'!K164</f>
        <v>Pérdida de la imparcialidad (4.1.3)</v>
      </c>
      <c r="X163" s="271"/>
      <c r="Y163" s="272"/>
      <c r="Z163" s="273"/>
      <c r="AA163" s="273"/>
      <c r="AB163" s="479" t="s">
        <v>2213</v>
      </c>
      <c r="AC163" s="264"/>
    </row>
    <row r="164" spans="1:29" ht="54.75" hidden="1" customHeight="1" x14ac:dyDescent="0.2">
      <c r="A164" s="462"/>
      <c r="B164" s="462"/>
      <c r="C164" s="462"/>
      <c r="D164" s="462"/>
      <c r="E164" s="462"/>
      <c r="F164" s="462"/>
      <c r="G164" s="266">
        <f>'01-Mapa de riesgo-UO'!I165</f>
        <v>0</v>
      </c>
      <c r="H164" s="462"/>
      <c r="I164" s="462"/>
      <c r="J164" s="462"/>
      <c r="K164" s="472"/>
      <c r="L164" s="472"/>
      <c r="M164" s="267">
        <f>'01-Mapa de riesgo-UO'!W165</f>
        <v>0</v>
      </c>
      <c r="N164" s="266">
        <f>'01-Mapa de riesgo-UO'!AB165</f>
        <v>0</v>
      </c>
      <c r="O164" s="266">
        <f>'01-Mapa de riesgo-UO'!AF165</f>
        <v>0</v>
      </c>
      <c r="P164" s="268">
        <f>'01-Mapa de riesgo-UO'!AK165</f>
        <v>0</v>
      </c>
      <c r="Q164" s="268">
        <f>'01-Mapa de riesgo-UO'!AP165</f>
        <v>0</v>
      </c>
      <c r="R164" s="462"/>
      <c r="S164" s="571"/>
      <c r="T164" s="599"/>
      <c r="U164" s="269">
        <f>'01-Mapa de riesgo-UO'!AW165</f>
        <v>0</v>
      </c>
      <c r="V164" s="269">
        <f>'01-Mapa de riesgo-UO'!AX165</f>
        <v>0</v>
      </c>
      <c r="W164" s="270">
        <f>'01-Mapa de riesgo-UO'!K165</f>
        <v>0</v>
      </c>
      <c r="X164" s="271"/>
      <c r="Y164" s="272"/>
      <c r="Z164" s="273"/>
      <c r="AA164" s="273"/>
      <c r="AB164" s="469"/>
      <c r="AC164" s="264"/>
    </row>
    <row r="165" spans="1:29" ht="54.75" hidden="1" customHeight="1" x14ac:dyDescent="0.2">
      <c r="A165" s="463"/>
      <c r="B165" s="463"/>
      <c r="C165" s="463"/>
      <c r="D165" s="463"/>
      <c r="E165" s="463"/>
      <c r="F165" s="463"/>
      <c r="G165" s="266">
        <f>'01-Mapa de riesgo-UO'!I166</f>
        <v>0</v>
      </c>
      <c r="H165" s="463"/>
      <c r="I165" s="463"/>
      <c r="J165" s="463"/>
      <c r="K165" s="473"/>
      <c r="L165" s="473"/>
      <c r="M165" s="267">
        <f>'01-Mapa de riesgo-UO'!W166</f>
        <v>0</v>
      </c>
      <c r="N165" s="266">
        <f>'01-Mapa de riesgo-UO'!AB166</f>
        <v>0</v>
      </c>
      <c r="O165" s="266">
        <f>'01-Mapa de riesgo-UO'!AF166</f>
        <v>0</v>
      </c>
      <c r="P165" s="268">
        <f>'01-Mapa de riesgo-UO'!AK166</f>
        <v>0</v>
      </c>
      <c r="Q165" s="268">
        <f>'01-Mapa de riesgo-UO'!AP166</f>
        <v>0</v>
      </c>
      <c r="R165" s="463"/>
      <c r="S165" s="571"/>
      <c r="T165" s="599"/>
      <c r="U165" s="269">
        <f>'01-Mapa de riesgo-UO'!AW166</f>
        <v>0</v>
      </c>
      <c r="V165" s="269">
        <f>'01-Mapa de riesgo-UO'!AX166</f>
        <v>0</v>
      </c>
      <c r="W165" s="270">
        <f>'01-Mapa de riesgo-UO'!K166</f>
        <v>0</v>
      </c>
      <c r="X165" s="271"/>
      <c r="Y165" s="272"/>
      <c r="Z165" s="273"/>
      <c r="AA165" s="273"/>
      <c r="AB165" s="470"/>
      <c r="AC165" s="264"/>
    </row>
    <row r="166" spans="1:29" ht="54.75" hidden="1" customHeight="1" x14ac:dyDescent="0.2">
      <c r="A166" s="465">
        <v>53</v>
      </c>
      <c r="B166" s="465" t="str">
        <f>'01-Mapa de riesgo-UO'!D167</f>
        <v>EXTENSIÓN_PROYECCIÓN_SOCIAL</v>
      </c>
      <c r="C166" s="461" t="str">
        <f>+'01-Mapa de riesgo-UO'!F167</f>
        <v>NO</v>
      </c>
      <c r="D166" s="461" t="str">
        <f>'01-Mapa de riesgo-UO'!J167</f>
        <v>Operacional</v>
      </c>
      <c r="E166" s="461" t="str">
        <f>'01-Mapa de riesgo-UO'!K167</f>
        <v>Pérdida de la validez de los resultados
(7.7)</v>
      </c>
      <c r="F166" s="461" t="str">
        <f>'01-Mapa de riesgo-UO'!L167</f>
        <v>Se debe hacer uso de instrumentos alternativos que han sido calibrados para obtener resultados
trazables o (métodos de aseguramiento de la validez de los resultados) para hacer seguimiento a la vallidez de los resultados.</v>
      </c>
      <c r="G166" s="266" t="str">
        <f>'01-Mapa de riesgo-UO'!I167</f>
        <v>Certificado de calibración de equipos o instrumentos, con resultados no conformes con respecto a las especificaciones del GIAS (especificaciones del equipo, método, etc).</v>
      </c>
      <c r="H166" s="461" t="str">
        <f>'01-Mapa de riesgo-UO'!M167</f>
        <v>Resultados inválidos
Incumplimiento de los controles de calidad/aseguramiento de la calidad de los métodos de ensayo.</v>
      </c>
      <c r="I166" s="464" t="str">
        <f>'01-Mapa de riesgo-UO'!AT167</f>
        <v>LEVE</v>
      </c>
      <c r="J166" s="461" t="str">
        <f>'01-Mapa de riesgo-UO'!AU167</f>
        <v>N° de certificados de calibración con declaración no conforme/N° de certificados de calibración de equipos</v>
      </c>
      <c r="K166" s="534">
        <v>0</v>
      </c>
      <c r="L166" s="533" t="s">
        <v>2488</v>
      </c>
      <c r="M166" s="267" t="str">
        <f>'01-Mapa de riesgo-UO'!W167</f>
        <v>Revisión de requisitos para la contratación de servicios de calibración.
Contratación de servicios de calibración con OEC acreditados en ISO 17025, por ONAC en la versión vigente.
Aseguramiento de la validez de los resultados.</v>
      </c>
      <c r="N166" s="266">
        <f>'01-Mapa de riesgo-UO'!AB167</f>
        <v>0</v>
      </c>
      <c r="O166" s="266" t="str">
        <f>'01-Mapa de riesgo-UO'!AF167</f>
        <v>Asignado</v>
      </c>
      <c r="P166" s="268" t="str">
        <f>'01-Mapa de riesgo-UO'!AK167</f>
        <v>Oportuno</v>
      </c>
      <c r="Q166" s="268" t="str">
        <f>'01-Mapa de riesgo-UO'!AP167</f>
        <v>Preventivo</v>
      </c>
      <c r="R166" s="464" t="str">
        <f>'01-Mapa de riesgo-UO'!AR167</f>
        <v>ACEPTABLE</v>
      </c>
      <c r="S166" s="571" t="s">
        <v>2485</v>
      </c>
      <c r="T166" s="599"/>
      <c r="U166" s="269" t="str">
        <f>'01-Mapa de riesgo-UO'!AW167</f>
        <v>ASUMIR</v>
      </c>
      <c r="V166" s="269">
        <f>'01-Mapa de riesgo-UO'!AX167</f>
        <v>0</v>
      </c>
      <c r="W166" s="270" t="str">
        <f>'01-Mapa de riesgo-UO'!K167</f>
        <v>Pérdida de la validez de los resultados
(7.7)</v>
      </c>
      <c r="X166" s="271"/>
      <c r="Y166" s="272"/>
      <c r="Z166" s="273"/>
      <c r="AA166" s="273"/>
      <c r="AB166" s="479" t="s">
        <v>2213</v>
      </c>
      <c r="AC166" s="264"/>
    </row>
    <row r="167" spans="1:29" ht="54.75" hidden="1" customHeight="1" x14ac:dyDescent="0.2">
      <c r="A167" s="462"/>
      <c r="B167" s="462"/>
      <c r="C167" s="462"/>
      <c r="D167" s="462"/>
      <c r="E167" s="462"/>
      <c r="F167" s="462"/>
      <c r="G167" s="266">
        <f>'01-Mapa de riesgo-UO'!I168</f>
        <v>0</v>
      </c>
      <c r="H167" s="462"/>
      <c r="I167" s="462"/>
      <c r="J167" s="462"/>
      <c r="K167" s="472"/>
      <c r="L167" s="472"/>
      <c r="M167" s="267">
        <f>'01-Mapa de riesgo-UO'!W168</f>
        <v>0</v>
      </c>
      <c r="N167" s="266">
        <f>'01-Mapa de riesgo-UO'!AB168</f>
        <v>0</v>
      </c>
      <c r="O167" s="266">
        <f>'01-Mapa de riesgo-UO'!AF168</f>
        <v>0</v>
      </c>
      <c r="P167" s="268">
        <f>'01-Mapa de riesgo-UO'!AK168</f>
        <v>0</v>
      </c>
      <c r="Q167" s="268">
        <f>'01-Mapa de riesgo-UO'!AP168</f>
        <v>0</v>
      </c>
      <c r="R167" s="462"/>
      <c r="S167" s="571"/>
      <c r="T167" s="599"/>
      <c r="U167" s="269">
        <f>'01-Mapa de riesgo-UO'!AW168</f>
        <v>0</v>
      </c>
      <c r="V167" s="269">
        <f>'01-Mapa de riesgo-UO'!AX168</f>
        <v>0</v>
      </c>
      <c r="W167" s="270">
        <f>'01-Mapa de riesgo-UO'!K168</f>
        <v>0</v>
      </c>
      <c r="X167" s="271"/>
      <c r="Y167" s="272"/>
      <c r="Z167" s="273"/>
      <c r="AA167" s="273"/>
      <c r="AB167" s="469"/>
      <c r="AC167" s="264"/>
    </row>
    <row r="168" spans="1:29" ht="54.75" hidden="1" customHeight="1" x14ac:dyDescent="0.2">
      <c r="A168" s="463"/>
      <c r="B168" s="463"/>
      <c r="C168" s="463"/>
      <c r="D168" s="463"/>
      <c r="E168" s="463"/>
      <c r="F168" s="463"/>
      <c r="G168" s="266">
        <f>'01-Mapa de riesgo-UO'!I169</f>
        <v>0</v>
      </c>
      <c r="H168" s="463"/>
      <c r="I168" s="463"/>
      <c r="J168" s="463"/>
      <c r="K168" s="473"/>
      <c r="L168" s="473"/>
      <c r="M168" s="267">
        <f>'01-Mapa de riesgo-UO'!W169</f>
        <v>0</v>
      </c>
      <c r="N168" s="266">
        <f>'01-Mapa de riesgo-UO'!AB169</f>
        <v>0</v>
      </c>
      <c r="O168" s="266">
        <f>'01-Mapa de riesgo-UO'!AF169</f>
        <v>0</v>
      </c>
      <c r="P168" s="268">
        <f>'01-Mapa de riesgo-UO'!AK169</f>
        <v>0</v>
      </c>
      <c r="Q168" s="268">
        <f>'01-Mapa de riesgo-UO'!AP169</f>
        <v>0</v>
      </c>
      <c r="R168" s="463"/>
      <c r="S168" s="571"/>
      <c r="T168" s="599"/>
      <c r="U168" s="269">
        <f>'01-Mapa de riesgo-UO'!AW169</f>
        <v>0</v>
      </c>
      <c r="V168" s="269">
        <f>'01-Mapa de riesgo-UO'!AX169</f>
        <v>0</v>
      </c>
      <c r="W168" s="270">
        <f>'01-Mapa de riesgo-UO'!K169</f>
        <v>0</v>
      </c>
      <c r="X168" s="271"/>
      <c r="Y168" s="272"/>
      <c r="Z168" s="273"/>
      <c r="AA168" s="273"/>
      <c r="AB168" s="470"/>
      <c r="AC168" s="264"/>
    </row>
    <row r="169" spans="1:29" ht="54.75" hidden="1" customHeight="1" x14ac:dyDescent="0.2">
      <c r="A169" s="465">
        <v>54</v>
      </c>
      <c r="B169" s="465" t="str">
        <f>'01-Mapa de riesgo-UO'!D170</f>
        <v>EXTENSIÓN_PROYECCIÓN_SOCIAL</v>
      </c>
      <c r="C169" s="461" t="str">
        <f>+'01-Mapa de riesgo-UO'!F170</f>
        <v>NO</v>
      </c>
      <c r="D169" s="461" t="str">
        <f>'01-Mapa de riesgo-UO'!J170</f>
        <v>Corrupción</v>
      </c>
      <c r="E169" s="461" t="str">
        <f>'01-Mapa de riesgo-UO'!K170</f>
        <v>Pérdida de la imparcialidad
(4.1.3)</v>
      </c>
      <c r="F169" s="461" t="str">
        <f>'01-Mapa de riesgo-UO'!L170</f>
        <v>Los funcionarios relacionados con los ensayos pierden objetividad y los resultados arrojados en las actividades del laboratorio difieren con el informe de ensayos entregado.</v>
      </c>
      <c r="G169" s="266" t="str">
        <f>'01-Mapa de riesgo-UO'!I170</f>
        <v>Soborno sobre un funcionario.</v>
      </c>
      <c r="H169" s="461" t="str">
        <f>'01-Mapa de riesgo-UO'!M170</f>
        <v>Pérdida de credibilidad en el laboratorio
Pérdida de la confianza en el funcionario.
Iniciación de un proceso disciplinario</v>
      </c>
      <c r="I169" s="464" t="str">
        <f>'01-Mapa de riesgo-UO'!AT170</f>
        <v>LEVE</v>
      </c>
      <c r="J169" s="461" t="str">
        <f>'01-Mapa de riesgo-UO'!AU170</f>
        <v>No. de informes de ensayos con pérdida de la imparcialidad / No. informes de ensayos expedidos por el laboratorio</v>
      </c>
      <c r="K169" s="533">
        <v>0</v>
      </c>
      <c r="L169" s="533" t="s">
        <v>2489</v>
      </c>
      <c r="M169" s="267" t="str">
        <f>'01-Mapa de riesgo-UO'!W170</f>
        <v>Firma de cada funcionario del:
- Reporte de conflicto de ínteres
- Acta de compromiso ético
- Declaración de impedimento
- Contrato laboral</v>
      </c>
      <c r="N169" s="266">
        <f>'01-Mapa de riesgo-UO'!AB170</f>
        <v>0</v>
      </c>
      <c r="O169" s="266" t="str">
        <f>'01-Mapa de riesgo-UO'!AF170</f>
        <v>Asignado</v>
      </c>
      <c r="P169" s="268" t="str">
        <f>'01-Mapa de riesgo-UO'!AK170</f>
        <v>Oportuno</v>
      </c>
      <c r="Q169" s="268" t="str">
        <f>'01-Mapa de riesgo-UO'!AP170</f>
        <v>Preventivo</v>
      </c>
      <c r="R169" s="464" t="str">
        <f>'01-Mapa de riesgo-UO'!AR170</f>
        <v>ACEPTABLE</v>
      </c>
      <c r="S169" s="571" t="s">
        <v>2497</v>
      </c>
      <c r="T169" s="599"/>
      <c r="U169" s="269" t="str">
        <f>'01-Mapa de riesgo-UO'!AW170</f>
        <v>ASUMIR</v>
      </c>
      <c r="V169" s="269">
        <f>'01-Mapa de riesgo-UO'!AX170</f>
        <v>0</v>
      </c>
      <c r="W169" s="270" t="str">
        <f>'01-Mapa de riesgo-UO'!K170</f>
        <v>Pérdida de la imparcialidad
(4.1.3)</v>
      </c>
      <c r="X169" s="271"/>
      <c r="Y169" s="272"/>
      <c r="Z169" s="273"/>
      <c r="AA169" s="273"/>
      <c r="AB169" s="479" t="s">
        <v>2213</v>
      </c>
      <c r="AC169" s="264"/>
    </row>
    <row r="170" spans="1:29" ht="54.75" hidden="1" customHeight="1" x14ac:dyDescent="0.2">
      <c r="A170" s="462"/>
      <c r="B170" s="462"/>
      <c r="C170" s="462"/>
      <c r="D170" s="462"/>
      <c r="E170" s="462"/>
      <c r="F170" s="462"/>
      <c r="G170" s="266" t="str">
        <f>'01-Mapa de riesgo-UO'!I171</f>
        <v xml:space="preserve">Orden de un superior sobre el resultado del ensayo </v>
      </c>
      <c r="H170" s="462"/>
      <c r="I170" s="462"/>
      <c r="J170" s="462"/>
      <c r="K170" s="539"/>
      <c r="L170" s="539"/>
      <c r="M170" s="267" t="str">
        <f>'01-Mapa de riesgo-UO'!W171</f>
        <v>Con la trazabilidad  del registro de datos primarios, los cuales son revisados por el responsable técnico.</v>
      </c>
      <c r="N170" s="266">
        <f>'01-Mapa de riesgo-UO'!AB171</f>
        <v>0</v>
      </c>
      <c r="O170" s="266" t="str">
        <f>'01-Mapa de riesgo-UO'!AF171</f>
        <v>Asignado</v>
      </c>
      <c r="P170" s="268" t="str">
        <f>'01-Mapa de riesgo-UO'!AK171</f>
        <v>Oportuno</v>
      </c>
      <c r="Q170" s="268" t="str">
        <f>'01-Mapa de riesgo-UO'!AP171</f>
        <v>Preventivo</v>
      </c>
      <c r="R170" s="462"/>
      <c r="S170" s="571" t="s">
        <v>2497</v>
      </c>
      <c r="T170" s="599"/>
      <c r="U170" s="269" t="str">
        <f>'01-Mapa de riesgo-UO'!AW171</f>
        <v>ASUMIR</v>
      </c>
      <c r="V170" s="269">
        <f>'01-Mapa de riesgo-UO'!AX171</f>
        <v>0</v>
      </c>
      <c r="W170" s="270">
        <f>'01-Mapa de riesgo-UO'!K171</f>
        <v>0</v>
      </c>
      <c r="X170" s="271"/>
      <c r="Y170" s="272"/>
      <c r="Z170" s="273"/>
      <c r="AA170" s="273"/>
      <c r="AB170" s="469"/>
      <c r="AC170" s="264"/>
    </row>
    <row r="171" spans="1:29" ht="54.75" hidden="1" customHeight="1" x14ac:dyDescent="0.2">
      <c r="A171" s="463"/>
      <c r="B171" s="463"/>
      <c r="C171" s="463"/>
      <c r="D171" s="463"/>
      <c r="E171" s="463"/>
      <c r="F171" s="463"/>
      <c r="G171" s="266" t="str">
        <f>'01-Mapa de riesgo-UO'!I172</f>
        <v>Interés economico de otra dependencia de la universidad .</v>
      </c>
      <c r="H171" s="463"/>
      <c r="I171" s="463"/>
      <c r="J171" s="463"/>
      <c r="K171" s="540"/>
      <c r="L171" s="540"/>
      <c r="M171" s="267" t="str">
        <f>'01-Mapa de riesgo-UO'!W172</f>
        <v>Firma de cada funcionario del:
- Reporte de conflicto de ínteres</v>
      </c>
      <c r="N171" s="266">
        <f>'01-Mapa de riesgo-UO'!AB172</f>
        <v>0</v>
      </c>
      <c r="O171" s="266" t="str">
        <f>'01-Mapa de riesgo-UO'!AF172</f>
        <v>Asignado</v>
      </c>
      <c r="P171" s="268" t="str">
        <f>'01-Mapa de riesgo-UO'!AK172</f>
        <v>Oportuno</v>
      </c>
      <c r="Q171" s="268" t="str">
        <f>'01-Mapa de riesgo-UO'!AP172</f>
        <v>Preventivo</v>
      </c>
      <c r="R171" s="463"/>
      <c r="S171" s="571" t="s">
        <v>2497</v>
      </c>
      <c r="T171" s="599"/>
      <c r="U171" s="269" t="str">
        <f>'01-Mapa de riesgo-UO'!AW172</f>
        <v>ASUMIR</v>
      </c>
      <c r="V171" s="269">
        <f>'01-Mapa de riesgo-UO'!AX172</f>
        <v>0</v>
      </c>
      <c r="W171" s="270">
        <f>'01-Mapa de riesgo-UO'!K172</f>
        <v>0</v>
      </c>
      <c r="X171" s="271"/>
      <c r="Y171" s="272"/>
      <c r="Z171" s="273"/>
      <c r="AA171" s="273"/>
      <c r="AB171" s="470"/>
      <c r="AC171" s="264"/>
    </row>
    <row r="172" spans="1:29" ht="54.75" hidden="1" customHeight="1" x14ac:dyDescent="0.2">
      <c r="A172" s="465">
        <v>55</v>
      </c>
      <c r="B172" s="465" t="str">
        <f>'01-Mapa de riesgo-UO'!D173</f>
        <v>EXTENSIÓN_PROYECCIÓN_SOCIAL</v>
      </c>
      <c r="C172" s="461" t="str">
        <f>+'01-Mapa de riesgo-UO'!F173</f>
        <v>NO</v>
      </c>
      <c r="D172" s="461" t="str">
        <f>'01-Mapa de riesgo-UO'!J173</f>
        <v>Operacional</v>
      </c>
      <c r="E172" s="461" t="str">
        <f>'01-Mapa de riesgo-UO'!K173</f>
        <v>Pérdida de la validez de los resultados del laboratorio debido a instalaciones y condiciones ambientales
(6.3)</v>
      </c>
      <c r="F172" s="461" t="str">
        <f>'01-Mapa de riesgo-UO'!L173</f>
        <v>Tener condiciones ambientales e instalaciones inadecuadas, puede afectar la validez de los resultados</v>
      </c>
      <c r="G172" s="266" t="str">
        <f>'01-Mapa de riesgo-UO'!I173</f>
        <v>Condiciones ambientales e instalaciones inadecuadas para los ensayos</v>
      </c>
      <c r="H172" s="461" t="str">
        <f>'01-Mapa de riesgo-UO'!M173</f>
        <v>Afectación del equipamiento del laboratorio
Obtención de resultados con variabilidad debido a las condiciones ambientales</v>
      </c>
      <c r="I172" s="464" t="str">
        <f>'01-Mapa de riesgo-UO'!AT173</f>
        <v>LEVE</v>
      </c>
      <c r="J172" s="461" t="str">
        <f>'01-Mapa de riesgo-UO'!AU173</f>
        <v>No. veces en que las condiciones ambientales se salen de los límites / Días Laborales anuales</v>
      </c>
      <c r="K172" s="533">
        <v>0</v>
      </c>
      <c r="L172" s="533" t="s">
        <v>2490</v>
      </c>
      <c r="M172" s="267" t="str">
        <f>'01-Mapa de riesgo-UO'!W173</f>
        <v>- Registro y seguimiento de las condiciones ambientales en el área de análisis de ensayos.
- Registro y seguimiento de la temperatura de refrigeración de las muestras.
- Separación de áreas para la realización de los ensayos.</v>
      </c>
      <c r="N172" s="266">
        <f>'01-Mapa de riesgo-UO'!AB173</f>
        <v>0</v>
      </c>
      <c r="O172" s="266" t="str">
        <f>'01-Mapa de riesgo-UO'!AF173</f>
        <v>Asignado</v>
      </c>
      <c r="P172" s="268" t="str">
        <f>'01-Mapa de riesgo-UO'!AK173</f>
        <v>Oportuno</v>
      </c>
      <c r="Q172" s="268" t="str">
        <f>'01-Mapa de riesgo-UO'!AP173</f>
        <v>Preventivo</v>
      </c>
      <c r="R172" s="464" t="str">
        <f>'01-Mapa de riesgo-UO'!AR173</f>
        <v>ACEPTABLE</v>
      </c>
      <c r="S172" s="571" t="s">
        <v>2497</v>
      </c>
      <c r="T172" s="599"/>
      <c r="U172" s="269" t="str">
        <f>'01-Mapa de riesgo-UO'!AW173</f>
        <v>ASUMIR</v>
      </c>
      <c r="V172" s="269">
        <f>'01-Mapa de riesgo-UO'!AX173</f>
        <v>0</v>
      </c>
      <c r="W172" s="270" t="str">
        <f>'01-Mapa de riesgo-UO'!K173</f>
        <v>Pérdida de la validez de los resultados del laboratorio debido a instalaciones y condiciones ambientales
(6.3)</v>
      </c>
      <c r="X172" s="271"/>
      <c r="Y172" s="272"/>
      <c r="Z172" s="273"/>
      <c r="AA172" s="273"/>
      <c r="AB172" s="479" t="s">
        <v>2213</v>
      </c>
      <c r="AC172" s="264"/>
    </row>
    <row r="173" spans="1:29" ht="54.75" hidden="1" customHeight="1" x14ac:dyDescent="0.2">
      <c r="A173" s="462"/>
      <c r="B173" s="462"/>
      <c r="C173" s="462"/>
      <c r="D173" s="462"/>
      <c r="E173" s="462"/>
      <c r="F173" s="462"/>
      <c r="G173" s="266">
        <f>'01-Mapa de riesgo-UO'!I174</f>
        <v>0</v>
      </c>
      <c r="H173" s="462"/>
      <c r="I173" s="462"/>
      <c r="J173" s="462"/>
      <c r="K173" s="539"/>
      <c r="L173" s="539"/>
      <c r="M173" s="267">
        <f>'01-Mapa de riesgo-UO'!W174</f>
        <v>0</v>
      </c>
      <c r="N173" s="266">
        <f>'01-Mapa de riesgo-UO'!AB174</f>
        <v>0</v>
      </c>
      <c r="O173" s="266">
        <f>'01-Mapa de riesgo-UO'!AF174</f>
        <v>0</v>
      </c>
      <c r="P173" s="268">
        <f>'01-Mapa de riesgo-UO'!AK174</f>
        <v>0</v>
      </c>
      <c r="Q173" s="268">
        <f>'01-Mapa de riesgo-UO'!AP174</f>
        <v>0</v>
      </c>
      <c r="R173" s="462"/>
      <c r="S173" s="571"/>
      <c r="T173" s="599"/>
      <c r="U173" s="269">
        <f>'01-Mapa de riesgo-UO'!AW174</f>
        <v>0</v>
      </c>
      <c r="V173" s="269">
        <f>'01-Mapa de riesgo-UO'!AX174</f>
        <v>0</v>
      </c>
      <c r="W173" s="270">
        <f>'01-Mapa de riesgo-UO'!K174</f>
        <v>0</v>
      </c>
      <c r="X173" s="271"/>
      <c r="Y173" s="272"/>
      <c r="Z173" s="273"/>
      <c r="AA173" s="273"/>
      <c r="AB173" s="469"/>
      <c r="AC173" s="264"/>
    </row>
    <row r="174" spans="1:29" ht="54.75" hidden="1" customHeight="1" x14ac:dyDescent="0.2">
      <c r="A174" s="463"/>
      <c r="B174" s="463"/>
      <c r="C174" s="463"/>
      <c r="D174" s="463"/>
      <c r="E174" s="463"/>
      <c r="F174" s="463"/>
      <c r="G174" s="266">
        <f>'01-Mapa de riesgo-UO'!I175</f>
        <v>0</v>
      </c>
      <c r="H174" s="463"/>
      <c r="I174" s="463"/>
      <c r="J174" s="463"/>
      <c r="K174" s="540"/>
      <c r="L174" s="540"/>
      <c r="M174" s="267">
        <f>'01-Mapa de riesgo-UO'!W175</f>
        <v>0</v>
      </c>
      <c r="N174" s="266">
        <f>'01-Mapa de riesgo-UO'!AB175</f>
        <v>0</v>
      </c>
      <c r="O174" s="266">
        <f>'01-Mapa de riesgo-UO'!AF175</f>
        <v>0</v>
      </c>
      <c r="P174" s="268">
        <f>'01-Mapa de riesgo-UO'!AK175</f>
        <v>0</v>
      </c>
      <c r="Q174" s="268">
        <f>'01-Mapa de riesgo-UO'!AP175</f>
        <v>0</v>
      </c>
      <c r="R174" s="463"/>
      <c r="S174" s="571"/>
      <c r="T174" s="599"/>
      <c r="U174" s="269">
        <f>'01-Mapa de riesgo-UO'!AW175</f>
        <v>0</v>
      </c>
      <c r="V174" s="269">
        <f>'01-Mapa de riesgo-UO'!AX175</f>
        <v>0</v>
      </c>
      <c r="W174" s="270">
        <f>'01-Mapa de riesgo-UO'!K175</f>
        <v>0</v>
      </c>
      <c r="X174" s="271"/>
      <c r="Y174" s="272"/>
      <c r="Z174" s="273"/>
      <c r="AA174" s="273"/>
      <c r="AB174" s="470"/>
      <c r="AC174" s="264"/>
    </row>
    <row r="175" spans="1:29" ht="54.75" hidden="1" customHeight="1" x14ac:dyDescent="0.2">
      <c r="A175" s="465">
        <v>56</v>
      </c>
      <c r="B175" s="465" t="str">
        <f>'01-Mapa de riesgo-UO'!D176</f>
        <v>EXTENSIÓN_PROYECCIÓN_SOCIAL</v>
      </c>
      <c r="C175" s="461" t="str">
        <f>+'01-Mapa de riesgo-UO'!F176</f>
        <v>NO</v>
      </c>
      <c r="D175" s="461" t="str">
        <f>'01-Mapa de riesgo-UO'!J176</f>
        <v>Operacional</v>
      </c>
      <c r="E175" s="461" t="str">
        <f>'01-Mapa de riesgo-UO'!K176</f>
        <v>Pérdida de la validez de los resultados del laboratorio Equipamiento
(6.4.6)</v>
      </c>
      <c r="F175" s="461"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6" t="str">
        <f>'01-Mapa de riesgo-UO'!I176</f>
        <v xml:space="preserve">Utilización de equipos con variaciones o afectaciones en su capacidad de medición producto de no realizarse un mantenimiento-calibración-verificación o calificación oportuna </v>
      </c>
      <c r="H175" s="461" t="str">
        <f>'01-Mapa de riesgo-UO'!M176</f>
        <v>Obtenicón de resultados inválidos</v>
      </c>
      <c r="I175" s="464" t="str">
        <f>'01-Mapa de riesgo-UO'!AT176</f>
        <v>LEVE</v>
      </c>
      <c r="J175" s="461" t="str">
        <f>'01-Mapa de riesgo-UO'!AU176</f>
        <v>No. de equipos calibrados de acuerdo al plan / Total equipos a calibrar</v>
      </c>
      <c r="K175" s="534">
        <v>1</v>
      </c>
      <c r="L175" s="533" t="s">
        <v>2498</v>
      </c>
      <c r="M175" s="267" t="str">
        <f>'01-Mapa de riesgo-UO'!W176</f>
        <v>Ejecución del plan de mantenimiento, verificación y calibración de equipos; para cada vigencia</v>
      </c>
      <c r="N175" s="266">
        <f>'01-Mapa de riesgo-UO'!AB176</f>
        <v>0</v>
      </c>
      <c r="O175" s="266" t="str">
        <f>'01-Mapa de riesgo-UO'!AF176</f>
        <v>Asignado</v>
      </c>
      <c r="P175" s="268" t="str">
        <f>'01-Mapa de riesgo-UO'!AK176</f>
        <v>Oportuno</v>
      </c>
      <c r="Q175" s="268" t="str">
        <f>'01-Mapa de riesgo-UO'!AP176</f>
        <v>Preventivo</v>
      </c>
      <c r="R175" s="464" t="str">
        <f>'01-Mapa de riesgo-UO'!AR176</f>
        <v>ACEPTABLE</v>
      </c>
      <c r="S175" s="571" t="s">
        <v>2497</v>
      </c>
      <c r="T175" s="599"/>
      <c r="U175" s="269" t="str">
        <f>'01-Mapa de riesgo-UO'!AW176</f>
        <v>ASUMIR</v>
      </c>
      <c r="V175" s="269">
        <f>'01-Mapa de riesgo-UO'!AX176</f>
        <v>0</v>
      </c>
      <c r="W175" s="270" t="str">
        <f>'01-Mapa de riesgo-UO'!K176</f>
        <v>Pérdida de la validez de los resultados del laboratorio Equipamiento
(6.4.6)</v>
      </c>
      <c r="X175" s="271"/>
      <c r="Y175" s="272"/>
      <c r="Z175" s="273"/>
      <c r="AA175" s="273"/>
      <c r="AB175" s="479" t="s">
        <v>2213</v>
      </c>
      <c r="AC175" s="264"/>
    </row>
    <row r="176" spans="1:29" ht="54.75" hidden="1" customHeight="1" x14ac:dyDescent="0.2">
      <c r="A176" s="462"/>
      <c r="B176" s="462"/>
      <c r="C176" s="462"/>
      <c r="D176" s="462"/>
      <c r="E176" s="462"/>
      <c r="F176" s="462"/>
      <c r="G176" s="266">
        <f>'01-Mapa de riesgo-UO'!I177</f>
        <v>0</v>
      </c>
      <c r="H176" s="462"/>
      <c r="I176" s="462"/>
      <c r="J176" s="462"/>
      <c r="K176" s="536"/>
      <c r="L176" s="539"/>
      <c r="M176" s="267">
        <f>'01-Mapa de riesgo-UO'!W177</f>
        <v>0</v>
      </c>
      <c r="N176" s="266">
        <f>'01-Mapa de riesgo-UO'!AB177</f>
        <v>0</v>
      </c>
      <c r="O176" s="266">
        <f>'01-Mapa de riesgo-UO'!AF177</f>
        <v>0</v>
      </c>
      <c r="P176" s="268">
        <f>'01-Mapa de riesgo-UO'!AK177</f>
        <v>0</v>
      </c>
      <c r="Q176" s="268">
        <f>'01-Mapa de riesgo-UO'!AP177</f>
        <v>0</v>
      </c>
      <c r="R176" s="462"/>
      <c r="S176" s="571"/>
      <c r="T176" s="599"/>
      <c r="U176" s="269">
        <f>'01-Mapa de riesgo-UO'!AW177</f>
        <v>0</v>
      </c>
      <c r="V176" s="269">
        <f>'01-Mapa de riesgo-UO'!AX177</f>
        <v>0</v>
      </c>
      <c r="W176" s="270">
        <f>'01-Mapa de riesgo-UO'!K177</f>
        <v>0</v>
      </c>
      <c r="X176" s="271"/>
      <c r="Y176" s="272"/>
      <c r="Z176" s="273"/>
      <c r="AA176" s="273"/>
      <c r="AB176" s="469"/>
      <c r="AC176" s="264"/>
    </row>
    <row r="177" spans="1:29" ht="54.75" hidden="1" customHeight="1" x14ac:dyDescent="0.2">
      <c r="A177" s="463"/>
      <c r="B177" s="463"/>
      <c r="C177" s="463"/>
      <c r="D177" s="463"/>
      <c r="E177" s="463"/>
      <c r="F177" s="463"/>
      <c r="G177" s="266">
        <f>'01-Mapa de riesgo-UO'!I178</f>
        <v>0</v>
      </c>
      <c r="H177" s="463"/>
      <c r="I177" s="463"/>
      <c r="J177" s="463"/>
      <c r="K177" s="537"/>
      <c r="L177" s="540"/>
      <c r="M177" s="267">
        <f>'01-Mapa de riesgo-UO'!W178</f>
        <v>0</v>
      </c>
      <c r="N177" s="266">
        <f>'01-Mapa de riesgo-UO'!AB178</f>
        <v>0</v>
      </c>
      <c r="O177" s="266">
        <f>'01-Mapa de riesgo-UO'!AF178</f>
        <v>0</v>
      </c>
      <c r="P177" s="268">
        <f>'01-Mapa de riesgo-UO'!AK178</f>
        <v>0</v>
      </c>
      <c r="Q177" s="268">
        <f>'01-Mapa de riesgo-UO'!AP178</f>
        <v>0</v>
      </c>
      <c r="R177" s="463"/>
      <c r="S177" s="571"/>
      <c r="T177" s="599"/>
      <c r="U177" s="269">
        <f>'01-Mapa de riesgo-UO'!AW178</f>
        <v>0</v>
      </c>
      <c r="V177" s="269">
        <f>'01-Mapa de riesgo-UO'!AX178</f>
        <v>0</v>
      </c>
      <c r="W177" s="270">
        <f>'01-Mapa de riesgo-UO'!K178</f>
        <v>0</v>
      </c>
      <c r="X177" s="271"/>
      <c r="Y177" s="272"/>
      <c r="Z177" s="273"/>
      <c r="AA177" s="273"/>
      <c r="AB177" s="470"/>
      <c r="AC177" s="264"/>
    </row>
    <row r="178" spans="1:29" ht="54.75" hidden="1" customHeight="1" x14ac:dyDescent="0.2">
      <c r="A178" s="465">
        <v>57</v>
      </c>
      <c r="B178" s="465" t="str">
        <f>'01-Mapa de riesgo-UO'!D179</f>
        <v>EXTENSIÓN_PROYECCIÓN_SOCIAL</v>
      </c>
      <c r="C178" s="461" t="str">
        <f>+'01-Mapa de riesgo-UO'!F179</f>
        <v>NO</v>
      </c>
      <c r="D178" s="461" t="str">
        <f>'01-Mapa de riesgo-UO'!J179</f>
        <v>Operacional</v>
      </c>
      <c r="E178" s="461" t="str">
        <f>'01-Mapa de riesgo-UO'!K179</f>
        <v>Pérdida de la validez de los resultados del laboratorio Equipamiento
(6.4.3)</v>
      </c>
      <c r="F178" s="461" t="str">
        <f>'01-Mapa de riesgo-UO'!L179</f>
        <v>Desviaciones en las características de la  trazabilidad del material de referencia a causa de la exposición a condiciones de almacenamiento inapropiadas</v>
      </c>
      <c r="G178" s="266" t="str">
        <f>'01-Mapa de riesgo-UO'!I179</f>
        <v>Almacenamiento inadecuado del material de referencia de acuerdo a las especificaciones de fabricación</v>
      </c>
      <c r="H178" s="461" t="str">
        <f>'01-Mapa de riesgo-UO'!M179</f>
        <v>Pérdida de la trazabilidad en las mediciones</v>
      </c>
      <c r="I178" s="464" t="str">
        <f>'01-Mapa de riesgo-UO'!AT179</f>
        <v>LEVE</v>
      </c>
      <c r="J178" s="461" t="str">
        <f>'01-Mapa de riesgo-UO'!AU179</f>
        <v>No. veces en que las condiciones ambientales se salen de los límites / Días Laborales anuales</v>
      </c>
      <c r="K178" s="533">
        <v>0</v>
      </c>
      <c r="L178" s="533" t="s">
        <v>2492</v>
      </c>
      <c r="M178" s="267" t="str">
        <f>'01-Mapa de riesgo-UO'!W179</f>
        <v>Registrar las condiciones ambientales del área de almacenamiento de los materiales de referencia y revisar la tendencia de los datos con base a los criterios de aceptación.</v>
      </c>
      <c r="N178" s="266">
        <f>'01-Mapa de riesgo-UO'!AB179</f>
        <v>0</v>
      </c>
      <c r="O178" s="266" t="str">
        <f>'01-Mapa de riesgo-UO'!AF179</f>
        <v>Asignado</v>
      </c>
      <c r="P178" s="268" t="str">
        <f>'01-Mapa de riesgo-UO'!AK179</f>
        <v>Oportuno</v>
      </c>
      <c r="Q178" s="268" t="str">
        <f>'01-Mapa de riesgo-UO'!AP179</f>
        <v>Preventivo</v>
      </c>
      <c r="R178" s="464" t="str">
        <f>'01-Mapa de riesgo-UO'!AR179</f>
        <v>ACEPTABLE</v>
      </c>
      <c r="S178" s="571" t="s">
        <v>2497</v>
      </c>
      <c r="T178" s="599"/>
      <c r="U178" s="269" t="str">
        <f>'01-Mapa de riesgo-UO'!AW179</f>
        <v>ASUMIR</v>
      </c>
      <c r="V178" s="269">
        <f>'01-Mapa de riesgo-UO'!AX179</f>
        <v>0</v>
      </c>
      <c r="W178" s="270" t="str">
        <f>'01-Mapa de riesgo-UO'!K179</f>
        <v>Pérdida de la validez de los resultados del laboratorio Equipamiento
(6.4.3)</v>
      </c>
      <c r="X178" s="271"/>
      <c r="Y178" s="272"/>
      <c r="Z178" s="273"/>
      <c r="AA178" s="273"/>
      <c r="AB178" s="479" t="s">
        <v>2213</v>
      </c>
      <c r="AC178" s="264"/>
    </row>
    <row r="179" spans="1:29" ht="54.75" hidden="1" customHeight="1" x14ac:dyDescent="0.2">
      <c r="A179" s="462"/>
      <c r="B179" s="462"/>
      <c r="C179" s="462"/>
      <c r="D179" s="462"/>
      <c r="E179" s="462"/>
      <c r="F179" s="462"/>
      <c r="G179" s="266">
        <f>'01-Mapa de riesgo-UO'!I180</f>
        <v>0</v>
      </c>
      <c r="H179" s="462"/>
      <c r="I179" s="462"/>
      <c r="J179" s="462"/>
      <c r="K179" s="539"/>
      <c r="L179" s="539"/>
      <c r="M179" s="267">
        <f>'01-Mapa de riesgo-UO'!W180</f>
        <v>0</v>
      </c>
      <c r="N179" s="266">
        <f>'01-Mapa de riesgo-UO'!AB180</f>
        <v>0</v>
      </c>
      <c r="O179" s="266">
        <f>'01-Mapa de riesgo-UO'!AF180</f>
        <v>0</v>
      </c>
      <c r="P179" s="268">
        <f>'01-Mapa de riesgo-UO'!AK180</f>
        <v>0</v>
      </c>
      <c r="Q179" s="268">
        <f>'01-Mapa de riesgo-UO'!AP180</f>
        <v>0</v>
      </c>
      <c r="R179" s="462"/>
      <c r="S179" s="571"/>
      <c r="T179" s="599"/>
      <c r="U179" s="269">
        <f>'01-Mapa de riesgo-UO'!AW180</f>
        <v>0</v>
      </c>
      <c r="V179" s="269">
        <f>'01-Mapa de riesgo-UO'!AX180</f>
        <v>0</v>
      </c>
      <c r="W179" s="270">
        <f>'01-Mapa de riesgo-UO'!K180</f>
        <v>0</v>
      </c>
      <c r="X179" s="271"/>
      <c r="Y179" s="272"/>
      <c r="Z179" s="273"/>
      <c r="AA179" s="273"/>
      <c r="AB179" s="469"/>
      <c r="AC179" s="264"/>
    </row>
    <row r="180" spans="1:29" ht="54.75" hidden="1" customHeight="1" x14ac:dyDescent="0.2">
      <c r="A180" s="463"/>
      <c r="B180" s="463"/>
      <c r="C180" s="463"/>
      <c r="D180" s="463"/>
      <c r="E180" s="463"/>
      <c r="F180" s="463"/>
      <c r="G180" s="266">
        <f>'01-Mapa de riesgo-UO'!I181</f>
        <v>0</v>
      </c>
      <c r="H180" s="463"/>
      <c r="I180" s="463"/>
      <c r="J180" s="463"/>
      <c r="K180" s="540"/>
      <c r="L180" s="540"/>
      <c r="M180" s="267">
        <f>'01-Mapa de riesgo-UO'!W181</f>
        <v>0</v>
      </c>
      <c r="N180" s="266">
        <f>'01-Mapa de riesgo-UO'!AB181</f>
        <v>0</v>
      </c>
      <c r="O180" s="266">
        <f>'01-Mapa de riesgo-UO'!AF181</f>
        <v>0</v>
      </c>
      <c r="P180" s="268">
        <f>'01-Mapa de riesgo-UO'!AK181</f>
        <v>0</v>
      </c>
      <c r="Q180" s="268">
        <f>'01-Mapa de riesgo-UO'!AP181</f>
        <v>0</v>
      </c>
      <c r="R180" s="463"/>
      <c r="S180" s="571"/>
      <c r="T180" s="599"/>
      <c r="U180" s="269">
        <f>'01-Mapa de riesgo-UO'!AW181</f>
        <v>0</v>
      </c>
      <c r="V180" s="269">
        <f>'01-Mapa de riesgo-UO'!AX181</f>
        <v>0</v>
      </c>
      <c r="W180" s="270">
        <f>'01-Mapa de riesgo-UO'!K181</f>
        <v>0</v>
      </c>
      <c r="X180" s="271"/>
      <c r="Y180" s="272"/>
      <c r="Z180" s="273"/>
      <c r="AA180" s="273"/>
      <c r="AB180" s="470"/>
      <c r="AC180" s="264"/>
    </row>
    <row r="181" spans="1:29" ht="54.75" hidden="1" customHeight="1" x14ac:dyDescent="0.2">
      <c r="A181" s="465">
        <v>58</v>
      </c>
      <c r="B181" s="465" t="str">
        <f>'01-Mapa de riesgo-UO'!D182</f>
        <v>EXTENSIÓN_PROYECCIÓN_SOCIAL</v>
      </c>
      <c r="C181" s="461" t="str">
        <f>+'01-Mapa de riesgo-UO'!F182</f>
        <v>NO</v>
      </c>
      <c r="D181" s="461" t="str">
        <f>'01-Mapa de riesgo-UO'!J182</f>
        <v>Cumplimiento</v>
      </c>
      <c r="E181" s="461" t="str">
        <f>'01-Mapa de riesgo-UO'!K182</f>
        <v>Emisión de una Declaración de Conformidad errada
(7.8.6)</v>
      </c>
      <c r="F181" s="461" t="str">
        <f>'01-Mapa de riesgo-UO'!L182</f>
        <v xml:space="preserve">Generar un resultado con una declaración de la conformidad errada, que conllevaría a toma de decisiones indadecuadas que afectaría los procesos  del cliente </v>
      </c>
      <c r="G181" s="266" t="str">
        <f>'01-Mapa de riesgo-UO'!I182</f>
        <v>Inadecuada declaración de la conformidad del resultado con base en la regla de decisión del laboratorio</v>
      </c>
      <c r="H181" s="461" t="str">
        <f>'01-Mapa de riesgo-UO'!M182</f>
        <v>Desviaciones en los procesos operativos del cliente</v>
      </c>
      <c r="I181" s="464" t="str">
        <f>'01-Mapa de riesgo-UO'!AT182</f>
        <v>LEVE</v>
      </c>
      <c r="J181" s="461" t="str">
        <f>'01-Mapa de riesgo-UO'!AU182</f>
        <v>No de Informes de Ensayo con declaración de conformidad equivocada / No de Informes de ensayo con declaración de conformidad emitida</v>
      </c>
      <c r="K181" s="533">
        <v>0</v>
      </c>
      <c r="L181" s="533" t="s">
        <v>2493</v>
      </c>
      <c r="M181" s="267" t="str">
        <f>'01-Mapa de riesgo-UO'!W182</f>
        <v>Utlización de la regla de decisión basada en la aceptación simple JCGM-106-2012</v>
      </c>
      <c r="N181" s="266">
        <f>'01-Mapa de riesgo-UO'!AB182</f>
        <v>0</v>
      </c>
      <c r="O181" s="266" t="str">
        <f>'01-Mapa de riesgo-UO'!AF182</f>
        <v>Asignado</v>
      </c>
      <c r="P181" s="268" t="str">
        <f>'01-Mapa de riesgo-UO'!AK182</f>
        <v>Oportuno</v>
      </c>
      <c r="Q181" s="268" t="str">
        <f>'01-Mapa de riesgo-UO'!AP182</f>
        <v>Preventivo</v>
      </c>
      <c r="R181" s="464" t="str">
        <f>'01-Mapa de riesgo-UO'!AR182</f>
        <v>ACEPTABLE</v>
      </c>
      <c r="S181" s="571" t="s">
        <v>2497</v>
      </c>
      <c r="T181" s="599"/>
      <c r="U181" s="269" t="str">
        <f>'01-Mapa de riesgo-UO'!AW182</f>
        <v>ASUMIR</v>
      </c>
      <c r="V181" s="269">
        <f>'01-Mapa de riesgo-UO'!AX182</f>
        <v>0</v>
      </c>
      <c r="W181" s="270" t="str">
        <f>'01-Mapa de riesgo-UO'!K182</f>
        <v>Emisión de una Declaración de Conformidad errada
(7.8.6)</v>
      </c>
      <c r="X181" s="271"/>
      <c r="Y181" s="272"/>
      <c r="Z181" s="273"/>
      <c r="AA181" s="273"/>
      <c r="AB181" s="479" t="s">
        <v>2213</v>
      </c>
      <c r="AC181" s="264"/>
    </row>
    <row r="182" spans="1:29" ht="54.75" hidden="1" customHeight="1" x14ac:dyDescent="0.2">
      <c r="A182" s="462"/>
      <c r="B182" s="462"/>
      <c r="C182" s="462"/>
      <c r="D182" s="462"/>
      <c r="E182" s="462"/>
      <c r="F182" s="462"/>
      <c r="G182" s="266" t="str">
        <f>'01-Mapa de riesgo-UO'!I183</f>
        <v>Inadecuada estimación de la incertidumbre  basada en los principios técnicos de uso del equipamiento y mediciones del laboratorio</v>
      </c>
      <c r="H182" s="462"/>
      <c r="I182" s="462"/>
      <c r="J182" s="462"/>
      <c r="K182" s="539"/>
      <c r="L182" s="539"/>
      <c r="M182" s="267" t="str">
        <f>'01-Mapa de riesgo-UO'!W183</f>
        <v>- Instructivo de evaluación de la incertidumbre
- Hoja de evaluación de incertidumbre</v>
      </c>
      <c r="N182" s="266">
        <f>'01-Mapa de riesgo-UO'!AB183</f>
        <v>0</v>
      </c>
      <c r="O182" s="266" t="str">
        <f>'01-Mapa de riesgo-UO'!AF183</f>
        <v>Asignado</v>
      </c>
      <c r="P182" s="268" t="str">
        <f>'01-Mapa de riesgo-UO'!AK183</f>
        <v>Oportuno</v>
      </c>
      <c r="Q182" s="268" t="str">
        <f>'01-Mapa de riesgo-UO'!AP183</f>
        <v>Preventivo</v>
      </c>
      <c r="R182" s="462"/>
      <c r="S182" s="571" t="s">
        <v>2497</v>
      </c>
      <c r="T182" s="599"/>
      <c r="U182" s="269" t="str">
        <f>'01-Mapa de riesgo-UO'!AW183</f>
        <v>ASUMIR</v>
      </c>
      <c r="V182" s="269">
        <f>'01-Mapa de riesgo-UO'!AX183</f>
        <v>0</v>
      </c>
      <c r="W182" s="270">
        <f>'01-Mapa de riesgo-UO'!K183</f>
        <v>0</v>
      </c>
      <c r="X182" s="271"/>
      <c r="Y182" s="272"/>
      <c r="Z182" s="273"/>
      <c r="AA182" s="273"/>
      <c r="AB182" s="469"/>
      <c r="AC182" s="264"/>
    </row>
    <row r="183" spans="1:29" ht="54.75" hidden="1" customHeight="1" x14ac:dyDescent="0.2">
      <c r="A183" s="463"/>
      <c r="B183" s="463"/>
      <c r="C183" s="463"/>
      <c r="D183" s="463"/>
      <c r="E183" s="463"/>
      <c r="F183" s="463"/>
      <c r="G183" s="266">
        <f>'01-Mapa de riesgo-UO'!I184</f>
        <v>0</v>
      </c>
      <c r="H183" s="463"/>
      <c r="I183" s="463"/>
      <c r="J183" s="463"/>
      <c r="K183" s="540"/>
      <c r="L183" s="540"/>
      <c r="M183" s="267">
        <f>'01-Mapa de riesgo-UO'!W184</f>
        <v>0</v>
      </c>
      <c r="N183" s="266">
        <f>'01-Mapa de riesgo-UO'!AB184</f>
        <v>0</v>
      </c>
      <c r="O183" s="266">
        <f>'01-Mapa de riesgo-UO'!AF184</f>
        <v>0</v>
      </c>
      <c r="P183" s="268">
        <f>'01-Mapa de riesgo-UO'!AK184</f>
        <v>0</v>
      </c>
      <c r="Q183" s="268">
        <f>'01-Mapa de riesgo-UO'!AP184</f>
        <v>0</v>
      </c>
      <c r="R183" s="463"/>
      <c r="S183" s="571"/>
      <c r="T183" s="599"/>
      <c r="U183" s="269">
        <f>'01-Mapa de riesgo-UO'!AW184</f>
        <v>0</v>
      </c>
      <c r="V183" s="269">
        <f>'01-Mapa de riesgo-UO'!AX184</f>
        <v>0</v>
      </c>
      <c r="W183" s="270">
        <f>'01-Mapa de riesgo-UO'!K184</f>
        <v>0</v>
      </c>
      <c r="X183" s="271"/>
      <c r="Y183" s="272"/>
      <c r="Z183" s="273"/>
      <c r="AA183" s="273"/>
      <c r="AB183" s="470"/>
      <c r="AC183" s="264"/>
    </row>
    <row r="184" spans="1:29" ht="54.75" hidden="1" customHeight="1" x14ac:dyDescent="0.2">
      <c r="A184" s="465">
        <v>59</v>
      </c>
      <c r="B184" s="465" t="str">
        <f>'01-Mapa de riesgo-UO'!D185</f>
        <v>EXTENSIÓN_PROYECCIÓN_SOCIAL</v>
      </c>
      <c r="C184" s="461" t="str">
        <f>+'01-Mapa de riesgo-UO'!F185</f>
        <v>NO</v>
      </c>
      <c r="D184" s="461" t="str">
        <f>'01-Mapa de riesgo-UO'!J185</f>
        <v>Cumplimiento</v>
      </c>
      <c r="E184" s="461" t="str">
        <f>'01-Mapa de riesgo-UO'!K185</f>
        <v>Pérdida de la validez de los resultados (Selección, verificación y validación de métodos)
(7.2)</v>
      </c>
      <c r="F184" s="461" t="str">
        <f>'01-Mapa de riesgo-UO'!L185</f>
        <v>No cumplir con las especificaciones y requistos del método de ensayo</v>
      </c>
      <c r="G184" s="266" t="str">
        <f>'01-Mapa de riesgo-UO'!I185</f>
        <v>No cumplir con las características de desempeño de los métodos verificados por el laboratorio para su uso previsto</v>
      </c>
      <c r="H184" s="461" t="str">
        <f>'01-Mapa de riesgo-UO'!M185</f>
        <v>Pérdida de la capacidad analítica del laboratorio</v>
      </c>
      <c r="I184" s="464" t="str">
        <f>'01-Mapa de riesgo-UO'!AT185</f>
        <v>LEVE</v>
      </c>
      <c r="J184" s="461" t="str">
        <f>'01-Mapa de riesgo-UO'!AU185</f>
        <v>No. de verificaciones de métodos de ensayo con desempeño no válido / No. total de verificaciones de métodos de ensayo</v>
      </c>
      <c r="K184" s="533">
        <v>0</v>
      </c>
      <c r="L184" s="533" t="s">
        <v>2494</v>
      </c>
      <c r="M184" s="267" t="str">
        <f>'01-Mapa de riesgo-UO'!W185</f>
        <v>Generación del plan de verificación de los métodos de ensayo con base en el documento normativo, tanto para alcance fijo como para el alcance flexible</v>
      </c>
      <c r="N184" s="266">
        <f>'01-Mapa de riesgo-UO'!AB185</f>
        <v>0</v>
      </c>
      <c r="O184" s="266" t="str">
        <f>'01-Mapa de riesgo-UO'!AF185</f>
        <v>Asignado</v>
      </c>
      <c r="P184" s="268" t="str">
        <f>'01-Mapa de riesgo-UO'!AK185</f>
        <v>Oportuno</v>
      </c>
      <c r="Q184" s="268" t="str">
        <f>'01-Mapa de riesgo-UO'!AP185</f>
        <v>Preventivo</v>
      </c>
      <c r="R184" s="464" t="str">
        <f>'01-Mapa de riesgo-UO'!AR185</f>
        <v>ACEPTABLE</v>
      </c>
      <c r="S184" s="571" t="s">
        <v>2497</v>
      </c>
      <c r="T184" s="599"/>
      <c r="U184" s="269" t="str">
        <f>'01-Mapa de riesgo-UO'!AW185</f>
        <v>ASUMIR</v>
      </c>
      <c r="V184" s="269">
        <f>'01-Mapa de riesgo-UO'!AX185</f>
        <v>0</v>
      </c>
      <c r="W184" s="270" t="str">
        <f>'01-Mapa de riesgo-UO'!K185</f>
        <v>Pérdida de la validez de los resultados (Selección, verificación y validación de métodos)
(7.2)</v>
      </c>
      <c r="X184" s="271"/>
      <c r="Y184" s="272"/>
      <c r="Z184" s="273"/>
      <c r="AA184" s="273"/>
      <c r="AB184" s="479" t="s">
        <v>2213</v>
      </c>
      <c r="AC184" s="264"/>
    </row>
    <row r="185" spans="1:29" ht="54.75" hidden="1" customHeight="1" x14ac:dyDescent="0.2">
      <c r="A185" s="462"/>
      <c r="B185" s="462"/>
      <c r="C185" s="462"/>
      <c r="D185" s="462"/>
      <c r="E185" s="462"/>
      <c r="F185" s="462"/>
      <c r="G185" s="266">
        <f>'01-Mapa de riesgo-UO'!I186</f>
        <v>0</v>
      </c>
      <c r="H185" s="462"/>
      <c r="I185" s="462"/>
      <c r="J185" s="462"/>
      <c r="K185" s="539"/>
      <c r="L185" s="539"/>
      <c r="M185" s="267" t="str">
        <f>'01-Mapa de riesgo-UO'!W186</f>
        <v>Ejecución del plan de verificación de los métodos de ensayo con base en el documento normativo, tanto para alcance fijo como para el alcance flexible</v>
      </c>
      <c r="N185" s="266">
        <f>'01-Mapa de riesgo-UO'!AB186</f>
        <v>0</v>
      </c>
      <c r="O185" s="266" t="str">
        <f>'01-Mapa de riesgo-UO'!AF186</f>
        <v>Asignado</v>
      </c>
      <c r="P185" s="268" t="str">
        <f>'01-Mapa de riesgo-UO'!AK186</f>
        <v>Oportuno</v>
      </c>
      <c r="Q185" s="268" t="str">
        <f>'01-Mapa de riesgo-UO'!AP186</f>
        <v>Preventivo</v>
      </c>
      <c r="R185" s="462"/>
      <c r="S185" s="571" t="s">
        <v>2497</v>
      </c>
      <c r="T185" s="599"/>
      <c r="U185" s="269" t="str">
        <f>'01-Mapa de riesgo-UO'!AW186</f>
        <v>ASUMIR</v>
      </c>
      <c r="V185" s="269">
        <f>'01-Mapa de riesgo-UO'!AX186</f>
        <v>0</v>
      </c>
      <c r="W185" s="270">
        <f>'01-Mapa de riesgo-UO'!K186</f>
        <v>0</v>
      </c>
      <c r="X185" s="271"/>
      <c r="Y185" s="272"/>
      <c r="Z185" s="273"/>
      <c r="AA185" s="273"/>
      <c r="AB185" s="469"/>
      <c r="AC185" s="264"/>
    </row>
    <row r="186" spans="1:29" ht="54.75" hidden="1" customHeight="1" x14ac:dyDescent="0.2">
      <c r="A186" s="463"/>
      <c r="B186" s="463"/>
      <c r="C186" s="463"/>
      <c r="D186" s="463"/>
      <c r="E186" s="463"/>
      <c r="F186" s="463"/>
      <c r="G186" s="266">
        <f>'01-Mapa de riesgo-UO'!I187</f>
        <v>0</v>
      </c>
      <c r="H186" s="463"/>
      <c r="I186" s="463"/>
      <c r="J186" s="463"/>
      <c r="K186" s="540"/>
      <c r="L186" s="540"/>
      <c r="M186" s="267" t="str">
        <f>'01-Mapa de riesgo-UO'!W187</f>
        <v>Generación y aprobación del informe de verificación evidenciando el cumplimietno de las características de desempeño establecidas en el documento normativo, tanto para alcance fijo como para el alcance flexible</v>
      </c>
      <c r="N186" s="266">
        <f>'01-Mapa de riesgo-UO'!AB187</f>
        <v>0</v>
      </c>
      <c r="O186" s="266" t="str">
        <f>'01-Mapa de riesgo-UO'!AF187</f>
        <v>Asignado</v>
      </c>
      <c r="P186" s="268" t="str">
        <f>'01-Mapa de riesgo-UO'!AK187</f>
        <v>Oportuno</v>
      </c>
      <c r="Q186" s="268" t="str">
        <f>'01-Mapa de riesgo-UO'!AP187</f>
        <v>Preventivo</v>
      </c>
      <c r="R186" s="463"/>
      <c r="S186" s="571" t="s">
        <v>2497</v>
      </c>
      <c r="T186" s="599"/>
      <c r="U186" s="269" t="str">
        <f>'01-Mapa de riesgo-UO'!AW187</f>
        <v>ASUMIR</v>
      </c>
      <c r="V186" s="269">
        <f>'01-Mapa de riesgo-UO'!AX187</f>
        <v>0</v>
      </c>
      <c r="W186" s="270">
        <f>'01-Mapa de riesgo-UO'!K187</f>
        <v>0</v>
      </c>
      <c r="X186" s="271"/>
      <c r="Y186" s="272"/>
      <c r="Z186" s="273"/>
      <c r="AA186" s="273"/>
      <c r="AB186" s="470"/>
      <c r="AC186" s="264"/>
    </row>
    <row r="187" spans="1:29" ht="54.75" hidden="1" customHeight="1" x14ac:dyDescent="0.2">
      <c r="A187" s="465">
        <v>60</v>
      </c>
      <c r="B187" s="465" t="str">
        <f>'01-Mapa de riesgo-UO'!D188</f>
        <v>EXTENSIÓN_PROYECCIÓN_SOCIAL</v>
      </c>
      <c r="C187" s="461" t="str">
        <f>+'01-Mapa de riesgo-UO'!F188</f>
        <v>NO</v>
      </c>
      <c r="D187" s="461" t="str">
        <f>'01-Mapa de riesgo-UO'!J188</f>
        <v>Cumplimiento</v>
      </c>
      <c r="E187" s="461" t="str">
        <f>'01-Mapa de riesgo-UO'!K188</f>
        <v>Pérdida de la validez de los resultados (Aseguramiento de la validez de los resultados)
(7.7)</v>
      </c>
      <c r="F187" s="461" t="str">
        <f>'01-Mapa de riesgo-UO'!L188</f>
        <v>Obtención de resultados no válidos para las caracteristicas de desempeño de los métodos de ensayos</v>
      </c>
      <c r="G187" s="266" t="str">
        <f>'01-Mapa de riesgo-UO'!I188</f>
        <v>No cumplir con las características de desempeño de los controles de calidad de los métodos de ensayo</v>
      </c>
      <c r="H187" s="461" t="str">
        <f>'01-Mapa de riesgo-UO'!M188</f>
        <v>Pérdida del control analítico del laboratorio</v>
      </c>
      <c r="I187" s="464" t="str">
        <f>'01-Mapa de riesgo-UO'!AT188</f>
        <v>LEVE</v>
      </c>
      <c r="J187" s="461" t="str">
        <f>'01-Mapa de riesgo-UO'!AU188</f>
        <v>No. de programación en EA/ No. Total de participacioens en EA anual</v>
      </c>
      <c r="K187" s="533">
        <v>0</v>
      </c>
      <c r="L187" s="533" t="s">
        <v>2499</v>
      </c>
      <c r="M187" s="267" t="str">
        <f>'01-Mapa de riesgo-UO'!W188</f>
        <v xml:space="preserve">
- Uso de material de referencia certificado
- Comprobaciones funcionales del equipamiento
- Implementación de gráficos de control</v>
      </c>
      <c r="N187" s="266">
        <f>'01-Mapa de riesgo-UO'!AB188</f>
        <v>0</v>
      </c>
      <c r="O187" s="266" t="str">
        <f>'01-Mapa de riesgo-UO'!AF188</f>
        <v>Asignado</v>
      </c>
      <c r="P187" s="268" t="str">
        <f>'01-Mapa de riesgo-UO'!AK188</f>
        <v>Oportuno</v>
      </c>
      <c r="Q187" s="268" t="str">
        <f>'01-Mapa de riesgo-UO'!AP188</f>
        <v>Preventivo</v>
      </c>
      <c r="R187" s="464" t="str">
        <f>'01-Mapa de riesgo-UO'!AR188</f>
        <v>ACEPTABLE</v>
      </c>
      <c r="S187" s="571" t="s">
        <v>2497</v>
      </c>
      <c r="T187" s="599"/>
      <c r="U187" s="269" t="str">
        <f>'01-Mapa de riesgo-UO'!AW188</f>
        <v>ASUMIR</v>
      </c>
      <c r="V187" s="269">
        <f>'01-Mapa de riesgo-UO'!AX188</f>
        <v>0</v>
      </c>
      <c r="W187" s="270" t="str">
        <f>'01-Mapa de riesgo-UO'!K188</f>
        <v>Pérdida de la validez de los resultados (Aseguramiento de la validez de los resultados)
(7.7)</v>
      </c>
      <c r="X187" s="271"/>
      <c r="Y187" s="272"/>
      <c r="Z187" s="273"/>
      <c r="AA187" s="273"/>
      <c r="AB187" s="479" t="s">
        <v>2213</v>
      </c>
      <c r="AC187" s="264"/>
    </row>
    <row r="188" spans="1:29" ht="54.75" hidden="1" customHeight="1" x14ac:dyDescent="0.2">
      <c r="A188" s="462"/>
      <c r="B188" s="462"/>
      <c r="C188" s="462"/>
      <c r="D188" s="462"/>
      <c r="E188" s="462"/>
      <c r="F188" s="462"/>
      <c r="G188" s="266">
        <f>'01-Mapa de riesgo-UO'!I189</f>
        <v>0</v>
      </c>
      <c r="H188" s="462"/>
      <c r="I188" s="462"/>
      <c r="J188" s="462"/>
      <c r="K188" s="539"/>
      <c r="L188" s="539"/>
      <c r="M188" s="267" t="str">
        <f>'01-Mapa de riesgo-UO'!W189</f>
        <v>- Partipación en ensayos de aptitud</v>
      </c>
      <c r="N188" s="266">
        <f>'01-Mapa de riesgo-UO'!AB189</f>
        <v>0</v>
      </c>
      <c r="O188" s="266" t="str">
        <f>'01-Mapa de riesgo-UO'!AF189</f>
        <v>Asignado</v>
      </c>
      <c r="P188" s="268" t="str">
        <f>'01-Mapa de riesgo-UO'!AK189</f>
        <v>Oportuno</v>
      </c>
      <c r="Q188" s="268" t="str">
        <f>'01-Mapa de riesgo-UO'!AP189</f>
        <v>Preventivo</v>
      </c>
      <c r="R188" s="462"/>
      <c r="S188" s="571" t="s">
        <v>2497</v>
      </c>
      <c r="T188" s="599"/>
      <c r="U188" s="269" t="str">
        <f>'01-Mapa de riesgo-UO'!AW189</f>
        <v>ASUMIR</v>
      </c>
      <c r="V188" s="269">
        <f>'01-Mapa de riesgo-UO'!AX189</f>
        <v>0</v>
      </c>
      <c r="W188" s="270">
        <f>'01-Mapa de riesgo-UO'!K189</f>
        <v>0</v>
      </c>
      <c r="X188" s="271"/>
      <c r="Y188" s="272"/>
      <c r="Z188" s="273"/>
      <c r="AA188" s="273"/>
      <c r="AB188" s="469"/>
      <c r="AC188" s="264"/>
    </row>
    <row r="189" spans="1:29" ht="54.75" hidden="1" customHeight="1" x14ac:dyDescent="0.2">
      <c r="A189" s="463"/>
      <c r="B189" s="463"/>
      <c r="C189" s="463"/>
      <c r="D189" s="463"/>
      <c r="E189" s="463"/>
      <c r="F189" s="463"/>
      <c r="G189" s="266">
        <f>'01-Mapa de riesgo-UO'!I190</f>
        <v>0</v>
      </c>
      <c r="H189" s="463"/>
      <c r="I189" s="463"/>
      <c r="J189" s="463"/>
      <c r="K189" s="540"/>
      <c r="L189" s="540"/>
      <c r="M189" s="267">
        <f>'01-Mapa de riesgo-UO'!W190</f>
        <v>0</v>
      </c>
      <c r="N189" s="266">
        <f>'01-Mapa de riesgo-UO'!AB190</f>
        <v>0</v>
      </c>
      <c r="O189" s="266">
        <f>'01-Mapa de riesgo-UO'!AF190</f>
        <v>0</v>
      </c>
      <c r="P189" s="268">
        <f>'01-Mapa de riesgo-UO'!AK190</f>
        <v>0</v>
      </c>
      <c r="Q189" s="268">
        <f>'01-Mapa de riesgo-UO'!AP190</f>
        <v>0</v>
      </c>
      <c r="R189" s="463"/>
      <c r="S189" s="571"/>
      <c r="T189" s="599"/>
      <c r="U189" s="269">
        <f>'01-Mapa de riesgo-UO'!AW190</f>
        <v>0</v>
      </c>
      <c r="V189" s="269">
        <f>'01-Mapa de riesgo-UO'!AX190</f>
        <v>0</v>
      </c>
      <c r="W189" s="270">
        <f>'01-Mapa de riesgo-UO'!K190</f>
        <v>0</v>
      </c>
      <c r="X189" s="271"/>
      <c r="Y189" s="272"/>
      <c r="Z189" s="273"/>
      <c r="AA189" s="273"/>
      <c r="AB189" s="470"/>
      <c r="AC189" s="264"/>
    </row>
    <row r="190" spans="1:29" ht="54.75" hidden="1" customHeight="1" x14ac:dyDescent="0.2">
      <c r="A190" s="465">
        <v>61</v>
      </c>
      <c r="B190" s="465" t="str">
        <f>'01-Mapa de riesgo-UO'!D191</f>
        <v>EXTENSIÓN_PROYECCIÓN_SOCIAL</v>
      </c>
      <c r="C190" s="461" t="str">
        <f>+'01-Mapa de riesgo-UO'!F191</f>
        <v>NO</v>
      </c>
      <c r="D190" s="461" t="str">
        <f>'01-Mapa de riesgo-UO'!J191</f>
        <v>Cumplimiento</v>
      </c>
      <c r="E190" s="461" t="str">
        <f>'01-Mapa de riesgo-UO'!K191</f>
        <v>Incumplimiento a los requisitos relativos a la estructura
(5.4)</v>
      </c>
      <c r="F190" s="461" t="str">
        <f>'01-Mapa de riesgo-UO'!L191</f>
        <v>Incumplimiento en la identificación de la condición de acreditación para los ensayos realizados por el Laboratorio para el alcance fijo y alcance flexible.</v>
      </c>
      <c r="G190" s="266" t="str">
        <f>'01-Mapa de riesgo-UO'!I191</f>
        <v>Incumplimiento en la identificación de la condición de acreditación para los ensayos realizados por el Laboratorio para el alcance fijo y alcance flexible.</v>
      </c>
      <c r="H190" s="461" t="str">
        <f>'01-Mapa de riesgo-UO'!M191</f>
        <v>Pérdida de  la credibilidad en el laboratorio
Pérdida de la condición de acreditación</v>
      </c>
      <c r="I190" s="464" t="str">
        <f>'01-Mapa de riesgo-UO'!AT191</f>
        <v>LEVE</v>
      </c>
      <c r="J190" s="461" t="str">
        <f>'01-Mapa de riesgo-UO'!AU191</f>
        <v>No. de informes de ensayos con mal uso de la condición de acreditación / No. informes de ensayos expedidos por el laboratorio</v>
      </c>
      <c r="K190" s="533">
        <v>0</v>
      </c>
      <c r="L190" s="533" t="s">
        <v>2496</v>
      </c>
      <c r="M190" s="267"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6">
        <f>'01-Mapa de riesgo-UO'!AB191</f>
        <v>0</v>
      </c>
      <c r="O190" s="266" t="str">
        <f>'01-Mapa de riesgo-UO'!AF191</f>
        <v>Asignado</v>
      </c>
      <c r="P190" s="268" t="str">
        <f>'01-Mapa de riesgo-UO'!AK191</f>
        <v>oportuno</v>
      </c>
      <c r="Q190" s="268" t="str">
        <f>'01-Mapa de riesgo-UO'!AP191</f>
        <v>Preventivo</v>
      </c>
      <c r="R190" s="464" t="str">
        <f>'01-Mapa de riesgo-UO'!AR191</f>
        <v>ACEPTABLE</v>
      </c>
      <c r="S190" s="571" t="s">
        <v>2497</v>
      </c>
      <c r="T190" s="599"/>
      <c r="U190" s="269" t="str">
        <f>'01-Mapa de riesgo-UO'!AW191</f>
        <v>ASUMIR</v>
      </c>
      <c r="V190" s="269">
        <f>'01-Mapa de riesgo-UO'!AX191</f>
        <v>0</v>
      </c>
      <c r="W190" s="270" t="str">
        <f>'01-Mapa de riesgo-UO'!K191</f>
        <v>Incumplimiento a los requisitos relativos a la estructura
(5.4)</v>
      </c>
      <c r="X190" s="271"/>
      <c r="Y190" s="272"/>
      <c r="Z190" s="273"/>
      <c r="AA190" s="273"/>
      <c r="AB190" s="479" t="s">
        <v>2213</v>
      </c>
      <c r="AC190" s="264"/>
    </row>
    <row r="191" spans="1:29" ht="54.75" hidden="1" customHeight="1" x14ac:dyDescent="0.2">
      <c r="A191" s="462"/>
      <c r="B191" s="462"/>
      <c r="C191" s="462"/>
      <c r="D191" s="462"/>
      <c r="E191" s="462"/>
      <c r="F191" s="462"/>
      <c r="G191" s="266">
        <f>'01-Mapa de riesgo-UO'!I192</f>
        <v>0</v>
      </c>
      <c r="H191" s="462"/>
      <c r="I191" s="462"/>
      <c r="J191" s="462"/>
      <c r="K191" s="539"/>
      <c r="L191" s="539"/>
      <c r="M191" s="267" t="str">
        <f>'01-Mapa de riesgo-UO'!W192</f>
        <v>- Uso de formatos diferentes para la emisión de resultados para distinguir la condición de acreditación de los parametros de ensayo realizados por el Laboratorio</v>
      </c>
      <c r="N191" s="266">
        <f>'01-Mapa de riesgo-UO'!AB192</f>
        <v>0</v>
      </c>
      <c r="O191" s="266" t="str">
        <f>'01-Mapa de riesgo-UO'!AF192</f>
        <v>Asignado</v>
      </c>
      <c r="P191" s="268" t="str">
        <f>'01-Mapa de riesgo-UO'!AK192</f>
        <v>Oportuno</v>
      </c>
      <c r="Q191" s="268" t="str">
        <f>'01-Mapa de riesgo-UO'!AP192</f>
        <v>Preventivo</v>
      </c>
      <c r="R191" s="462"/>
      <c r="S191" s="571" t="s">
        <v>2497</v>
      </c>
      <c r="T191" s="599"/>
      <c r="U191" s="269" t="str">
        <f>'01-Mapa de riesgo-UO'!AW192</f>
        <v>ASUMIR</v>
      </c>
      <c r="V191" s="269">
        <f>'01-Mapa de riesgo-UO'!AX192</f>
        <v>0</v>
      </c>
      <c r="W191" s="270">
        <f>'01-Mapa de riesgo-UO'!K192</f>
        <v>0</v>
      </c>
      <c r="X191" s="271"/>
      <c r="Y191" s="272"/>
      <c r="Z191" s="273"/>
      <c r="AA191" s="273"/>
      <c r="AB191" s="469"/>
      <c r="AC191" s="264"/>
    </row>
    <row r="192" spans="1:29" ht="54.75" hidden="1" customHeight="1" x14ac:dyDescent="0.2">
      <c r="A192" s="463"/>
      <c r="B192" s="463"/>
      <c r="C192" s="463"/>
      <c r="D192" s="463"/>
      <c r="E192" s="463"/>
      <c r="F192" s="463"/>
      <c r="G192" s="266">
        <f>'01-Mapa de riesgo-UO'!I193</f>
        <v>0</v>
      </c>
      <c r="H192" s="463"/>
      <c r="I192" s="463"/>
      <c r="J192" s="463"/>
      <c r="K192" s="540"/>
      <c r="L192" s="540"/>
      <c r="M192" s="267" t="str">
        <f>'01-Mapa de riesgo-UO'!W193</f>
        <v>- La condición de acreditado se identifica en el informe de ensayos   y en las cotizaciones con (SI) para los acreditados y (NO) para los ensayos que no estan dentro del alcance de acreditación</v>
      </c>
      <c r="N192" s="266">
        <f>'01-Mapa de riesgo-UO'!AB193</f>
        <v>0</v>
      </c>
      <c r="O192" s="266" t="str">
        <f>'01-Mapa de riesgo-UO'!AF193</f>
        <v>Asignado</v>
      </c>
      <c r="P192" s="268" t="str">
        <f>'01-Mapa de riesgo-UO'!AK193</f>
        <v>Oportuno</v>
      </c>
      <c r="Q192" s="268" t="str">
        <f>'01-Mapa de riesgo-UO'!AP193</f>
        <v>Preventivo</v>
      </c>
      <c r="R192" s="463"/>
      <c r="S192" s="571" t="s">
        <v>2497</v>
      </c>
      <c r="T192" s="599"/>
      <c r="U192" s="269" t="str">
        <f>'01-Mapa de riesgo-UO'!AW193</f>
        <v>ASUMIR</v>
      </c>
      <c r="V192" s="269">
        <f>'01-Mapa de riesgo-UO'!AX193</f>
        <v>0</v>
      </c>
      <c r="W192" s="270">
        <f>'01-Mapa de riesgo-UO'!K193</f>
        <v>0</v>
      </c>
      <c r="X192" s="271"/>
      <c r="Y192" s="272"/>
      <c r="Z192" s="273"/>
      <c r="AA192" s="273"/>
      <c r="AB192" s="470"/>
      <c r="AC192" s="264"/>
    </row>
    <row r="193" spans="1:29" ht="54.75" hidden="1" customHeight="1" x14ac:dyDescent="0.2">
      <c r="A193" s="465">
        <v>62</v>
      </c>
      <c r="B193" s="465" t="str">
        <f>'01-Mapa de riesgo-UO'!D194</f>
        <v>EXTENSIÓN_PROYECCIÓN_SOCIAL</v>
      </c>
      <c r="C193" s="461" t="str">
        <f>+'01-Mapa de riesgo-UO'!F194</f>
        <v>NO</v>
      </c>
      <c r="D193" s="461" t="str">
        <f>'01-Mapa de riesgo-UO'!J194</f>
        <v>Corrupción</v>
      </c>
      <c r="E193" s="461" t="str">
        <f>'01-Mapa de riesgo-UO'!K194</f>
        <v>Perdida de la imparcialidad 
(4.1.3)</v>
      </c>
      <c r="F193" s="461" t="str">
        <f>'01-Mapa de riesgo-UO'!L194</f>
        <v>El funcionario  que realiza el ensayo se deja influir por prejuicios o intereses para beneficiar al usuario, perdiendo así la objetividad entre los resultados arrojados en las actividades del laboratorio y el infome entregado.</v>
      </c>
      <c r="G193" s="266" t="str">
        <f>'01-Mapa de riesgo-UO'!I194</f>
        <v xml:space="preserve">Soborno sobre un funcionario </v>
      </c>
      <c r="H193" s="461" t="str">
        <f>'01-Mapa de riesgo-UO'!M194</f>
        <v>Pérdida de  credibilidad en el laboratorio
Pérdida de la confianza en el funcionario.
Iniciación de un proceso disciplinario</v>
      </c>
      <c r="I193" s="464" t="str">
        <f>'01-Mapa de riesgo-UO'!AT194</f>
        <v>LEVE</v>
      </c>
      <c r="J193" s="461" t="str">
        <f>'01-Mapa de riesgo-UO'!AU194</f>
        <v>N° Certificados con pérdida de la imparcialidad/ N° Total de certificados expedidos por el laboratorio*100</v>
      </c>
      <c r="K193" s="591">
        <v>0</v>
      </c>
      <c r="L193" s="589" t="s">
        <v>2509</v>
      </c>
      <c r="M193" s="267" t="str">
        <f>'01-Mapa de riesgo-UO'!W194</f>
        <v>Firma de cada funcionario del:
- Acta de compromiso ético
- Declaración de impedimento</v>
      </c>
      <c r="N193" s="266">
        <f>'01-Mapa de riesgo-UO'!AB194</f>
        <v>0</v>
      </c>
      <c r="O193" s="266" t="str">
        <f>'01-Mapa de riesgo-UO'!AF194</f>
        <v>Asignado</v>
      </c>
      <c r="P193" s="268" t="str">
        <f>'01-Mapa de riesgo-UO'!AK194</f>
        <v>Oportuno</v>
      </c>
      <c r="Q193" s="268" t="str">
        <f>'01-Mapa de riesgo-UO'!AP194</f>
        <v>Preventivo</v>
      </c>
      <c r="R193" s="464" t="str">
        <f>'01-Mapa de riesgo-UO'!AR194</f>
        <v>ACEPTABLE</v>
      </c>
      <c r="S193" s="589" t="s">
        <v>2514</v>
      </c>
      <c r="T193" s="589"/>
      <c r="U193" s="269" t="str">
        <f>'01-Mapa de riesgo-UO'!AW194</f>
        <v>ASUMIR</v>
      </c>
      <c r="V193" s="269">
        <f>'01-Mapa de riesgo-UO'!AX194</f>
        <v>0</v>
      </c>
      <c r="W193" s="270" t="str">
        <f>'01-Mapa de riesgo-UO'!K194</f>
        <v>Perdida de la imparcialidad 
(4.1.3)</v>
      </c>
      <c r="X193" s="271"/>
      <c r="Y193" s="272"/>
      <c r="Z193" s="273"/>
      <c r="AA193" s="273"/>
      <c r="AB193" s="479" t="s">
        <v>2213</v>
      </c>
      <c r="AC193" s="264"/>
    </row>
    <row r="194" spans="1:29" ht="54.75" hidden="1" customHeight="1" x14ac:dyDescent="0.2">
      <c r="A194" s="462"/>
      <c r="B194" s="462"/>
      <c r="C194" s="462"/>
      <c r="D194" s="462"/>
      <c r="E194" s="462"/>
      <c r="F194" s="462"/>
      <c r="G194" s="266">
        <f>'01-Mapa de riesgo-UO'!I195</f>
        <v>0</v>
      </c>
      <c r="H194" s="462"/>
      <c r="I194" s="462"/>
      <c r="J194" s="462"/>
      <c r="K194" s="591"/>
      <c r="L194" s="589"/>
      <c r="M194" s="267" t="str">
        <f>'01-Mapa de riesgo-UO'!W195</f>
        <v xml:space="preserve"> Funcionarios autorizados para el contacto con el cliente son diferentes a funcionarios autorizados para hacer ensayos.</v>
      </c>
      <c r="N194" s="266">
        <f>'01-Mapa de riesgo-UO'!AB195</f>
        <v>0</v>
      </c>
      <c r="O194" s="266" t="str">
        <f>'01-Mapa de riesgo-UO'!AF195</f>
        <v>No asignado</v>
      </c>
      <c r="P194" s="268" t="str">
        <f>'01-Mapa de riesgo-UO'!AK195</f>
        <v>Oportuno</v>
      </c>
      <c r="Q194" s="268" t="str">
        <f>'01-Mapa de riesgo-UO'!AP195</f>
        <v>Preventivo</v>
      </c>
      <c r="R194" s="462"/>
      <c r="S194" s="589" t="s">
        <v>2514</v>
      </c>
      <c r="T194" s="589"/>
      <c r="U194" s="269" t="str">
        <f>'01-Mapa de riesgo-UO'!AW195</f>
        <v>ASUMIR</v>
      </c>
      <c r="V194" s="269">
        <f>'01-Mapa de riesgo-UO'!AX195</f>
        <v>0</v>
      </c>
      <c r="W194" s="270">
        <f>'01-Mapa de riesgo-UO'!K195</f>
        <v>0</v>
      </c>
      <c r="X194" s="271"/>
      <c r="Y194" s="272"/>
      <c r="Z194" s="273"/>
      <c r="AA194" s="273"/>
      <c r="AB194" s="469"/>
      <c r="AC194" s="264"/>
    </row>
    <row r="195" spans="1:29" ht="54.75" hidden="1" customHeight="1" x14ac:dyDescent="0.2">
      <c r="A195" s="463"/>
      <c r="B195" s="463"/>
      <c r="C195" s="463"/>
      <c r="D195" s="463"/>
      <c r="E195" s="463"/>
      <c r="F195" s="463"/>
      <c r="G195" s="266">
        <f>'01-Mapa de riesgo-UO'!I196</f>
        <v>0</v>
      </c>
      <c r="H195" s="463"/>
      <c r="I195" s="463"/>
      <c r="J195" s="463"/>
      <c r="K195" s="591"/>
      <c r="L195" s="589"/>
      <c r="M195" s="267" t="str">
        <f>'01-Mapa de riesgo-UO'!W196</f>
        <v>Registro del reporte del conflicto de interés</v>
      </c>
      <c r="N195" s="266">
        <f>'01-Mapa de riesgo-UO'!AB196</f>
        <v>0</v>
      </c>
      <c r="O195" s="266" t="str">
        <f>'01-Mapa de riesgo-UO'!AF196</f>
        <v>Asignado</v>
      </c>
      <c r="P195" s="268" t="str">
        <f>'01-Mapa de riesgo-UO'!AK196</f>
        <v>Oportuno</v>
      </c>
      <c r="Q195" s="268" t="str">
        <f>'01-Mapa de riesgo-UO'!AP196</f>
        <v>Detectivo</v>
      </c>
      <c r="R195" s="463"/>
      <c r="S195" s="589" t="s">
        <v>2514</v>
      </c>
      <c r="T195" s="589"/>
      <c r="U195" s="269" t="str">
        <f>'01-Mapa de riesgo-UO'!AW196</f>
        <v>ASUMIR</v>
      </c>
      <c r="V195" s="269">
        <f>'01-Mapa de riesgo-UO'!AX196</f>
        <v>0</v>
      </c>
      <c r="W195" s="270">
        <f>'01-Mapa de riesgo-UO'!K196</f>
        <v>0</v>
      </c>
      <c r="X195" s="271"/>
      <c r="Y195" s="272"/>
      <c r="Z195" s="273"/>
      <c r="AA195" s="273"/>
      <c r="AB195" s="470"/>
      <c r="AC195" s="264"/>
    </row>
    <row r="196" spans="1:29" ht="54.75" hidden="1" customHeight="1" x14ac:dyDescent="0.2">
      <c r="A196" s="465">
        <v>63</v>
      </c>
      <c r="B196" s="465" t="str">
        <f>'01-Mapa de riesgo-UO'!D197</f>
        <v>EXTENSIÓN_PROYECCIÓN_SOCIAL</v>
      </c>
      <c r="C196" s="461" t="str">
        <f>+'01-Mapa de riesgo-UO'!F197</f>
        <v>NO</v>
      </c>
      <c r="D196" s="461" t="str">
        <f>'01-Mapa de riesgo-UO'!J197</f>
        <v>Operacional</v>
      </c>
      <c r="E196" s="461" t="str">
        <f>'01-Mapa de riesgo-UO'!K197</f>
        <v>Pérdida de la validez de los resultados del laboratorio (6.3)</v>
      </c>
      <c r="F196" s="461" t="str">
        <f>'01-Mapa de riesgo-UO'!L197</f>
        <v xml:space="preserve">Desarrollar el ensayo en zonas que no aseguran la no contaminacion cruzada </v>
      </c>
      <c r="G196" s="266" t="str">
        <f>'01-Mapa de riesgo-UO'!I197</f>
        <v xml:space="preserve">Aspectos de infraestructura que no aseguran la no contaminacion cruzada durante la realización de los ensayos </v>
      </c>
      <c r="H196" s="461" t="str">
        <f>'01-Mapa de riesgo-UO'!M197</f>
        <v>Pérdida de  credibilidad en el laboratorio
Pérdida de la confianza en el laboratorio</v>
      </c>
      <c r="I196" s="464" t="str">
        <f>'01-Mapa de riesgo-UO'!AT197</f>
        <v>LEVE</v>
      </c>
      <c r="J196" s="461" t="str">
        <f>'01-Mapa de riesgo-UO'!AU197</f>
        <v>N° eventos en los que se reportaron resultados errados por contaminación cruzada</v>
      </c>
      <c r="K196" s="591">
        <v>0</v>
      </c>
      <c r="L196" s="589" t="s">
        <v>2510</v>
      </c>
      <c r="M196" s="267" t="str">
        <f>'01-Mapa de riesgo-UO'!W197</f>
        <v xml:space="preserve">Separación de áreas PRE y POST PCR para evitar la contaminación cruzada. </v>
      </c>
      <c r="N196" s="266">
        <f>'01-Mapa de riesgo-UO'!AB197</f>
        <v>0</v>
      </c>
      <c r="O196" s="266" t="str">
        <f>'01-Mapa de riesgo-UO'!AF197</f>
        <v>No asignado</v>
      </c>
      <c r="P196" s="268" t="str">
        <f>'01-Mapa de riesgo-UO'!AK197</f>
        <v>Oportuno</v>
      </c>
      <c r="Q196" s="268" t="str">
        <f>'01-Mapa de riesgo-UO'!AP197</f>
        <v>Preventivo</v>
      </c>
      <c r="R196" s="464" t="str">
        <f>'01-Mapa de riesgo-UO'!AR197</f>
        <v>ACEPTABLE</v>
      </c>
      <c r="S196" s="589" t="s">
        <v>2514</v>
      </c>
      <c r="T196" s="589"/>
      <c r="U196" s="269" t="str">
        <f>'01-Mapa de riesgo-UO'!AW197</f>
        <v>ASUMIR</v>
      </c>
      <c r="V196" s="269">
        <f>'01-Mapa de riesgo-UO'!AX197</f>
        <v>0</v>
      </c>
      <c r="W196" s="270" t="str">
        <f>'01-Mapa de riesgo-UO'!K197</f>
        <v>Pérdida de la validez de los resultados del laboratorio (6.3)</v>
      </c>
      <c r="X196" s="271"/>
      <c r="Y196" s="272"/>
      <c r="Z196" s="273"/>
      <c r="AA196" s="273"/>
      <c r="AB196" s="479" t="s">
        <v>2213</v>
      </c>
      <c r="AC196" s="264"/>
    </row>
    <row r="197" spans="1:29" ht="54.75" hidden="1" customHeight="1" x14ac:dyDescent="0.2">
      <c r="A197" s="462"/>
      <c r="B197" s="462"/>
      <c r="C197" s="462"/>
      <c r="D197" s="462"/>
      <c r="E197" s="462"/>
      <c r="F197" s="462"/>
      <c r="G197" s="266">
        <f>'01-Mapa de riesgo-UO'!I198</f>
        <v>0</v>
      </c>
      <c r="H197" s="462"/>
      <c r="I197" s="462"/>
      <c r="J197" s="462"/>
      <c r="K197" s="591"/>
      <c r="L197" s="589"/>
      <c r="M197" s="267" t="str">
        <f>'01-Mapa de riesgo-UO'!W198</f>
        <v xml:space="preserve">Uso de batas de laboratorio diferentes para cada zona.  </v>
      </c>
      <c r="N197" s="266">
        <f>'01-Mapa de riesgo-UO'!AB198</f>
        <v>0</v>
      </c>
      <c r="O197" s="266" t="str">
        <f>'01-Mapa de riesgo-UO'!AF198</f>
        <v>Asignado</v>
      </c>
      <c r="P197" s="268" t="str">
        <f>'01-Mapa de riesgo-UO'!AK198</f>
        <v>Oportuno</v>
      </c>
      <c r="Q197" s="268" t="str">
        <f>'01-Mapa de riesgo-UO'!AP198</f>
        <v>Preventivo</v>
      </c>
      <c r="R197" s="462"/>
      <c r="S197" s="589" t="s">
        <v>2514</v>
      </c>
      <c r="T197" s="589"/>
      <c r="U197" s="269" t="str">
        <f>'01-Mapa de riesgo-UO'!AW198</f>
        <v>ASUMIR</v>
      </c>
      <c r="V197" s="269">
        <f>'01-Mapa de riesgo-UO'!AX198</f>
        <v>0</v>
      </c>
      <c r="W197" s="270">
        <f>'01-Mapa de riesgo-UO'!K198</f>
        <v>0</v>
      </c>
      <c r="X197" s="271"/>
      <c r="Y197" s="272"/>
      <c r="Z197" s="273"/>
      <c r="AA197" s="273"/>
      <c r="AB197" s="469"/>
      <c r="AC197" s="264"/>
    </row>
    <row r="198" spans="1:29" ht="54.75" hidden="1" customHeight="1" x14ac:dyDescent="0.2">
      <c r="A198" s="463"/>
      <c r="B198" s="463"/>
      <c r="C198" s="463"/>
      <c r="D198" s="463"/>
      <c r="E198" s="463"/>
      <c r="F198" s="463"/>
      <c r="G198" s="266">
        <f>'01-Mapa de riesgo-UO'!I199</f>
        <v>0</v>
      </c>
      <c r="H198" s="463"/>
      <c r="I198" s="463"/>
      <c r="J198" s="463"/>
      <c r="K198" s="591"/>
      <c r="L198" s="589"/>
      <c r="M198" s="267">
        <f>'01-Mapa de riesgo-UO'!W199</f>
        <v>0</v>
      </c>
      <c r="N198" s="266">
        <f>'01-Mapa de riesgo-UO'!AB199</f>
        <v>0</v>
      </c>
      <c r="O198" s="266">
        <f>'01-Mapa de riesgo-UO'!AF199</f>
        <v>0</v>
      </c>
      <c r="P198" s="268">
        <f>'01-Mapa de riesgo-UO'!AK199</f>
        <v>0</v>
      </c>
      <c r="Q198" s="268">
        <f>'01-Mapa de riesgo-UO'!AP199</f>
        <v>0</v>
      </c>
      <c r="R198" s="463"/>
      <c r="S198" s="589"/>
      <c r="T198" s="589"/>
      <c r="U198" s="269">
        <f>'01-Mapa de riesgo-UO'!AW199</f>
        <v>0</v>
      </c>
      <c r="V198" s="269">
        <f>'01-Mapa de riesgo-UO'!AX199</f>
        <v>0</v>
      </c>
      <c r="W198" s="270">
        <f>'01-Mapa de riesgo-UO'!K199</f>
        <v>0</v>
      </c>
      <c r="X198" s="271"/>
      <c r="Y198" s="272"/>
      <c r="Z198" s="273"/>
      <c r="AA198" s="273"/>
      <c r="AB198" s="470"/>
      <c r="AC198" s="264"/>
    </row>
    <row r="199" spans="1:29" ht="54.75" hidden="1" customHeight="1" x14ac:dyDescent="0.2">
      <c r="A199" s="465">
        <v>64</v>
      </c>
      <c r="B199" s="465" t="str">
        <f>'01-Mapa de riesgo-UO'!D200</f>
        <v>EXTENSIÓN_PROYECCIÓN_SOCIAL</v>
      </c>
      <c r="C199" s="461" t="str">
        <f>+'01-Mapa de riesgo-UO'!F200</f>
        <v>NO</v>
      </c>
      <c r="D199" s="461" t="str">
        <f>'01-Mapa de riesgo-UO'!J200</f>
        <v>Operacional</v>
      </c>
      <c r="E199" s="461" t="str">
        <f>'01-Mapa de riesgo-UO'!K200</f>
        <v>Pérdida de la validez de los resultados del laboratorio (6.4.6)</v>
      </c>
      <c r="F199" s="461" t="str">
        <f>'01-Mapa de riesgo-UO'!L200</f>
        <v xml:space="preserve">Utilizar  equipos de medición sin calibración y que estos afecten la validez de los resultados  por su  exactitud o incertidumbre </v>
      </c>
      <c r="G199" s="266" t="str">
        <f>'01-Mapa de riesgo-UO'!I200</f>
        <v>Incumplimiento en el plan de calibración, verificación  y mantenimiento</v>
      </c>
      <c r="H199" s="461" t="str">
        <f>'01-Mapa de riesgo-UO'!M200</f>
        <v>Pérdida de  credibilidad en el laboratorio
Pérdida de la confianza en el laboratorio</v>
      </c>
      <c r="I199" s="464" t="str">
        <f>'01-Mapa de riesgo-UO'!AT200</f>
        <v>LEVE</v>
      </c>
      <c r="J199" s="461" t="str">
        <f>'01-Mapa de riesgo-UO'!AU200</f>
        <v>N° Eventos cumplidos/N° Eventos programados*100</v>
      </c>
      <c r="K199" s="596">
        <v>1</v>
      </c>
      <c r="L199" s="589" t="s">
        <v>2511</v>
      </c>
      <c r="M199" s="267" t="str">
        <f>'01-Mapa de riesgo-UO'!W200</f>
        <v>Plan de calibración, verificación y mantenimiento anual con fechas de cumplimiento.</v>
      </c>
      <c r="N199" s="266">
        <f>'01-Mapa de riesgo-UO'!AB200</f>
        <v>0</v>
      </c>
      <c r="O199" s="266" t="str">
        <f>'01-Mapa de riesgo-UO'!AF200</f>
        <v>Asignado</v>
      </c>
      <c r="P199" s="268" t="str">
        <f>'01-Mapa de riesgo-UO'!AK200</f>
        <v>Oportuno</v>
      </c>
      <c r="Q199" s="268" t="str">
        <f>'01-Mapa de riesgo-UO'!AP200</f>
        <v>Preventivo</v>
      </c>
      <c r="R199" s="464" t="str">
        <f>'01-Mapa de riesgo-UO'!AR200</f>
        <v>ACEPTABLE</v>
      </c>
      <c r="S199" s="589" t="s">
        <v>2514</v>
      </c>
      <c r="T199" s="589"/>
      <c r="U199" s="269" t="str">
        <f>'01-Mapa de riesgo-UO'!AW200</f>
        <v>ASUMIR</v>
      </c>
      <c r="V199" s="269">
        <f>'01-Mapa de riesgo-UO'!AX200</f>
        <v>0</v>
      </c>
      <c r="W199" s="270" t="str">
        <f>'01-Mapa de riesgo-UO'!K200</f>
        <v>Pérdida de la validez de los resultados del laboratorio (6.4.6)</v>
      </c>
      <c r="X199" s="271"/>
      <c r="Y199" s="272"/>
      <c r="Z199" s="273"/>
      <c r="AA199" s="273"/>
      <c r="AB199" s="479" t="s">
        <v>2213</v>
      </c>
      <c r="AC199" s="264"/>
    </row>
    <row r="200" spans="1:29" ht="54.75" hidden="1" customHeight="1" x14ac:dyDescent="0.2">
      <c r="A200" s="462"/>
      <c r="B200" s="462"/>
      <c r="C200" s="462"/>
      <c r="D200" s="462"/>
      <c r="E200" s="462"/>
      <c r="F200" s="462"/>
      <c r="G200" s="266">
        <f>'01-Mapa de riesgo-UO'!I201</f>
        <v>0</v>
      </c>
      <c r="H200" s="462"/>
      <c r="I200" s="462"/>
      <c r="J200" s="462"/>
      <c r="K200" s="591"/>
      <c r="L200" s="589"/>
      <c r="M200" s="267" t="str">
        <f>'01-Mapa de riesgo-UO'!W201</f>
        <v>Indicaciones de los  instructivos 252-LGM-INT-02 ASEGURAMIENTO DE LA VALIDEZ DE LOS RESULTADOS, 252-LGM-INT-08 INSTRUCTIVO PARA POST-PCR  cuando se presenten situaciones de cierre no programado.</v>
      </c>
      <c r="N200" s="266">
        <f>'01-Mapa de riesgo-UO'!AB201</f>
        <v>0</v>
      </c>
      <c r="O200" s="266" t="str">
        <f>'01-Mapa de riesgo-UO'!AF201</f>
        <v>Asignado</v>
      </c>
      <c r="P200" s="268" t="str">
        <f>'01-Mapa de riesgo-UO'!AK201</f>
        <v>Oportuno</v>
      </c>
      <c r="Q200" s="268" t="str">
        <f>'01-Mapa de riesgo-UO'!AP201</f>
        <v>Preventivo</v>
      </c>
      <c r="R200" s="462"/>
      <c r="S200" s="589" t="s">
        <v>2514</v>
      </c>
      <c r="T200" s="589"/>
      <c r="U200" s="269" t="str">
        <f>'01-Mapa de riesgo-UO'!AW201</f>
        <v>ASUMIR</v>
      </c>
      <c r="V200" s="269">
        <f>'01-Mapa de riesgo-UO'!AX201</f>
        <v>0</v>
      </c>
      <c r="W200" s="270">
        <f>'01-Mapa de riesgo-UO'!K201</f>
        <v>0</v>
      </c>
      <c r="X200" s="271"/>
      <c r="Y200" s="272"/>
      <c r="Z200" s="273"/>
      <c r="AA200" s="273"/>
      <c r="AB200" s="469"/>
      <c r="AC200" s="264"/>
    </row>
    <row r="201" spans="1:29" ht="54.75" hidden="1" customHeight="1" x14ac:dyDescent="0.2">
      <c r="A201" s="463"/>
      <c r="B201" s="463"/>
      <c r="C201" s="463"/>
      <c r="D201" s="463"/>
      <c r="E201" s="463"/>
      <c r="F201" s="463"/>
      <c r="G201" s="266">
        <f>'01-Mapa de riesgo-UO'!I202</f>
        <v>0</v>
      </c>
      <c r="H201" s="463"/>
      <c r="I201" s="463"/>
      <c r="J201" s="463"/>
      <c r="K201" s="591"/>
      <c r="L201" s="589"/>
      <c r="M201" s="267">
        <f>'01-Mapa de riesgo-UO'!W202</f>
        <v>0</v>
      </c>
      <c r="N201" s="266">
        <f>'01-Mapa de riesgo-UO'!AB202</f>
        <v>0</v>
      </c>
      <c r="O201" s="266">
        <f>'01-Mapa de riesgo-UO'!AF202</f>
        <v>0</v>
      </c>
      <c r="P201" s="268">
        <f>'01-Mapa de riesgo-UO'!AK202</f>
        <v>0</v>
      </c>
      <c r="Q201" s="268">
        <f>'01-Mapa de riesgo-UO'!AP202</f>
        <v>0</v>
      </c>
      <c r="R201" s="463"/>
      <c r="S201" s="589"/>
      <c r="T201" s="589"/>
      <c r="U201" s="269">
        <f>'01-Mapa de riesgo-UO'!AW202</f>
        <v>0</v>
      </c>
      <c r="V201" s="269">
        <f>'01-Mapa de riesgo-UO'!AX202</f>
        <v>0</v>
      </c>
      <c r="W201" s="270">
        <f>'01-Mapa de riesgo-UO'!K202</f>
        <v>0</v>
      </c>
      <c r="X201" s="271"/>
      <c r="Y201" s="272"/>
      <c r="Z201" s="273"/>
      <c r="AA201" s="273"/>
      <c r="AB201" s="470"/>
      <c r="AC201" s="264"/>
    </row>
    <row r="202" spans="1:29" ht="54.75" hidden="1" customHeight="1" x14ac:dyDescent="0.2">
      <c r="A202" s="465">
        <v>65</v>
      </c>
      <c r="B202" s="465" t="str">
        <f>'01-Mapa de riesgo-UO'!D203</f>
        <v>EXTENSIÓN_PROYECCIÓN_SOCIAL</v>
      </c>
      <c r="C202" s="461" t="str">
        <f>+'01-Mapa de riesgo-UO'!F203</f>
        <v>NO</v>
      </c>
      <c r="D202" s="461" t="str">
        <f>'01-Mapa de riesgo-UO'!J203</f>
        <v>Operacional</v>
      </c>
      <c r="E202" s="461" t="str">
        <f>'01-Mapa de riesgo-UO'!K203</f>
        <v>Perdida de la validez de los resultados del laboratorio (6.4.9)</v>
      </c>
      <c r="F202" s="461" t="str">
        <f>'01-Mapa de riesgo-UO'!L203</f>
        <v xml:space="preserve">Utlizar equipos de medición que esten defectuosos afectando la validez de los resultados por su exactitud o la incertidumbre  </v>
      </c>
      <c r="G202" s="266" t="str">
        <f>'01-Mapa de riesgo-UO'!I203</f>
        <v xml:space="preserve">Toma de datos con un equipo defectuoso </v>
      </c>
      <c r="H202" s="461" t="str">
        <f>'01-Mapa de riesgo-UO'!M203</f>
        <v>Pérdida de  credibilidad en el laboratorio
Pérdida de la confianza en el laboratorio</v>
      </c>
      <c r="I202" s="464" t="str">
        <f>'01-Mapa de riesgo-UO'!AT203</f>
        <v>LEVE</v>
      </c>
      <c r="J202" s="461" t="str">
        <f>'01-Mapa de riesgo-UO'!AU203</f>
        <v>N° de equipos defectuosos detectados en el laboratorio/ Total de equipos*100</v>
      </c>
      <c r="K202" s="591">
        <v>0</v>
      </c>
      <c r="L202" s="589" t="s">
        <v>2503</v>
      </c>
      <c r="M202" s="267" t="str">
        <f>'01-Mapa de riesgo-UO'!W203</f>
        <v>Revisión de los equipos al ingresar y salir del laboratorio.</v>
      </c>
      <c r="N202" s="266">
        <f>'01-Mapa de riesgo-UO'!AB203</f>
        <v>0</v>
      </c>
      <c r="O202" s="266" t="str">
        <f>'01-Mapa de riesgo-UO'!AF203</f>
        <v>Asignado</v>
      </c>
      <c r="P202" s="268" t="str">
        <f>'01-Mapa de riesgo-UO'!AK203</f>
        <v>Oportuno</v>
      </c>
      <c r="Q202" s="268" t="str">
        <f>'01-Mapa de riesgo-UO'!AP203</f>
        <v>Preventivo</v>
      </c>
      <c r="R202" s="464" t="str">
        <f>'01-Mapa de riesgo-UO'!AR203</f>
        <v>ACEPTABLE</v>
      </c>
      <c r="S202" s="589" t="s">
        <v>2514</v>
      </c>
      <c r="T202" s="589"/>
      <c r="U202" s="269" t="str">
        <f>'01-Mapa de riesgo-UO'!AW203</f>
        <v>ASUMIR</v>
      </c>
      <c r="V202" s="269">
        <f>'01-Mapa de riesgo-UO'!AX203</f>
        <v>0</v>
      </c>
      <c r="W202" s="270" t="str">
        <f>'01-Mapa de riesgo-UO'!K203</f>
        <v>Perdida de la validez de los resultados del laboratorio (6.4.9)</v>
      </c>
      <c r="X202" s="271"/>
      <c r="Y202" s="272"/>
      <c r="Z202" s="273"/>
      <c r="AA202" s="273"/>
      <c r="AB202" s="479" t="s">
        <v>2213</v>
      </c>
      <c r="AC202" s="264"/>
    </row>
    <row r="203" spans="1:29" ht="54.75" hidden="1" customHeight="1" x14ac:dyDescent="0.2">
      <c r="A203" s="462"/>
      <c r="B203" s="462"/>
      <c r="C203" s="462"/>
      <c r="D203" s="462"/>
      <c r="E203" s="462"/>
      <c r="F203" s="462"/>
      <c r="G203" s="266" t="str">
        <f>'01-Mapa de riesgo-UO'!I204</f>
        <v xml:space="preserve">Condiciones ambientales inadecuadas que no aseguran la validez de los resultados </v>
      </c>
      <c r="H203" s="462"/>
      <c r="I203" s="462"/>
      <c r="J203" s="462"/>
      <c r="K203" s="591"/>
      <c r="L203" s="589"/>
      <c r="M203" s="267" t="str">
        <f>'01-Mapa de riesgo-UO'!W204</f>
        <v xml:space="preserve">Zonas de PRE y POST PCR separadas y con acceso restringido y aire acondicionado en POST PCR para asegurar el buen funcioncionamiento de los equipos.
Carta control de condiciones ambientales   </v>
      </c>
      <c r="N203" s="266">
        <f>'01-Mapa de riesgo-UO'!AB204</f>
        <v>0</v>
      </c>
      <c r="O203" s="266" t="str">
        <f>'01-Mapa de riesgo-UO'!AF204</f>
        <v>Asignado</v>
      </c>
      <c r="P203" s="268" t="str">
        <f>'01-Mapa de riesgo-UO'!AK204</f>
        <v>Oportuno</v>
      </c>
      <c r="Q203" s="268" t="str">
        <f>'01-Mapa de riesgo-UO'!AP204</f>
        <v>Preventivo</v>
      </c>
      <c r="R203" s="462"/>
      <c r="S203" s="589" t="s">
        <v>2514</v>
      </c>
      <c r="T203" s="589"/>
      <c r="U203" s="269" t="str">
        <f>'01-Mapa de riesgo-UO'!AW204</f>
        <v>ASUMIR</v>
      </c>
      <c r="V203" s="269">
        <f>'01-Mapa de riesgo-UO'!AX204</f>
        <v>0</v>
      </c>
      <c r="W203" s="270">
        <f>'01-Mapa de riesgo-UO'!K204</f>
        <v>0</v>
      </c>
      <c r="X203" s="271"/>
      <c r="Y203" s="272"/>
      <c r="Z203" s="273"/>
      <c r="AA203" s="273"/>
      <c r="AB203" s="469"/>
      <c r="AC203" s="264"/>
    </row>
    <row r="204" spans="1:29" ht="54.75" hidden="1" customHeight="1" x14ac:dyDescent="0.2">
      <c r="A204" s="463"/>
      <c r="B204" s="463"/>
      <c r="C204" s="463"/>
      <c r="D204" s="463"/>
      <c r="E204" s="463"/>
      <c r="F204" s="463"/>
      <c r="G204" s="266">
        <f>'01-Mapa de riesgo-UO'!I205</f>
        <v>0</v>
      </c>
      <c r="H204" s="463"/>
      <c r="I204" s="463"/>
      <c r="J204" s="463"/>
      <c r="K204" s="591"/>
      <c r="L204" s="589"/>
      <c r="M204" s="267">
        <f>'01-Mapa de riesgo-UO'!W205</f>
        <v>0</v>
      </c>
      <c r="N204" s="266">
        <f>'01-Mapa de riesgo-UO'!AB205</f>
        <v>0</v>
      </c>
      <c r="O204" s="266">
        <f>'01-Mapa de riesgo-UO'!AF205</f>
        <v>0</v>
      </c>
      <c r="P204" s="268">
        <f>'01-Mapa de riesgo-UO'!AK205</f>
        <v>0</v>
      </c>
      <c r="Q204" s="268">
        <f>'01-Mapa de riesgo-UO'!AP205</f>
        <v>0</v>
      </c>
      <c r="R204" s="463"/>
      <c r="S204" s="589"/>
      <c r="T204" s="589"/>
      <c r="U204" s="269">
        <f>'01-Mapa de riesgo-UO'!AW205</f>
        <v>0</v>
      </c>
      <c r="V204" s="269">
        <f>'01-Mapa de riesgo-UO'!AX205</f>
        <v>0</v>
      </c>
      <c r="W204" s="270">
        <f>'01-Mapa de riesgo-UO'!K205</f>
        <v>0</v>
      </c>
      <c r="X204" s="271"/>
      <c r="Y204" s="272"/>
      <c r="Z204" s="273"/>
      <c r="AA204" s="273"/>
      <c r="AB204" s="470"/>
      <c r="AC204" s="264"/>
    </row>
    <row r="205" spans="1:29" ht="54.75" hidden="1" customHeight="1" x14ac:dyDescent="0.2">
      <c r="A205" s="465">
        <v>66</v>
      </c>
      <c r="B205" s="465" t="str">
        <f>'01-Mapa de riesgo-UO'!D206</f>
        <v>EXTENSIÓN_PROYECCIÓN_SOCIAL</v>
      </c>
      <c r="C205" s="461" t="str">
        <f>+'01-Mapa de riesgo-UO'!F206</f>
        <v>NO</v>
      </c>
      <c r="D205" s="461" t="str">
        <f>'01-Mapa de riesgo-UO'!J206</f>
        <v>Imagen</v>
      </c>
      <c r="E205" s="461" t="str">
        <f>'01-Mapa de riesgo-UO'!K206</f>
        <v>Reportar un resultado errado</v>
      </c>
      <c r="F205" s="461" t="str">
        <f>'01-Mapa de riesgo-UO'!L206</f>
        <v xml:space="preserve">El laboratorio al aplicar la regla de decisión reporta en su informe de resultados una prueba negativa como positiva y viceversa. </v>
      </c>
      <c r="G205" s="266" t="str">
        <f>'01-Mapa de riesgo-UO'!I206</f>
        <v xml:space="preserve">Regla de decisión del laboratorio inadecuada y bajo poder de exclusión </v>
      </c>
      <c r="H205" s="461" t="str">
        <f>'01-Mapa de riesgo-UO'!M206</f>
        <v>Proceso legal y disciplinario
Pérdida de  credibilidad en el laboratorio
Pérdida de la confianza en el laboratorio</v>
      </c>
      <c r="I205" s="464" t="str">
        <f>'01-Mapa de riesgo-UO'!AT206</f>
        <v>LEVE</v>
      </c>
      <c r="J205" s="461" t="str">
        <f>'01-Mapa de riesgo-UO'!AU206</f>
        <v>N° de  informes con regla decisión equivocada/ N° de informes totales*100</v>
      </c>
      <c r="K205" s="591">
        <v>0</v>
      </c>
      <c r="L205" s="589" t="s">
        <v>2504</v>
      </c>
      <c r="M205" s="267" t="str">
        <f>'01-Mapa de riesgo-UO'!W206</f>
        <v>La regla de decisión del laboratorio incluye las recomendaciones de la Ley 721 del 2001 y recomendaciones  internacionales. 
Verificación de que el poder de exclusión acumulado supere el 99,99%.</v>
      </c>
      <c r="N205" s="266">
        <f>'01-Mapa de riesgo-UO'!AB206</f>
        <v>0</v>
      </c>
      <c r="O205" s="266" t="str">
        <f>'01-Mapa de riesgo-UO'!AF206</f>
        <v>Asignado</v>
      </c>
      <c r="P205" s="268" t="str">
        <f>'01-Mapa de riesgo-UO'!AK206</f>
        <v>Oportuno</v>
      </c>
      <c r="Q205" s="268" t="str">
        <f>'01-Mapa de riesgo-UO'!AP206</f>
        <v>Preventivo</v>
      </c>
      <c r="R205" s="464" t="str">
        <f>'01-Mapa de riesgo-UO'!AR206</f>
        <v>FUERTE</v>
      </c>
      <c r="S205" s="589" t="s">
        <v>2514</v>
      </c>
      <c r="T205" s="589"/>
      <c r="U205" s="269" t="str">
        <f>'01-Mapa de riesgo-UO'!AW206</f>
        <v>ASUMIR</v>
      </c>
      <c r="V205" s="269">
        <f>'01-Mapa de riesgo-UO'!AX206</f>
        <v>0</v>
      </c>
      <c r="W205" s="270" t="str">
        <f>'01-Mapa de riesgo-UO'!K206</f>
        <v>Reportar un resultado errado</v>
      </c>
      <c r="X205" s="271"/>
      <c r="Y205" s="272"/>
      <c r="Z205" s="273"/>
      <c r="AA205" s="273"/>
      <c r="AB205" s="479" t="s">
        <v>2213</v>
      </c>
      <c r="AC205" s="264"/>
    </row>
    <row r="206" spans="1:29" ht="54.75" hidden="1" customHeight="1" x14ac:dyDescent="0.2">
      <c r="A206" s="462"/>
      <c r="B206" s="462"/>
      <c r="C206" s="462"/>
      <c r="D206" s="462"/>
      <c r="E206" s="462"/>
      <c r="F206" s="462"/>
      <c r="G206" s="266" t="str">
        <f>'01-Mapa de riesgo-UO'!I207</f>
        <v xml:space="preserve">Cadena de custodia inadecuada </v>
      </c>
      <c r="H206" s="462"/>
      <c r="I206" s="462"/>
      <c r="J206" s="462"/>
      <c r="K206" s="591"/>
      <c r="L206" s="589"/>
      <c r="M206" s="267"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6">
        <f>'01-Mapa de riesgo-UO'!AB207</f>
        <v>0</v>
      </c>
      <c r="O206" s="266" t="str">
        <f>'01-Mapa de riesgo-UO'!AF207</f>
        <v>Asignado</v>
      </c>
      <c r="P206" s="268" t="str">
        <f>'01-Mapa de riesgo-UO'!AK207</f>
        <v>Oportuno</v>
      </c>
      <c r="Q206" s="268" t="str">
        <f>'01-Mapa de riesgo-UO'!AP207</f>
        <v>Preventivo</v>
      </c>
      <c r="R206" s="462"/>
      <c r="S206" s="589" t="s">
        <v>2514</v>
      </c>
      <c r="T206" s="589"/>
      <c r="U206" s="269" t="str">
        <f>'01-Mapa de riesgo-UO'!AW207</f>
        <v>ASUMIR</v>
      </c>
      <c r="V206" s="269">
        <f>'01-Mapa de riesgo-UO'!AX207</f>
        <v>0</v>
      </c>
      <c r="W206" s="270">
        <f>'01-Mapa de riesgo-UO'!K207</f>
        <v>0</v>
      </c>
      <c r="X206" s="271"/>
      <c r="Y206" s="272"/>
      <c r="Z206" s="273"/>
      <c r="AA206" s="273"/>
      <c r="AB206" s="469"/>
      <c r="AC206" s="264"/>
    </row>
    <row r="207" spans="1:29" ht="54.75" hidden="1" customHeight="1" x14ac:dyDescent="0.2">
      <c r="A207" s="463"/>
      <c r="B207" s="463"/>
      <c r="C207" s="463"/>
      <c r="D207" s="463"/>
      <c r="E207" s="463"/>
      <c r="F207" s="463"/>
      <c r="G207" s="266">
        <f>'01-Mapa de riesgo-UO'!I208</f>
        <v>0</v>
      </c>
      <c r="H207" s="463"/>
      <c r="I207" s="463"/>
      <c r="J207" s="463"/>
      <c r="K207" s="591"/>
      <c r="L207" s="589"/>
      <c r="M207" s="267">
        <f>'01-Mapa de riesgo-UO'!W208</f>
        <v>0</v>
      </c>
      <c r="N207" s="266">
        <f>'01-Mapa de riesgo-UO'!AB208</f>
        <v>0</v>
      </c>
      <c r="O207" s="266">
        <f>'01-Mapa de riesgo-UO'!AF208</f>
        <v>0</v>
      </c>
      <c r="P207" s="268">
        <f>'01-Mapa de riesgo-UO'!AK208</f>
        <v>0</v>
      </c>
      <c r="Q207" s="268">
        <f>'01-Mapa de riesgo-UO'!AP208</f>
        <v>0</v>
      </c>
      <c r="R207" s="463"/>
      <c r="S207" s="589"/>
      <c r="T207" s="589"/>
      <c r="U207" s="269">
        <f>'01-Mapa de riesgo-UO'!AW208</f>
        <v>0</v>
      </c>
      <c r="V207" s="269">
        <f>'01-Mapa de riesgo-UO'!AX208</f>
        <v>0</v>
      </c>
      <c r="W207" s="270">
        <f>'01-Mapa de riesgo-UO'!K208</f>
        <v>0</v>
      </c>
      <c r="X207" s="271"/>
      <c r="Y207" s="272"/>
      <c r="Z207" s="273"/>
      <c r="AA207" s="273"/>
      <c r="AB207" s="470"/>
      <c r="AC207" s="264"/>
    </row>
    <row r="208" spans="1:29" ht="54.75" hidden="1" customHeight="1" x14ac:dyDescent="0.2">
      <c r="A208" s="465">
        <v>67</v>
      </c>
      <c r="B208" s="465" t="str">
        <f>'01-Mapa de riesgo-UO'!D209</f>
        <v>EXTENSIÓN_PROYECCIÓN_SOCIAL</v>
      </c>
      <c r="C208" s="461" t="str">
        <f>+'01-Mapa de riesgo-UO'!F209</f>
        <v>NO</v>
      </c>
      <c r="D208" s="461" t="str">
        <f>'01-Mapa de riesgo-UO'!J209</f>
        <v>Operacional</v>
      </c>
      <c r="E208" s="461" t="str">
        <f>'01-Mapa de riesgo-UO'!K209</f>
        <v>Utilización de un método de calibración/ensayo inadecuado (7.2)</v>
      </c>
      <c r="F208" s="461" t="str">
        <f>'01-Mapa de riesgo-UO'!L209</f>
        <v>Verificación/validación del método no es adecuado para el laboratorio</v>
      </c>
      <c r="G208" s="266" t="str">
        <f>'01-Mapa de riesgo-UO'!I209</f>
        <v xml:space="preserve">En la verificación/validación del método no se tuvieron en cuenta todos los factores </v>
      </c>
      <c r="H208" s="461" t="str">
        <f>'01-Mapa de riesgo-UO'!M209</f>
        <v>Pérdida de  credibilidad en el laboratorio
Pérdida de la confianza en el laboratorio
Hallazgos de no conformidades en audiorías internas y externas</v>
      </c>
      <c r="I208" s="464" t="str">
        <f>'01-Mapa de riesgo-UO'!AT209</f>
        <v>LEVE</v>
      </c>
      <c r="J208" s="461" t="str">
        <f>'01-Mapa de riesgo-UO'!AU209</f>
        <v>(N° de variables definidas por el laboratorio en la verificación/validación / N° de variables establecidas en el método definido)*100</v>
      </c>
      <c r="K208" s="596">
        <v>1</v>
      </c>
      <c r="L208" s="589" t="s">
        <v>2505</v>
      </c>
      <c r="M208" s="267" t="str">
        <f>'01-Mapa de riesgo-UO'!W209</f>
        <v>Tabla cruzada requisitos de norma de ensayo con cumplimiento en el laboratorio.
Informe de verificación/validación del método.</v>
      </c>
      <c r="N208" s="266">
        <f>'01-Mapa de riesgo-UO'!AB209</f>
        <v>0</v>
      </c>
      <c r="O208" s="266" t="str">
        <f>'01-Mapa de riesgo-UO'!AF209</f>
        <v>Asignado</v>
      </c>
      <c r="P208" s="268" t="str">
        <f>'01-Mapa de riesgo-UO'!AK209</f>
        <v>Oportuno</v>
      </c>
      <c r="Q208" s="268" t="str">
        <f>'01-Mapa de riesgo-UO'!AP209</f>
        <v>Preventivo</v>
      </c>
      <c r="R208" s="464" t="str">
        <f>'01-Mapa de riesgo-UO'!AR209</f>
        <v>ACEPTABLE</v>
      </c>
      <c r="S208" s="589" t="s">
        <v>2514</v>
      </c>
      <c r="T208" s="589"/>
      <c r="U208" s="269" t="str">
        <f>'01-Mapa de riesgo-UO'!AW209</f>
        <v>ASUMIR</v>
      </c>
      <c r="V208" s="269">
        <f>'01-Mapa de riesgo-UO'!AX209</f>
        <v>0</v>
      </c>
      <c r="W208" s="270" t="str">
        <f>'01-Mapa de riesgo-UO'!K209</f>
        <v>Utilización de un método de calibración/ensayo inadecuado (7.2)</v>
      </c>
      <c r="X208" s="271"/>
      <c r="Y208" s="272"/>
      <c r="Z208" s="273"/>
      <c r="AA208" s="273"/>
      <c r="AB208" s="479" t="s">
        <v>2213</v>
      </c>
      <c r="AC208" s="264"/>
    </row>
    <row r="209" spans="1:29" ht="54.75" hidden="1" customHeight="1" x14ac:dyDescent="0.2">
      <c r="A209" s="462"/>
      <c r="B209" s="462"/>
      <c r="C209" s="462"/>
      <c r="D209" s="462"/>
      <c r="E209" s="462"/>
      <c r="F209" s="462"/>
      <c r="G209" s="266">
        <f>'01-Mapa de riesgo-UO'!I210</f>
        <v>0</v>
      </c>
      <c r="H209" s="462"/>
      <c r="I209" s="462"/>
      <c r="J209" s="462"/>
      <c r="K209" s="591"/>
      <c r="L209" s="589"/>
      <c r="M209" s="267">
        <f>'01-Mapa de riesgo-UO'!W210</f>
        <v>0</v>
      </c>
      <c r="N209" s="266">
        <f>'01-Mapa de riesgo-UO'!AB210</f>
        <v>0</v>
      </c>
      <c r="O209" s="266">
        <f>'01-Mapa de riesgo-UO'!AF210</f>
        <v>0</v>
      </c>
      <c r="P209" s="268">
        <f>'01-Mapa de riesgo-UO'!AK210</f>
        <v>0</v>
      </c>
      <c r="Q209" s="268">
        <f>'01-Mapa de riesgo-UO'!AP210</f>
        <v>0</v>
      </c>
      <c r="R209" s="462"/>
      <c r="S209" s="589"/>
      <c r="T209" s="589"/>
      <c r="U209" s="269">
        <f>'01-Mapa de riesgo-UO'!AW210</f>
        <v>0</v>
      </c>
      <c r="V209" s="269">
        <f>'01-Mapa de riesgo-UO'!AX210</f>
        <v>0</v>
      </c>
      <c r="W209" s="270">
        <f>'01-Mapa de riesgo-UO'!K210</f>
        <v>0</v>
      </c>
      <c r="X209" s="271"/>
      <c r="Y209" s="272"/>
      <c r="Z209" s="273"/>
      <c r="AA209" s="273"/>
      <c r="AB209" s="469"/>
      <c r="AC209" s="264"/>
    </row>
    <row r="210" spans="1:29" ht="54.75" hidden="1" customHeight="1" x14ac:dyDescent="0.2">
      <c r="A210" s="463"/>
      <c r="B210" s="463"/>
      <c r="C210" s="463"/>
      <c r="D210" s="463"/>
      <c r="E210" s="463"/>
      <c r="F210" s="463"/>
      <c r="G210" s="266">
        <f>'01-Mapa de riesgo-UO'!I211</f>
        <v>0</v>
      </c>
      <c r="H210" s="463"/>
      <c r="I210" s="463"/>
      <c r="J210" s="463"/>
      <c r="K210" s="591"/>
      <c r="L210" s="589"/>
      <c r="M210" s="267">
        <f>'01-Mapa de riesgo-UO'!W211</f>
        <v>0</v>
      </c>
      <c r="N210" s="266">
        <f>'01-Mapa de riesgo-UO'!AB211</f>
        <v>0</v>
      </c>
      <c r="O210" s="266">
        <f>'01-Mapa de riesgo-UO'!AF211</f>
        <v>0</v>
      </c>
      <c r="P210" s="268">
        <f>'01-Mapa de riesgo-UO'!AK211</f>
        <v>0</v>
      </c>
      <c r="Q210" s="268">
        <f>'01-Mapa de riesgo-UO'!AP211</f>
        <v>0</v>
      </c>
      <c r="R210" s="463"/>
      <c r="S210" s="589"/>
      <c r="T210" s="589"/>
      <c r="U210" s="269">
        <f>'01-Mapa de riesgo-UO'!AW211</f>
        <v>0</v>
      </c>
      <c r="V210" s="269">
        <f>'01-Mapa de riesgo-UO'!AX211</f>
        <v>0</v>
      </c>
      <c r="W210" s="270">
        <f>'01-Mapa de riesgo-UO'!K211</f>
        <v>0</v>
      </c>
      <c r="X210" s="271"/>
      <c r="Y210" s="272"/>
      <c r="Z210" s="273"/>
      <c r="AA210" s="273"/>
      <c r="AB210" s="470"/>
      <c r="AC210" s="264"/>
    </row>
    <row r="211" spans="1:29" ht="54.75" hidden="1" customHeight="1" x14ac:dyDescent="0.2">
      <c r="A211" s="465">
        <v>68</v>
      </c>
      <c r="B211" s="465" t="str">
        <f>'01-Mapa de riesgo-UO'!D212</f>
        <v>EXTENSIÓN_PROYECCIÓN_SOCIAL</v>
      </c>
      <c r="C211" s="461" t="str">
        <f>+'01-Mapa de riesgo-UO'!F212</f>
        <v>NO</v>
      </c>
      <c r="D211" s="461" t="str">
        <f>'01-Mapa de riesgo-UO'!J212</f>
        <v>Operacional</v>
      </c>
      <c r="E211" s="461" t="str">
        <f>'01-Mapa de riesgo-UO'!K212</f>
        <v>Pérdida de la validéz de los resultados (7.6)</v>
      </c>
      <c r="F211" s="461" t="str">
        <f>'01-Mapa de riesgo-UO'!L212</f>
        <v>En la estimación de incertidumbre el laboratorio no tuvo en cuenta todos los componentes que afecten dicha estimación.</v>
      </c>
      <c r="G211" s="266" t="str">
        <f>'01-Mapa de riesgo-UO'!I212</f>
        <v xml:space="preserve">Falta de un análisis detallado de cada uno de los factores que  afectan la incertidumbre del laboratorio </v>
      </c>
      <c r="H211" s="461" t="str">
        <f>'01-Mapa de riesgo-UO'!M212</f>
        <v>Pérdida de  credibilidad en el laboratorio
Pérdida de la confianza en el laboratorio
No conformidades en audiorías internas y externas</v>
      </c>
      <c r="I211" s="464" t="str">
        <f>'01-Mapa de riesgo-UO'!AT212</f>
        <v>LEVE</v>
      </c>
      <c r="J211" s="461" t="str">
        <f>'01-Mapa de riesgo-UO'!AU212</f>
        <v>N° de no conformidades por verificación y/o validación de métodos</v>
      </c>
      <c r="K211" s="591">
        <v>0</v>
      </c>
      <c r="L211" s="589" t="s">
        <v>2506</v>
      </c>
      <c r="M211" s="267" t="str">
        <f>'01-Mapa de riesgo-UO'!W212</f>
        <v>Verificación de la estimación de la  incertidumbre.</v>
      </c>
      <c r="N211" s="266">
        <f>'01-Mapa de riesgo-UO'!AB212</f>
        <v>0</v>
      </c>
      <c r="O211" s="266" t="str">
        <f>'01-Mapa de riesgo-UO'!AF212</f>
        <v>Asignado</v>
      </c>
      <c r="P211" s="268" t="str">
        <f>'01-Mapa de riesgo-UO'!AK212</f>
        <v>Oportuno</v>
      </c>
      <c r="Q211" s="268" t="str">
        <f>'01-Mapa de riesgo-UO'!AP212</f>
        <v>Preventivo</v>
      </c>
      <c r="R211" s="464" t="str">
        <f>'01-Mapa de riesgo-UO'!AR212</f>
        <v>ACEPTABLE</v>
      </c>
      <c r="S211" s="589" t="s">
        <v>2514</v>
      </c>
      <c r="T211" s="589"/>
      <c r="U211" s="269" t="str">
        <f>'01-Mapa de riesgo-UO'!AW212</f>
        <v>ASUMIR</v>
      </c>
      <c r="V211" s="269">
        <f>'01-Mapa de riesgo-UO'!AX212</f>
        <v>0</v>
      </c>
      <c r="W211" s="270" t="str">
        <f>'01-Mapa de riesgo-UO'!K212</f>
        <v>Pérdida de la validéz de los resultados (7.6)</v>
      </c>
      <c r="X211" s="271"/>
      <c r="Y211" s="272"/>
      <c r="Z211" s="273"/>
      <c r="AA211" s="273"/>
      <c r="AB211" s="479" t="s">
        <v>2213</v>
      </c>
      <c r="AC211" s="264"/>
    </row>
    <row r="212" spans="1:29" ht="54.75" hidden="1" customHeight="1" x14ac:dyDescent="0.2">
      <c r="A212" s="462"/>
      <c r="B212" s="462"/>
      <c r="C212" s="462"/>
      <c r="D212" s="462"/>
      <c r="E212" s="462"/>
      <c r="F212" s="462"/>
      <c r="G212" s="266">
        <f>'01-Mapa de riesgo-UO'!I213</f>
        <v>0</v>
      </c>
      <c r="H212" s="462"/>
      <c r="I212" s="462"/>
      <c r="J212" s="462"/>
      <c r="K212" s="591"/>
      <c r="L212" s="589"/>
      <c r="M212" s="267">
        <f>'01-Mapa de riesgo-UO'!W213</f>
        <v>0</v>
      </c>
      <c r="N212" s="266">
        <f>'01-Mapa de riesgo-UO'!AB213</f>
        <v>0</v>
      </c>
      <c r="O212" s="266">
        <f>'01-Mapa de riesgo-UO'!AF213</f>
        <v>0</v>
      </c>
      <c r="P212" s="268">
        <f>'01-Mapa de riesgo-UO'!AK213</f>
        <v>0</v>
      </c>
      <c r="Q212" s="268">
        <f>'01-Mapa de riesgo-UO'!AP213</f>
        <v>0</v>
      </c>
      <c r="R212" s="462"/>
      <c r="S212" s="589"/>
      <c r="T212" s="589"/>
      <c r="U212" s="269">
        <f>'01-Mapa de riesgo-UO'!AW213</f>
        <v>0</v>
      </c>
      <c r="V212" s="269">
        <f>'01-Mapa de riesgo-UO'!AX213</f>
        <v>0</v>
      </c>
      <c r="W212" s="270">
        <f>'01-Mapa de riesgo-UO'!K213</f>
        <v>0</v>
      </c>
      <c r="X212" s="271"/>
      <c r="Y212" s="272"/>
      <c r="Z212" s="273"/>
      <c r="AA212" s="273"/>
      <c r="AB212" s="469"/>
      <c r="AC212" s="264"/>
    </row>
    <row r="213" spans="1:29" ht="54.75" hidden="1" customHeight="1" x14ac:dyDescent="0.2">
      <c r="A213" s="463"/>
      <c r="B213" s="463"/>
      <c r="C213" s="463"/>
      <c r="D213" s="463"/>
      <c r="E213" s="463"/>
      <c r="F213" s="463"/>
      <c r="G213" s="266">
        <f>'01-Mapa de riesgo-UO'!I214</f>
        <v>0</v>
      </c>
      <c r="H213" s="463"/>
      <c r="I213" s="463"/>
      <c r="J213" s="463"/>
      <c r="K213" s="591"/>
      <c r="L213" s="589"/>
      <c r="M213" s="267">
        <f>'01-Mapa de riesgo-UO'!W214</f>
        <v>0</v>
      </c>
      <c r="N213" s="266">
        <f>'01-Mapa de riesgo-UO'!AB214</f>
        <v>0</v>
      </c>
      <c r="O213" s="266">
        <f>'01-Mapa de riesgo-UO'!AF214</f>
        <v>0</v>
      </c>
      <c r="P213" s="268">
        <f>'01-Mapa de riesgo-UO'!AK214</f>
        <v>0</v>
      </c>
      <c r="Q213" s="268">
        <f>'01-Mapa de riesgo-UO'!AP214</f>
        <v>0</v>
      </c>
      <c r="R213" s="463"/>
      <c r="S213" s="589"/>
      <c r="T213" s="589"/>
      <c r="U213" s="269">
        <f>'01-Mapa de riesgo-UO'!AW214</f>
        <v>0</v>
      </c>
      <c r="V213" s="269">
        <f>'01-Mapa de riesgo-UO'!AX214</f>
        <v>0</v>
      </c>
      <c r="W213" s="270">
        <f>'01-Mapa de riesgo-UO'!K214</f>
        <v>0</v>
      </c>
      <c r="X213" s="271"/>
      <c r="Y213" s="272"/>
      <c r="Z213" s="273"/>
      <c r="AA213" s="273"/>
      <c r="AB213" s="470"/>
      <c r="AC213" s="264"/>
    </row>
    <row r="214" spans="1:29" ht="54.75" hidden="1" customHeight="1" x14ac:dyDescent="0.2">
      <c r="A214" s="465">
        <v>69</v>
      </c>
      <c r="B214" s="465" t="str">
        <f>'01-Mapa de riesgo-UO'!D215</f>
        <v>EXTENSIÓN_PROYECCIÓN_SOCIAL</v>
      </c>
      <c r="C214" s="461" t="str">
        <f>+'01-Mapa de riesgo-UO'!F215</f>
        <v>NO</v>
      </c>
      <c r="D214" s="461" t="str">
        <f>'01-Mapa de riesgo-UO'!J215</f>
        <v>Cumplimiento</v>
      </c>
      <c r="E214" s="461" t="str">
        <f>'01-Mapa de riesgo-UO'!K215</f>
        <v>Reducción del alcance de la acreditación, por ensayos de aptitud insatisfactorios (7.7)</v>
      </c>
      <c r="F214" s="461" t="str">
        <f>'01-Mapa de riesgo-UO'!L215</f>
        <v xml:space="preserve">Los resultados de los ensayos de aptitud en los que participa el laboratorio sea insatisfactorio </v>
      </c>
      <c r="G214" s="266" t="str">
        <f>'01-Mapa de riesgo-UO'!I215</f>
        <v xml:space="preserve">Utilización de una norma inadecuada para los ensayos/calibraciones  </v>
      </c>
      <c r="H214" s="461" t="str">
        <f>'01-Mapa de riesgo-UO'!M215</f>
        <v>Pérdida de  credibilidad en el laboratorio
Cierre del laboratorio</v>
      </c>
      <c r="I214" s="464" t="str">
        <f>'01-Mapa de riesgo-UO'!AT215</f>
        <v>LEVE</v>
      </c>
      <c r="J214" s="461" t="str">
        <f>'01-Mapa de riesgo-UO'!AU215</f>
        <v>(Número de marcadores con resultados satisfactorios/Número total de marcadores por ejercicio)*100%</v>
      </c>
      <c r="K214" s="596">
        <v>1</v>
      </c>
      <c r="L214" s="589" t="s">
        <v>2512</v>
      </c>
      <c r="M214" s="267" t="str">
        <f>'01-Mapa de riesgo-UO'!W215</f>
        <v>Participación en ensayos de aptitud.
Indicaciones del  instructivo 252-LGM-INT-02 ASEGURAMIENTO DE LA VALIDEZ DE LOS RESULTADOS</v>
      </c>
      <c r="N214" s="266">
        <f>'01-Mapa de riesgo-UO'!AB215</f>
        <v>0</v>
      </c>
      <c r="O214" s="266" t="str">
        <f>'01-Mapa de riesgo-UO'!AF215</f>
        <v>Asignado</v>
      </c>
      <c r="P214" s="268" t="str">
        <f>'01-Mapa de riesgo-UO'!AK215</f>
        <v>Oportuno</v>
      </c>
      <c r="Q214" s="268" t="str">
        <f>'01-Mapa de riesgo-UO'!AP215</f>
        <v>Preventivo</v>
      </c>
      <c r="R214" s="464" t="str">
        <f>'01-Mapa de riesgo-UO'!AR215</f>
        <v>ACEPTABLE</v>
      </c>
      <c r="S214" s="589" t="s">
        <v>2514</v>
      </c>
      <c r="T214" s="589"/>
      <c r="U214" s="269" t="str">
        <f>'01-Mapa de riesgo-UO'!AW215</f>
        <v>ASUMIR</v>
      </c>
      <c r="V214" s="269">
        <f>'01-Mapa de riesgo-UO'!AX215</f>
        <v>0</v>
      </c>
      <c r="W214" s="270" t="str">
        <f>'01-Mapa de riesgo-UO'!K215</f>
        <v>Reducción del alcance de la acreditación, por ensayos de aptitud insatisfactorios (7.7)</v>
      </c>
      <c r="X214" s="271"/>
      <c r="Y214" s="272"/>
      <c r="Z214" s="273"/>
      <c r="AA214" s="273"/>
      <c r="AB214" s="479" t="s">
        <v>2213</v>
      </c>
      <c r="AC214" s="264"/>
    </row>
    <row r="215" spans="1:29" ht="54.75" hidden="1" customHeight="1" x14ac:dyDescent="0.2">
      <c r="A215" s="462"/>
      <c r="B215" s="462"/>
      <c r="C215" s="462"/>
      <c r="D215" s="462"/>
      <c r="E215" s="462"/>
      <c r="F215" s="462"/>
      <c r="G215" s="266" t="str">
        <f>'01-Mapa de riesgo-UO'!I216</f>
        <v xml:space="preserve">Utilización de equipos con resultados defectuosos  </v>
      </c>
      <c r="H215" s="462"/>
      <c r="I215" s="462"/>
      <c r="J215" s="462"/>
      <c r="K215" s="591"/>
      <c r="L215" s="589"/>
      <c r="M215" s="267">
        <f>'01-Mapa de riesgo-UO'!W216</f>
        <v>0</v>
      </c>
      <c r="N215" s="266">
        <f>'01-Mapa de riesgo-UO'!AB216</f>
        <v>0</v>
      </c>
      <c r="O215" s="266">
        <f>'01-Mapa de riesgo-UO'!AF216</f>
        <v>0</v>
      </c>
      <c r="P215" s="268">
        <f>'01-Mapa de riesgo-UO'!AK216</f>
        <v>0</v>
      </c>
      <c r="Q215" s="268">
        <f>'01-Mapa de riesgo-UO'!AP216</f>
        <v>0</v>
      </c>
      <c r="R215" s="462"/>
      <c r="S215" s="589" t="s">
        <v>2514</v>
      </c>
      <c r="T215" s="589"/>
      <c r="U215" s="269">
        <f>'01-Mapa de riesgo-UO'!AW216</f>
        <v>0</v>
      </c>
      <c r="V215" s="269">
        <f>'01-Mapa de riesgo-UO'!AX216</f>
        <v>0</v>
      </c>
      <c r="W215" s="270">
        <f>'01-Mapa de riesgo-UO'!K216</f>
        <v>0</v>
      </c>
      <c r="X215" s="271"/>
      <c r="Y215" s="272"/>
      <c r="Z215" s="273"/>
      <c r="AA215" s="273"/>
      <c r="AB215" s="469"/>
      <c r="AC215" s="264"/>
    </row>
    <row r="216" spans="1:29" ht="54.75" hidden="1" customHeight="1" x14ac:dyDescent="0.2">
      <c r="A216" s="463"/>
      <c r="B216" s="463"/>
      <c r="C216" s="463"/>
      <c r="D216" s="463"/>
      <c r="E216" s="463"/>
      <c r="F216" s="463"/>
      <c r="G216" s="266">
        <f>'01-Mapa de riesgo-UO'!I217</f>
        <v>0</v>
      </c>
      <c r="H216" s="463"/>
      <c r="I216" s="463"/>
      <c r="J216" s="463"/>
      <c r="K216" s="591"/>
      <c r="L216" s="589"/>
      <c r="M216" s="267">
        <f>'01-Mapa de riesgo-UO'!W217</f>
        <v>0</v>
      </c>
      <c r="N216" s="266">
        <f>'01-Mapa de riesgo-UO'!AB217</f>
        <v>0</v>
      </c>
      <c r="O216" s="266">
        <f>'01-Mapa de riesgo-UO'!AF217</f>
        <v>0</v>
      </c>
      <c r="P216" s="268">
        <f>'01-Mapa de riesgo-UO'!AK217</f>
        <v>0</v>
      </c>
      <c r="Q216" s="268">
        <f>'01-Mapa de riesgo-UO'!AP217</f>
        <v>0</v>
      </c>
      <c r="R216" s="463"/>
      <c r="S216" s="589" t="s">
        <v>2514</v>
      </c>
      <c r="T216" s="589"/>
      <c r="U216" s="269">
        <f>'01-Mapa de riesgo-UO'!AW217</f>
        <v>0</v>
      </c>
      <c r="V216" s="269">
        <f>'01-Mapa de riesgo-UO'!AX217</f>
        <v>0</v>
      </c>
      <c r="W216" s="270">
        <f>'01-Mapa de riesgo-UO'!K217</f>
        <v>0</v>
      </c>
      <c r="X216" s="271"/>
      <c r="Y216" s="272"/>
      <c r="Z216" s="273"/>
      <c r="AA216" s="273"/>
      <c r="AB216" s="470"/>
      <c r="AC216" s="264"/>
    </row>
    <row r="217" spans="1:29" ht="54.75" hidden="1" customHeight="1" x14ac:dyDescent="0.2">
      <c r="A217" s="465">
        <v>70</v>
      </c>
      <c r="B217" s="465" t="str">
        <f>'01-Mapa de riesgo-UO'!D218</f>
        <v>EXTENSIÓN_PROYECCIÓN_SOCIAL</v>
      </c>
      <c r="C217" s="461" t="str">
        <f>+'01-Mapa de riesgo-UO'!F218</f>
        <v>NO</v>
      </c>
      <c r="D217" s="461" t="str">
        <f>'01-Mapa de riesgo-UO'!J218</f>
        <v>Imagen</v>
      </c>
      <c r="E217" s="461" t="str">
        <f>'01-Mapa de riesgo-UO'!K218</f>
        <v xml:space="preserve">Informes de resultados con datos personales e información general incompleta o con datos errados </v>
      </c>
      <c r="F217" s="461" t="str">
        <f>'01-Mapa de riesgo-UO'!L218</f>
        <v>Emitir informes de resultados con datos errados</v>
      </c>
      <c r="G217" s="266" t="str">
        <f>'01-Mapa de riesgo-UO'!I218</f>
        <v xml:space="preserve">Suministro de la información errada por parte del cliente </v>
      </c>
      <c r="H217" s="461" t="str">
        <f>'01-Mapa de riesgo-UO'!M218</f>
        <v xml:space="preserve">Pérdida de  credibilidad en el laboratorio
Pérdida de la confianza en el laboratorio
Pérdida o suspensión de la acreditación </v>
      </c>
      <c r="I217" s="464" t="str">
        <f>'01-Mapa de riesgo-UO'!AT218</f>
        <v>MODERADO</v>
      </c>
      <c r="J217" s="461" t="str">
        <f>'01-Mapa de riesgo-UO'!AU218</f>
        <v xml:space="preserve">N° Certificados emitidos con error/ N° Total de certificados expedidos*100 </v>
      </c>
      <c r="K217" s="591">
        <v>0</v>
      </c>
      <c r="L217" s="589" t="s">
        <v>2513</v>
      </c>
      <c r="M217" s="267"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6">
        <f>'01-Mapa de riesgo-UO'!AB218</f>
        <v>0</v>
      </c>
      <c r="O217" s="266" t="str">
        <f>'01-Mapa de riesgo-UO'!AF218</f>
        <v>Asignado</v>
      </c>
      <c r="P217" s="268" t="str">
        <f>'01-Mapa de riesgo-UO'!AK218</f>
        <v>Oportuno</v>
      </c>
      <c r="Q217" s="268" t="str">
        <f>'01-Mapa de riesgo-UO'!AP218</f>
        <v>Preventivo</v>
      </c>
      <c r="R217" s="464" t="str">
        <f>'01-Mapa de riesgo-UO'!AR218</f>
        <v>ACEPTABLE</v>
      </c>
      <c r="S217" s="589" t="s">
        <v>2514</v>
      </c>
      <c r="T217" s="589"/>
      <c r="U217" s="269" t="str">
        <f>'01-Mapa de riesgo-UO'!AW218</f>
        <v>TRANSFERIR</v>
      </c>
      <c r="V217" s="269"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0" t="str">
        <f>'01-Mapa de riesgo-UO'!K218</f>
        <v xml:space="preserve">Informes de resultados con datos personales e información general incompleta o con datos errados </v>
      </c>
      <c r="X217" s="253" t="s">
        <v>541</v>
      </c>
      <c r="Y217" s="251" t="s">
        <v>2515</v>
      </c>
      <c r="Z217" s="253" t="s">
        <v>544</v>
      </c>
      <c r="AA217" s="253" t="s">
        <v>2516</v>
      </c>
      <c r="AB217" s="479" t="s">
        <v>2209</v>
      </c>
      <c r="AC217" s="264"/>
    </row>
    <row r="218" spans="1:29" ht="54.75" hidden="1" customHeight="1" x14ac:dyDescent="0.2">
      <c r="A218" s="462"/>
      <c r="B218" s="462"/>
      <c r="C218" s="462"/>
      <c r="D218" s="462"/>
      <c r="E218" s="462"/>
      <c r="F218" s="462"/>
      <c r="G218" s="266" t="str">
        <f>'01-Mapa de riesgo-UO'!I219</f>
        <v>Excel con función de autocompletar. 
No se realiza revision de la información de los laboratorios clinicos al momento de ingreso</v>
      </c>
      <c r="H218" s="462"/>
      <c r="I218" s="462"/>
      <c r="J218" s="462"/>
      <c r="K218" s="591"/>
      <c r="L218" s="589"/>
      <c r="M218" s="267"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6">
        <f>'01-Mapa de riesgo-UO'!AB219</f>
        <v>0</v>
      </c>
      <c r="O218" s="266" t="str">
        <f>'01-Mapa de riesgo-UO'!AF219</f>
        <v>Asignado</v>
      </c>
      <c r="P218" s="268" t="str">
        <f>'01-Mapa de riesgo-UO'!AK219</f>
        <v>Oportuno</v>
      </c>
      <c r="Q218" s="268" t="str">
        <f>'01-Mapa de riesgo-UO'!AP219</f>
        <v>Preventivo</v>
      </c>
      <c r="R218" s="462"/>
      <c r="S218" s="589" t="s">
        <v>2514</v>
      </c>
      <c r="T218" s="589"/>
      <c r="U218" s="269" t="str">
        <f>'01-Mapa de riesgo-UO'!AW219</f>
        <v>REDUCIR</v>
      </c>
      <c r="V218" s="269"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0">
        <f>'01-Mapa de riesgo-UO'!K219</f>
        <v>0</v>
      </c>
      <c r="X218" s="253" t="s">
        <v>541</v>
      </c>
      <c r="Y218" s="251" t="s">
        <v>2517</v>
      </c>
      <c r="Z218" s="253" t="s">
        <v>544</v>
      </c>
      <c r="AA218" s="253" t="s">
        <v>2516</v>
      </c>
      <c r="AB218" s="469"/>
      <c r="AC218" s="264"/>
    </row>
    <row r="219" spans="1:29" ht="54.75" hidden="1" customHeight="1" x14ac:dyDescent="0.2">
      <c r="A219" s="463"/>
      <c r="B219" s="463"/>
      <c r="C219" s="463"/>
      <c r="D219" s="463"/>
      <c r="E219" s="463"/>
      <c r="F219" s="463"/>
      <c r="G219" s="266" t="str">
        <f>'01-Mapa de riesgo-UO'!I220</f>
        <v xml:space="preserve">Interpretación inadecuada de la norma </v>
      </c>
      <c r="H219" s="463"/>
      <c r="I219" s="463"/>
      <c r="J219" s="463"/>
      <c r="K219" s="591"/>
      <c r="L219" s="589"/>
      <c r="M219" s="267" t="str">
        <f>'01-Mapa de riesgo-UO'!W220</f>
        <v>Revisar en la  tabla cruzada del LGM los requisitos de la NTC ISO /IEC 17025-2017 y los RACs del ONAC
Socialización con el equipo de la publicación del alcance</v>
      </c>
      <c r="N219" s="266">
        <f>'01-Mapa de riesgo-UO'!AB220</f>
        <v>0</v>
      </c>
      <c r="O219" s="266" t="str">
        <f>'01-Mapa de riesgo-UO'!AF220</f>
        <v>Asignado</v>
      </c>
      <c r="P219" s="268" t="str">
        <f>'01-Mapa de riesgo-UO'!AK220</f>
        <v>Oportuno</v>
      </c>
      <c r="Q219" s="268" t="str">
        <f>'01-Mapa de riesgo-UO'!AP220</f>
        <v>Preventivo</v>
      </c>
      <c r="R219" s="463"/>
      <c r="S219" s="589" t="s">
        <v>2514</v>
      </c>
      <c r="T219" s="589"/>
      <c r="U219" s="269" t="str">
        <f>'01-Mapa de riesgo-UO'!AW220</f>
        <v>REDUCIR</v>
      </c>
      <c r="V219" s="269" t="str">
        <f>'01-Mapa de riesgo-UO'!AX220</f>
        <v xml:space="preserve">Realizar   la revisión de las  normas técnicas del laboratorio. 
Socializar la publicación del alcance de la acreditación </v>
      </c>
      <c r="W219" s="270">
        <f>'01-Mapa de riesgo-UO'!K220</f>
        <v>0</v>
      </c>
      <c r="X219" s="253" t="s">
        <v>541</v>
      </c>
      <c r="Y219" s="251" t="s">
        <v>2518</v>
      </c>
      <c r="Z219" s="253" t="s">
        <v>544</v>
      </c>
      <c r="AA219" s="253" t="s">
        <v>2516</v>
      </c>
      <c r="AB219" s="470"/>
      <c r="AC219" s="264"/>
    </row>
    <row r="220" spans="1:29" ht="54.75" hidden="1" customHeight="1" x14ac:dyDescent="0.2">
      <c r="A220" s="465">
        <v>71</v>
      </c>
      <c r="B220" s="465" t="str">
        <f>'01-Mapa de riesgo-UO'!D221</f>
        <v>EXTENSIÓN_PROYECCIÓN_SOCIAL</v>
      </c>
      <c r="C220" s="461" t="str">
        <f>+'01-Mapa de riesgo-UO'!F221</f>
        <v>NO</v>
      </c>
      <c r="D220" s="461" t="str">
        <f>'01-Mapa de riesgo-UO'!J221</f>
        <v>Corrupción</v>
      </c>
      <c r="E220" s="461" t="str">
        <f>'01-Mapa de riesgo-UO'!K221</f>
        <v>Pérdida de la imparcialidad
(4.1.3)</v>
      </c>
      <c r="F220" s="461" t="str">
        <f>'01-Mapa de riesgo-UO'!L221</f>
        <v>Los funcionarios relacionados con las calibraciones pierden objetividad y los resultados arrojados en las actividades del laboratorio difieren con el certificado entregado</v>
      </c>
      <c r="G220" s="266" t="str">
        <f>'01-Mapa de riesgo-UO'!I221</f>
        <v>Soborno sobre un funcionario</v>
      </c>
      <c r="H220" s="461" t="str">
        <f>'01-Mapa de riesgo-UO'!M221</f>
        <v>Pérdida de  credibilidad en el laboratorio
Pérdida de la confianza en el funcionario
Iniciación de un proceso disciplinario</v>
      </c>
      <c r="I220" s="464" t="str">
        <f>'01-Mapa de riesgo-UO'!AT221</f>
        <v>LEVE</v>
      </c>
      <c r="J220" s="461" t="str">
        <f>'01-Mapa de riesgo-UO'!AU221</f>
        <v>Número certificados con pérdida de la imparcialidad / Número certificados expedidos por el laboratorio</v>
      </c>
      <c r="K220" s="533">
        <v>0</v>
      </c>
      <c r="L220" s="533" t="s">
        <v>2519</v>
      </c>
      <c r="M220" s="267" t="str">
        <f>'01-Mapa de riesgo-UO'!W221</f>
        <v>Firmar por parte de cada funcionario los siguientes formatos:
- Conflicto de interés
- Acta de compromiso ético
- Declaración de impedimento</v>
      </c>
      <c r="N220" s="266">
        <f>'01-Mapa de riesgo-UO'!AB221</f>
        <v>0</v>
      </c>
      <c r="O220" s="266" t="str">
        <f>'01-Mapa de riesgo-UO'!AF221</f>
        <v>Asignado</v>
      </c>
      <c r="P220" s="268" t="str">
        <f>'01-Mapa de riesgo-UO'!AK221</f>
        <v>Oportuno</v>
      </c>
      <c r="Q220" s="268" t="str">
        <f>'01-Mapa de riesgo-UO'!AP221</f>
        <v>Preventivo</v>
      </c>
      <c r="R220" s="464" t="str">
        <f>'01-Mapa de riesgo-UO'!AR221</f>
        <v>ACEPTABLE</v>
      </c>
      <c r="S220" s="571" t="s">
        <v>2532</v>
      </c>
      <c r="T220" s="599"/>
      <c r="U220" s="269" t="str">
        <f>'01-Mapa de riesgo-UO'!AW221</f>
        <v>ASUMIR</v>
      </c>
      <c r="V220" s="269">
        <f>'01-Mapa de riesgo-UO'!AX221</f>
        <v>0</v>
      </c>
      <c r="W220" s="270" t="str">
        <f>'01-Mapa de riesgo-UO'!K221</f>
        <v>Pérdida de la imparcialidad
(4.1.3)</v>
      </c>
      <c r="X220" s="271"/>
      <c r="Y220" s="272"/>
      <c r="Z220" s="273"/>
      <c r="AA220" s="273"/>
      <c r="AB220" s="479" t="s">
        <v>2213</v>
      </c>
      <c r="AC220" s="264"/>
    </row>
    <row r="221" spans="1:29" ht="54.75" hidden="1" customHeight="1" x14ac:dyDescent="0.2">
      <c r="A221" s="462"/>
      <c r="B221" s="462"/>
      <c r="C221" s="462"/>
      <c r="D221" s="462"/>
      <c r="E221" s="462"/>
      <c r="F221" s="462"/>
      <c r="G221" s="266" t="str">
        <f>'01-Mapa de riesgo-UO'!I222</f>
        <v>Conflicto de interés, al prestar servicios de calibración entre las dependencias de la Universidad</v>
      </c>
      <c r="H221" s="462"/>
      <c r="I221" s="462"/>
      <c r="J221" s="462"/>
      <c r="K221" s="472"/>
      <c r="L221" s="472"/>
      <c r="M221" s="267">
        <f>'01-Mapa de riesgo-UO'!W222</f>
        <v>0</v>
      </c>
      <c r="N221" s="266">
        <f>'01-Mapa de riesgo-UO'!AB222</f>
        <v>0</v>
      </c>
      <c r="O221" s="266">
        <f>'01-Mapa de riesgo-UO'!AF222</f>
        <v>0</v>
      </c>
      <c r="P221" s="268">
        <f>'01-Mapa de riesgo-UO'!AK222</f>
        <v>0</v>
      </c>
      <c r="Q221" s="268">
        <f>'01-Mapa de riesgo-UO'!AP222</f>
        <v>0</v>
      </c>
      <c r="R221" s="462"/>
      <c r="S221" s="571"/>
      <c r="T221" s="599"/>
      <c r="U221" s="269">
        <f>'01-Mapa de riesgo-UO'!AW222</f>
        <v>0</v>
      </c>
      <c r="V221" s="269">
        <f>'01-Mapa de riesgo-UO'!AX222</f>
        <v>0</v>
      </c>
      <c r="W221" s="270">
        <f>'01-Mapa de riesgo-UO'!K222</f>
        <v>0</v>
      </c>
      <c r="X221" s="271"/>
      <c r="Y221" s="272"/>
      <c r="Z221" s="273"/>
      <c r="AA221" s="273"/>
      <c r="AB221" s="469"/>
      <c r="AC221" s="264"/>
    </row>
    <row r="222" spans="1:29" ht="54.75" hidden="1" customHeight="1" x14ac:dyDescent="0.2">
      <c r="A222" s="463"/>
      <c r="B222" s="463"/>
      <c r="C222" s="463"/>
      <c r="D222" s="463"/>
      <c r="E222" s="463"/>
      <c r="F222" s="463"/>
      <c r="G222" s="266">
        <f>'01-Mapa de riesgo-UO'!I223</f>
        <v>0</v>
      </c>
      <c r="H222" s="463"/>
      <c r="I222" s="463"/>
      <c r="J222" s="463"/>
      <c r="K222" s="473"/>
      <c r="L222" s="473"/>
      <c r="M222" s="267">
        <f>'01-Mapa de riesgo-UO'!W223</f>
        <v>0</v>
      </c>
      <c r="N222" s="266">
        <f>'01-Mapa de riesgo-UO'!AB223</f>
        <v>0</v>
      </c>
      <c r="O222" s="266">
        <f>'01-Mapa de riesgo-UO'!AF223</f>
        <v>0</v>
      </c>
      <c r="P222" s="268">
        <f>'01-Mapa de riesgo-UO'!AK223</f>
        <v>0</v>
      </c>
      <c r="Q222" s="268">
        <f>'01-Mapa de riesgo-UO'!AP223</f>
        <v>0</v>
      </c>
      <c r="R222" s="463"/>
      <c r="S222" s="571"/>
      <c r="T222" s="599"/>
      <c r="U222" s="269">
        <f>'01-Mapa de riesgo-UO'!AW223</f>
        <v>0</v>
      </c>
      <c r="V222" s="269">
        <f>'01-Mapa de riesgo-UO'!AX223</f>
        <v>0</v>
      </c>
      <c r="W222" s="270">
        <f>'01-Mapa de riesgo-UO'!K223</f>
        <v>0</v>
      </c>
      <c r="X222" s="271"/>
      <c r="Y222" s="272"/>
      <c r="Z222" s="273"/>
      <c r="AA222" s="273"/>
      <c r="AB222" s="470"/>
      <c r="AC222" s="264"/>
    </row>
    <row r="223" spans="1:29" ht="54.75" hidden="1" customHeight="1" x14ac:dyDescent="0.2">
      <c r="A223" s="465">
        <v>72</v>
      </c>
      <c r="B223" s="465" t="str">
        <f>'01-Mapa de riesgo-UO'!D224</f>
        <v>EXTENSIÓN_PROYECCIÓN_SOCIAL</v>
      </c>
      <c r="C223" s="461" t="str">
        <f>+'01-Mapa de riesgo-UO'!F224</f>
        <v>NO</v>
      </c>
      <c r="D223" s="461" t="str">
        <f>'01-Mapa de riesgo-UO'!J224</f>
        <v>Operacional</v>
      </c>
      <c r="E223" s="461" t="str">
        <f>'01-Mapa de riesgo-UO'!K224</f>
        <v>Pérdida de la validez de los resultados del laboratorio
(6.3)</v>
      </c>
      <c r="F223" s="461" t="str">
        <f>'01-Mapa de riesgo-UO'!L224</f>
        <v>Tener condiciones ambientales inadecuadas puede afectar la validez de los resultados</v>
      </c>
      <c r="G223" s="266" t="str">
        <f>'01-Mapa de riesgo-UO'!I224</f>
        <v>Condiciones ambientales inadecuadas para las calibraciones</v>
      </c>
      <c r="H223" s="461" t="str">
        <f>'01-Mapa de riesgo-UO'!M224</f>
        <v>Pérdida de credibilidad en el laboratorio
Pérdida de la confianza en el laboratorio</v>
      </c>
      <c r="I223" s="464" t="str">
        <f>'01-Mapa de riesgo-UO'!AT224</f>
        <v>LEVE</v>
      </c>
      <c r="J223" s="461" t="str">
        <f>'01-Mapa de riesgo-UO'!AU224</f>
        <v>Número de veces en que las condiciones ambientales del laboratorio se salieron de los límites establecidos para la calibración / Número de calibraciones realizadas en la vigencia</v>
      </c>
      <c r="K223" s="533">
        <v>0</v>
      </c>
      <c r="L223" s="533" t="s">
        <v>2520</v>
      </c>
      <c r="M223" s="267" t="str">
        <f>'01-Mapa de riesgo-UO'!W224</f>
        <v>Controlar las condiciones ambientales del laboratorio durante las calibraciones</v>
      </c>
      <c r="N223" s="266">
        <f>'01-Mapa de riesgo-UO'!AB224</f>
        <v>0</v>
      </c>
      <c r="O223" s="266" t="str">
        <f>'01-Mapa de riesgo-UO'!AF224</f>
        <v>Asignado</v>
      </c>
      <c r="P223" s="268" t="str">
        <f>'01-Mapa de riesgo-UO'!AK224</f>
        <v>Oportuno</v>
      </c>
      <c r="Q223" s="268" t="str">
        <f>'01-Mapa de riesgo-UO'!AP224</f>
        <v>Preventivo</v>
      </c>
      <c r="R223" s="464" t="str">
        <f>'01-Mapa de riesgo-UO'!AR224</f>
        <v>ACEPTABLE</v>
      </c>
      <c r="S223" s="571" t="s">
        <v>2532</v>
      </c>
      <c r="T223" s="599"/>
      <c r="U223" s="269" t="str">
        <f>'01-Mapa de riesgo-UO'!AW224</f>
        <v>ASUMIR</v>
      </c>
      <c r="V223" s="269">
        <f>'01-Mapa de riesgo-UO'!AX224</f>
        <v>0</v>
      </c>
      <c r="W223" s="270" t="str">
        <f>'01-Mapa de riesgo-UO'!K224</f>
        <v>Pérdida de la validez de los resultados del laboratorio
(6.3)</v>
      </c>
      <c r="X223" s="271"/>
      <c r="Y223" s="272"/>
      <c r="Z223" s="273"/>
      <c r="AA223" s="273"/>
      <c r="AB223" s="479" t="s">
        <v>2213</v>
      </c>
      <c r="AC223" s="264"/>
    </row>
    <row r="224" spans="1:29" ht="54.75" hidden="1" customHeight="1" x14ac:dyDescent="0.2">
      <c r="A224" s="462"/>
      <c r="B224" s="462"/>
      <c r="C224" s="462"/>
      <c r="D224" s="462"/>
      <c r="E224" s="462"/>
      <c r="F224" s="462"/>
      <c r="G224" s="266">
        <f>'01-Mapa de riesgo-UO'!I225</f>
        <v>0</v>
      </c>
      <c r="H224" s="462"/>
      <c r="I224" s="462"/>
      <c r="J224" s="462"/>
      <c r="K224" s="472"/>
      <c r="L224" s="472"/>
      <c r="M224" s="267">
        <f>'01-Mapa de riesgo-UO'!W225</f>
        <v>0</v>
      </c>
      <c r="N224" s="266">
        <f>'01-Mapa de riesgo-UO'!AB225</f>
        <v>0</v>
      </c>
      <c r="O224" s="266">
        <f>'01-Mapa de riesgo-UO'!AF225</f>
        <v>0</v>
      </c>
      <c r="P224" s="268">
        <f>'01-Mapa de riesgo-UO'!AK225</f>
        <v>0</v>
      </c>
      <c r="Q224" s="268">
        <f>'01-Mapa de riesgo-UO'!AP225</f>
        <v>0</v>
      </c>
      <c r="R224" s="462"/>
      <c r="S224" s="571"/>
      <c r="T224" s="599"/>
      <c r="U224" s="269">
        <f>'01-Mapa de riesgo-UO'!AW225</f>
        <v>0</v>
      </c>
      <c r="V224" s="269">
        <f>'01-Mapa de riesgo-UO'!AX225</f>
        <v>0</v>
      </c>
      <c r="W224" s="270">
        <f>'01-Mapa de riesgo-UO'!K225</f>
        <v>0</v>
      </c>
      <c r="X224" s="271"/>
      <c r="Y224" s="272"/>
      <c r="Z224" s="273"/>
      <c r="AA224" s="273"/>
      <c r="AB224" s="469"/>
      <c r="AC224" s="264"/>
    </row>
    <row r="225" spans="1:29" ht="54.75" hidden="1" customHeight="1" x14ac:dyDescent="0.2">
      <c r="A225" s="463"/>
      <c r="B225" s="463"/>
      <c r="C225" s="463"/>
      <c r="D225" s="463"/>
      <c r="E225" s="463"/>
      <c r="F225" s="463"/>
      <c r="G225" s="266">
        <f>'01-Mapa de riesgo-UO'!I226</f>
        <v>0</v>
      </c>
      <c r="H225" s="463"/>
      <c r="I225" s="463"/>
      <c r="J225" s="463"/>
      <c r="K225" s="473"/>
      <c r="L225" s="473"/>
      <c r="M225" s="267">
        <f>'01-Mapa de riesgo-UO'!W226</f>
        <v>0</v>
      </c>
      <c r="N225" s="266">
        <f>'01-Mapa de riesgo-UO'!AB226</f>
        <v>0</v>
      </c>
      <c r="O225" s="266">
        <f>'01-Mapa de riesgo-UO'!AF226</f>
        <v>0</v>
      </c>
      <c r="P225" s="268">
        <f>'01-Mapa de riesgo-UO'!AK226</f>
        <v>0</v>
      </c>
      <c r="Q225" s="268">
        <f>'01-Mapa de riesgo-UO'!AP226</f>
        <v>0</v>
      </c>
      <c r="R225" s="463"/>
      <c r="S225" s="571"/>
      <c r="T225" s="599"/>
      <c r="U225" s="269">
        <f>'01-Mapa de riesgo-UO'!AW226</f>
        <v>0</v>
      </c>
      <c r="V225" s="269">
        <f>'01-Mapa de riesgo-UO'!AX226</f>
        <v>0</v>
      </c>
      <c r="W225" s="270">
        <f>'01-Mapa de riesgo-UO'!K226</f>
        <v>0</v>
      </c>
      <c r="X225" s="271"/>
      <c r="Y225" s="272"/>
      <c r="Z225" s="273"/>
      <c r="AA225" s="273"/>
      <c r="AB225" s="470"/>
      <c r="AC225" s="264"/>
    </row>
    <row r="226" spans="1:29" ht="54.75" hidden="1" customHeight="1" x14ac:dyDescent="0.2">
      <c r="A226" s="465">
        <v>73</v>
      </c>
      <c r="B226" s="465" t="str">
        <f>'01-Mapa de riesgo-UO'!D227</f>
        <v>EXTENSIÓN_PROYECCIÓN_SOCIAL</v>
      </c>
      <c r="C226" s="461" t="str">
        <f>+'01-Mapa de riesgo-UO'!F227</f>
        <v>NO</v>
      </c>
      <c r="D226" s="461" t="str">
        <f>'01-Mapa de riesgo-UO'!J227</f>
        <v>Operacional</v>
      </c>
      <c r="E226" s="461" t="str">
        <f>'01-Mapa de riesgo-UO'!K227</f>
        <v>Pérdida de la validez de los resultados del laboratorio
(6.4)</v>
      </c>
      <c r="F226" s="461" t="str">
        <f>'01-Mapa de riesgo-UO'!L227</f>
        <v>Utilizar equipos de medición sin calibración y que estos afecten la validez de los resultados  por su exactitud o incertidumbre</v>
      </c>
      <c r="G226" s="266" t="str">
        <f>'01-Mapa de riesgo-UO'!I227</f>
        <v>Incumplimiento en el plan de calibración, verificación y mantenimiento de los patrones del laboratorio</v>
      </c>
      <c r="H226" s="461" t="str">
        <f>'01-Mapa de riesgo-UO'!M227</f>
        <v>Pérdida de credibilidad en el laboratorio
                                                                                                                                                      Pérdida de la confianza en el laboratorio</v>
      </c>
      <c r="I226" s="464" t="str">
        <f>'01-Mapa de riesgo-UO'!AT227</f>
        <v>LEVE</v>
      </c>
      <c r="J226" s="461" t="str">
        <f>'01-Mapa de riesgo-UO'!AU227</f>
        <v>% de cumplimiento del plan de calibración, verificación y mantenimiento</v>
      </c>
      <c r="K226" s="534">
        <v>1</v>
      </c>
      <c r="L226" s="533" t="s">
        <v>2521</v>
      </c>
      <c r="M226" s="267" t="str">
        <f>'01-Mapa de riesgo-UO'!W227</f>
        <v>Cumplir con la programación establecida en el Plan de calibración, verificación y mantenimiento del laboratorio en cada vigencia</v>
      </c>
      <c r="N226" s="266">
        <f>'01-Mapa de riesgo-UO'!AB227</f>
        <v>0</v>
      </c>
      <c r="O226" s="266" t="str">
        <f>'01-Mapa de riesgo-UO'!AF227</f>
        <v>Asignado</v>
      </c>
      <c r="P226" s="268" t="str">
        <f>'01-Mapa de riesgo-UO'!AK227</f>
        <v>Oportuno</v>
      </c>
      <c r="Q226" s="268" t="str">
        <f>'01-Mapa de riesgo-UO'!AP227</f>
        <v>Preventivo</v>
      </c>
      <c r="R226" s="464" t="str">
        <f>'01-Mapa de riesgo-UO'!AR227</f>
        <v>ACEPTABLE</v>
      </c>
      <c r="S226" s="571" t="s">
        <v>2532</v>
      </c>
      <c r="T226" s="599"/>
      <c r="U226" s="269" t="str">
        <f>'01-Mapa de riesgo-UO'!AW227</f>
        <v>ASUMIR</v>
      </c>
      <c r="V226" s="269">
        <f>'01-Mapa de riesgo-UO'!AX227</f>
        <v>0</v>
      </c>
      <c r="W226" s="270" t="str">
        <f>'01-Mapa de riesgo-UO'!K227</f>
        <v>Pérdida de la validez de los resultados del laboratorio
(6.4)</v>
      </c>
      <c r="X226" s="271"/>
      <c r="Y226" s="272"/>
      <c r="Z226" s="273"/>
      <c r="AA226" s="273"/>
      <c r="AB226" s="479" t="s">
        <v>2213</v>
      </c>
      <c r="AC226" s="264"/>
    </row>
    <row r="227" spans="1:29" ht="54.75" hidden="1" customHeight="1" x14ac:dyDescent="0.2">
      <c r="A227" s="462"/>
      <c r="B227" s="462"/>
      <c r="C227" s="462"/>
      <c r="D227" s="462"/>
      <c r="E227" s="462"/>
      <c r="F227" s="462"/>
      <c r="G227" s="266">
        <f>'01-Mapa de riesgo-UO'!I228</f>
        <v>0</v>
      </c>
      <c r="H227" s="462"/>
      <c r="I227" s="462"/>
      <c r="J227" s="462"/>
      <c r="K227" s="472"/>
      <c r="L227" s="472"/>
      <c r="M227" s="267">
        <f>'01-Mapa de riesgo-UO'!W228</f>
        <v>0</v>
      </c>
      <c r="N227" s="266">
        <f>'01-Mapa de riesgo-UO'!AB228</f>
        <v>0</v>
      </c>
      <c r="O227" s="266">
        <f>'01-Mapa de riesgo-UO'!AF228</f>
        <v>0</v>
      </c>
      <c r="P227" s="268">
        <f>'01-Mapa de riesgo-UO'!AK228</f>
        <v>0</v>
      </c>
      <c r="Q227" s="268">
        <f>'01-Mapa de riesgo-UO'!AP228</f>
        <v>0</v>
      </c>
      <c r="R227" s="462"/>
      <c r="S227" s="571"/>
      <c r="T227" s="599"/>
      <c r="U227" s="269">
        <f>'01-Mapa de riesgo-UO'!AW228</f>
        <v>0</v>
      </c>
      <c r="V227" s="269">
        <f>'01-Mapa de riesgo-UO'!AX228</f>
        <v>0</v>
      </c>
      <c r="W227" s="270">
        <f>'01-Mapa de riesgo-UO'!K228</f>
        <v>0</v>
      </c>
      <c r="X227" s="271"/>
      <c r="Y227" s="272"/>
      <c r="Z227" s="273"/>
      <c r="AA227" s="273"/>
      <c r="AB227" s="469"/>
      <c r="AC227" s="264"/>
    </row>
    <row r="228" spans="1:29" ht="54.75" hidden="1" customHeight="1" x14ac:dyDescent="0.2">
      <c r="A228" s="463"/>
      <c r="B228" s="463"/>
      <c r="C228" s="463"/>
      <c r="D228" s="463"/>
      <c r="E228" s="463"/>
      <c r="F228" s="463"/>
      <c r="G228" s="266">
        <f>'01-Mapa de riesgo-UO'!I229</f>
        <v>0</v>
      </c>
      <c r="H228" s="463"/>
      <c r="I228" s="463"/>
      <c r="J228" s="463"/>
      <c r="K228" s="473"/>
      <c r="L228" s="473"/>
      <c r="M228" s="267">
        <f>'01-Mapa de riesgo-UO'!W229</f>
        <v>0</v>
      </c>
      <c r="N228" s="266">
        <f>'01-Mapa de riesgo-UO'!AB229</f>
        <v>0</v>
      </c>
      <c r="O228" s="266">
        <f>'01-Mapa de riesgo-UO'!AF229</f>
        <v>0</v>
      </c>
      <c r="P228" s="268">
        <f>'01-Mapa de riesgo-UO'!AK229</f>
        <v>0</v>
      </c>
      <c r="Q228" s="268">
        <f>'01-Mapa de riesgo-UO'!AP229</f>
        <v>0</v>
      </c>
      <c r="R228" s="463"/>
      <c r="S228" s="571"/>
      <c r="T228" s="599"/>
      <c r="U228" s="269">
        <f>'01-Mapa de riesgo-UO'!AW229</f>
        <v>0</v>
      </c>
      <c r="V228" s="269">
        <f>'01-Mapa de riesgo-UO'!AX229</f>
        <v>0</v>
      </c>
      <c r="W228" s="270">
        <f>'01-Mapa de riesgo-UO'!K229</f>
        <v>0</v>
      </c>
      <c r="X228" s="271"/>
      <c r="Y228" s="272"/>
      <c r="Z228" s="273"/>
      <c r="AA228" s="273"/>
      <c r="AB228" s="470"/>
      <c r="AC228" s="264"/>
    </row>
    <row r="229" spans="1:29" ht="54.75" hidden="1" customHeight="1" x14ac:dyDescent="0.2">
      <c r="A229" s="465">
        <v>74</v>
      </c>
      <c r="B229" s="465" t="str">
        <f>'01-Mapa de riesgo-UO'!D230</f>
        <v>EXTENSIÓN_PROYECCIÓN_SOCIAL</v>
      </c>
      <c r="C229" s="461" t="str">
        <f>+'01-Mapa de riesgo-UO'!F230</f>
        <v>NO</v>
      </c>
      <c r="D229" s="461" t="str">
        <f>'01-Mapa de riesgo-UO'!J230</f>
        <v>Operacional</v>
      </c>
      <c r="E229" s="461" t="str">
        <f>'01-Mapa de riesgo-UO'!K230</f>
        <v>Pérdida de la validez de los resultados del laboratorio
(6.4.9)</v>
      </c>
      <c r="F229" s="461" t="str">
        <f>'01-Mapa de riesgo-UO'!L230</f>
        <v xml:space="preserve">Utilizar patrones de calibración que estén defectuosos y por lo tanto afecta la validez de los resultados por su exactitud o incertidumbre </v>
      </c>
      <c r="G229" s="266" t="str">
        <f>'01-Mapa de riesgo-UO'!I230</f>
        <v>Toma de datos con un equipo defectuoso</v>
      </c>
      <c r="H229" s="461" t="str">
        <f>'01-Mapa de riesgo-UO'!M230</f>
        <v>Pérdida de  credibilidad en el laboratorio
Pérdida de la confianza en el laboratorio</v>
      </c>
      <c r="I229" s="464" t="str">
        <f>'01-Mapa de riesgo-UO'!AT230</f>
        <v>LEVE</v>
      </c>
      <c r="J229" s="461" t="str">
        <f>'01-Mapa de riesgo-UO'!AU230</f>
        <v>Número de equipos defectuosos detectados en el laboratorio / Total de equipos</v>
      </c>
      <c r="K229" s="533">
        <v>0</v>
      </c>
      <c r="L229" s="533" t="s">
        <v>2522</v>
      </c>
      <c r="M229" s="267" t="str">
        <f>'01-Mapa de riesgo-UO'!W230</f>
        <v>Realizar las comprobaciones intermedias de los patrones de calibración según la programación del Plan de calibración, verificación y mantenimiento del laboratorio</v>
      </c>
      <c r="N229" s="266">
        <f>'01-Mapa de riesgo-UO'!AB230</f>
        <v>0</v>
      </c>
      <c r="O229" s="266" t="str">
        <f>'01-Mapa de riesgo-UO'!AF230</f>
        <v>Asignado</v>
      </c>
      <c r="P229" s="268" t="str">
        <f>'01-Mapa de riesgo-UO'!AK230</f>
        <v>Oportuno</v>
      </c>
      <c r="Q229" s="268" t="str">
        <f>'01-Mapa de riesgo-UO'!AP230</f>
        <v>Preventivo</v>
      </c>
      <c r="R229" s="464" t="str">
        <f>'01-Mapa de riesgo-UO'!AR230</f>
        <v>ACEPTABLE</v>
      </c>
      <c r="S229" s="571" t="s">
        <v>2532</v>
      </c>
      <c r="T229" s="599"/>
      <c r="U229" s="269" t="str">
        <f>'01-Mapa de riesgo-UO'!AW230</f>
        <v>ASUMIR</v>
      </c>
      <c r="V229" s="269">
        <f>'01-Mapa de riesgo-UO'!AX230</f>
        <v>0</v>
      </c>
      <c r="W229" s="270" t="str">
        <f>'01-Mapa de riesgo-UO'!K230</f>
        <v>Pérdida de la validez de los resultados del laboratorio
(6.4.9)</v>
      </c>
      <c r="X229" s="271"/>
      <c r="Y229" s="272"/>
      <c r="Z229" s="273"/>
      <c r="AA229" s="273"/>
      <c r="AB229" s="479" t="s">
        <v>2213</v>
      </c>
      <c r="AC229" s="264"/>
    </row>
    <row r="230" spans="1:29" ht="54.75" hidden="1" customHeight="1" x14ac:dyDescent="0.2">
      <c r="A230" s="462"/>
      <c r="B230" s="462"/>
      <c r="C230" s="462"/>
      <c r="D230" s="462"/>
      <c r="E230" s="462"/>
      <c r="F230" s="462"/>
      <c r="G230" s="266">
        <f>'01-Mapa de riesgo-UO'!I231</f>
        <v>0</v>
      </c>
      <c r="H230" s="462"/>
      <c r="I230" s="462"/>
      <c r="J230" s="462"/>
      <c r="K230" s="472"/>
      <c r="L230" s="472"/>
      <c r="M230" s="267" t="str">
        <f>'01-Mapa de riesgo-UO'!W231</f>
        <v>Revisión de los certificados de calibración de los patrones  utilizando la Regla de Decisión establecida por el laboratorio</v>
      </c>
      <c r="N230" s="266">
        <f>'01-Mapa de riesgo-UO'!AB231</f>
        <v>0</v>
      </c>
      <c r="O230" s="266" t="str">
        <f>'01-Mapa de riesgo-UO'!AF231</f>
        <v>Asignado</v>
      </c>
      <c r="P230" s="268" t="str">
        <f>'01-Mapa de riesgo-UO'!AK231</f>
        <v>Oportuno</v>
      </c>
      <c r="Q230" s="268" t="str">
        <f>'01-Mapa de riesgo-UO'!AP231</f>
        <v>Preventivo</v>
      </c>
      <c r="R230" s="462"/>
      <c r="S230" s="571" t="s">
        <v>2532</v>
      </c>
      <c r="T230" s="599"/>
      <c r="U230" s="269">
        <f>'01-Mapa de riesgo-UO'!AW231</f>
        <v>0</v>
      </c>
      <c r="V230" s="269">
        <f>'01-Mapa de riesgo-UO'!AX231</f>
        <v>0</v>
      </c>
      <c r="W230" s="270">
        <f>'01-Mapa de riesgo-UO'!K231</f>
        <v>0</v>
      </c>
      <c r="X230" s="271"/>
      <c r="Y230" s="272"/>
      <c r="Z230" s="273"/>
      <c r="AA230" s="273"/>
      <c r="AB230" s="469"/>
      <c r="AC230" s="264"/>
    </row>
    <row r="231" spans="1:29" ht="54.75" hidden="1" customHeight="1" x14ac:dyDescent="0.2">
      <c r="A231" s="463"/>
      <c r="B231" s="463"/>
      <c r="C231" s="463"/>
      <c r="D231" s="463"/>
      <c r="E231" s="463"/>
      <c r="F231" s="463"/>
      <c r="G231" s="266">
        <f>'01-Mapa de riesgo-UO'!I232</f>
        <v>0</v>
      </c>
      <c r="H231" s="463"/>
      <c r="I231" s="463"/>
      <c r="J231" s="463"/>
      <c r="K231" s="473"/>
      <c r="L231" s="473"/>
      <c r="M231" s="267">
        <f>'01-Mapa de riesgo-UO'!W232</f>
        <v>0</v>
      </c>
      <c r="N231" s="266">
        <f>'01-Mapa de riesgo-UO'!AB232</f>
        <v>0</v>
      </c>
      <c r="O231" s="266">
        <f>'01-Mapa de riesgo-UO'!AF232</f>
        <v>0</v>
      </c>
      <c r="P231" s="268">
        <f>'01-Mapa de riesgo-UO'!AK232</f>
        <v>0</v>
      </c>
      <c r="Q231" s="268">
        <f>'01-Mapa de riesgo-UO'!AP232</f>
        <v>0</v>
      </c>
      <c r="R231" s="463"/>
      <c r="S231" s="571"/>
      <c r="T231" s="599"/>
      <c r="U231" s="269">
        <f>'01-Mapa de riesgo-UO'!AW232</f>
        <v>0</v>
      </c>
      <c r="V231" s="269">
        <f>'01-Mapa de riesgo-UO'!AX232</f>
        <v>0</v>
      </c>
      <c r="W231" s="270">
        <f>'01-Mapa de riesgo-UO'!K232</f>
        <v>0</v>
      </c>
      <c r="X231" s="271"/>
      <c r="Y231" s="272"/>
      <c r="Z231" s="273"/>
      <c r="AA231" s="273"/>
      <c r="AB231" s="470"/>
      <c r="AC231" s="264"/>
    </row>
    <row r="232" spans="1:29" ht="54.75" hidden="1" customHeight="1" x14ac:dyDescent="0.2">
      <c r="A232" s="465">
        <v>75</v>
      </c>
      <c r="B232" s="465" t="str">
        <f>'01-Mapa de riesgo-UO'!D233</f>
        <v>EXTENSIÓN_PROYECCIÓN_SOCIAL</v>
      </c>
      <c r="C232" s="461" t="str">
        <f>+'01-Mapa de riesgo-UO'!F233</f>
        <v>NO</v>
      </c>
      <c r="D232" s="461" t="str">
        <f>'01-Mapa de riesgo-UO'!J233</f>
        <v>Operacional</v>
      </c>
      <c r="E232" s="461" t="str">
        <f>'01-Mapa de riesgo-UO'!K233</f>
        <v>Emisión de una Declaración de Conformidad Errada
(7.8.6)</v>
      </c>
      <c r="F232" s="461" t="str">
        <f>'01-Mapa de riesgo-UO'!L233</f>
        <v>Cuando el cliente solicita una declaración de conformidad, el laboratorio emite una declaración de conformidad errada</v>
      </c>
      <c r="G232" s="266" t="str">
        <f>'01-Mapa de riesgo-UO'!I233</f>
        <v>Aplicación inadecuada de la Regla de Decisión seleccionada por el cliente</v>
      </c>
      <c r="H232" s="461" t="str">
        <f>'01-Mapa de riesgo-UO'!M233</f>
        <v>Pérdida de  credibilidad en el laboratorio
Pérdida de la confianza en el laboratorio</v>
      </c>
      <c r="I232" s="464" t="str">
        <f>'01-Mapa de riesgo-UO'!AT233</f>
        <v>MODERADO</v>
      </c>
      <c r="J232" s="461" t="str">
        <f>'01-Mapa de riesgo-UO'!AU233</f>
        <v>Número de certificados con declaración de conformidad equivocada / Número de certificados con declaración de conformidad</v>
      </c>
      <c r="K232" s="533">
        <v>0</v>
      </c>
      <c r="L232" s="533" t="s">
        <v>2523</v>
      </c>
      <c r="M232" s="267" t="str">
        <f>'01-Mapa de riesgo-UO'!W233</f>
        <v>Documentar las diferentes Reglas de Decisión existentes para realizar la Declaración de Conformidad</v>
      </c>
      <c r="N232" s="266">
        <f>'01-Mapa de riesgo-UO'!AB233</f>
        <v>0</v>
      </c>
      <c r="O232" s="266" t="str">
        <f>'01-Mapa de riesgo-UO'!AF233</f>
        <v>Asignado</v>
      </c>
      <c r="P232" s="268" t="str">
        <f>'01-Mapa de riesgo-UO'!AK233</f>
        <v>Oportuno</v>
      </c>
      <c r="Q232" s="268" t="str">
        <f>'01-Mapa de riesgo-UO'!AP233</f>
        <v>Preventivo</v>
      </c>
      <c r="R232" s="464" t="str">
        <f>'01-Mapa de riesgo-UO'!AR233</f>
        <v>ACEPTABLE</v>
      </c>
      <c r="S232" s="571" t="s">
        <v>2532</v>
      </c>
      <c r="T232" s="599"/>
      <c r="U232" s="269" t="str">
        <f>'01-Mapa de riesgo-UO'!AW233</f>
        <v>REDUCIR</v>
      </c>
      <c r="V232" s="269" t="str">
        <f>'01-Mapa de riesgo-UO'!AX233</f>
        <v>Hacer las gráficas de los resultados de calibración con la Regla de Decisión aplicada para revisar la declaración de conformidad emitida en los certificados de calibración</v>
      </c>
      <c r="W232" s="270" t="str">
        <f>'01-Mapa de riesgo-UO'!K233</f>
        <v>Emisión de una Declaración de Conformidad Errada
(7.8.6)</v>
      </c>
      <c r="X232" s="271" t="s">
        <v>541</v>
      </c>
      <c r="Y232" s="272" t="s">
        <v>2533</v>
      </c>
      <c r="Z232" s="273" t="s">
        <v>544</v>
      </c>
      <c r="AA232" s="273" t="s">
        <v>2534</v>
      </c>
      <c r="AB232" s="479" t="s">
        <v>2213</v>
      </c>
      <c r="AC232" s="264"/>
    </row>
    <row r="233" spans="1:29" ht="54.75" hidden="1" customHeight="1" x14ac:dyDescent="0.2">
      <c r="A233" s="462"/>
      <c r="B233" s="462"/>
      <c r="C233" s="462"/>
      <c r="D233" s="462"/>
      <c r="E233" s="462"/>
      <c r="F233" s="462"/>
      <c r="G233" s="266">
        <f>'01-Mapa de riesgo-UO'!I234</f>
        <v>0</v>
      </c>
      <c r="H233" s="462"/>
      <c r="I233" s="462"/>
      <c r="J233" s="462"/>
      <c r="K233" s="472"/>
      <c r="L233" s="472"/>
      <c r="M233" s="267" t="str">
        <f>'01-Mapa de riesgo-UO'!W234</f>
        <v>Programar las diferentes reglas de decisión en los Formatos de Registro y Estimación de Incertidumbre 22-LME-F25 y 22-LME-F77</v>
      </c>
      <c r="N233" s="266">
        <f>'01-Mapa de riesgo-UO'!AB234</f>
        <v>0</v>
      </c>
      <c r="O233" s="266" t="str">
        <f>'01-Mapa de riesgo-UO'!AF234</f>
        <v>Asignado</v>
      </c>
      <c r="P233" s="268" t="str">
        <f>'01-Mapa de riesgo-UO'!AK234</f>
        <v>Oportuno</v>
      </c>
      <c r="Q233" s="268" t="str">
        <f>'01-Mapa de riesgo-UO'!AP234</f>
        <v>Preventivo</v>
      </c>
      <c r="R233" s="462"/>
      <c r="S233" s="571" t="s">
        <v>2532</v>
      </c>
      <c r="T233" s="599"/>
      <c r="U233" s="269">
        <f>'01-Mapa de riesgo-UO'!AW234</f>
        <v>0</v>
      </c>
      <c r="V233" s="269">
        <f>'01-Mapa de riesgo-UO'!AX234</f>
        <v>0</v>
      </c>
      <c r="W233" s="270">
        <f>'01-Mapa de riesgo-UO'!K234</f>
        <v>0</v>
      </c>
      <c r="X233" s="271"/>
      <c r="Y233" s="272"/>
      <c r="Z233" s="273"/>
      <c r="AA233" s="273"/>
      <c r="AB233" s="469"/>
      <c r="AC233" s="264"/>
    </row>
    <row r="234" spans="1:29" ht="54.75" hidden="1" customHeight="1" x14ac:dyDescent="0.2">
      <c r="A234" s="463"/>
      <c r="B234" s="463"/>
      <c r="C234" s="463"/>
      <c r="D234" s="463"/>
      <c r="E234" s="463"/>
      <c r="F234" s="463"/>
      <c r="G234" s="266">
        <f>'01-Mapa de riesgo-UO'!I235</f>
        <v>0</v>
      </c>
      <c r="H234" s="463"/>
      <c r="I234" s="463"/>
      <c r="J234" s="463"/>
      <c r="K234" s="473"/>
      <c r="L234" s="473"/>
      <c r="M234" s="267" t="str">
        <f>'01-Mapa de riesgo-UO'!W235</f>
        <v>Revisión de los certificados de calibración antes de ser emitidos</v>
      </c>
      <c r="N234" s="266">
        <f>'01-Mapa de riesgo-UO'!AB235</f>
        <v>0</v>
      </c>
      <c r="O234" s="266" t="str">
        <f>'01-Mapa de riesgo-UO'!AF235</f>
        <v>Asignado</v>
      </c>
      <c r="P234" s="268" t="str">
        <f>'01-Mapa de riesgo-UO'!AK235</f>
        <v>Oportuno</v>
      </c>
      <c r="Q234" s="268" t="str">
        <f>'01-Mapa de riesgo-UO'!AP235</f>
        <v>Preventivo</v>
      </c>
      <c r="R234" s="463"/>
      <c r="S234" s="571" t="s">
        <v>2532</v>
      </c>
      <c r="T234" s="599"/>
      <c r="U234" s="269">
        <f>'01-Mapa de riesgo-UO'!AW235</f>
        <v>0</v>
      </c>
      <c r="V234" s="269">
        <f>'01-Mapa de riesgo-UO'!AX235</f>
        <v>0</v>
      </c>
      <c r="W234" s="270">
        <f>'01-Mapa de riesgo-UO'!K235</f>
        <v>0</v>
      </c>
      <c r="X234" s="271"/>
      <c r="Y234" s="272"/>
      <c r="Z234" s="273"/>
      <c r="AA234" s="273"/>
      <c r="AB234" s="470"/>
      <c r="AC234" s="264"/>
    </row>
    <row r="235" spans="1:29" ht="54.75" hidden="1" customHeight="1" x14ac:dyDescent="0.2">
      <c r="A235" s="465">
        <v>76</v>
      </c>
      <c r="B235" s="465" t="str">
        <f>'01-Mapa de riesgo-UO'!D236</f>
        <v>EXTENSIÓN_PROYECCIÓN_SOCIAL</v>
      </c>
      <c r="C235" s="461" t="str">
        <f>+'01-Mapa de riesgo-UO'!F236</f>
        <v>NO</v>
      </c>
      <c r="D235" s="461" t="str">
        <f>'01-Mapa de riesgo-UO'!J236</f>
        <v>Operacional</v>
      </c>
      <c r="E235" s="461" t="str">
        <f>'01-Mapa de riesgo-UO'!K236</f>
        <v>Aplicación de un método de calibración inadecuado
(7.2)</v>
      </c>
      <c r="F235" s="461" t="str">
        <f>'01-Mapa de riesgo-UO'!L236</f>
        <v>Verificación del método es inapropiada para el laboratorio</v>
      </c>
      <c r="G235" s="266" t="str">
        <f>'01-Mapa de riesgo-UO'!I236</f>
        <v>En la verificación / validación del método no se tuvieron en cuenta todos los factores</v>
      </c>
      <c r="H235" s="461" t="str">
        <f>'01-Mapa de riesgo-UO'!M236</f>
        <v>Pérdida de  credibilidad en el laboratorio
Pérdida de la confianza en el laboratorio
No conformidades en auditorías internas y externas</v>
      </c>
      <c r="I235" s="464" t="str">
        <f>'01-Mapa de riesgo-UO'!AT236</f>
        <v>MODERADO</v>
      </c>
      <c r="J235" s="461" t="str">
        <f>'01-Mapa de riesgo-UO'!AU236</f>
        <v>Número de magnitudes definidas por el laboratorio en la verificación / Número de magnitudes establecidas en el documento normativo</v>
      </c>
      <c r="K235" s="534">
        <v>1</v>
      </c>
      <c r="L235" s="533" t="s">
        <v>2524</v>
      </c>
      <c r="M235" s="267" t="str">
        <f>'01-Mapa de riesgo-UO'!W236</f>
        <v>Verificar por medio de una Tabla cruzada el cumplimiento de los requisitos del documento normativo de calibración en el laboratorio</v>
      </c>
      <c r="N235" s="266">
        <f>'01-Mapa de riesgo-UO'!AB236</f>
        <v>0</v>
      </c>
      <c r="O235" s="266" t="str">
        <f>'01-Mapa de riesgo-UO'!AF236</f>
        <v>Asignado</v>
      </c>
      <c r="P235" s="268" t="str">
        <f>'01-Mapa de riesgo-UO'!AK236</f>
        <v>Oportuno</v>
      </c>
      <c r="Q235" s="268" t="str">
        <f>'01-Mapa de riesgo-UO'!AP236</f>
        <v>Preventivo</v>
      </c>
      <c r="R235" s="464" t="str">
        <f>'01-Mapa de riesgo-UO'!AR236</f>
        <v>ACEPTABLE</v>
      </c>
      <c r="S235" s="571" t="s">
        <v>2532</v>
      </c>
      <c r="T235" s="599"/>
      <c r="U235" s="269" t="str">
        <f>'01-Mapa de riesgo-UO'!AW236</f>
        <v>REDUCIR</v>
      </c>
      <c r="V235" s="269" t="str">
        <f>'01-Mapa de riesgo-UO'!AX236</f>
        <v>Realizar el seguimiento de las normas técnicas utilizadas por el laboratorio para los métodos de calibración</v>
      </c>
      <c r="W235" s="270" t="str">
        <f>'01-Mapa de riesgo-UO'!K236</f>
        <v>Aplicación de un método de calibración inadecuado
(7.2)</v>
      </c>
      <c r="X235" s="271" t="s">
        <v>541</v>
      </c>
      <c r="Y235" s="272" t="s">
        <v>2543</v>
      </c>
      <c r="Z235" s="273" t="s">
        <v>544</v>
      </c>
      <c r="AA235" s="273" t="s">
        <v>2536</v>
      </c>
      <c r="AB235" s="479" t="s">
        <v>2213</v>
      </c>
      <c r="AC235" s="264"/>
    </row>
    <row r="236" spans="1:29" ht="54.75" hidden="1" customHeight="1" x14ac:dyDescent="0.2">
      <c r="A236" s="462"/>
      <c r="B236" s="462"/>
      <c r="C236" s="462"/>
      <c r="D236" s="462"/>
      <c r="E236" s="462"/>
      <c r="F236" s="462"/>
      <c r="G236" s="266">
        <f>'01-Mapa de riesgo-UO'!I237</f>
        <v>0</v>
      </c>
      <c r="H236" s="462"/>
      <c r="I236" s="462"/>
      <c r="J236" s="462"/>
      <c r="K236" s="472"/>
      <c r="L236" s="472"/>
      <c r="M236" s="267" t="str">
        <f>'01-Mapa de riesgo-UO'!W237</f>
        <v>Realizar la verificación de cada uno de los métodos del laboratorio</v>
      </c>
      <c r="N236" s="266">
        <f>'01-Mapa de riesgo-UO'!AB237</f>
        <v>0</v>
      </c>
      <c r="O236" s="266" t="str">
        <f>'01-Mapa de riesgo-UO'!AF237</f>
        <v>Asignado</v>
      </c>
      <c r="P236" s="268" t="str">
        <f>'01-Mapa de riesgo-UO'!AK237</f>
        <v>Oportuno</v>
      </c>
      <c r="Q236" s="268" t="str">
        <f>'01-Mapa de riesgo-UO'!AP237</f>
        <v>Preventivo</v>
      </c>
      <c r="R236" s="462"/>
      <c r="S236" s="571" t="s">
        <v>2532</v>
      </c>
      <c r="T236" s="599"/>
      <c r="U236" s="269">
        <f>'01-Mapa de riesgo-UO'!AW237</f>
        <v>0</v>
      </c>
      <c r="V236" s="269">
        <f>'01-Mapa de riesgo-UO'!AX237</f>
        <v>0</v>
      </c>
      <c r="W236" s="270">
        <f>'01-Mapa de riesgo-UO'!K237</f>
        <v>0</v>
      </c>
      <c r="X236" s="271"/>
      <c r="Y236" s="272"/>
      <c r="Z236" s="273"/>
      <c r="AA236" s="273"/>
      <c r="AB236" s="469"/>
      <c r="AC236" s="264"/>
    </row>
    <row r="237" spans="1:29" ht="54.75" hidden="1" customHeight="1" x14ac:dyDescent="0.2">
      <c r="A237" s="463"/>
      <c r="B237" s="463"/>
      <c r="C237" s="463"/>
      <c r="D237" s="463"/>
      <c r="E237" s="463"/>
      <c r="F237" s="463"/>
      <c r="G237" s="266">
        <f>'01-Mapa de riesgo-UO'!I238</f>
        <v>0</v>
      </c>
      <c r="H237" s="463"/>
      <c r="I237" s="463"/>
      <c r="J237" s="463"/>
      <c r="K237" s="473"/>
      <c r="L237" s="473"/>
      <c r="M237" s="267">
        <f>'01-Mapa de riesgo-UO'!W238</f>
        <v>0</v>
      </c>
      <c r="N237" s="266">
        <f>'01-Mapa de riesgo-UO'!AB238</f>
        <v>0</v>
      </c>
      <c r="O237" s="266">
        <f>'01-Mapa de riesgo-UO'!AF238</f>
        <v>0</v>
      </c>
      <c r="P237" s="268">
        <f>'01-Mapa de riesgo-UO'!AK238</f>
        <v>0</v>
      </c>
      <c r="Q237" s="268">
        <f>'01-Mapa de riesgo-UO'!AP238</f>
        <v>0</v>
      </c>
      <c r="R237" s="463"/>
      <c r="S237" s="571"/>
      <c r="T237" s="599"/>
      <c r="U237" s="269">
        <f>'01-Mapa de riesgo-UO'!AW238</f>
        <v>0</v>
      </c>
      <c r="V237" s="269">
        <f>'01-Mapa de riesgo-UO'!AX238</f>
        <v>0</v>
      </c>
      <c r="W237" s="270">
        <f>'01-Mapa de riesgo-UO'!K238</f>
        <v>0</v>
      </c>
      <c r="X237" s="271"/>
      <c r="Y237" s="272"/>
      <c r="Z237" s="273"/>
      <c r="AA237" s="273"/>
      <c r="AB237" s="470"/>
      <c r="AC237" s="264"/>
    </row>
    <row r="238" spans="1:29" ht="54.75" hidden="1" customHeight="1" x14ac:dyDescent="0.2">
      <c r="A238" s="465">
        <v>77</v>
      </c>
      <c r="B238" s="465" t="str">
        <f>'01-Mapa de riesgo-UO'!D239</f>
        <v>EXTENSIÓN_PROYECCIÓN_SOCIAL</v>
      </c>
      <c r="C238" s="461" t="str">
        <f>+'01-Mapa de riesgo-UO'!F239</f>
        <v>NO</v>
      </c>
      <c r="D238" s="461" t="str">
        <f>'01-Mapa de riesgo-UO'!J239</f>
        <v>Operacional</v>
      </c>
      <c r="E238" s="461" t="str">
        <f>'01-Mapa de riesgo-UO'!K239</f>
        <v>Pérdida de la validez de los resultados
(7.7)</v>
      </c>
      <c r="F238" s="461" t="str">
        <f>'01-Mapa de riesgo-UO'!L239</f>
        <v>No se tienen en cuenta todos los componentes para estimar  incertidumbre de medición</v>
      </c>
      <c r="G238" s="266" t="str">
        <f>'01-Mapa de riesgo-UO'!I239</f>
        <v>Análisis insuficiente sobre cada una de las componentes que insiden sobre la incertidumbre de medición</v>
      </c>
      <c r="H238" s="461" t="str">
        <f>'01-Mapa de riesgo-UO'!M239</f>
        <v>Pérdida de  credibilidad en el laboratorio
Pérdida de la confianza en el laboratorio
No conformidades en auditorías internas y externas</v>
      </c>
      <c r="I238" s="464" t="str">
        <f>'01-Mapa de riesgo-UO'!AT239</f>
        <v>MODERADO</v>
      </c>
      <c r="J238" s="461" t="str">
        <f>'01-Mapa de riesgo-UO'!AU239</f>
        <v>Número de No Conformidades por estimación de incertidumbre / Total de No Conformidades</v>
      </c>
      <c r="K238" s="533">
        <v>0</v>
      </c>
      <c r="L238" s="533" t="s">
        <v>2525</v>
      </c>
      <c r="M238" s="267"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6">
        <f>'01-Mapa de riesgo-UO'!AB239</f>
        <v>0</v>
      </c>
      <c r="O238" s="266" t="str">
        <f>'01-Mapa de riesgo-UO'!AF239</f>
        <v>Asignado</v>
      </c>
      <c r="P238" s="268" t="str">
        <f>'01-Mapa de riesgo-UO'!AK239</f>
        <v>Oportuno</v>
      </c>
      <c r="Q238" s="268" t="str">
        <f>'01-Mapa de riesgo-UO'!AP239</f>
        <v>Preventivo</v>
      </c>
      <c r="R238" s="464" t="str">
        <f>'01-Mapa de riesgo-UO'!AR239</f>
        <v>ACEPTABLE</v>
      </c>
      <c r="S238" s="571" t="s">
        <v>2532</v>
      </c>
      <c r="T238" s="599"/>
      <c r="U238" s="269" t="str">
        <f>'01-Mapa de riesgo-UO'!AW239</f>
        <v>REDUCIR</v>
      </c>
      <c r="V238" s="269" t="str">
        <f>'01-Mapa de riesgo-UO'!AX239</f>
        <v>Realizar el seguimiento de las normas técnicas utilizadas por el laboratorio para los métodos de calibración</v>
      </c>
      <c r="W238" s="270" t="str">
        <f>'01-Mapa de riesgo-UO'!K239</f>
        <v>Pérdida de la validez de los resultados
(7.7)</v>
      </c>
      <c r="X238" s="271" t="s">
        <v>541</v>
      </c>
      <c r="Y238" s="272" t="s">
        <v>2543</v>
      </c>
      <c r="Z238" s="273" t="s">
        <v>544</v>
      </c>
      <c r="AA238" s="273" t="s">
        <v>2536</v>
      </c>
      <c r="AB238" s="479" t="s">
        <v>2213</v>
      </c>
      <c r="AC238" s="264"/>
    </row>
    <row r="239" spans="1:29" ht="54.75" hidden="1" customHeight="1" x14ac:dyDescent="0.2">
      <c r="A239" s="462"/>
      <c r="B239" s="462"/>
      <c r="C239" s="462"/>
      <c r="D239" s="462"/>
      <c r="E239" s="462"/>
      <c r="F239" s="462"/>
      <c r="G239" s="266">
        <f>'01-Mapa de riesgo-UO'!I240</f>
        <v>0</v>
      </c>
      <c r="H239" s="462"/>
      <c r="I239" s="462"/>
      <c r="J239" s="462"/>
      <c r="K239" s="472"/>
      <c r="L239" s="472"/>
      <c r="M239" s="267" t="str">
        <f>'01-Mapa de riesgo-UO'!W240</f>
        <v>Estudiar las posibles magnitudes de influencia que pueden influir sobre la incertidumbre de medición para los métodos No Normalizados del laboratorio</v>
      </c>
      <c r="N239" s="266">
        <f>'01-Mapa de riesgo-UO'!AB240</f>
        <v>0</v>
      </c>
      <c r="O239" s="266" t="str">
        <f>'01-Mapa de riesgo-UO'!AF240</f>
        <v>Asignado</v>
      </c>
      <c r="P239" s="268" t="str">
        <f>'01-Mapa de riesgo-UO'!AK240</f>
        <v>oportuno</v>
      </c>
      <c r="Q239" s="268" t="str">
        <f>'01-Mapa de riesgo-UO'!AP240</f>
        <v>Preventivo</v>
      </c>
      <c r="R239" s="462"/>
      <c r="S239" s="571" t="s">
        <v>2532</v>
      </c>
      <c r="T239" s="599"/>
      <c r="U239" s="269">
        <f>'01-Mapa de riesgo-UO'!AW240</f>
        <v>0</v>
      </c>
      <c r="V239" s="269">
        <f>'01-Mapa de riesgo-UO'!AX240</f>
        <v>0</v>
      </c>
      <c r="W239" s="270">
        <f>'01-Mapa de riesgo-UO'!K240</f>
        <v>0</v>
      </c>
      <c r="X239" s="271"/>
      <c r="Y239" s="272"/>
      <c r="Z239" s="273"/>
      <c r="AA239" s="273"/>
      <c r="AB239" s="469"/>
      <c r="AC239" s="264"/>
    </row>
    <row r="240" spans="1:29" ht="54.75" hidden="1" customHeight="1" x14ac:dyDescent="0.2">
      <c r="A240" s="463"/>
      <c r="B240" s="463"/>
      <c r="C240" s="463"/>
      <c r="D240" s="463"/>
      <c r="E240" s="463"/>
      <c r="F240" s="463"/>
      <c r="G240" s="266">
        <f>'01-Mapa de riesgo-UO'!I241</f>
        <v>0</v>
      </c>
      <c r="H240" s="463"/>
      <c r="I240" s="463"/>
      <c r="J240" s="463"/>
      <c r="K240" s="473"/>
      <c r="L240" s="473"/>
      <c r="M240" s="267">
        <f>'01-Mapa de riesgo-UO'!W241</f>
        <v>0</v>
      </c>
      <c r="N240" s="266">
        <f>'01-Mapa de riesgo-UO'!AB241</f>
        <v>0</v>
      </c>
      <c r="O240" s="266">
        <f>'01-Mapa de riesgo-UO'!AF241</f>
        <v>0</v>
      </c>
      <c r="P240" s="268">
        <f>'01-Mapa de riesgo-UO'!AK241</f>
        <v>0</v>
      </c>
      <c r="Q240" s="268">
        <f>'01-Mapa de riesgo-UO'!AP241</f>
        <v>0</v>
      </c>
      <c r="R240" s="463"/>
      <c r="S240" s="571"/>
      <c r="T240" s="599"/>
      <c r="U240" s="269">
        <f>'01-Mapa de riesgo-UO'!AW241</f>
        <v>0</v>
      </c>
      <c r="V240" s="269">
        <f>'01-Mapa de riesgo-UO'!AX241</f>
        <v>0</v>
      </c>
      <c r="W240" s="270">
        <f>'01-Mapa de riesgo-UO'!K241</f>
        <v>0</v>
      </c>
      <c r="X240" s="271"/>
      <c r="Y240" s="272"/>
      <c r="Z240" s="273"/>
      <c r="AA240" s="273"/>
      <c r="AB240" s="470"/>
      <c r="AC240" s="264"/>
    </row>
    <row r="241" spans="1:29" ht="54.75" hidden="1" customHeight="1" x14ac:dyDescent="0.2">
      <c r="A241" s="465">
        <v>78</v>
      </c>
      <c r="B241" s="465" t="str">
        <f>'01-Mapa de riesgo-UO'!D242</f>
        <v>EXTENSIÓN_PROYECCIÓN_SOCIAL</v>
      </c>
      <c r="C241" s="461" t="str">
        <f>+'01-Mapa de riesgo-UO'!F242</f>
        <v>NO</v>
      </c>
      <c r="D241" s="461" t="str">
        <f>'01-Mapa de riesgo-UO'!J242</f>
        <v>Operacional</v>
      </c>
      <c r="E241" s="461" t="str">
        <f>'01-Mapa de riesgo-UO'!K242</f>
        <v xml:space="preserve">Resultados Insatisfactorios en la Participación en Ensayos de Aptitud </v>
      </c>
      <c r="F241" s="461" t="str">
        <f>'01-Mapa de riesgo-UO'!L242</f>
        <v>Los resultados de los ensayos de aptitud en los que participa el laboratorio son insatisfactorios</v>
      </c>
      <c r="G241" s="266" t="str">
        <f>'01-Mapa de riesgo-UO'!I242</f>
        <v>Utilización de una norma inadecuada para las calibraciones</v>
      </c>
      <c r="H241" s="461" t="str">
        <f>'01-Mapa de riesgo-UO'!M242</f>
        <v>Pérdida de  credibilidad en el laboratorio
Cierre del laboratorio</v>
      </c>
      <c r="I241" s="464" t="str">
        <f>'01-Mapa de riesgo-UO'!AT242</f>
        <v>LEVE</v>
      </c>
      <c r="J241" s="461" t="str">
        <f>'01-Mapa de riesgo-UO'!AU242</f>
        <v>Número ensayos no satisfactorios / Número ensayos total</v>
      </c>
      <c r="K241" s="533"/>
      <c r="L241" s="533" t="s">
        <v>2542</v>
      </c>
      <c r="M241" s="267" t="str">
        <f>'01-Mapa de riesgo-UO'!W242</f>
        <v>Cumplir con la programación establecida en el Plan de calibración, verificación y mantenimiento del laboratorio en cada vigencia</v>
      </c>
      <c r="N241" s="266">
        <f>'01-Mapa de riesgo-UO'!AB242</f>
        <v>0</v>
      </c>
      <c r="O241" s="266" t="str">
        <f>'01-Mapa de riesgo-UO'!AF242</f>
        <v>Asignado</v>
      </c>
      <c r="P241" s="268" t="str">
        <f>'01-Mapa de riesgo-UO'!AK242</f>
        <v>Oportuno</v>
      </c>
      <c r="Q241" s="268" t="str">
        <f>'01-Mapa de riesgo-UO'!AP242</f>
        <v>Preventivo</v>
      </c>
      <c r="R241" s="464" t="str">
        <f>'01-Mapa de riesgo-UO'!AR242</f>
        <v>ACEPTABLE</v>
      </c>
      <c r="S241" s="571" t="s">
        <v>2532</v>
      </c>
      <c r="T241" s="599"/>
      <c r="U241" s="269" t="str">
        <f>'01-Mapa de riesgo-UO'!AW242</f>
        <v>ASUMIR</v>
      </c>
      <c r="V241" s="269">
        <f>'01-Mapa de riesgo-UO'!AX242</f>
        <v>0</v>
      </c>
      <c r="W241" s="270" t="str">
        <f>'01-Mapa de riesgo-UO'!K242</f>
        <v xml:space="preserve">Resultados Insatisfactorios en la Participación en Ensayos de Aptitud </v>
      </c>
      <c r="X241" s="271"/>
      <c r="Y241" s="272"/>
      <c r="Z241" s="273"/>
      <c r="AA241" s="273"/>
      <c r="AB241" s="479" t="s">
        <v>2213</v>
      </c>
      <c r="AC241" s="264"/>
    </row>
    <row r="242" spans="1:29" ht="54.75" hidden="1" customHeight="1" x14ac:dyDescent="0.2">
      <c r="A242" s="462"/>
      <c r="B242" s="462"/>
      <c r="C242" s="462"/>
      <c r="D242" s="462"/>
      <c r="E242" s="462"/>
      <c r="F242" s="462"/>
      <c r="G242" s="266">
        <f>'01-Mapa de riesgo-UO'!I243</f>
        <v>0</v>
      </c>
      <c r="H242" s="462"/>
      <c r="I242" s="462"/>
      <c r="J242" s="462"/>
      <c r="K242" s="472"/>
      <c r="L242" s="472"/>
      <c r="M242" s="267" t="str">
        <f>'01-Mapa de riesgo-UO'!W243</f>
        <v>Cumplir con el Programa Anual de Capacitación y la Supervisión del Personal del laboratorio</v>
      </c>
      <c r="N242" s="266">
        <f>'01-Mapa de riesgo-UO'!AB243</f>
        <v>0</v>
      </c>
      <c r="O242" s="266" t="str">
        <f>'01-Mapa de riesgo-UO'!AF243</f>
        <v>Asignado</v>
      </c>
      <c r="P242" s="268" t="str">
        <f>'01-Mapa de riesgo-UO'!AK243</f>
        <v>Oportuno</v>
      </c>
      <c r="Q242" s="268" t="str">
        <f>'01-Mapa de riesgo-UO'!AP243</f>
        <v>Preventivo</v>
      </c>
      <c r="R242" s="462"/>
      <c r="S242" s="571" t="s">
        <v>2532</v>
      </c>
      <c r="T242" s="599"/>
      <c r="U242" s="269">
        <f>'01-Mapa de riesgo-UO'!AW243</f>
        <v>0</v>
      </c>
      <c r="V242" s="269">
        <f>'01-Mapa de riesgo-UO'!AX243</f>
        <v>0</v>
      </c>
      <c r="W242" s="270">
        <f>'01-Mapa de riesgo-UO'!K243</f>
        <v>0</v>
      </c>
      <c r="X242" s="271"/>
      <c r="Y242" s="272"/>
      <c r="Z242" s="273"/>
      <c r="AA242" s="273"/>
      <c r="AB242" s="469"/>
      <c r="AC242" s="264"/>
    </row>
    <row r="243" spans="1:29" ht="54.75" hidden="1" customHeight="1" x14ac:dyDescent="0.2">
      <c r="A243" s="463"/>
      <c r="B243" s="463"/>
      <c r="C243" s="463"/>
      <c r="D243" s="463"/>
      <c r="E243" s="463"/>
      <c r="F243" s="463"/>
      <c r="G243" s="266">
        <f>'01-Mapa de riesgo-UO'!I244</f>
        <v>0</v>
      </c>
      <c r="H243" s="463"/>
      <c r="I243" s="463"/>
      <c r="J243" s="463"/>
      <c r="K243" s="473"/>
      <c r="L243" s="473"/>
      <c r="M243" s="267" t="str">
        <f>'01-Mapa de riesgo-UO'!W244</f>
        <v>Aplicar métodos de calibración apropiados para el uso previsto</v>
      </c>
      <c r="N243" s="266">
        <f>'01-Mapa de riesgo-UO'!AB244</f>
        <v>0</v>
      </c>
      <c r="O243" s="266" t="str">
        <f>'01-Mapa de riesgo-UO'!AF244</f>
        <v>Asignado</v>
      </c>
      <c r="P243" s="268" t="str">
        <f>'01-Mapa de riesgo-UO'!AK244</f>
        <v>Oportuno</v>
      </c>
      <c r="Q243" s="268" t="str">
        <f>'01-Mapa de riesgo-UO'!AP244</f>
        <v>Preventivo</v>
      </c>
      <c r="R243" s="463"/>
      <c r="S243" s="571" t="s">
        <v>2532</v>
      </c>
      <c r="T243" s="599"/>
      <c r="U243" s="269">
        <f>'01-Mapa de riesgo-UO'!AW244</f>
        <v>0</v>
      </c>
      <c r="V243" s="269">
        <f>'01-Mapa de riesgo-UO'!AX244</f>
        <v>0</v>
      </c>
      <c r="W243" s="270">
        <f>'01-Mapa de riesgo-UO'!K244</f>
        <v>0</v>
      </c>
      <c r="X243" s="271"/>
      <c r="Y243" s="272"/>
      <c r="Z243" s="273"/>
      <c r="AA243" s="273"/>
      <c r="AB243" s="470"/>
      <c r="AC243" s="264"/>
    </row>
    <row r="244" spans="1:29" ht="54.75" hidden="1" customHeight="1" x14ac:dyDescent="0.2">
      <c r="A244" s="465">
        <v>79</v>
      </c>
      <c r="B244" s="465" t="str">
        <f>'01-Mapa de riesgo-UO'!D245</f>
        <v>EXTENSIÓN_PROYECCIÓN_SOCIAL</v>
      </c>
      <c r="C244" s="461" t="str">
        <f>+'01-Mapa de riesgo-UO'!F245</f>
        <v>NO</v>
      </c>
      <c r="D244" s="461" t="str">
        <f>'01-Mapa de riesgo-UO'!J245</f>
        <v>Operacional</v>
      </c>
      <c r="E244" s="461" t="str">
        <f>'01-Mapa de riesgo-UO'!K245</f>
        <v>Interrupción del servicio de calibración</v>
      </c>
      <c r="F244" s="461" t="str">
        <f>'01-Mapa de riesgo-UO'!L245</f>
        <v>El laboratorio no puede prestar sus servicios porque no cuenta con las condiciones ambientales requeridas para las calibraciones</v>
      </c>
      <c r="G244" s="266" t="str">
        <f>'01-Mapa de riesgo-UO'!I245</f>
        <v>Condiciones ambientales inadecuadas por daño del equipo de aire acondicionado o del deshumidificador</v>
      </c>
      <c r="H244" s="461" t="str">
        <f>'01-Mapa de riesgo-UO'!M245</f>
        <v>Cierre del laboratorio                Incumplimiento con los clientes</v>
      </c>
      <c r="I244" s="464" t="str">
        <f>'01-Mapa de riesgo-UO'!AT245</f>
        <v>MODERADO</v>
      </c>
      <c r="J244" s="461" t="str">
        <f>'01-Mapa de riesgo-UO'!AU245</f>
        <v>Número de reparaciones en el equipo de aire acondicionado o en el deshumidificador por vigencia</v>
      </c>
      <c r="K244" s="533">
        <v>0</v>
      </c>
      <c r="L244" s="533" t="s">
        <v>2527</v>
      </c>
      <c r="M244" s="267" t="str">
        <f>'01-Mapa de riesgo-UO'!W245</f>
        <v>Solicitar al área de Servicios Institucionales el mantenimiento preventivo del aire acondicionado y del deshumidificador</v>
      </c>
      <c r="N244" s="266">
        <f>'01-Mapa de riesgo-UO'!AB245</f>
        <v>0</v>
      </c>
      <c r="O244" s="266" t="str">
        <f>'01-Mapa de riesgo-UO'!AF245</f>
        <v>Asignado</v>
      </c>
      <c r="P244" s="268" t="str">
        <f>'01-Mapa de riesgo-UO'!AK245</f>
        <v>Oportuno</v>
      </c>
      <c r="Q244" s="268" t="str">
        <f>'01-Mapa de riesgo-UO'!AP245</f>
        <v>Preventivo</v>
      </c>
      <c r="R244" s="464" t="str">
        <f>'01-Mapa de riesgo-UO'!AR245</f>
        <v>ACEPTABLE</v>
      </c>
      <c r="S244" s="571" t="s">
        <v>2532</v>
      </c>
      <c r="T244" s="599"/>
      <c r="U244" s="269" t="str">
        <f>'01-Mapa de riesgo-UO'!AW245</f>
        <v>COMPARTIR</v>
      </c>
      <c r="V244" s="269" t="str">
        <f>'01-Mapa de riesgo-UO'!AX245</f>
        <v>Solicitar al área de Servicios Institucionales el mantenimiento de los equipos: aire acondicionado y deshumidificador cada 6 meses</v>
      </c>
      <c r="W244" s="270" t="str">
        <f>'01-Mapa de riesgo-UO'!K245</f>
        <v>Interrupción del servicio de calibración</v>
      </c>
      <c r="X244" s="271" t="s">
        <v>541</v>
      </c>
      <c r="Y244" s="272" t="s">
        <v>2544</v>
      </c>
      <c r="Z244" s="273" t="s">
        <v>544</v>
      </c>
      <c r="AA244" s="273" t="s">
        <v>2538</v>
      </c>
      <c r="AB244" s="479" t="s">
        <v>2213</v>
      </c>
      <c r="AC244" s="264"/>
    </row>
    <row r="245" spans="1:29" ht="54.75" hidden="1" customHeight="1" x14ac:dyDescent="0.2">
      <c r="A245" s="462"/>
      <c r="B245" s="462"/>
      <c r="C245" s="462"/>
      <c r="D245" s="462"/>
      <c r="E245" s="462"/>
      <c r="F245" s="462"/>
      <c r="G245" s="266">
        <f>'01-Mapa de riesgo-UO'!I246</f>
        <v>0</v>
      </c>
      <c r="H245" s="462"/>
      <c r="I245" s="462"/>
      <c r="J245" s="462"/>
      <c r="K245" s="472"/>
      <c r="L245" s="472"/>
      <c r="M245" s="267">
        <f>'01-Mapa de riesgo-UO'!W246</f>
        <v>0</v>
      </c>
      <c r="N245" s="266">
        <f>'01-Mapa de riesgo-UO'!AB246</f>
        <v>0</v>
      </c>
      <c r="O245" s="266">
        <f>'01-Mapa de riesgo-UO'!AF246</f>
        <v>0</v>
      </c>
      <c r="P245" s="268">
        <f>'01-Mapa de riesgo-UO'!AK246</f>
        <v>0</v>
      </c>
      <c r="Q245" s="268">
        <f>'01-Mapa de riesgo-UO'!AP246</f>
        <v>0</v>
      </c>
      <c r="R245" s="462"/>
      <c r="S245" s="571"/>
      <c r="T245" s="599"/>
      <c r="U245" s="269">
        <f>'01-Mapa de riesgo-UO'!AW246</f>
        <v>0</v>
      </c>
      <c r="V245" s="269">
        <f>'01-Mapa de riesgo-UO'!AX246</f>
        <v>0</v>
      </c>
      <c r="W245" s="270">
        <f>'01-Mapa de riesgo-UO'!K246</f>
        <v>0</v>
      </c>
      <c r="X245" s="271"/>
      <c r="Y245" s="272"/>
      <c r="Z245" s="273"/>
      <c r="AA245" s="273"/>
      <c r="AB245" s="469"/>
      <c r="AC245" s="264"/>
    </row>
    <row r="246" spans="1:29" ht="54.75" hidden="1" customHeight="1" x14ac:dyDescent="0.2">
      <c r="A246" s="463"/>
      <c r="B246" s="463"/>
      <c r="C246" s="463"/>
      <c r="D246" s="463"/>
      <c r="E246" s="463"/>
      <c r="F246" s="463"/>
      <c r="G246" s="266">
        <f>'01-Mapa de riesgo-UO'!I247</f>
        <v>0</v>
      </c>
      <c r="H246" s="463"/>
      <c r="I246" s="463"/>
      <c r="J246" s="463"/>
      <c r="K246" s="473"/>
      <c r="L246" s="473"/>
      <c r="M246" s="267">
        <f>'01-Mapa de riesgo-UO'!W247</f>
        <v>0</v>
      </c>
      <c r="N246" s="266">
        <f>'01-Mapa de riesgo-UO'!AB247</f>
        <v>0</v>
      </c>
      <c r="O246" s="266">
        <f>'01-Mapa de riesgo-UO'!AF247</f>
        <v>0</v>
      </c>
      <c r="P246" s="268">
        <f>'01-Mapa de riesgo-UO'!AK247</f>
        <v>0</v>
      </c>
      <c r="Q246" s="268">
        <f>'01-Mapa de riesgo-UO'!AP247</f>
        <v>0</v>
      </c>
      <c r="R246" s="463"/>
      <c r="S246" s="571"/>
      <c r="T246" s="599"/>
      <c r="U246" s="269">
        <f>'01-Mapa de riesgo-UO'!AW247</f>
        <v>0</v>
      </c>
      <c r="V246" s="269">
        <f>'01-Mapa de riesgo-UO'!AX247</f>
        <v>0</v>
      </c>
      <c r="W246" s="270">
        <f>'01-Mapa de riesgo-UO'!K247</f>
        <v>0</v>
      </c>
      <c r="X246" s="271"/>
      <c r="Y246" s="272"/>
      <c r="Z246" s="273"/>
      <c r="AA246" s="273"/>
      <c r="AB246" s="470"/>
      <c r="AC246" s="264"/>
    </row>
    <row r="247" spans="1:29" ht="54.75" hidden="1" customHeight="1" x14ac:dyDescent="0.2">
      <c r="A247" s="465">
        <v>80</v>
      </c>
      <c r="B247" s="465" t="str">
        <f>'01-Mapa de riesgo-UO'!D248</f>
        <v>EXTENSIÓN_PROYECCIÓN_SOCIAL</v>
      </c>
      <c r="C247" s="461" t="str">
        <f>+'01-Mapa de riesgo-UO'!F248</f>
        <v>NO</v>
      </c>
      <c r="D247" s="461" t="str">
        <f>'01-Mapa de riesgo-UO'!J248</f>
        <v>Operacional</v>
      </c>
      <c r="E247" s="461" t="str">
        <f>'01-Mapa de riesgo-UO'!K248</f>
        <v>Interrupción del servicio de calibración</v>
      </c>
      <c r="F247" s="461" t="str">
        <f>'01-Mapa de riesgo-UO'!L248</f>
        <v>El laboratorio no puede prestar sus servicios porque no cuenta con los patrones de calibración o con los equipos para medir las condiciones ambientales</v>
      </c>
      <c r="G247" s="266" t="str">
        <f>'01-Mapa de riesgo-UO'!I248</f>
        <v>Avería de los patrones de calibración o de los instrumentos de monitoreo</v>
      </c>
      <c r="H247" s="461" t="str">
        <f>'01-Mapa de riesgo-UO'!M248</f>
        <v>Cierre del laboratorio                Incumplimiento con los clientes</v>
      </c>
      <c r="I247" s="464" t="str">
        <f>'01-Mapa de riesgo-UO'!AT248</f>
        <v>MODERADO</v>
      </c>
      <c r="J247" s="461" t="str">
        <f>'01-Mapa de riesgo-UO'!AU248</f>
        <v>Número de equipos que participan en las calibraciones averiados por año / Número total de equipos que participan en las calibraciones</v>
      </c>
      <c r="K247" s="534">
        <v>0</v>
      </c>
      <c r="L247" s="533" t="s">
        <v>2528</v>
      </c>
      <c r="M247" s="267" t="str">
        <f>'01-Mapa de riesgo-UO'!W248</f>
        <v>Aplicar oportuna y correctamente el Instructivo de Instalaciones y Condiciones Ambientales</v>
      </c>
      <c r="N247" s="266">
        <f>'01-Mapa de riesgo-UO'!AB248</f>
        <v>0</v>
      </c>
      <c r="O247" s="266" t="str">
        <f>'01-Mapa de riesgo-UO'!AF248</f>
        <v>Asignado</v>
      </c>
      <c r="P247" s="268" t="str">
        <f>'01-Mapa de riesgo-UO'!AK248</f>
        <v>Oportuno</v>
      </c>
      <c r="Q247" s="268" t="str">
        <f>'01-Mapa de riesgo-UO'!AP248</f>
        <v>Preventivo</v>
      </c>
      <c r="R247" s="464" t="str">
        <f>'01-Mapa de riesgo-UO'!AR248</f>
        <v>ACEPTABLE</v>
      </c>
      <c r="S247" s="571" t="s">
        <v>2532</v>
      </c>
      <c r="T247" s="599"/>
      <c r="U247" s="269" t="str">
        <f>'01-Mapa de riesgo-UO'!AW248</f>
        <v>REDUCIR</v>
      </c>
      <c r="V247" s="269" t="str">
        <f>'01-Mapa de riesgo-UO'!AX248</f>
        <v>Cumplir con las calibraciones y comprobaciones intermedias programadas por el laboratorio</v>
      </c>
      <c r="W247" s="270" t="str">
        <f>'01-Mapa de riesgo-UO'!K248</f>
        <v>Interrupción del servicio de calibración</v>
      </c>
      <c r="X247" s="271" t="s">
        <v>541</v>
      </c>
      <c r="Y247" s="272" t="s">
        <v>2539</v>
      </c>
      <c r="Z247" s="273" t="s">
        <v>544</v>
      </c>
      <c r="AA247" s="273" t="s">
        <v>2540</v>
      </c>
      <c r="AB247" s="479" t="s">
        <v>2213</v>
      </c>
      <c r="AC247" s="264"/>
    </row>
    <row r="248" spans="1:29" ht="54.75" hidden="1" customHeight="1" x14ac:dyDescent="0.2">
      <c r="A248" s="462"/>
      <c r="B248" s="462"/>
      <c r="C248" s="462"/>
      <c r="D248" s="462"/>
      <c r="E248" s="462"/>
      <c r="F248" s="462"/>
      <c r="G248" s="266">
        <f>'01-Mapa de riesgo-UO'!I249</f>
        <v>0</v>
      </c>
      <c r="H248" s="462"/>
      <c r="I248" s="462"/>
      <c r="J248" s="462"/>
      <c r="K248" s="472"/>
      <c r="L248" s="472"/>
      <c r="M248" s="267" t="str">
        <f>'01-Mapa de riesgo-UO'!W249</f>
        <v>Cumplir con la programación establecida en el Plan de calibración, verificación y mantenimiento del laboratorio en cada vigencia</v>
      </c>
      <c r="N248" s="266">
        <f>'01-Mapa de riesgo-UO'!AB249</f>
        <v>0</v>
      </c>
      <c r="O248" s="266" t="str">
        <f>'01-Mapa de riesgo-UO'!AF249</f>
        <v>Asignado</v>
      </c>
      <c r="P248" s="268" t="str">
        <f>'01-Mapa de riesgo-UO'!AK249</f>
        <v>Oportuno</v>
      </c>
      <c r="Q248" s="268" t="str">
        <f>'01-Mapa de riesgo-UO'!AP249</f>
        <v>Preventivo</v>
      </c>
      <c r="R248" s="462"/>
      <c r="S248" s="571" t="s">
        <v>2532</v>
      </c>
      <c r="T248" s="599"/>
      <c r="U248" s="269">
        <f>'01-Mapa de riesgo-UO'!AW249</f>
        <v>0</v>
      </c>
      <c r="V248" s="269">
        <f>'01-Mapa de riesgo-UO'!AX249</f>
        <v>0</v>
      </c>
      <c r="W248" s="270">
        <f>'01-Mapa de riesgo-UO'!K249</f>
        <v>0</v>
      </c>
      <c r="X248" s="271"/>
      <c r="Y248" s="272"/>
      <c r="Z248" s="273"/>
      <c r="AA248" s="273"/>
      <c r="AB248" s="469"/>
      <c r="AC248" s="264"/>
    </row>
    <row r="249" spans="1:29" ht="54.75" hidden="1" customHeight="1" x14ac:dyDescent="0.2">
      <c r="A249" s="463"/>
      <c r="B249" s="463"/>
      <c r="C249" s="463"/>
      <c r="D249" s="463"/>
      <c r="E249" s="463"/>
      <c r="F249" s="463"/>
      <c r="G249" s="266">
        <f>'01-Mapa de riesgo-UO'!I250</f>
        <v>0</v>
      </c>
      <c r="H249" s="463"/>
      <c r="I249" s="463"/>
      <c r="J249" s="463"/>
      <c r="K249" s="473"/>
      <c r="L249" s="473"/>
      <c r="M249" s="267">
        <f>'01-Mapa de riesgo-UO'!W250</f>
        <v>0</v>
      </c>
      <c r="N249" s="266">
        <f>'01-Mapa de riesgo-UO'!AB250</f>
        <v>0</v>
      </c>
      <c r="O249" s="266">
        <f>'01-Mapa de riesgo-UO'!AF250</f>
        <v>0</v>
      </c>
      <c r="P249" s="268">
        <f>'01-Mapa de riesgo-UO'!AK250</f>
        <v>0</v>
      </c>
      <c r="Q249" s="268">
        <f>'01-Mapa de riesgo-UO'!AP250</f>
        <v>0</v>
      </c>
      <c r="R249" s="463"/>
      <c r="S249" s="571"/>
      <c r="T249" s="599"/>
      <c r="U249" s="269">
        <f>'01-Mapa de riesgo-UO'!AW250</f>
        <v>0</v>
      </c>
      <c r="V249" s="269">
        <f>'01-Mapa de riesgo-UO'!AX250</f>
        <v>0</v>
      </c>
      <c r="W249" s="270">
        <f>'01-Mapa de riesgo-UO'!K250</f>
        <v>0</v>
      </c>
      <c r="X249" s="271"/>
      <c r="Y249" s="272"/>
      <c r="Z249" s="273"/>
      <c r="AA249" s="273"/>
      <c r="AB249" s="470"/>
      <c r="AC249" s="264"/>
    </row>
    <row r="250" spans="1:29" ht="54.75" hidden="1" customHeight="1" x14ac:dyDescent="0.2">
      <c r="A250" s="465">
        <v>81</v>
      </c>
      <c r="B250" s="465" t="str">
        <f>'01-Mapa de riesgo-UO'!D251</f>
        <v>EXTENSIÓN_PROYECCIÓN_SOCIAL</v>
      </c>
      <c r="C250" s="461" t="str">
        <f>+'01-Mapa de riesgo-UO'!F251</f>
        <v>NO</v>
      </c>
      <c r="D250" s="461" t="str">
        <f>'01-Mapa de riesgo-UO'!J251</f>
        <v>Operacional</v>
      </c>
      <c r="E250" s="461" t="str">
        <f>'01-Mapa de riesgo-UO'!K251</f>
        <v>Interrupción del servicio de calibración</v>
      </c>
      <c r="F250" s="461" t="str">
        <f>'01-Mapa de riesgo-UO'!L251</f>
        <v>El laboratorio no puede prestar sus servicios porque no cuenta con el personal clave para realizar las calibraciones</v>
      </c>
      <c r="G250" s="266" t="str">
        <f>'01-Mapa de riesgo-UO'!I251</f>
        <v>Ausencia de Personal clave para realizar las calibraciones</v>
      </c>
      <c r="H250" s="461" t="str">
        <f>'01-Mapa de riesgo-UO'!M251</f>
        <v>Cierre del laboratorio                Incumplimiento con los clientes</v>
      </c>
      <c r="I250" s="464" t="str">
        <f>'01-Mapa de riesgo-UO'!AT251</f>
        <v>MODERADO</v>
      </c>
      <c r="J250" s="461" t="str">
        <f>'01-Mapa de riesgo-UO'!AU251</f>
        <v>Número de días de ausencia del personal clave por vigencia/Número de días por vigencia</v>
      </c>
      <c r="K250" s="534">
        <v>0</v>
      </c>
      <c r="L250" s="533" t="s">
        <v>2529</v>
      </c>
      <c r="M250" s="267" t="str">
        <f>'01-Mapa de riesgo-UO'!W251</f>
        <v xml:space="preserve">Tener sustitutos para cada uno de los cargos del laboratorio </v>
      </c>
      <c r="N250" s="266">
        <f>'01-Mapa de riesgo-UO'!AB251</f>
        <v>0</v>
      </c>
      <c r="O250" s="266" t="str">
        <f>'01-Mapa de riesgo-UO'!AF251</f>
        <v>Asignado</v>
      </c>
      <c r="P250" s="268" t="str">
        <f>'01-Mapa de riesgo-UO'!AK251</f>
        <v>Oportuno</v>
      </c>
      <c r="Q250" s="268" t="str">
        <f>'01-Mapa de riesgo-UO'!AP251</f>
        <v>Preventivo</v>
      </c>
      <c r="R250" s="464" t="str">
        <f>'01-Mapa de riesgo-UO'!AR251</f>
        <v>ACEPTABLE</v>
      </c>
      <c r="S250" s="571" t="s">
        <v>2532</v>
      </c>
      <c r="T250" s="599"/>
      <c r="U250" s="269" t="str">
        <f>'01-Mapa de riesgo-UO'!AW251</f>
        <v>REDUCIR</v>
      </c>
      <c r="V250" s="269" t="str">
        <f>'01-Mapa de riesgo-UO'!AX251</f>
        <v>Entrenar y Capacitar estudiantes de diferentes programas de la universidad en todo lo referente a las calibraciones</v>
      </c>
      <c r="W250" s="270" t="str">
        <f>'01-Mapa de riesgo-UO'!K251</f>
        <v>Interrupción del servicio de calibración</v>
      </c>
      <c r="X250" s="271" t="s">
        <v>541</v>
      </c>
      <c r="Y250" s="272" t="s">
        <v>2545</v>
      </c>
      <c r="Z250" s="273" t="s">
        <v>544</v>
      </c>
      <c r="AA250" s="273" t="s">
        <v>2546</v>
      </c>
      <c r="AB250" s="479" t="s">
        <v>2213</v>
      </c>
      <c r="AC250" s="264"/>
    </row>
    <row r="251" spans="1:29" ht="54.75" hidden="1" customHeight="1" x14ac:dyDescent="0.2">
      <c r="A251" s="462"/>
      <c r="B251" s="462"/>
      <c r="C251" s="462"/>
      <c r="D251" s="462"/>
      <c r="E251" s="462"/>
      <c r="F251" s="462"/>
      <c r="G251" s="266">
        <f>'01-Mapa de riesgo-UO'!I252</f>
        <v>0</v>
      </c>
      <c r="H251" s="462"/>
      <c r="I251" s="462"/>
      <c r="J251" s="462"/>
      <c r="K251" s="472"/>
      <c r="L251" s="472"/>
      <c r="M251" s="267">
        <f>'01-Mapa de riesgo-UO'!W252</f>
        <v>0</v>
      </c>
      <c r="N251" s="266">
        <f>'01-Mapa de riesgo-UO'!AB252</f>
        <v>0</v>
      </c>
      <c r="O251" s="266">
        <f>'01-Mapa de riesgo-UO'!AF252</f>
        <v>0</v>
      </c>
      <c r="P251" s="268">
        <f>'01-Mapa de riesgo-UO'!AK252</f>
        <v>0</v>
      </c>
      <c r="Q251" s="268">
        <f>'01-Mapa de riesgo-UO'!AP252</f>
        <v>0</v>
      </c>
      <c r="R251" s="462"/>
      <c r="S251" s="571"/>
      <c r="T251" s="599"/>
      <c r="U251" s="269">
        <f>'01-Mapa de riesgo-UO'!AW252</f>
        <v>0</v>
      </c>
      <c r="V251" s="269">
        <f>'01-Mapa de riesgo-UO'!AX252</f>
        <v>0</v>
      </c>
      <c r="W251" s="270">
        <f>'01-Mapa de riesgo-UO'!K252</f>
        <v>0</v>
      </c>
      <c r="X251" s="271"/>
      <c r="Y251" s="272"/>
      <c r="Z251" s="273"/>
      <c r="AA251" s="273"/>
      <c r="AB251" s="469"/>
      <c r="AC251" s="264"/>
    </row>
    <row r="252" spans="1:29" ht="54.75" hidden="1" customHeight="1" x14ac:dyDescent="0.2">
      <c r="A252" s="463"/>
      <c r="B252" s="463"/>
      <c r="C252" s="463"/>
      <c r="D252" s="463"/>
      <c r="E252" s="463"/>
      <c r="F252" s="463"/>
      <c r="G252" s="266">
        <f>'01-Mapa de riesgo-UO'!I253</f>
        <v>0</v>
      </c>
      <c r="H252" s="463"/>
      <c r="I252" s="463"/>
      <c r="J252" s="463"/>
      <c r="K252" s="473"/>
      <c r="L252" s="473"/>
      <c r="M252" s="267">
        <f>'01-Mapa de riesgo-UO'!W253</f>
        <v>0</v>
      </c>
      <c r="N252" s="266">
        <f>'01-Mapa de riesgo-UO'!AB253</f>
        <v>0</v>
      </c>
      <c r="O252" s="266">
        <f>'01-Mapa de riesgo-UO'!AF253</f>
        <v>0</v>
      </c>
      <c r="P252" s="268">
        <f>'01-Mapa de riesgo-UO'!AK253</f>
        <v>0</v>
      </c>
      <c r="Q252" s="268">
        <f>'01-Mapa de riesgo-UO'!AP253</f>
        <v>0</v>
      </c>
      <c r="R252" s="463"/>
      <c r="S252" s="571"/>
      <c r="T252" s="599"/>
      <c r="U252" s="269">
        <f>'01-Mapa de riesgo-UO'!AW253</f>
        <v>0</v>
      </c>
      <c r="V252" s="269">
        <f>'01-Mapa de riesgo-UO'!AX253</f>
        <v>0</v>
      </c>
      <c r="W252" s="270">
        <f>'01-Mapa de riesgo-UO'!K253</f>
        <v>0</v>
      </c>
      <c r="X252" s="271"/>
      <c r="Y252" s="272"/>
      <c r="Z252" s="273"/>
      <c r="AA252" s="273"/>
      <c r="AB252" s="470"/>
      <c r="AC252" s="264"/>
    </row>
    <row r="253" spans="1:29" ht="54.75" hidden="1" customHeight="1" x14ac:dyDescent="0.2">
      <c r="A253" s="465">
        <v>82</v>
      </c>
      <c r="B253" s="465" t="str">
        <f>'01-Mapa de riesgo-UO'!D254</f>
        <v>EXTENSIÓN_PROYECCIÓN_SOCIAL</v>
      </c>
      <c r="C253" s="461" t="str">
        <f>+'01-Mapa de riesgo-UO'!F254</f>
        <v>NO</v>
      </c>
      <c r="D253" s="461" t="str">
        <f>'01-Mapa de riesgo-UO'!J254</f>
        <v>Corrupción</v>
      </c>
      <c r="E253" s="461" t="str">
        <f>'01-Mapa de riesgo-UO'!K254</f>
        <v>Pérdida de la imparcialidad (4.1.3)</v>
      </c>
      <c r="F253" s="461" t="str">
        <f>'01-Mapa de riesgo-UO'!L254</f>
        <v>Los funcionarios podrían perder objetividad en los resultados al tener comunicación con el cliente y participar en la ejecución de la calibración solicitado por este</v>
      </c>
      <c r="G253" s="266" t="str">
        <f>'01-Mapa de riesgo-UO'!I254</f>
        <v xml:space="preserve">Conflicto de interés de los funcionarios del laboratorio al realizar actividades relacionadas con el servicio al cliente y actividades de calibración </v>
      </c>
      <c r="H253" s="461" t="str">
        <f>'01-Mapa de riesgo-UO'!M254</f>
        <v>Pérdida de  credibilidad en el laboratorio
Pérdida de la confianza en el funcionario.
Iniciación de un proceso disciplinario</v>
      </c>
      <c r="I253" s="464" t="str">
        <f>'01-Mapa de riesgo-UO'!AT254</f>
        <v>LEVE</v>
      </c>
      <c r="J253" s="461" t="str">
        <f>'01-Mapa de riesgo-UO'!AU254</f>
        <v>Número de informes con pérdida de la imparcialidad / Número de informes expedidos por el laboratorio</v>
      </c>
      <c r="K253" s="533">
        <v>0</v>
      </c>
      <c r="L253" s="533" t="s">
        <v>2530</v>
      </c>
      <c r="M253" s="267" t="str">
        <f>'01-Mapa de riesgo-UO'!W254</f>
        <v>Impedir que el personal autorizado para las calibraciones tenga contacto con los clientes del laboratorio</v>
      </c>
      <c r="N253" s="266">
        <f>'01-Mapa de riesgo-UO'!AB254</f>
        <v>0</v>
      </c>
      <c r="O253" s="266" t="str">
        <f>'01-Mapa de riesgo-UO'!AF254</f>
        <v>Asignado</v>
      </c>
      <c r="P253" s="268" t="str">
        <f>'01-Mapa de riesgo-UO'!AK254</f>
        <v>Oportuno</v>
      </c>
      <c r="Q253" s="268" t="str">
        <f>'01-Mapa de riesgo-UO'!AP254</f>
        <v>Preventivo</v>
      </c>
      <c r="R253" s="464" t="str">
        <f>'01-Mapa de riesgo-UO'!AR254</f>
        <v>ACEPTABLE</v>
      </c>
      <c r="S253" s="571" t="s">
        <v>2532</v>
      </c>
      <c r="T253" s="599"/>
      <c r="U253" s="269" t="str">
        <f>'01-Mapa de riesgo-UO'!AW254</f>
        <v>ASUMIR</v>
      </c>
      <c r="V253" s="269">
        <f>'01-Mapa de riesgo-UO'!AX254</f>
        <v>0</v>
      </c>
      <c r="W253" s="270" t="str">
        <f>'01-Mapa de riesgo-UO'!K254</f>
        <v>Pérdida de la imparcialidad (4.1.3)</v>
      </c>
      <c r="X253" s="271"/>
      <c r="Y253" s="272"/>
      <c r="Z253" s="273"/>
      <c r="AA253" s="273"/>
      <c r="AB253" s="479" t="s">
        <v>2213</v>
      </c>
      <c r="AC253" s="264"/>
    </row>
    <row r="254" spans="1:29" ht="54.75" hidden="1" customHeight="1" x14ac:dyDescent="0.2">
      <c r="A254" s="462"/>
      <c r="B254" s="462"/>
      <c r="C254" s="462"/>
      <c r="D254" s="462"/>
      <c r="E254" s="462"/>
      <c r="F254" s="462"/>
      <c r="G254" s="266">
        <f>'01-Mapa de riesgo-UO'!I255</f>
        <v>0</v>
      </c>
      <c r="H254" s="462"/>
      <c r="I254" s="462"/>
      <c r="J254" s="462"/>
      <c r="K254" s="472"/>
      <c r="L254" s="472"/>
      <c r="M254" s="267" t="str">
        <f>'01-Mapa de riesgo-UO'!W255</f>
        <v xml:space="preserve">Firmar por parte de cada funcionario el Acta de compromiso ético   </v>
      </c>
      <c r="N254" s="266">
        <f>'01-Mapa de riesgo-UO'!AB255</f>
        <v>0</v>
      </c>
      <c r="O254" s="266" t="str">
        <f>'01-Mapa de riesgo-UO'!AF255</f>
        <v>Asignado</v>
      </c>
      <c r="P254" s="268" t="str">
        <f>'01-Mapa de riesgo-UO'!AK255</f>
        <v>Oportuno</v>
      </c>
      <c r="Q254" s="268" t="str">
        <f>'01-Mapa de riesgo-UO'!AP255</f>
        <v>Preventivo</v>
      </c>
      <c r="R254" s="462"/>
      <c r="S254" s="571" t="s">
        <v>2532</v>
      </c>
      <c r="T254" s="599"/>
      <c r="U254" s="269">
        <f>'01-Mapa de riesgo-UO'!AW255</f>
        <v>0</v>
      </c>
      <c r="V254" s="269">
        <f>'01-Mapa de riesgo-UO'!AX255</f>
        <v>0</v>
      </c>
      <c r="W254" s="270">
        <f>'01-Mapa de riesgo-UO'!K255</f>
        <v>0</v>
      </c>
      <c r="X254" s="271"/>
      <c r="Y254" s="272"/>
      <c r="Z254" s="273"/>
      <c r="AA254" s="273"/>
      <c r="AB254" s="469"/>
      <c r="AC254" s="264"/>
    </row>
    <row r="255" spans="1:29" ht="54.75" hidden="1" customHeight="1" x14ac:dyDescent="0.2">
      <c r="A255" s="463"/>
      <c r="B255" s="463"/>
      <c r="C255" s="463"/>
      <c r="D255" s="463"/>
      <c r="E255" s="463"/>
      <c r="F255" s="463"/>
      <c r="G255" s="266">
        <f>'01-Mapa de riesgo-UO'!I256</f>
        <v>0</v>
      </c>
      <c r="H255" s="463"/>
      <c r="I255" s="463"/>
      <c r="J255" s="463"/>
      <c r="K255" s="473"/>
      <c r="L255" s="473"/>
      <c r="M255" s="267">
        <f>'01-Mapa de riesgo-UO'!W256</f>
        <v>0</v>
      </c>
      <c r="N255" s="266">
        <f>'01-Mapa de riesgo-UO'!AB256</f>
        <v>0</v>
      </c>
      <c r="O255" s="266">
        <f>'01-Mapa de riesgo-UO'!AF256</f>
        <v>0</v>
      </c>
      <c r="P255" s="268">
        <f>'01-Mapa de riesgo-UO'!AK256</f>
        <v>0</v>
      </c>
      <c r="Q255" s="268">
        <f>'01-Mapa de riesgo-UO'!AP256</f>
        <v>0</v>
      </c>
      <c r="R255" s="463"/>
      <c r="S255" s="571"/>
      <c r="T255" s="599"/>
      <c r="U255" s="269">
        <f>'01-Mapa de riesgo-UO'!AW256</f>
        <v>0</v>
      </c>
      <c r="V255" s="269">
        <f>'01-Mapa de riesgo-UO'!AX256</f>
        <v>0</v>
      </c>
      <c r="W255" s="270">
        <f>'01-Mapa de riesgo-UO'!K256</f>
        <v>0</v>
      </c>
      <c r="X255" s="271"/>
      <c r="Y255" s="272"/>
      <c r="Z255" s="273"/>
      <c r="AA255" s="273"/>
      <c r="AB255" s="470"/>
      <c r="AC255" s="264"/>
    </row>
    <row r="256" spans="1:29" ht="54.75" hidden="1" customHeight="1" x14ac:dyDescent="0.2">
      <c r="A256" s="465">
        <v>83</v>
      </c>
      <c r="B256" s="465" t="str">
        <f>'01-Mapa de riesgo-UO'!D257</f>
        <v>EXTENSIÓN_PROYECCIÓN_SOCIAL</v>
      </c>
      <c r="C256" s="461" t="str">
        <f>+'01-Mapa de riesgo-UO'!F257</f>
        <v>NO</v>
      </c>
      <c r="D256" s="461" t="str">
        <f>'01-Mapa de riesgo-UO'!J257</f>
        <v>Imagen</v>
      </c>
      <c r="E256" s="461" t="str">
        <f>'01-Mapa de riesgo-UO'!K257</f>
        <v>Pérdida de la imparcialidad (4.1.3)</v>
      </c>
      <c r="F256" s="461" t="str">
        <f>'01-Mapa de riesgo-UO'!L257</f>
        <v xml:space="preserve">Los funcionarios podrían perder objetividad en los resultados al realizar actividades de comunicación con el cliente y participar en la ejecución y aprobación de la calibración </v>
      </c>
      <c r="G256" s="266" t="str">
        <f>'01-Mapa de riesgo-UO'!I257</f>
        <v xml:space="preserve">Conflicto de interés del  funcionario del laboratorio al realizar actividades administrativas y participar en la ejecución y aprobación de los servicios de calibración. </v>
      </c>
      <c r="H256" s="461" t="str">
        <f>'01-Mapa de riesgo-UO'!M257</f>
        <v>Pérdida de  credibilidad en el laboratorio</v>
      </c>
      <c r="I256" s="464" t="str">
        <f>'01-Mapa de riesgo-UO'!AT257</f>
        <v>LEVE</v>
      </c>
      <c r="J256" s="461" t="str">
        <f>'01-Mapa de riesgo-UO'!AU257</f>
        <v>Número de informes con pérdida de la imparcialidad / Número de informes expedidos por el laboratorio</v>
      </c>
      <c r="K256" s="533">
        <v>0</v>
      </c>
      <c r="L256" s="533" t="s">
        <v>2530</v>
      </c>
      <c r="M256" s="267" t="str">
        <f>'01-Mapa de riesgo-UO'!W257</f>
        <v xml:space="preserve">El personal encargado de la parte administrativa debe ser diferente al personal autorizado para realizar actividades de  calibración y aprobación. </v>
      </c>
      <c r="N256" s="266">
        <f>'01-Mapa de riesgo-UO'!AB257</f>
        <v>0</v>
      </c>
      <c r="O256" s="266" t="str">
        <f>'01-Mapa de riesgo-UO'!AF257</f>
        <v>Asignado</v>
      </c>
      <c r="P256" s="268" t="str">
        <f>'01-Mapa de riesgo-UO'!AK257</f>
        <v>Oportuno</v>
      </c>
      <c r="Q256" s="268" t="str">
        <f>'01-Mapa de riesgo-UO'!AP257</f>
        <v>Preventivo</v>
      </c>
      <c r="R256" s="464" t="str">
        <f>'01-Mapa de riesgo-UO'!AR257</f>
        <v>ACEPTABLE</v>
      </c>
      <c r="S256" s="571" t="s">
        <v>2532</v>
      </c>
      <c r="T256" s="599"/>
      <c r="U256" s="269" t="str">
        <f>'01-Mapa de riesgo-UO'!AW257</f>
        <v>ASUMIR</v>
      </c>
      <c r="V256" s="269">
        <f>'01-Mapa de riesgo-UO'!AX257</f>
        <v>0</v>
      </c>
      <c r="W256" s="270" t="str">
        <f>'01-Mapa de riesgo-UO'!K257</f>
        <v>Pérdida de la imparcialidad (4.1.3)</v>
      </c>
      <c r="X256" s="271"/>
      <c r="Y256" s="272"/>
      <c r="Z256" s="273"/>
      <c r="AA256" s="273"/>
      <c r="AB256" s="479" t="s">
        <v>2213</v>
      </c>
      <c r="AC256" s="264"/>
    </row>
    <row r="257" spans="1:29" ht="54.75" hidden="1" customHeight="1" x14ac:dyDescent="0.2">
      <c r="A257" s="462"/>
      <c r="B257" s="462"/>
      <c r="C257" s="462"/>
      <c r="D257" s="462"/>
      <c r="E257" s="462"/>
      <c r="F257" s="462"/>
      <c r="G257" s="266">
        <f>'01-Mapa de riesgo-UO'!I258</f>
        <v>0</v>
      </c>
      <c r="H257" s="462"/>
      <c r="I257" s="462"/>
      <c r="J257" s="462"/>
      <c r="K257" s="472"/>
      <c r="L257" s="472"/>
      <c r="M257" s="267" t="str">
        <f>'01-Mapa de riesgo-UO'!W258</f>
        <v>Firma del Acta de Compromiso Etico por parte del todo el personal</v>
      </c>
      <c r="N257" s="266">
        <f>'01-Mapa de riesgo-UO'!AB258</f>
        <v>0</v>
      </c>
      <c r="O257" s="266" t="str">
        <f>'01-Mapa de riesgo-UO'!AF258</f>
        <v>Asignado</v>
      </c>
      <c r="P257" s="268" t="str">
        <f>'01-Mapa de riesgo-UO'!AK258</f>
        <v>Oportuno</v>
      </c>
      <c r="Q257" s="268" t="str">
        <f>'01-Mapa de riesgo-UO'!AP258</f>
        <v>Preventivo</v>
      </c>
      <c r="R257" s="462"/>
      <c r="S257" s="571" t="s">
        <v>2532</v>
      </c>
      <c r="T257" s="599"/>
      <c r="U257" s="269">
        <f>'01-Mapa de riesgo-UO'!AW258</f>
        <v>0</v>
      </c>
      <c r="V257" s="269">
        <f>'01-Mapa de riesgo-UO'!AX258</f>
        <v>0</v>
      </c>
      <c r="W257" s="270">
        <f>'01-Mapa de riesgo-UO'!K258</f>
        <v>0</v>
      </c>
      <c r="X257" s="271"/>
      <c r="Y257" s="272"/>
      <c r="Z257" s="273"/>
      <c r="AA257" s="273"/>
      <c r="AB257" s="469"/>
      <c r="AC257" s="264"/>
    </row>
    <row r="258" spans="1:29" ht="54.75" hidden="1" customHeight="1" x14ac:dyDescent="0.2">
      <c r="A258" s="463"/>
      <c r="B258" s="463"/>
      <c r="C258" s="463"/>
      <c r="D258" s="463"/>
      <c r="E258" s="463"/>
      <c r="F258" s="463"/>
      <c r="G258" s="266">
        <f>'01-Mapa de riesgo-UO'!I259</f>
        <v>0</v>
      </c>
      <c r="H258" s="463"/>
      <c r="I258" s="463"/>
      <c r="J258" s="463"/>
      <c r="K258" s="473"/>
      <c r="L258" s="473"/>
      <c r="M258" s="267">
        <f>'01-Mapa de riesgo-UO'!W259</f>
        <v>0</v>
      </c>
      <c r="N258" s="266">
        <f>'01-Mapa de riesgo-UO'!AB259</f>
        <v>0</v>
      </c>
      <c r="O258" s="266">
        <f>'01-Mapa de riesgo-UO'!AF259</f>
        <v>0</v>
      </c>
      <c r="P258" s="268">
        <f>'01-Mapa de riesgo-UO'!AK259</f>
        <v>0</v>
      </c>
      <c r="Q258" s="268">
        <f>'01-Mapa de riesgo-UO'!AP259</f>
        <v>0</v>
      </c>
      <c r="R258" s="463"/>
      <c r="S258" s="571"/>
      <c r="T258" s="599"/>
      <c r="U258" s="269">
        <f>'01-Mapa de riesgo-UO'!AW259</f>
        <v>0</v>
      </c>
      <c r="V258" s="269">
        <f>'01-Mapa de riesgo-UO'!AX259</f>
        <v>0</v>
      </c>
      <c r="W258" s="270">
        <f>'01-Mapa de riesgo-UO'!K259</f>
        <v>0</v>
      </c>
      <c r="X258" s="271"/>
      <c r="Y258" s="272"/>
      <c r="Z258" s="273"/>
      <c r="AA258" s="273"/>
      <c r="AB258" s="470"/>
      <c r="AC258" s="264"/>
    </row>
    <row r="259" spans="1:29" ht="54.75" hidden="1" customHeight="1" x14ac:dyDescent="0.2">
      <c r="A259" s="465">
        <v>84</v>
      </c>
      <c r="B259" s="465" t="str">
        <f>'01-Mapa de riesgo-UO'!D260</f>
        <v>EXTENSIÓN_PROYECCIÓN_SOCIAL</v>
      </c>
      <c r="C259" s="461" t="str">
        <f>+'01-Mapa de riesgo-UO'!F260</f>
        <v>NO</v>
      </c>
      <c r="D259" s="461" t="str">
        <f>'01-Mapa de riesgo-UO'!J260</f>
        <v>Corrupción</v>
      </c>
      <c r="E259" s="461" t="str">
        <f>'01-Mapa de riesgo-UO'!K260</f>
        <v>Pérdida de la imparcialidad
(4.1.3)</v>
      </c>
      <c r="F259" s="461" t="str">
        <f>'01-Mapa de riesgo-UO'!L260</f>
        <v>Los funcionarios relacionados con los ensayos pierden  objetividad y los reultados arrojados en las actividades del laboratorio difieren con el  certificado entregado.</v>
      </c>
      <c r="G259" s="266" t="str">
        <f>'01-Mapa de riesgo-UO'!I260</f>
        <v>Soborno sobre un funcionario.</v>
      </c>
      <c r="H259" s="461" t="str">
        <f>'01-Mapa de riesgo-UO'!M260</f>
        <v>Pérdida de  credibilidad en el laboratorio.
Pérdida de la confianza en el funcionario.
Iniciación de un proceso disciplinario</v>
      </c>
      <c r="I259" s="464" t="str">
        <f>'01-Mapa de riesgo-UO'!AT260</f>
        <v>LEVE</v>
      </c>
      <c r="J259" s="461" t="str">
        <f>'01-Mapa de riesgo-UO'!AU260</f>
        <v># de informes con pérdida de la imparcialidad/ # de informes expedidos por el laboratorio</v>
      </c>
      <c r="K259" s="533">
        <v>0</v>
      </c>
      <c r="L259" s="533" t="s">
        <v>2547</v>
      </c>
      <c r="M259" s="267" t="str">
        <f>'01-Mapa de riesgo-UO'!W260</f>
        <v>Firma de cada funcionario del:
- Acta de compromiso ético
- Declaración de impedimento
- Compromiso de confidencialidad</v>
      </c>
      <c r="N259" s="266">
        <f>'01-Mapa de riesgo-UO'!AB260</f>
        <v>0</v>
      </c>
      <c r="O259" s="266" t="str">
        <f>'01-Mapa de riesgo-UO'!AF260</f>
        <v>Asignado</v>
      </c>
      <c r="P259" s="268" t="str">
        <f>'01-Mapa de riesgo-UO'!AK260</f>
        <v>Oportuno</v>
      </c>
      <c r="Q259" s="268" t="str">
        <f>'01-Mapa de riesgo-UO'!AP260</f>
        <v>Preventivo</v>
      </c>
      <c r="R259" s="464" t="str">
        <f>'01-Mapa de riesgo-UO'!AR260</f>
        <v>ACEPTABLE</v>
      </c>
      <c r="S259" s="571" t="s">
        <v>2553</v>
      </c>
      <c r="T259" s="599"/>
      <c r="U259" s="269" t="str">
        <f>'01-Mapa de riesgo-UO'!AW260</f>
        <v>ASUMIR</v>
      </c>
      <c r="V259" s="269">
        <f>'01-Mapa de riesgo-UO'!AX260</f>
        <v>0</v>
      </c>
      <c r="W259" s="270" t="str">
        <f>'01-Mapa de riesgo-UO'!K260</f>
        <v>Pérdida de la imparcialidad
(4.1.3)</v>
      </c>
      <c r="X259" s="271"/>
      <c r="Y259" s="272"/>
      <c r="Z259" s="273"/>
      <c r="AA259" s="273"/>
      <c r="AB259" s="479" t="s">
        <v>2209</v>
      </c>
      <c r="AC259" s="264"/>
    </row>
    <row r="260" spans="1:29" ht="54.75" hidden="1" customHeight="1" x14ac:dyDescent="0.2">
      <c r="A260" s="462"/>
      <c r="B260" s="462"/>
      <c r="C260" s="462"/>
      <c r="D260" s="462"/>
      <c r="E260" s="462"/>
      <c r="F260" s="462"/>
      <c r="G260" s="266" t="str">
        <f>'01-Mapa de riesgo-UO'!I261</f>
        <v xml:space="preserve">Orden de un superior sobre el resultado del ensayo </v>
      </c>
      <c r="H260" s="462"/>
      <c r="I260" s="462"/>
      <c r="J260" s="462"/>
      <c r="K260" s="472"/>
      <c r="L260" s="472"/>
      <c r="M260" s="267" t="str">
        <f>'01-Mapa de riesgo-UO'!W261</f>
        <v>Personal autorizado para  comunicaciones con el cliente es diferente al personal autorizado para realizar la ejecución de lo ensayos</v>
      </c>
      <c r="N260" s="266">
        <f>'01-Mapa de riesgo-UO'!AB261</f>
        <v>0</v>
      </c>
      <c r="O260" s="266" t="str">
        <f>'01-Mapa de riesgo-UO'!AF261</f>
        <v>Asignado</v>
      </c>
      <c r="P260" s="268" t="str">
        <f>'01-Mapa de riesgo-UO'!AK261</f>
        <v>Oportuno</v>
      </c>
      <c r="Q260" s="268" t="str">
        <f>'01-Mapa de riesgo-UO'!AP261</f>
        <v>Preventivo</v>
      </c>
      <c r="R260" s="462"/>
      <c r="S260" s="571" t="s">
        <v>2553</v>
      </c>
      <c r="T260" s="599"/>
      <c r="U260" s="269" t="str">
        <f>'01-Mapa de riesgo-UO'!AW261</f>
        <v>ASUMIR</v>
      </c>
      <c r="V260" s="269">
        <f>'01-Mapa de riesgo-UO'!AX261</f>
        <v>0</v>
      </c>
      <c r="W260" s="270">
        <f>'01-Mapa de riesgo-UO'!K261</f>
        <v>0</v>
      </c>
      <c r="X260" s="271"/>
      <c r="Y260" s="272"/>
      <c r="Z260" s="273"/>
      <c r="AA260" s="273"/>
      <c r="AB260" s="469"/>
      <c r="AC260" s="264"/>
    </row>
    <row r="261" spans="1:29" ht="54.75" hidden="1" customHeight="1" x14ac:dyDescent="0.2">
      <c r="A261" s="463"/>
      <c r="B261" s="463"/>
      <c r="C261" s="463"/>
      <c r="D261" s="463"/>
      <c r="E261" s="463"/>
      <c r="F261" s="463"/>
      <c r="G261" s="266" t="str">
        <f>'01-Mapa de riesgo-UO'!I262</f>
        <v>Conflicto de intereses, al prestar servicios de ensayo y calibración entre los que hacen parte  del  centro de laboratorios</v>
      </c>
      <c r="H261" s="463"/>
      <c r="I261" s="463"/>
      <c r="J261" s="463"/>
      <c r="K261" s="473"/>
      <c r="L261" s="473"/>
      <c r="M261" s="267" t="str">
        <f>'01-Mapa de riesgo-UO'!W262</f>
        <v>Cada laboratorio es un proyecto de extensión independiente en cuanto a recursos de personal, financieros y administrativos.</v>
      </c>
      <c r="N261" s="266">
        <f>'01-Mapa de riesgo-UO'!AB262</f>
        <v>0</v>
      </c>
      <c r="O261" s="266" t="str">
        <f>'01-Mapa de riesgo-UO'!AF262</f>
        <v>No asignado</v>
      </c>
      <c r="P261" s="268" t="str">
        <f>'01-Mapa de riesgo-UO'!AK262</f>
        <v>Oportuno</v>
      </c>
      <c r="Q261" s="268" t="str">
        <f>'01-Mapa de riesgo-UO'!AP262</f>
        <v>Preventivo</v>
      </c>
      <c r="R261" s="463"/>
      <c r="S261" s="571" t="s">
        <v>2553</v>
      </c>
      <c r="T261" s="599"/>
      <c r="U261" s="269" t="str">
        <f>'01-Mapa de riesgo-UO'!AW262</f>
        <v>ASUMIR</v>
      </c>
      <c r="V261" s="269">
        <f>'01-Mapa de riesgo-UO'!AX262</f>
        <v>0</v>
      </c>
      <c r="W261" s="270">
        <f>'01-Mapa de riesgo-UO'!K262</f>
        <v>0</v>
      </c>
      <c r="X261" s="271"/>
      <c r="Y261" s="272"/>
      <c r="Z261" s="273"/>
      <c r="AA261" s="273"/>
      <c r="AB261" s="470"/>
      <c r="AC261" s="264"/>
    </row>
    <row r="262" spans="1:29" ht="54.75" hidden="1" customHeight="1" x14ac:dyDescent="0.2">
      <c r="A262" s="465">
        <v>85</v>
      </c>
      <c r="B262" s="465" t="str">
        <f>'01-Mapa de riesgo-UO'!D263</f>
        <v>EXTENSIÓN_PROYECCIÓN_SOCIAL</v>
      </c>
      <c r="C262" s="461" t="str">
        <f>+'01-Mapa de riesgo-UO'!F263</f>
        <v>NO</v>
      </c>
      <c r="D262" s="461" t="str">
        <f>'01-Mapa de riesgo-UO'!J263</f>
        <v>Operacional</v>
      </c>
      <c r="E262" s="461" t="str">
        <f>'01-Mapa de riesgo-UO'!K263</f>
        <v>Pérdida de la validez de los resultados del laboratorio
(6,3)</v>
      </c>
      <c r="F262" s="461"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6" t="str">
        <f>'01-Mapa de riesgo-UO'!I263</f>
        <v>Condición de operación del equipo en estado transitorio</v>
      </c>
      <c r="H262" s="461" t="str">
        <f>'01-Mapa de riesgo-UO'!M263</f>
        <v>Pérdida de  credibilidad en el laboratorio.
Pérdida de la confianza en el laboratorio.
Desviaciones significativas según la información declarada por el cliente.</v>
      </c>
      <c r="I262" s="464" t="str">
        <f>'01-Mapa de riesgo-UO'!AT263</f>
        <v>LEVE</v>
      </c>
      <c r="J262" s="461" t="str">
        <f>'01-Mapa de riesgo-UO'!AU263</f>
        <v>Número de veces en que las condiciones ambientales o modo de operación se salieron de los límites</v>
      </c>
      <c r="K262" s="533">
        <v>0</v>
      </c>
      <c r="L262" s="533" t="s">
        <v>2548</v>
      </c>
      <c r="M262" s="267" t="str">
        <f>'01-Mapa de riesgo-UO'!W263</f>
        <v>Control de condiciones ambientales</v>
      </c>
      <c r="N262" s="266">
        <f>'01-Mapa de riesgo-UO'!AB263</f>
        <v>0</v>
      </c>
      <c r="O262" s="266" t="str">
        <f>'01-Mapa de riesgo-UO'!AF263</f>
        <v>Asignado</v>
      </c>
      <c r="P262" s="268" t="str">
        <f>'01-Mapa de riesgo-UO'!AK263</f>
        <v>Oportuno</v>
      </c>
      <c r="Q262" s="268" t="str">
        <f>'01-Mapa de riesgo-UO'!AP263</f>
        <v>Preventivo</v>
      </c>
      <c r="R262" s="464" t="str">
        <f>'01-Mapa de riesgo-UO'!AR263</f>
        <v>ACEPTABLE</v>
      </c>
      <c r="S262" s="571" t="s">
        <v>2553</v>
      </c>
      <c r="T262" s="599"/>
      <c r="U262" s="269" t="str">
        <f>'01-Mapa de riesgo-UO'!AW263</f>
        <v>ASUMIR</v>
      </c>
      <c r="V262" s="269">
        <f>'01-Mapa de riesgo-UO'!AX263</f>
        <v>0</v>
      </c>
      <c r="W262" s="270" t="str">
        <f>'01-Mapa de riesgo-UO'!K263</f>
        <v>Pérdida de la validez de los resultados del laboratorio
(6,3)</v>
      </c>
      <c r="X262" s="271"/>
      <c r="Y262" s="272"/>
      <c r="Z262" s="273"/>
      <c r="AA262" s="273"/>
      <c r="AB262" s="479" t="s">
        <v>2209</v>
      </c>
      <c r="AC262" s="264"/>
    </row>
    <row r="263" spans="1:29" ht="54.75" hidden="1" customHeight="1" x14ac:dyDescent="0.2">
      <c r="A263" s="462"/>
      <c r="B263" s="462"/>
      <c r="C263" s="462"/>
      <c r="D263" s="462"/>
      <c r="E263" s="462"/>
      <c r="F263" s="462"/>
      <c r="G263" s="266">
        <f>'01-Mapa de riesgo-UO'!I264</f>
        <v>0</v>
      </c>
      <c r="H263" s="462"/>
      <c r="I263" s="462"/>
      <c r="J263" s="462"/>
      <c r="K263" s="472"/>
      <c r="L263" s="472"/>
      <c r="M263" s="267" t="str">
        <f>'01-Mapa de riesgo-UO'!W264</f>
        <v>Se solicita al cliente cuando aplica, la condicion 3.25 de la norma ISO 5151 y  la condicioón 3.15 de la norma ISO 16358-1 half load operation</v>
      </c>
      <c r="N263" s="266">
        <f>'01-Mapa de riesgo-UO'!AB264</f>
        <v>0</v>
      </c>
      <c r="O263" s="266" t="str">
        <f>'01-Mapa de riesgo-UO'!AF264</f>
        <v>Asignado</v>
      </c>
      <c r="P263" s="268" t="str">
        <f>'01-Mapa de riesgo-UO'!AK264</f>
        <v>Oportuno</v>
      </c>
      <c r="Q263" s="268" t="str">
        <f>'01-Mapa de riesgo-UO'!AP264</f>
        <v>Preventivo</v>
      </c>
      <c r="R263" s="462"/>
      <c r="S263" s="571" t="s">
        <v>2553</v>
      </c>
      <c r="T263" s="599"/>
      <c r="U263" s="269" t="str">
        <f>'01-Mapa de riesgo-UO'!AW264</f>
        <v>ASUMIR</v>
      </c>
      <c r="V263" s="269">
        <f>'01-Mapa de riesgo-UO'!AX264</f>
        <v>0</v>
      </c>
      <c r="W263" s="270">
        <f>'01-Mapa de riesgo-UO'!K264</f>
        <v>0</v>
      </c>
      <c r="X263" s="271"/>
      <c r="Y263" s="272"/>
      <c r="Z263" s="273"/>
      <c r="AA263" s="273"/>
      <c r="AB263" s="469"/>
      <c r="AC263" s="264"/>
    </row>
    <row r="264" spans="1:29" ht="54.75" hidden="1" customHeight="1" x14ac:dyDescent="0.2">
      <c r="A264" s="463"/>
      <c r="B264" s="463"/>
      <c r="C264" s="463"/>
      <c r="D264" s="463"/>
      <c r="E264" s="463"/>
      <c r="F264" s="463"/>
      <c r="G264" s="266">
        <f>'01-Mapa de riesgo-UO'!I265</f>
        <v>0</v>
      </c>
      <c r="H264" s="463"/>
      <c r="I264" s="463"/>
      <c r="J264" s="463"/>
      <c r="K264" s="473"/>
      <c r="L264" s="473"/>
      <c r="M264" s="267">
        <f>'01-Mapa de riesgo-UO'!W265</f>
        <v>0</v>
      </c>
      <c r="N264" s="266">
        <f>'01-Mapa de riesgo-UO'!AB265</f>
        <v>0</v>
      </c>
      <c r="O264" s="266">
        <f>'01-Mapa de riesgo-UO'!AF265</f>
        <v>0</v>
      </c>
      <c r="P264" s="268">
        <f>'01-Mapa de riesgo-UO'!AK265</f>
        <v>0</v>
      </c>
      <c r="Q264" s="268">
        <f>'01-Mapa de riesgo-UO'!AP265</f>
        <v>0</v>
      </c>
      <c r="R264" s="463"/>
      <c r="S264" s="571"/>
      <c r="T264" s="599"/>
      <c r="U264" s="269">
        <f>'01-Mapa de riesgo-UO'!AW265</f>
        <v>0</v>
      </c>
      <c r="V264" s="269">
        <f>'01-Mapa de riesgo-UO'!AX265</f>
        <v>0</v>
      </c>
      <c r="W264" s="270">
        <f>'01-Mapa de riesgo-UO'!K265</f>
        <v>0</v>
      </c>
      <c r="X264" s="271"/>
      <c r="Y264" s="272"/>
      <c r="Z264" s="273"/>
      <c r="AA264" s="273"/>
      <c r="AB264" s="470"/>
      <c r="AC264" s="264"/>
    </row>
    <row r="265" spans="1:29" ht="54.75" hidden="1" customHeight="1" x14ac:dyDescent="0.2">
      <c r="A265" s="465">
        <v>86</v>
      </c>
      <c r="B265" s="465" t="str">
        <f>'01-Mapa de riesgo-UO'!D266</f>
        <v>EXTENSIÓN_PROYECCIÓN_SOCIAL</v>
      </c>
      <c r="C265" s="461" t="str">
        <f>+'01-Mapa de riesgo-UO'!F266</f>
        <v>NO</v>
      </c>
      <c r="D265" s="461" t="str">
        <f>'01-Mapa de riesgo-UO'!J266</f>
        <v>Operacional</v>
      </c>
      <c r="E265" s="461" t="str">
        <f>'01-Mapa de riesgo-UO'!K266</f>
        <v>Pérdida de la validez de los resultados del laboratorio
(6,4.6)</v>
      </c>
      <c r="F265" s="461" t="str">
        <f>'01-Mapa de riesgo-UO'!L266</f>
        <v xml:space="preserve">Utlizar  equipos de medición sin calibración y que estos afecten la validez de los resultados  por su  exactitud o la incertidumbre </v>
      </c>
      <c r="G265" s="266" t="str">
        <f>'01-Mapa de riesgo-UO'!I266</f>
        <v>Incumplimiento en el plan de calibración, verificación y mantenimiento</v>
      </c>
      <c r="H265" s="461" t="str">
        <f>'01-Mapa de riesgo-UO'!M266</f>
        <v xml:space="preserve">Pérdida de  credibilidad en el laboratorio
Pérdida de la confianza en el laboratorio
</v>
      </c>
      <c r="I265" s="464" t="str">
        <f>'01-Mapa de riesgo-UO'!AT266</f>
        <v>LEVE</v>
      </c>
      <c r="J265" s="461" t="str">
        <f>'01-Mapa de riesgo-UO'!AU266</f>
        <v>% de cumplimiento del plan de calibración, verificación y mantenimiento</v>
      </c>
      <c r="K265" s="534">
        <v>1</v>
      </c>
      <c r="L265" s="533" t="s">
        <v>2549</v>
      </c>
      <c r="M265" s="267" t="str">
        <f>'01-Mapa de riesgo-UO'!W266</f>
        <v xml:space="preserve">Plan de calibración, verificación y mantenimiento anual con fechas de cumplimiento.
</v>
      </c>
      <c r="N265" s="266">
        <f>'01-Mapa de riesgo-UO'!AB266</f>
        <v>0</v>
      </c>
      <c r="O265" s="266" t="str">
        <f>'01-Mapa de riesgo-UO'!AF266</f>
        <v>Asignado</v>
      </c>
      <c r="P265" s="268" t="str">
        <f>'01-Mapa de riesgo-UO'!AK266</f>
        <v>Oportuno</v>
      </c>
      <c r="Q265" s="268" t="str">
        <f>'01-Mapa de riesgo-UO'!AP266</f>
        <v>Preventivo</v>
      </c>
      <c r="R265" s="464" t="str">
        <f>'01-Mapa de riesgo-UO'!AR266</f>
        <v>ACEPTABLE</v>
      </c>
      <c r="S265" s="571" t="s">
        <v>2553</v>
      </c>
      <c r="T265" s="599"/>
      <c r="U265" s="269" t="str">
        <f>'01-Mapa de riesgo-UO'!AW266</f>
        <v>ASUMIR</v>
      </c>
      <c r="V265" s="269">
        <f>'01-Mapa de riesgo-UO'!AX266</f>
        <v>0</v>
      </c>
      <c r="W265" s="270" t="str">
        <f>'01-Mapa de riesgo-UO'!K266</f>
        <v>Pérdida de la validez de los resultados del laboratorio
(6,4.6)</v>
      </c>
      <c r="X265" s="271"/>
      <c r="Y265" s="272"/>
      <c r="Z265" s="273"/>
      <c r="AA265" s="273"/>
      <c r="AB265" s="479" t="s">
        <v>2209</v>
      </c>
      <c r="AC265" s="264"/>
    </row>
    <row r="266" spans="1:29" ht="54.75" hidden="1" customHeight="1" x14ac:dyDescent="0.2">
      <c r="A266" s="462"/>
      <c r="B266" s="462"/>
      <c r="C266" s="462"/>
      <c r="D266" s="462"/>
      <c r="E266" s="462"/>
      <c r="F266" s="462"/>
      <c r="G266" s="266">
        <f>'01-Mapa de riesgo-UO'!I267</f>
        <v>0</v>
      </c>
      <c r="H266" s="462"/>
      <c r="I266" s="462"/>
      <c r="J266" s="462"/>
      <c r="K266" s="472"/>
      <c r="L266" s="472"/>
      <c r="M266" s="267" t="str">
        <f>'01-Mapa de riesgo-UO'!W267</f>
        <v>Cálculo del intervalo de calibración</v>
      </c>
      <c r="N266" s="266">
        <f>'01-Mapa de riesgo-UO'!AB267</f>
        <v>0</v>
      </c>
      <c r="O266" s="266" t="str">
        <f>'01-Mapa de riesgo-UO'!AF267</f>
        <v>Asignado</v>
      </c>
      <c r="P266" s="268" t="str">
        <f>'01-Mapa de riesgo-UO'!AK267</f>
        <v>Oportuno</v>
      </c>
      <c r="Q266" s="268" t="str">
        <f>'01-Mapa de riesgo-UO'!AP267</f>
        <v>Preventivo</v>
      </c>
      <c r="R266" s="462"/>
      <c r="S266" s="571" t="s">
        <v>2553</v>
      </c>
      <c r="T266" s="599"/>
      <c r="U266" s="269" t="str">
        <f>'01-Mapa de riesgo-UO'!AW267</f>
        <v>ASUMIR</v>
      </c>
      <c r="V266" s="269">
        <f>'01-Mapa de riesgo-UO'!AX267</f>
        <v>0</v>
      </c>
      <c r="W266" s="270">
        <f>'01-Mapa de riesgo-UO'!K267</f>
        <v>0</v>
      </c>
      <c r="X266" s="271"/>
      <c r="Y266" s="272"/>
      <c r="Z266" s="273"/>
      <c r="AA266" s="273"/>
      <c r="AB266" s="469"/>
      <c r="AC266" s="264"/>
    </row>
    <row r="267" spans="1:29" ht="54.75" hidden="1" customHeight="1" x14ac:dyDescent="0.2">
      <c r="A267" s="463"/>
      <c r="B267" s="463"/>
      <c r="C267" s="463"/>
      <c r="D267" s="463"/>
      <c r="E267" s="463"/>
      <c r="F267" s="463"/>
      <c r="G267" s="266">
        <f>'01-Mapa de riesgo-UO'!I268</f>
        <v>0</v>
      </c>
      <c r="H267" s="463"/>
      <c r="I267" s="463"/>
      <c r="J267" s="463"/>
      <c r="K267" s="473"/>
      <c r="L267" s="473"/>
      <c r="M267" s="267">
        <f>'01-Mapa de riesgo-UO'!W268</f>
        <v>0</v>
      </c>
      <c r="N267" s="266">
        <f>'01-Mapa de riesgo-UO'!AB268</f>
        <v>0</v>
      </c>
      <c r="O267" s="266">
        <f>'01-Mapa de riesgo-UO'!AF268</f>
        <v>0</v>
      </c>
      <c r="P267" s="268">
        <f>'01-Mapa de riesgo-UO'!AK268</f>
        <v>0</v>
      </c>
      <c r="Q267" s="268">
        <f>'01-Mapa de riesgo-UO'!AP268</f>
        <v>0</v>
      </c>
      <c r="R267" s="463"/>
      <c r="S267" s="571"/>
      <c r="T267" s="599"/>
      <c r="U267" s="269">
        <f>'01-Mapa de riesgo-UO'!AW268</f>
        <v>0</v>
      </c>
      <c r="V267" s="269">
        <f>'01-Mapa de riesgo-UO'!AX268</f>
        <v>0</v>
      </c>
      <c r="W267" s="270">
        <f>'01-Mapa de riesgo-UO'!K268</f>
        <v>0</v>
      </c>
      <c r="X267" s="271"/>
      <c r="Y267" s="272"/>
      <c r="Z267" s="273"/>
      <c r="AA267" s="273"/>
      <c r="AB267" s="470"/>
      <c r="AC267" s="264"/>
    </row>
    <row r="268" spans="1:29" ht="54.75" hidden="1" customHeight="1" x14ac:dyDescent="0.2">
      <c r="A268" s="465">
        <v>87</v>
      </c>
      <c r="B268" s="465" t="str">
        <f>'01-Mapa de riesgo-UO'!D269</f>
        <v>EXTENSIÓN_PROYECCIÓN_SOCIAL</v>
      </c>
      <c r="C268" s="461" t="str">
        <f>+'01-Mapa de riesgo-UO'!F269</f>
        <v>NO</v>
      </c>
      <c r="D268" s="461" t="str">
        <f>'01-Mapa de riesgo-UO'!J269</f>
        <v>Operacional</v>
      </c>
      <c r="E268" s="461" t="str">
        <f>'01-Mapa de riesgo-UO'!K269</f>
        <v>Pérdida de la validez de los resultados del laboratorio
(6,4.9)</v>
      </c>
      <c r="F268" s="461"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6" t="str">
        <f>'01-Mapa de riesgo-UO'!I269</f>
        <v>Toma de datos con un equipo defectusoso</v>
      </c>
      <c r="H268" s="461" t="str">
        <f>'01-Mapa de riesgo-UO'!M269</f>
        <v>Pérdida de  credibilidad en el laboratorio.
Pérdida de la confianza en el laboratorio.
Desviaciiones significativas en los resultados de ensayos.</v>
      </c>
      <c r="I268" s="464" t="str">
        <f>'01-Mapa de riesgo-UO'!AT269</f>
        <v>LEVE</v>
      </c>
      <c r="J268" s="461" t="str">
        <f>'01-Mapa de riesgo-UO'!AU269</f>
        <v>#  de equipos defectuoss detectados en el laboratorio / Total de equipos.
# De desviaciones superiores al 5% del software validado / total de datos maestros</v>
      </c>
      <c r="K268" s="533">
        <v>0</v>
      </c>
      <c r="L268" s="533" t="s">
        <v>2550</v>
      </c>
      <c r="M268" s="267" t="str">
        <f>'01-Mapa de riesgo-UO'!W269</f>
        <v xml:space="preserve">Verificaciones intermedias de acuerdo al instructivo de manejo de equipos mantenimientos y verificaciones del LPEA
 </v>
      </c>
      <c r="N268" s="266">
        <f>'01-Mapa de riesgo-UO'!AB269</f>
        <v>0</v>
      </c>
      <c r="O268" s="266" t="str">
        <f>'01-Mapa de riesgo-UO'!AF269</f>
        <v>Asignado</v>
      </c>
      <c r="P268" s="268" t="str">
        <f>'01-Mapa de riesgo-UO'!AK269</f>
        <v>Oportuno</v>
      </c>
      <c r="Q268" s="268" t="str">
        <f>'01-Mapa de riesgo-UO'!AP269</f>
        <v>Preventivo</v>
      </c>
      <c r="R268" s="464" t="str">
        <f>'01-Mapa de riesgo-UO'!AR269</f>
        <v>FUERTE</v>
      </c>
      <c r="S268" s="571" t="s">
        <v>2553</v>
      </c>
      <c r="T268" s="599"/>
      <c r="U268" s="269" t="str">
        <f>'01-Mapa de riesgo-UO'!AW269</f>
        <v>ASUMIR</v>
      </c>
      <c r="V268" s="269">
        <f>'01-Mapa de riesgo-UO'!AX269</f>
        <v>0</v>
      </c>
      <c r="W268" s="270" t="str">
        <f>'01-Mapa de riesgo-UO'!K269</f>
        <v>Pérdida de la validez de los resultados del laboratorio
(6,4.9)</v>
      </c>
      <c r="X268" s="271"/>
      <c r="Y268" s="272"/>
      <c r="Z268" s="273"/>
      <c r="AA268" s="273"/>
      <c r="AB268" s="479" t="s">
        <v>2209</v>
      </c>
      <c r="AC268" s="264"/>
    </row>
    <row r="269" spans="1:29" ht="54.75" hidden="1" customHeight="1" x14ac:dyDescent="0.2">
      <c r="A269" s="462"/>
      <c r="B269" s="462"/>
      <c r="C269" s="462"/>
      <c r="D269" s="462"/>
      <c r="E269" s="462"/>
      <c r="F269" s="462"/>
      <c r="G269" s="266" t="str">
        <f>'01-Mapa de riesgo-UO'!I270</f>
        <v>Procesamiento de datos con un software  no validado</v>
      </c>
      <c r="H269" s="462"/>
      <c r="I269" s="462"/>
      <c r="J269" s="462"/>
      <c r="K269" s="472"/>
      <c r="L269" s="472"/>
      <c r="M269" s="267" t="str">
        <f>'01-Mapa de riesgo-UO'!W270</f>
        <v xml:space="preserve">Evaluación de las ecuaciones y condicionales en un software de ingeniería.
Los resultados se presentan el formato validación de software
</v>
      </c>
      <c r="N269" s="266" t="str">
        <f>'01-Mapa de riesgo-UO'!AB270</f>
        <v>Software</v>
      </c>
      <c r="O269" s="266" t="str">
        <f>'01-Mapa de riesgo-UO'!AF270</f>
        <v>Asignado</v>
      </c>
      <c r="P269" s="268" t="str">
        <f>'01-Mapa de riesgo-UO'!AK270</f>
        <v>Oportuno</v>
      </c>
      <c r="Q269" s="268" t="str">
        <f>'01-Mapa de riesgo-UO'!AP270</f>
        <v>Preventivo</v>
      </c>
      <c r="R269" s="462"/>
      <c r="S269" s="571" t="s">
        <v>2553</v>
      </c>
      <c r="T269" s="599"/>
      <c r="U269" s="269" t="str">
        <f>'01-Mapa de riesgo-UO'!AW270</f>
        <v>ASUMIR</v>
      </c>
      <c r="V269" s="269">
        <f>'01-Mapa de riesgo-UO'!AX270</f>
        <v>0</v>
      </c>
      <c r="W269" s="270">
        <f>'01-Mapa de riesgo-UO'!K270</f>
        <v>0</v>
      </c>
      <c r="X269" s="271"/>
      <c r="Y269" s="272"/>
      <c r="Z269" s="273"/>
      <c r="AA269" s="273"/>
      <c r="AB269" s="469"/>
      <c r="AC269" s="264"/>
    </row>
    <row r="270" spans="1:29" ht="54.75" hidden="1" customHeight="1" x14ac:dyDescent="0.2">
      <c r="A270" s="463"/>
      <c r="B270" s="463"/>
      <c r="C270" s="463"/>
      <c r="D270" s="463"/>
      <c r="E270" s="463"/>
      <c r="F270" s="463"/>
      <c r="G270" s="266">
        <f>'01-Mapa de riesgo-UO'!I271</f>
        <v>0</v>
      </c>
      <c r="H270" s="463"/>
      <c r="I270" s="463"/>
      <c r="J270" s="463"/>
      <c r="K270" s="473"/>
      <c r="L270" s="473"/>
      <c r="M270" s="267">
        <f>'01-Mapa de riesgo-UO'!W271</f>
        <v>0</v>
      </c>
      <c r="N270" s="266">
        <f>'01-Mapa de riesgo-UO'!AB271</f>
        <v>0</v>
      </c>
      <c r="O270" s="266">
        <f>'01-Mapa de riesgo-UO'!AF271</f>
        <v>0</v>
      </c>
      <c r="P270" s="268">
        <f>'01-Mapa de riesgo-UO'!AK271</f>
        <v>0</v>
      </c>
      <c r="Q270" s="268">
        <f>'01-Mapa de riesgo-UO'!AP271</f>
        <v>0</v>
      </c>
      <c r="R270" s="463"/>
      <c r="S270" s="571"/>
      <c r="T270" s="599"/>
      <c r="U270" s="269">
        <f>'01-Mapa de riesgo-UO'!AW271</f>
        <v>0</v>
      </c>
      <c r="V270" s="269">
        <f>'01-Mapa de riesgo-UO'!AX271</f>
        <v>0</v>
      </c>
      <c r="W270" s="270">
        <f>'01-Mapa de riesgo-UO'!K271</f>
        <v>0</v>
      </c>
      <c r="X270" s="271"/>
      <c r="Y270" s="272"/>
      <c r="Z270" s="273"/>
      <c r="AA270" s="273"/>
      <c r="AB270" s="470"/>
      <c r="AC270" s="264"/>
    </row>
    <row r="271" spans="1:29" ht="54.75" hidden="1" customHeight="1" x14ac:dyDescent="0.2">
      <c r="A271" s="465">
        <v>88</v>
      </c>
      <c r="B271" s="465" t="str">
        <f>'01-Mapa de riesgo-UO'!D272</f>
        <v>EXTENSIÓN_PROYECCIÓN_SOCIAL</v>
      </c>
      <c r="C271" s="461" t="str">
        <f>+'01-Mapa de riesgo-UO'!F272</f>
        <v>NO</v>
      </c>
      <c r="D271" s="461" t="str">
        <f>'01-Mapa de riesgo-UO'!J272</f>
        <v>Operacional</v>
      </c>
      <c r="E271" s="461" t="str">
        <f>'01-Mapa de riesgo-UO'!K272</f>
        <v>Emisión de una Declaración de Conformidad errada
(7,8,6)</v>
      </c>
      <c r="F271" s="461" t="str">
        <f>'01-Mapa de riesgo-UO'!L272</f>
        <v xml:space="preserve">Al solicitar el cliente una declaración del laboratorio frente a la conformidad de un ensayo; el laboratorio emite en el certifcado una declaración de conformidad errada. </v>
      </c>
      <c r="G271" s="266" t="str">
        <f>'01-Mapa de riesgo-UO'!I272</f>
        <v>Regla de decisión del laboratorio inadecuada</v>
      </c>
      <c r="H271" s="461" t="str">
        <f>'01-Mapa de riesgo-UO'!M272</f>
        <v>Pérdida de  credibilidad en el laboratorio.
Pérdida de la confianza en el laboratorio</v>
      </c>
      <c r="I271" s="464" t="str">
        <f>'01-Mapa de riesgo-UO'!AT272</f>
        <v>LEVE</v>
      </c>
      <c r="J271" s="461" t="str">
        <f>'01-Mapa de riesgo-UO'!AU272</f>
        <v>No de informes con declaración de conformidad equivocada / No de informes con declaración de conformidad</v>
      </c>
      <c r="K271" s="533">
        <v>0</v>
      </c>
      <c r="L271" s="533" t="s">
        <v>2551</v>
      </c>
      <c r="M271" s="267" t="str">
        <f>'01-Mapa de riesgo-UO'!W272</f>
        <v>El cliente mediante la cotización acepta la regla de decisión del laboratorio.
Regla de decisión documentada para el laboratorio</v>
      </c>
      <c r="N271" s="266">
        <f>'01-Mapa de riesgo-UO'!AB272</f>
        <v>0</v>
      </c>
      <c r="O271" s="266" t="str">
        <f>'01-Mapa de riesgo-UO'!AF272</f>
        <v>Asignado</v>
      </c>
      <c r="P271" s="268" t="str">
        <f>'01-Mapa de riesgo-UO'!AK272</f>
        <v>Oportuno</v>
      </c>
      <c r="Q271" s="268" t="str">
        <f>'01-Mapa de riesgo-UO'!AP272</f>
        <v>Preventivo</v>
      </c>
      <c r="R271" s="464" t="str">
        <f>'01-Mapa de riesgo-UO'!AR272</f>
        <v>ACEPTABLE</v>
      </c>
      <c r="S271" s="571" t="s">
        <v>2553</v>
      </c>
      <c r="T271" s="599"/>
      <c r="U271" s="269" t="str">
        <f>'01-Mapa de riesgo-UO'!AW272</f>
        <v>ASUMIR</v>
      </c>
      <c r="V271" s="269">
        <f>'01-Mapa de riesgo-UO'!AX272</f>
        <v>0</v>
      </c>
      <c r="W271" s="270" t="str">
        <f>'01-Mapa de riesgo-UO'!K272</f>
        <v>Emisión de una Declaración de Conformidad errada
(7,8,6)</v>
      </c>
      <c r="X271" s="271"/>
      <c r="Y271" s="272"/>
      <c r="Z271" s="273"/>
      <c r="AA271" s="273"/>
      <c r="AB271" s="479" t="s">
        <v>2209</v>
      </c>
      <c r="AC271" s="264"/>
    </row>
    <row r="272" spans="1:29" ht="54.75" hidden="1" customHeight="1" x14ac:dyDescent="0.2">
      <c r="A272" s="462"/>
      <c r="B272" s="462"/>
      <c r="C272" s="462"/>
      <c r="D272" s="462"/>
      <c r="E272" s="462"/>
      <c r="F272" s="462"/>
      <c r="G272" s="266">
        <f>'01-Mapa de riesgo-UO'!I273</f>
        <v>0</v>
      </c>
      <c r="H272" s="462"/>
      <c r="I272" s="462"/>
      <c r="J272" s="462"/>
      <c r="K272" s="472"/>
      <c r="L272" s="472"/>
      <c r="M272" s="267">
        <f>'01-Mapa de riesgo-UO'!W273</f>
        <v>0</v>
      </c>
      <c r="N272" s="266">
        <f>'01-Mapa de riesgo-UO'!AB273</f>
        <v>0</v>
      </c>
      <c r="O272" s="266">
        <f>'01-Mapa de riesgo-UO'!AF273</f>
        <v>0</v>
      </c>
      <c r="P272" s="268">
        <f>'01-Mapa de riesgo-UO'!AK273</f>
        <v>0</v>
      </c>
      <c r="Q272" s="268">
        <f>'01-Mapa de riesgo-UO'!AP273</f>
        <v>0</v>
      </c>
      <c r="R272" s="462"/>
      <c r="S272" s="571"/>
      <c r="T272" s="599"/>
      <c r="U272" s="269">
        <f>'01-Mapa de riesgo-UO'!AW273</f>
        <v>0</v>
      </c>
      <c r="V272" s="269">
        <f>'01-Mapa de riesgo-UO'!AX273</f>
        <v>0</v>
      </c>
      <c r="W272" s="270">
        <f>'01-Mapa de riesgo-UO'!K273</f>
        <v>0</v>
      </c>
      <c r="X272" s="271"/>
      <c r="Y272" s="272"/>
      <c r="Z272" s="273"/>
      <c r="AA272" s="273"/>
      <c r="AB272" s="469"/>
      <c r="AC272" s="264"/>
    </row>
    <row r="273" spans="1:29" ht="54.75" hidden="1" customHeight="1" x14ac:dyDescent="0.2">
      <c r="A273" s="463"/>
      <c r="B273" s="463"/>
      <c r="C273" s="463"/>
      <c r="D273" s="463"/>
      <c r="E273" s="463"/>
      <c r="F273" s="463"/>
      <c r="G273" s="266">
        <f>'01-Mapa de riesgo-UO'!I274</f>
        <v>0</v>
      </c>
      <c r="H273" s="463"/>
      <c r="I273" s="463"/>
      <c r="J273" s="463"/>
      <c r="K273" s="473"/>
      <c r="L273" s="473"/>
      <c r="M273" s="267">
        <f>'01-Mapa de riesgo-UO'!W274</f>
        <v>0</v>
      </c>
      <c r="N273" s="266">
        <f>'01-Mapa de riesgo-UO'!AB274</f>
        <v>0</v>
      </c>
      <c r="O273" s="266">
        <f>'01-Mapa de riesgo-UO'!AF274</f>
        <v>0</v>
      </c>
      <c r="P273" s="268">
        <f>'01-Mapa de riesgo-UO'!AK274</f>
        <v>0</v>
      </c>
      <c r="Q273" s="268">
        <f>'01-Mapa de riesgo-UO'!AP274</f>
        <v>0</v>
      </c>
      <c r="R273" s="463"/>
      <c r="S273" s="571"/>
      <c r="T273" s="599"/>
      <c r="U273" s="269">
        <f>'01-Mapa de riesgo-UO'!AW274</f>
        <v>0</v>
      </c>
      <c r="V273" s="269">
        <f>'01-Mapa de riesgo-UO'!AX274</f>
        <v>0</v>
      </c>
      <c r="W273" s="270">
        <f>'01-Mapa de riesgo-UO'!K274</f>
        <v>0</v>
      </c>
      <c r="X273" s="271"/>
      <c r="Y273" s="272"/>
      <c r="Z273" s="273"/>
      <c r="AA273" s="273"/>
      <c r="AB273" s="470"/>
      <c r="AC273" s="264"/>
    </row>
    <row r="274" spans="1:29" ht="54.75" hidden="1" customHeight="1" x14ac:dyDescent="0.2">
      <c r="A274" s="465">
        <v>89</v>
      </c>
      <c r="B274" s="465" t="str">
        <f>'01-Mapa de riesgo-UO'!D275</f>
        <v>EXTENSIÓN_PROYECCIÓN_SOCIAL</v>
      </c>
      <c r="C274" s="461" t="str">
        <f>+'01-Mapa de riesgo-UO'!F275</f>
        <v>NO</v>
      </c>
      <c r="D274" s="461" t="str">
        <f>'01-Mapa de riesgo-UO'!J275</f>
        <v>Operacional</v>
      </c>
      <c r="E274" s="461" t="str">
        <f>'01-Mapa de riesgo-UO'!K275</f>
        <v>Pérdida de la validez de los resultados
(7.6)</v>
      </c>
      <c r="F274" s="461" t="str">
        <f>'01-Mapa de riesgo-UO'!L275</f>
        <v xml:space="preserve"> El laboratorio no  tiene en cuenta todos los componentes para realizar el cálculo de incertidumbre.</v>
      </c>
      <c r="G274" s="266" t="str">
        <f>'01-Mapa de riesgo-UO'!I275</f>
        <v>No cumplir la guía de incertidumbre ISO TS 16491 para el método del calorimetro balanceado</v>
      </c>
      <c r="H274" s="461" t="str">
        <f>'01-Mapa de riesgo-UO'!M275</f>
        <v xml:space="preserve">Pérdida de  credibilidad en el laboratorio
Pérdida de la confianza en el laboratorio
No conformidades en audiorías internas y externas
</v>
      </c>
      <c r="I274" s="464" t="str">
        <f>'01-Mapa de riesgo-UO'!AT275</f>
        <v>LEVE</v>
      </c>
      <c r="J274" s="461" t="str">
        <f>'01-Mapa de riesgo-UO'!AU275</f>
        <v>Incertidumbre expandida mayor al 5% de la capacidad total del enfriamiento</v>
      </c>
      <c r="K274" s="533">
        <v>0</v>
      </c>
      <c r="L274" s="533" t="s">
        <v>2552</v>
      </c>
      <c r="M274" s="267" t="str">
        <f>'01-Mapa de riesgo-UO'!W275</f>
        <v>Determinación de la incertidumbre</v>
      </c>
      <c r="N274" s="266">
        <f>'01-Mapa de riesgo-UO'!AB275</f>
        <v>0</v>
      </c>
      <c r="O274" s="266" t="str">
        <f>'01-Mapa de riesgo-UO'!AF275</f>
        <v>Asignado</v>
      </c>
      <c r="P274" s="268" t="str">
        <f>'01-Mapa de riesgo-UO'!AK275</f>
        <v>Oportuno</v>
      </c>
      <c r="Q274" s="268" t="str">
        <f>'01-Mapa de riesgo-UO'!AP275</f>
        <v>Preventivo</v>
      </c>
      <c r="R274" s="464" t="str">
        <f>'01-Mapa de riesgo-UO'!AR275</f>
        <v>ACEPTABLE</v>
      </c>
      <c r="S274" s="571" t="s">
        <v>2553</v>
      </c>
      <c r="T274" s="599"/>
      <c r="U274" s="269" t="str">
        <f>'01-Mapa de riesgo-UO'!AW275</f>
        <v>ASUMIR</v>
      </c>
      <c r="V274" s="269">
        <f>'01-Mapa de riesgo-UO'!AX275</f>
        <v>0</v>
      </c>
      <c r="W274" s="270" t="str">
        <f>'01-Mapa de riesgo-UO'!K275</f>
        <v>Pérdida de la validez de los resultados
(7.6)</v>
      </c>
      <c r="X274" s="271"/>
      <c r="Y274" s="272"/>
      <c r="Z274" s="273"/>
      <c r="AA274" s="273"/>
      <c r="AB274" s="479" t="s">
        <v>2209</v>
      </c>
      <c r="AC274" s="264"/>
    </row>
    <row r="275" spans="1:29" ht="54.75" hidden="1" customHeight="1" x14ac:dyDescent="0.2">
      <c r="A275" s="462"/>
      <c r="B275" s="462"/>
      <c r="C275" s="462"/>
      <c r="D275" s="462"/>
      <c r="E275" s="462"/>
      <c r="F275" s="462"/>
      <c r="G275" s="266">
        <f>'01-Mapa de riesgo-UO'!I276</f>
        <v>0</v>
      </c>
      <c r="H275" s="462"/>
      <c r="I275" s="462"/>
      <c r="J275" s="462"/>
      <c r="K275" s="472"/>
      <c r="L275" s="472"/>
      <c r="M275" s="267">
        <f>'01-Mapa de riesgo-UO'!W276</f>
        <v>0</v>
      </c>
      <c r="N275" s="266">
        <f>'01-Mapa de riesgo-UO'!AB276</f>
        <v>0</v>
      </c>
      <c r="O275" s="266">
        <f>'01-Mapa de riesgo-UO'!AF276</f>
        <v>0</v>
      </c>
      <c r="P275" s="268">
        <f>'01-Mapa de riesgo-UO'!AK276</f>
        <v>0</v>
      </c>
      <c r="Q275" s="268">
        <f>'01-Mapa de riesgo-UO'!AP276</f>
        <v>0</v>
      </c>
      <c r="R275" s="462"/>
      <c r="S275" s="571"/>
      <c r="T275" s="599"/>
      <c r="U275" s="269">
        <f>'01-Mapa de riesgo-UO'!AW276</f>
        <v>0</v>
      </c>
      <c r="V275" s="269">
        <f>'01-Mapa de riesgo-UO'!AX276</f>
        <v>0</v>
      </c>
      <c r="W275" s="270">
        <f>'01-Mapa de riesgo-UO'!K276</f>
        <v>0</v>
      </c>
      <c r="X275" s="271"/>
      <c r="Y275" s="272"/>
      <c r="Z275" s="273"/>
      <c r="AA275" s="273"/>
      <c r="AB275" s="469"/>
      <c r="AC275" s="264"/>
    </row>
    <row r="276" spans="1:29" ht="54.75" hidden="1" customHeight="1" x14ac:dyDescent="0.2">
      <c r="A276" s="463"/>
      <c r="B276" s="463"/>
      <c r="C276" s="463"/>
      <c r="D276" s="463"/>
      <c r="E276" s="463"/>
      <c r="F276" s="463"/>
      <c r="G276" s="266">
        <f>'01-Mapa de riesgo-UO'!I277</f>
        <v>0</v>
      </c>
      <c r="H276" s="463"/>
      <c r="I276" s="463"/>
      <c r="J276" s="463"/>
      <c r="K276" s="473"/>
      <c r="L276" s="473"/>
      <c r="M276" s="267">
        <f>'01-Mapa de riesgo-UO'!W277</f>
        <v>0</v>
      </c>
      <c r="N276" s="266">
        <f>'01-Mapa de riesgo-UO'!AB277</f>
        <v>0</v>
      </c>
      <c r="O276" s="266">
        <f>'01-Mapa de riesgo-UO'!AF277</f>
        <v>0</v>
      </c>
      <c r="P276" s="268">
        <f>'01-Mapa de riesgo-UO'!AK277</f>
        <v>0</v>
      </c>
      <c r="Q276" s="268">
        <f>'01-Mapa de riesgo-UO'!AP277</f>
        <v>0</v>
      </c>
      <c r="R276" s="463"/>
      <c r="S276" s="571"/>
      <c r="T276" s="599"/>
      <c r="U276" s="269">
        <f>'01-Mapa de riesgo-UO'!AW277</f>
        <v>0</v>
      </c>
      <c r="V276" s="269">
        <f>'01-Mapa de riesgo-UO'!AX277</f>
        <v>0</v>
      </c>
      <c r="W276" s="270">
        <f>'01-Mapa de riesgo-UO'!K277</f>
        <v>0</v>
      </c>
      <c r="X276" s="271"/>
      <c r="Y276" s="272"/>
      <c r="Z276" s="273"/>
      <c r="AA276" s="273"/>
      <c r="AB276" s="470"/>
      <c r="AC276" s="264"/>
    </row>
    <row r="277" spans="1:29" ht="54.75" hidden="1" customHeight="1" x14ac:dyDescent="0.2">
      <c r="A277" s="465">
        <v>90</v>
      </c>
      <c r="B277" s="465" t="str">
        <f>'01-Mapa de riesgo-UO'!D278</f>
        <v>DOCENCIA</v>
      </c>
      <c r="C277" s="461" t="str">
        <f>+'01-Mapa de riesgo-UO'!F278</f>
        <v>NO</v>
      </c>
      <c r="D277" s="461" t="str">
        <f>'01-Mapa de riesgo-UO'!J278</f>
        <v>Información</v>
      </c>
      <c r="E277" s="461" t="str">
        <f>'01-Mapa de riesgo-UO'!K278</f>
        <v>Historias Académicas físicas y digitalizadas perdidas o incompletas</v>
      </c>
      <c r="F277" s="461" t="str">
        <f>'01-Mapa de riesgo-UO'!L278</f>
        <v>Pérdida o documentos incompletos de estudiantes en la información del archivo histórico de las historias académicas físicas y digitalizadas</v>
      </c>
      <c r="G277" s="266" t="str">
        <f>'01-Mapa de riesgo-UO'!I278</f>
        <v>Falta de cuidado y manejo de la información</v>
      </c>
      <c r="H277" s="461" t="str">
        <f>'01-Mapa de riesgo-UO'!M278</f>
        <v>Insatisfacción del estudiante y padres de familia, reflejado en el aumento de PQRS
Pérdida de la memoria histórica de los estudiantes
Implicaciones de carácter legal</v>
      </c>
      <c r="I277" s="464" t="str">
        <f>'01-Mapa de riesgo-UO'!AT278</f>
        <v>LEVE</v>
      </c>
      <c r="J277" s="461"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590">
        <v>1</v>
      </c>
      <c r="L277" s="589" t="s">
        <v>2569</v>
      </c>
      <c r="M277" s="267"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6">
        <f>'01-Mapa de riesgo-UO'!AB278</f>
        <v>0</v>
      </c>
      <c r="O277" s="266" t="str">
        <f>'01-Mapa de riesgo-UO'!AF278</f>
        <v>Asignado</v>
      </c>
      <c r="P277" s="268" t="str">
        <f>'01-Mapa de riesgo-UO'!AK278</f>
        <v>Oportuno</v>
      </c>
      <c r="Q277" s="268" t="str">
        <f>'01-Mapa de riesgo-UO'!AP278</f>
        <v>Preventivo</v>
      </c>
      <c r="R277" s="464" t="str">
        <f>'01-Mapa de riesgo-UO'!AR278</f>
        <v>ACEPTABLE</v>
      </c>
      <c r="S277" s="589" t="s">
        <v>2572</v>
      </c>
      <c r="T277" s="589"/>
      <c r="U277" s="269" t="str">
        <f>'01-Mapa de riesgo-UO'!AW278</f>
        <v>ASUMIR</v>
      </c>
      <c r="V277" s="269">
        <f>'01-Mapa de riesgo-UO'!AX278</f>
        <v>0</v>
      </c>
      <c r="W277" s="270" t="str">
        <f>'01-Mapa de riesgo-UO'!K278</f>
        <v>Historias Académicas físicas y digitalizadas perdidas o incompletas</v>
      </c>
      <c r="X277" s="253"/>
      <c r="Y277" s="253"/>
      <c r="Z277" s="253"/>
      <c r="AA277" s="253"/>
      <c r="AB277" s="479" t="s">
        <v>2213</v>
      </c>
      <c r="AC277" s="264"/>
    </row>
    <row r="278" spans="1:29" ht="54.75" hidden="1" customHeight="1" x14ac:dyDescent="0.2">
      <c r="A278" s="462"/>
      <c r="B278" s="462"/>
      <c r="C278" s="462"/>
      <c r="D278" s="462"/>
      <c r="E278" s="462"/>
      <c r="F278" s="462"/>
      <c r="G278" s="266" t="str">
        <f>'01-Mapa de riesgo-UO'!I279</f>
        <v>Falta de verificación de la información física y digitalizada</v>
      </c>
      <c r="H278" s="462"/>
      <c r="I278" s="462"/>
      <c r="J278" s="462"/>
      <c r="K278" s="591"/>
      <c r="L278" s="589"/>
      <c r="M278" s="267" t="str">
        <f>'01-Mapa de riesgo-UO'!W279</f>
        <v>Revisión de los documentos de las historias academicas de los retirados y los graduados</v>
      </c>
      <c r="N278" s="266">
        <f>'01-Mapa de riesgo-UO'!AB279</f>
        <v>0</v>
      </c>
      <c r="O278" s="266" t="str">
        <f>'01-Mapa de riesgo-UO'!AF279</f>
        <v>Asignado</v>
      </c>
      <c r="P278" s="268" t="str">
        <f>'01-Mapa de riesgo-UO'!AK279</f>
        <v>Oportuno</v>
      </c>
      <c r="Q278" s="268" t="str">
        <f>'01-Mapa de riesgo-UO'!AP279</f>
        <v>Preventivo</v>
      </c>
      <c r="R278" s="462"/>
      <c r="S278" s="589" t="s">
        <v>2573</v>
      </c>
      <c r="T278" s="589"/>
      <c r="U278" s="269" t="str">
        <f>'01-Mapa de riesgo-UO'!AW279</f>
        <v>ASUMIR</v>
      </c>
      <c r="V278" s="269">
        <f>'01-Mapa de riesgo-UO'!AX279</f>
        <v>0</v>
      </c>
      <c r="W278" s="270">
        <f>'01-Mapa de riesgo-UO'!K279</f>
        <v>0</v>
      </c>
      <c r="X278" s="253"/>
      <c r="Y278" s="253"/>
      <c r="Z278" s="253"/>
      <c r="AA278" s="253"/>
      <c r="AB278" s="469"/>
      <c r="AC278" s="264"/>
    </row>
    <row r="279" spans="1:29" ht="54.75" hidden="1" customHeight="1" x14ac:dyDescent="0.2">
      <c r="A279" s="463"/>
      <c r="B279" s="463"/>
      <c r="C279" s="463"/>
      <c r="D279" s="463"/>
      <c r="E279" s="463"/>
      <c r="F279" s="463"/>
      <c r="G279" s="266" t="str">
        <f>'01-Mapa de riesgo-UO'!I280</f>
        <v>Fallas en el sistema de información</v>
      </c>
      <c r="H279" s="463"/>
      <c r="I279" s="463"/>
      <c r="J279" s="463"/>
      <c r="K279" s="591"/>
      <c r="L279" s="589"/>
      <c r="M279" s="267" t="str">
        <f>'01-Mapa de riesgo-UO'!W280</f>
        <v>Revisión de los documentos de los estudiantes de primer curso en el aplicativo inscripciones</v>
      </c>
      <c r="N279" s="266">
        <f>'01-Mapa de riesgo-UO'!AB280</f>
        <v>0</v>
      </c>
      <c r="O279" s="266" t="str">
        <f>'01-Mapa de riesgo-UO'!AF280</f>
        <v>Asignado</v>
      </c>
      <c r="P279" s="268" t="str">
        <f>'01-Mapa de riesgo-UO'!AK280</f>
        <v>Oportuno</v>
      </c>
      <c r="Q279" s="268" t="str">
        <f>'01-Mapa de riesgo-UO'!AP280</f>
        <v>Preventivo</v>
      </c>
      <c r="R279" s="463"/>
      <c r="S279" s="589" t="s">
        <v>2574</v>
      </c>
      <c r="T279" s="589"/>
      <c r="U279" s="269" t="str">
        <f>'01-Mapa de riesgo-UO'!AW280</f>
        <v>ASUMIR</v>
      </c>
      <c r="V279" s="269">
        <f>'01-Mapa de riesgo-UO'!AX280</f>
        <v>0</v>
      </c>
      <c r="W279" s="270">
        <f>'01-Mapa de riesgo-UO'!K280</f>
        <v>0</v>
      </c>
      <c r="X279" s="253"/>
      <c r="Y279" s="253"/>
      <c r="Z279" s="253"/>
      <c r="AA279" s="253"/>
      <c r="AB279" s="470"/>
      <c r="AC279" s="264"/>
    </row>
    <row r="280" spans="1:29" ht="54.75" hidden="1" customHeight="1" x14ac:dyDescent="0.2">
      <c r="A280" s="465">
        <v>91</v>
      </c>
      <c r="B280" s="465" t="str">
        <f>'01-Mapa de riesgo-UO'!D281</f>
        <v>DOCENCIA</v>
      </c>
      <c r="C280" s="461" t="str">
        <f>+'01-Mapa de riesgo-UO'!F281</f>
        <v>NO</v>
      </c>
      <c r="D280" s="461" t="str">
        <f>'01-Mapa de riesgo-UO'!J281</f>
        <v>Cumplimiento</v>
      </c>
      <c r="E280" s="461" t="str">
        <f>'01-Mapa de riesgo-UO'!K281</f>
        <v>Alteración del Calendario Académico</v>
      </c>
      <c r="F280" s="461" t="str">
        <f>'01-Mapa de riesgo-UO'!L281</f>
        <v>Modificación de la programación de las actividades definidas en el calendario académico</v>
      </c>
      <c r="G280" s="266" t="str">
        <f>'01-Mapa de riesgo-UO'!I281</f>
        <v>Decisiones del consejo académico</v>
      </c>
      <c r="H280" s="461" t="str">
        <f>'01-Mapa de riesgo-UO'!M281</f>
        <v>Cruce de procedimientos académicos y administrativos
Extensión de contratos de trabajo
Insatisfacción de estudiantes y padres de familia, reflejado en el aumento de PQRS</v>
      </c>
      <c r="I280" s="464" t="str">
        <f>'01-Mapa de riesgo-UO'!AT281</f>
        <v>MODERADO</v>
      </c>
      <c r="J280" s="461" t="str">
        <f>'01-Mapa de riesgo-UO'!AU281</f>
        <v>No. De veces que se modifica la fecha de una actividad en el calendario académico en el semestre/Total actividades aprobadas en los calendarios académicos
(que las actividades aprobadas en el calendairo académico se cumplan en un 80%)</v>
      </c>
      <c r="K280" s="590">
        <v>0.99970000000000003</v>
      </c>
      <c r="L280" s="589" t="s">
        <v>2570</v>
      </c>
      <c r="M280" s="267" t="str">
        <f>'01-Mapa de riesgo-UO'!W281</f>
        <v>Procedimiento Calendario Académico</v>
      </c>
      <c r="N280" s="266">
        <f>'01-Mapa de riesgo-UO'!AB281</f>
        <v>0</v>
      </c>
      <c r="O280" s="266" t="str">
        <f>'01-Mapa de riesgo-UO'!AF281</f>
        <v>Asignado</v>
      </c>
      <c r="P280" s="268" t="str">
        <f>'01-Mapa de riesgo-UO'!AK281</f>
        <v>Oportuno</v>
      </c>
      <c r="Q280" s="268" t="str">
        <f>'01-Mapa de riesgo-UO'!AP281</f>
        <v>Preventivo</v>
      </c>
      <c r="R280" s="464" t="str">
        <f>'01-Mapa de riesgo-UO'!AR281</f>
        <v>FUERTE</v>
      </c>
      <c r="S280" s="589" t="s">
        <v>2575</v>
      </c>
      <c r="T280" s="589"/>
      <c r="U280" s="269" t="str">
        <f>'01-Mapa de riesgo-UO'!AW281</f>
        <v>COMPARTIR</v>
      </c>
      <c r="V280" s="269" t="str">
        <f>'01-Mapa de riesgo-UO'!AX281</f>
        <v>Reportar al Vicerrector Académico los calendarios académicos general, inscripción y graduaciones, así como sus modificaciones.</v>
      </c>
      <c r="W280" s="270" t="str">
        <f>'01-Mapa de riesgo-UO'!K281</f>
        <v>Alteración del Calendario Académico</v>
      </c>
      <c r="X280" s="253" t="s">
        <v>266</v>
      </c>
      <c r="Y280" s="253" t="s">
        <v>2579</v>
      </c>
      <c r="Z280" s="253" t="s">
        <v>542</v>
      </c>
      <c r="AA280" s="253"/>
      <c r="AB280" s="479" t="s">
        <v>2213</v>
      </c>
      <c r="AC280" s="264"/>
    </row>
    <row r="281" spans="1:29" ht="54.75" hidden="1" customHeight="1" x14ac:dyDescent="0.2">
      <c r="A281" s="462"/>
      <c r="B281" s="462"/>
      <c r="C281" s="462"/>
      <c r="D281" s="462"/>
      <c r="E281" s="462"/>
      <c r="F281" s="462"/>
      <c r="G281" s="266" t="str">
        <f>'01-Mapa de riesgo-UO'!I282</f>
        <v>Solicitudes de entidades gubernamentales</v>
      </c>
      <c r="H281" s="462"/>
      <c r="I281" s="462"/>
      <c r="J281" s="462"/>
      <c r="K281" s="591"/>
      <c r="L281" s="589"/>
      <c r="M281" s="267" t="str">
        <f>'01-Mapa de riesgo-UO'!W282</f>
        <v>Coordinación de la comisión de calendario académico del consejo academico (conformada por delegados del academico) y otras dependencias</v>
      </c>
      <c r="N281" s="266">
        <f>'01-Mapa de riesgo-UO'!AB282</f>
        <v>0</v>
      </c>
      <c r="O281" s="266" t="str">
        <f>'01-Mapa de riesgo-UO'!AF282</f>
        <v>Asignado</v>
      </c>
      <c r="P281" s="268" t="str">
        <f>'01-Mapa de riesgo-UO'!AK282</f>
        <v>Oportuno</v>
      </c>
      <c r="Q281" s="268" t="str">
        <f>'01-Mapa de riesgo-UO'!AP282</f>
        <v>Preventivo</v>
      </c>
      <c r="R281" s="462"/>
      <c r="S281" s="589" t="s">
        <v>2576</v>
      </c>
      <c r="T281" s="589"/>
      <c r="U281" s="269" t="str">
        <f>'01-Mapa de riesgo-UO'!AW282</f>
        <v>COMPARTIR</v>
      </c>
      <c r="V281" s="269" t="str">
        <f>'01-Mapa de riesgo-UO'!AX282</f>
        <v>Reportar al Vicerrector Académico los calendarios académicos general, inscripción y graduaciones, así como sus modificaciones.</v>
      </c>
      <c r="W281" s="270">
        <f>'01-Mapa de riesgo-UO'!K282</f>
        <v>0</v>
      </c>
      <c r="X281" s="253" t="s">
        <v>266</v>
      </c>
      <c r="Y281" s="253" t="s">
        <v>2567</v>
      </c>
      <c r="Z281" s="253" t="s">
        <v>542</v>
      </c>
      <c r="AA281" s="253"/>
      <c r="AB281" s="469"/>
      <c r="AC281" s="264"/>
    </row>
    <row r="282" spans="1:29" ht="54.75" hidden="1" customHeight="1" x14ac:dyDescent="0.2">
      <c r="A282" s="463"/>
      <c r="B282" s="463"/>
      <c r="C282" s="463"/>
      <c r="D282" s="463"/>
      <c r="E282" s="463"/>
      <c r="F282" s="463"/>
      <c r="G282" s="266">
        <f>'01-Mapa de riesgo-UO'!I283</f>
        <v>0</v>
      </c>
      <c r="H282" s="463"/>
      <c r="I282" s="463"/>
      <c r="J282" s="463"/>
      <c r="K282" s="591"/>
      <c r="L282" s="589"/>
      <c r="M282" s="267" t="str">
        <f>'01-Mapa de riesgo-UO'!W283</f>
        <v>Matriz de Seguimiento y control a los calendarios academicos</v>
      </c>
      <c r="N282" s="266">
        <f>'01-Mapa de riesgo-UO'!AB283</f>
        <v>0</v>
      </c>
      <c r="O282" s="266" t="str">
        <f>'01-Mapa de riesgo-UO'!AF283</f>
        <v>Asignado</v>
      </c>
      <c r="P282" s="268" t="str">
        <f>'01-Mapa de riesgo-UO'!AK283</f>
        <v>Oportuno</v>
      </c>
      <c r="Q282" s="268" t="str">
        <f>'01-Mapa de riesgo-UO'!AP283</f>
        <v>Preventivo</v>
      </c>
      <c r="R282" s="463"/>
      <c r="S282" s="589" t="s">
        <v>2577</v>
      </c>
      <c r="T282" s="589"/>
      <c r="U282" s="269" t="str">
        <f>'01-Mapa de riesgo-UO'!AW283</f>
        <v>COMPARTIR</v>
      </c>
      <c r="V282" s="269" t="str">
        <f>'01-Mapa de riesgo-UO'!AX283</f>
        <v>Se comparte matriz de seguimiento a calendarios académicos con encargados proceso ARYCA</v>
      </c>
      <c r="W282" s="270">
        <f>'01-Mapa de riesgo-UO'!K283</f>
        <v>0</v>
      </c>
      <c r="X282" s="253" t="s">
        <v>266</v>
      </c>
      <c r="Y282" s="253" t="s">
        <v>2580</v>
      </c>
      <c r="Z282" s="253" t="s">
        <v>542</v>
      </c>
      <c r="AA282" s="253"/>
      <c r="AB282" s="470"/>
      <c r="AC282" s="264"/>
    </row>
    <row r="283" spans="1:29" ht="54.75" hidden="1" customHeight="1" x14ac:dyDescent="0.2">
      <c r="A283" s="465">
        <v>92</v>
      </c>
      <c r="B283" s="465" t="str">
        <f>'01-Mapa de riesgo-UO'!D284</f>
        <v>DOCENCIA</v>
      </c>
      <c r="C283" s="461" t="str">
        <f>+'01-Mapa de riesgo-UO'!F284</f>
        <v>SI</v>
      </c>
      <c r="D283" s="461" t="str">
        <f>'01-Mapa de riesgo-UO'!J284</f>
        <v>Corrupción</v>
      </c>
      <c r="E283" s="461" t="str">
        <f>'01-Mapa de riesgo-UO'!K284</f>
        <v>Error en la expedición de certificados de estudios que solicitan los estudiantes con información especial</v>
      </c>
      <c r="F283" s="461" t="str">
        <f>'01-Mapa de riesgo-UO'!L284</f>
        <v>Omisión, inexactitud o adulteración  de información en los certificados de estudios con información especial expedidos por la Universidad</v>
      </c>
      <c r="G283" s="266" t="str">
        <f>'01-Mapa de riesgo-UO'!I284</f>
        <v>Fallas en el sistema de información</v>
      </c>
      <c r="H283" s="461"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64" t="str">
        <f>'01-Mapa de riesgo-UO'!AT284</f>
        <v>LEVE</v>
      </c>
      <c r="J283" s="461" t="str">
        <f>'01-Mapa de riesgo-UO'!AU284</f>
        <v>No. De hallazgos en la revisión</v>
      </c>
      <c r="K283" s="596">
        <v>0</v>
      </c>
      <c r="L283" s="589" t="s">
        <v>2571</v>
      </c>
      <c r="M283" s="267" t="str">
        <f>'01-Mapa de riesgo-UO'!W284</f>
        <v>Matriz de Seguimiento y control a los certificados académicos</v>
      </c>
      <c r="N283" s="266">
        <f>'01-Mapa de riesgo-UO'!AB284</f>
        <v>0</v>
      </c>
      <c r="O283" s="266" t="str">
        <f>'01-Mapa de riesgo-UO'!AF284</f>
        <v>Asignado</v>
      </c>
      <c r="P283" s="268" t="str">
        <f>'01-Mapa de riesgo-UO'!AK284</f>
        <v>Oportuno</v>
      </c>
      <c r="Q283" s="268" t="str">
        <f>'01-Mapa de riesgo-UO'!AP284</f>
        <v>Preventivo</v>
      </c>
      <c r="R283" s="464" t="str">
        <f>'01-Mapa de riesgo-UO'!AR284</f>
        <v>FUERTE</v>
      </c>
      <c r="S283" s="589" t="s">
        <v>2563</v>
      </c>
      <c r="T283" s="589"/>
      <c r="U283" s="269" t="str">
        <f>'01-Mapa de riesgo-UO'!AW284</f>
        <v>ASUMIR</v>
      </c>
      <c r="V283" s="269">
        <f>'01-Mapa de riesgo-UO'!AX284</f>
        <v>0</v>
      </c>
      <c r="W283" s="270" t="str">
        <f>'01-Mapa de riesgo-UO'!K284</f>
        <v>Error en la expedición de certificados de estudios que solicitan los estudiantes con información especial</v>
      </c>
      <c r="X283" s="253"/>
      <c r="Y283" s="253"/>
      <c r="Z283" s="253"/>
      <c r="AA283" s="253"/>
      <c r="AB283" s="479" t="s">
        <v>2213</v>
      </c>
      <c r="AC283" s="264"/>
    </row>
    <row r="284" spans="1:29" ht="54.75" hidden="1" customHeight="1" x14ac:dyDescent="0.2">
      <c r="A284" s="462"/>
      <c r="B284" s="462"/>
      <c r="C284" s="462"/>
      <c r="D284" s="462"/>
      <c r="E284" s="462"/>
      <c r="F284" s="462"/>
      <c r="G284" s="266" t="str">
        <f>'01-Mapa de riesgo-UO'!I285</f>
        <v>Generación de certificados manuales</v>
      </c>
      <c r="H284" s="462"/>
      <c r="I284" s="462"/>
      <c r="J284" s="462"/>
      <c r="K284" s="591"/>
      <c r="L284" s="589"/>
      <c r="M284" s="267" t="str">
        <f>'01-Mapa de riesgo-UO'!W285</f>
        <v>Reuniones y actas de revisión de certificados acádemicos</v>
      </c>
      <c r="N284" s="266">
        <f>'01-Mapa de riesgo-UO'!AB285</f>
        <v>0</v>
      </c>
      <c r="O284" s="266" t="str">
        <f>'01-Mapa de riesgo-UO'!AF285</f>
        <v>Asignado</v>
      </c>
      <c r="P284" s="268" t="str">
        <f>'01-Mapa de riesgo-UO'!AK285</f>
        <v>Oportuno</v>
      </c>
      <c r="Q284" s="268" t="str">
        <f>'01-Mapa de riesgo-UO'!AP285</f>
        <v>Preventivo</v>
      </c>
      <c r="R284" s="462"/>
      <c r="S284" s="589" t="s">
        <v>2564</v>
      </c>
      <c r="T284" s="589"/>
      <c r="U284" s="269" t="str">
        <f>'01-Mapa de riesgo-UO'!AW285</f>
        <v>ASUMIR</v>
      </c>
      <c r="V284" s="269">
        <f>'01-Mapa de riesgo-UO'!AX285</f>
        <v>0</v>
      </c>
      <c r="W284" s="270">
        <f>'01-Mapa de riesgo-UO'!K285</f>
        <v>0</v>
      </c>
      <c r="X284" s="253"/>
      <c r="Y284" s="253"/>
      <c r="Z284" s="253"/>
      <c r="AA284" s="253"/>
      <c r="AB284" s="469"/>
      <c r="AC284" s="264"/>
    </row>
    <row r="285" spans="1:29" ht="54.75" hidden="1" customHeight="1" x14ac:dyDescent="0.2">
      <c r="A285" s="463"/>
      <c r="B285" s="463"/>
      <c r="C285" s="463"/>
      <c r="D285" s="463"/>
      <c r="E285" s="463"/>
      <c r="F285" s="463"/>
      <c r="G285" s="266">
        <f>'01-Mapa de riesgo-UO'!I286</f>
        <v>0</v>
      </c>
      <c r="H285" s="463"/>
      <c r="I285" s="463"/>
      <c r="J285" s="463"/>
      <c r="K285" s="591"/>
      <c r="L285" s="589"/>
      <c r="M285" s="267" t="str">
        <f>'01-Mapa de riesgo-UO'!W286</f>
        <v>Automatizar los certificados, para que estos sean expedidos por el sistema de Información</v>
      </c>
      <c r="N285" s="266">
        <f>'01-Mapa de riesgo-UO'!AB286</f>
        <v>0</v>
      </c>
      <c r="O285" s="266" t="str">
        <f>'01-Mapa de riesgo-UO'!AF286</f>
        <v>Asignado</v>
      </c>
      <c r="P285" s="268" t="str">
        <f>'01-Mapa de riesgo-UO'!AK286</f>
        <v>Oportuno</v>
      </c>
      <c r="Q285" s="268" t="str">
        <f>'01-Mapa de riesgo-UO'!AP286</f>
        <v>Preventivo</v>
      </c>
      <c r="R285" s="463"/>
      <c r="S285" s="589" t="s">
        <v>2578</v>
      </c>
      <c r="T285" s="589"/>
      <c r="U285" s="269" t="str">
        <f>'01-Mapa de riesgo-UO'!AW286</f>
        <v>ASUMIR</v>
      </c>
      <c r="V285" s="269">
        <f>'01-Mapa de riesgo-UO'!AX286</f>
        <v>0</v>
      </c>
      <c r="W285" s="270">
        <f>'01-Mapa de riesgo-UO'!K286</f>
        <v>0</v>
      </c>
      <c r="X285" s="253"/>
      <c r="Y285" s="253"/>
      <c r="Z285" s="253"/>
      <c r="AA285" s="253"/>
      <c r="AB285" s="470"/>
      <c r="AC285" s="264"/>
    </row>
    <row r="286" spans="1:29" ht="54.75" hidden="1" customHeight="1" x14ac:dyDescent="0.2">
      <c r="A286" s="465">
        <v>93</v>
      </c>
      <c r="B286" s="465" t="str">
        <f>'01-Mapa de riesgo-UO'!D287</f>
        <v>DOCENCIA</v>
      </c>
      <c r="C286" s="461" t="str">
        <f>+'01-Mapa de riesgo-UO'!F287</f>
        <v>SI</v>
      </c>
      <c r="D286" s="461" t="str">
        <f>'01-Mapa de riesgo-UO'!J287</f>
        <v>Información</v>
      </c>
      <c r="E286" s="461" t="str">
        <f>'01-Mapa de riesgo-UO'!K287</f>
        <v>Pérdida del material bibliográfico</v>
      </c>
      <c r="F286" s="461"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6" t="str">
        <f>'01-Mapa de riesgo-UO'!I287</f>
        <v>Cancelaciones de semestre; estudiantes que no regresan; demoras en las devoluciones</v>
      </c>
      <c r="H286" s="461" t="str">
        <f>'01-Mapa de riesgo-UO'!M287</f>
        <v>Disminución del acervo bibliográfico físico</v>
      </c>
      <c r="I286" s="464" t="str">
        <f>'01-Mapa de riesgo-UO'!AT287</f>
        <v>LEVE</v>
      </c>
      <c r="J286" s="461" t="str">
        <f>'01-Mapa de riesgo-UO'!AU287</f>
        <v>Número de libros retornados / Número de libros prestados</v>
      </c>
      <c r="K286" s="591">
        <v>97</v>
      </c>
      <c r="L286" s="589" t="s">
        <v>2583</v>
      </c>
      <c r="M286" s="267" t="str">
        <f>'01-Mapa de riesgo-UO'!W287</f>
        <v>Envío de notificaciones automáticas
Envío de correos electrónicos de reclamo</v>
      </c>
      <c r="N286" s="266" t="str">
        <f>'01-Mapa de riesgo-UO'!AB287</f>
        <v>OLIB</v>
      </c>
      <c r="O286" s="266" t="str">
        <f>'01-Mapa de riesgo-UO'!AF287</f>
        <v>Asignado</v>
      </c>
      <c r="P286" s="268" t="str">
        <f>'01-Mapa de riesgo-UO'!AK287</f>
        <v>Oportuno</v>
      </c>
      <c r="Q286" s="268" t="str">
        <f>'01-Mapa de riesgo-UO'!AP287</f>
        <v>Preventivo</v>
      </c>
      <c r="R286" s="464" t="str">
        <f>'01-Mapa de riesgo-UO'!AR287</f>
        <v>FUERTE</v>
      </c>
      <c r="S286" s="589" t="s">
        <v>2582</v>
      </c>
      <c r="T286" s="589"/>
      <c r="U286" s="269" t="str">
        <f>'01-Mapa de riesgo-UO'!AW287</f>
        <v>ASUMIR</v>
      </c>
      <c r="V286" s="269">
        <f>'01-Mapa de riesgo-UO'!AX287</f>
        <v>0</v>
      </c>
      <c r="W286" s="270" t="str">
        <f>'01-Mapa de riesgo-UO'!K287</f>
        <v>Pérdida del material bibliográfico</v>
      </c>
      <c r="X286" s="271"/>
      <c r="Y286" s="272"/>
      <c r="Z286" s="273"/>
      <c r="AA286" s="273"/>
      <c r="AB286" s="479" t="s">
        <v>2213</v>
      </c>
      <c r="AC286" s="264"/>
    </row>
    <row r="287" spans="1:29" ht="54.75" hidden="1" customHeight="1" x14ac:dyDescent="0.2">
      <c r="A287" s="462"/>
      <c r="B287" s="462"/>
      <c r="C287" s="462"/>
      <c r="D287" s="462"/>
      <c r="E287" s="462"/>
      <c r="F287" s="462"/>
      <c r="G287" s="266">
        <f>'01-Mapa de riesgo-UO'!I288</f>
        <v>0</v>
      </c>
      <c r="H287" s="462"/>
      <c r="I287" s="462"/>
      <c r="J287" s="462"/>
      <c r="K287" s="591"/>
      <c r="L287" s="589"/>
      <c r="M287" s="267">
        <f>'01-Mapa de riesgo-UO'!W288</f>
        <v>0</v>
      </c>
      <c r="N287" s="266">
        <f>'01-Mapa de riesgo-UO'!AB288</f>
        <v>0</v>
      </c>
      <c r="O287" s="266">
        <f>'01-Mapa de riesgo-UO'!AF288</f>
        <v>0</v>
      </c>
      <c r="P287" s="268">
        <f>'01-Mapa de riesgo-UO'!AK288</f>
        <v>0</v>
      </c>
      <c r="Q287" s="268">
        <f>'01-Mapa de riesgo-UO'!AP288</f>
        <v>0</v>
      </c>
      <c r="R287" s="462"/>
      <c r="S287" s="571"/>
      <c r="T287" s="599"/>
      <c r="U287" s="269">
        <f>'01-Mapa de riesgo-UO'!AW288</f>
        <v>0</v>
      </c>
      <c r="V287" s="269">
        <f>'01-Mapa de riesgo-UO'!AX288</f>
        <v>0</v>
      </c>
      <c r="W287" s="270">
        <f>'01-Mapa de riesgo-UO'!K288</f>
        <v>0</v>
      </c>
      <c r="X287" s="271"/>
      <c r="Y287" s="272"/>
      <c r="Z287" s="273"/>
      <c r="AA287" s="273"/>
      <c r="AB287" s="469"/>
      <c r="AC287" s="264"/>
    </row>
    <row r="288" spans="1:29" ht="54.75" hidden="1" customHeight="1" x14ac:dyDescent="0.2">
      <c r="A288" s="463"/>
      <c r="B288" s="463"/>
      <c r="C288" s="463"/>
      <c r="D288" s="463"/>
      <c r="E288" s="463"/>
      <c r="F288" s="463"/>
      <c r="G288" s="266">
        <f>'01-Mapa de riesgo-UO'!I289</f>
        <v>0</v>
      </c>
      <c r="H288" s="463"/>
      <c r="I288" s="463"/>
      <c r="J288" s="463"/>
      <c r="K288" s="591"/>
      <c r="L288" s="589"/>
      <c r="M288" s="267">
        <f>'01-Mapa de riesgo-UO'!W289</f>
        <v>0</v>
      </c>
      <c r="N288" s="266">
        <f>'01-Mapa de riesgo-UO'!AB289</f>
        <v>0</v>
      </c>
      <c r="O288" s="266">
        <f>'01-Mapa de riesgo-UO'!AF289</f>
        <v>0</v>
      </c>
      <c r="P288" s="268">
        <f>'01-Mapa de riesgo-UO'!AK289</f>
        <v>0</v>
      </c>
      <c r="Q288" s="268">
        <f>'01-Mapa de riesgo-UO'!AP289</f>
        <v>0</v>
      </c>
      <c r="R288" s="463"/>
      <c r="S288" s="571"/>
      <c r="T288" s="599"/>
      <c r="U288" s="269">
        <f>'01-Mapa de riesgo-UO'!AW289</f>
        <v>0</v>
      </c>
      <c r="V288" s="269">
        <f>'01-Mapa de riesgo-UO'!AX289</f>
        <v>0</v>
      </c>
      <c r="W288" s="270">
        <f>'01-Mapa de riesgo-UO'!K289</f>
        <v>0</v>
      </c>
      <c r="X288" s="271"/>
      <c r="Y288" s="272"/>
      <c r="Z288" s="273"/>
      <c r="AA288" s="273"/>
      <c r="AB288" s="470"/>
      <c r="AC288" s="264"/>
    </row>
    <row r="289" spans="1:29" ht="54.75" hidden="1" customHeight="1" x14ac:dyDescent="0.2">
      <c r="A289" s="465">
        <v>94</v>
      </c>
      <c r="B289" s="465" t="str">
        <f>'01-Mapa de riesgo-UO'!D290</f>
        <v>ADMINISTRACIÓN_INSTITUCIONAL</v>
      </c>
      <c r="C289" s="461" t="str">
        <f>+'01-Mapa de riesgo-UO'!F290</f>
        <v>NO</v>
      </c>
      <c r="D289" s="461" t="str">
        <f>'01-Mapa de riesgo-UO'!J290</f>
        <v>Cumplimiento</v>
      </c>
      <c r="E289" s="461" t="str">
        <f>'01-Mapa de riesgo-UO'!K290</f>
        <v xml:space="preserve">Incuplimiento de las normas de publicación para radio, campus informa y redes sociales. </v>
      </c>
      <c r="F289" s="461" t="str">
        <f>'01-Mapa de riesgo-UO'!L290</f>
        <v xml:space="preserve"> No cumplir con los lineamientos legales y operacionales en el manejo de la información que se difunde a través de univerisitaria estereo.</v>
      </c>
      <c r="G289" s="266" t="str">
        <f>'01-Mapa de riesgo-UO'!I290</f>
        <v xml:space="preserve">Inexistencia de unmanual de lineamiento institucional  para el uso de redes sociales , campus informa, emisora unniversitaria stereo. </v>
      </c>
      <c r="H289" s="461" t="str">
        <f>'01-Mapa de riesgo-UO'!M290</f>
        <v xml:space="preserve">Pérdida vitalicia de la Licencia de Radio Difusión ante el MINITIC
Cierre definitivo de la emisora
Sanciones legales y económicas para la Universidad. </v>
      </c>
      <c r="I289" s="464" t="str">
        <f>'01-Mapa de riesgo-UO'!AT290</f>
        <v>MODERADO</v>
      </c>
      <c r="J289" s="461">
        <f>'01-Mapa de riesgo-UO'!AU290</f>
        <v>0</v>
      </c>
      <c r="K289" s="591">
        <v>0</v>
      </c>
      <c r="L289" s="589" t="s">
        <v>2596</v>
      </c>
      <c r="M289" s="267">
        <f>'01-Mapa de riesgo-UO'!W290</f>
        <v>0</v>
      </c>
      <c r="N289" s="266">
        <f>'01-Mapa de riesgo-UO'!AB290</f>
        <v>0</v>
      </c>
      <c r="O289" s="266">
        <f>'01-Mapa de riesgo-UO'!AF290</f>
        <v>0</v>
      </c>
      <c r="P289" s="268">
        <f>'01-Mapa de riesgo-UO'!AK290</f>
        <v>0</v>
      </c>
      <c r="Q289" s="268">
        <f>'01-Mapa de riesgo-UO'!AP290</f>
        <v>0</v>
      </c>
      <c r="R289" s="464" t="str">
        <f>'01-Mapa de riesgo-UO'!AR290</f>
        <v>INEXISTENTE</v>
      </c>
      <c r="S289" s="589" t="s">
        <v>2599</v>
      </c>
      <c r="T289" s="589"/>
      <c r="U289" s="269">
        <f>'01-Mapa de riesgo-UO'!AW290</f>
        <v>0</v>
      </c>
      <c r="V289" s="269">
        <f>'01-Mapa de riesgo-UO'!AX290</f>
        <v>0</v>
      </c>
      <c r="W289" s="270" t="str">
        <f>'01-Mapa de riesgo-UO'!K290</f>
        <v xml:space="preserve">Incuplimiento de las normas de publicación para radio, campus informa y redes sociales. </v>
      </c>
      <c r="X289" s="253" t="s">
        <v>266</v>
      </c>
      <c r="Y289" s="253" t="s">
        <v>2602</v>
      </c>
      <c r="Z289" s="253" t="s">
        <v>542</v>
      </c>
      <c r="AA289" s="253"/>
      <c r="AB289" s="479" t="s">
        <v>2209</v>
      </c>
      <c r="AC289" s="264"/>
    </row>
    <row r="290" spans="1:29" ht="54.75" hidden="1" customHeight="1" x14ac:dyDescent="0.2">
      <c r="A290" s="462"/>
      <c r="B290" s="462"/>
      <c r="C290" s="462"/>
      <c r="D290" s="462"/>
      <c r="E290" s="462"/>
      <c r="F290" s="462"/>
      <c r="G290" s="266" t="str">
        <f>'01-Mapa de riesgo-UO'!I291</f>
        <v>Falta de directrices, en cuanto a la centralización de las comunicaciones a través de un unico canal</v>
      </c>
      <c r="H290" s="462"/>
      <c r="I290" s="462"/>
      <c r="J290" s="462"/>
      <c r="K290" s="591"/>
      <c r="L290" s="589"/>
      <c r="M290" s="267">
        <f>'01-Mapa de riesgo-UO'!W291</f>
        <v>0</v>
      </c>
      <c r="N290" s="266">
        <f>'01-Mapa de riesgo-UO'!AB291</f>
        <v>0</v>
      </c>
      <c r="O290" s="266">
        <f>'01-Mapa de riesgo-UO'!AF291</f>
        <v>0</v>
      </c>
      <c r="P290" s="268">
        <f>'01-Mapa de riesgo-UO'!AK291</f>
        <v>0</v>
      </c>
      <c r="Q290" s="268">
        <f>'01-Mapa de riesgo-UO'!AP291</f>
        <v>0</v>
      </c>
      <c r="R290" s="462"/>
      <c r="S290" s="589"/>
      <c r="T290" s="589"/>
      <c r="U290" s="269">
        <f>'01-Mapa de riesgo-UO'!AW291</f>
        <v>0</v>
      </c>
      <c r="V290" s="269">
        <f>'01-Mapa de riesgo-UO'!AX291</f>
        <v>0</v>
      </c>
      <c r="W290" s="270">
        <f>'01-Mapa de riesgo-UO'!K291</f>
        <v>0</v>
      </c>
      <c r="X290" s="253"/>
      <c r="Y290" s="253"/>
      <c r="Z290" s="253"/>
      <c r="AA290" s="253"/>
      <c r="AB290" s="469"/>
      <c r="AC290" s="264"/>
    </row>
    <row r="291" spans="1:29" ht="54.75" hidden="1" customHeight="1" x14ac:dyDescent="0.2">
      <c r="A291" s="463"/>
      <c r="B291" s="463"/>
      <c r="C291" s="463"/>
      <c r="D291" s="463"/>
      <c r="E291" s="463"/>
      <c r="F291" s="463"/>
      <c r="G291" s="266" t="str">
        <f>'01-Mapa de riesgo-UO'!I292</f>
        <v>Comunicaciones externas desviadas de la realidad, por actores externos y sus motivaciones personales</v>
      </c>
      <c r="H291" s="463"/>
      <c r="I291" s="463"/>
      <c r="J291" s="463"/>
      <c r="K291" s="591"/>
      <c r="L291" s="589"/>
      <c r="M291" s="267" t="str">
        <f>'01-Mapa de riesgo-UO'!W292</f>
        <v>Derecho de petición
Apoyo juridico
Verificación en la veracidad de la información</v>
      </c>
      <c r="N291" s="266">
        <f>'01-Mapa de riesgo-UO'!AB292</f>
        <v>0</v>
      </c>
      <c r="O291" s="266">
        <f>'01-Mapa de riesgo-UO'!AF292</f>
        <v>0</v>
      </c>
      <c r="P291" s="268">
        <f>'01-Mapa de riesgo-UO'!AK292</f>
        <v>0</v>
      </c>
      <c r="Q291" s="268">
        <f>'01-Mapa de riesgo-UO'!AP292</f>
        <v>0</v>
      </c>
      <c r="R291" s="463"/>
      <c r="S291" s="589"/>
      <c r="T291" s="589"/>
      <c r="U291" s="269">
        <f>'01-Mapa de riesgo-UO'!AW292</f>
        <v>0</v>
      </c>
      <c r="V291" s="269">
        <f>'01-Mapa de riesgo-UO'!AX292</f>
        <v>0</v>
      </c>
      <c r="W291" s="270">
        <f>'01-Mapa de riesgo-UO'!K292</f>
        <v>0</v>
      </c>
      <c r="X291" s="253"/>
      <c r="Y291" s="253"/>
      <c r="Z291" s="253"/>
      <c r="AA291" s="253"/>
      <c r="AB291" s="470"/>
      <c r="AC291" s="264"/>
    </row>
    <row r="292" spans="1:29" ht="54.75" hidden="1" customHeight="1" x14ac:dyDescent="0.2">
      <c r="A292" s="465">
        <v>95</v>
      </c>
      <c r="B292" s="465" t="str">
        <f>'01-Mapa de riesgo-UO'!D293</f>
        <v>ADMINISTRACIÓN_INSTITUCIONAL</v>
      </c>
      <c r="C292" s="461" t="str">
        <f>+'01-Mapa de riesgo-UO'!F293</f>
        <v>NO</v>
      </c>
      <c r="D292" s="461" t="str">
        <f>'01-Mapa de riesgo-UO'!J293</f>
        <v>Corrupción</v>
      </c>
      <c r="E292" s="461" t="str">
        <f>'01-Mapa de riesgo-UO'!K293</f>
        <v>Divulgación de información errada o perjudicial para la institución</v>
      </c>
      <c r="F292" s="461" t="str">
        <f>'01-Mapa de riesgo-UO'!L293</f>
        <v>Uso indebido de los medios de comunicaciòn con el fin de favorecer a terceros o intereses particulares</v>
      </c>
      <c r="G292" s="266" t="str">
        <f>'01-Mapa de riesgo-UO'!I293</f>
        <v>Presiones por actores externos a la Universidad</v>
      </c>
      <c r="H292" s="461" t="str">
        <f>'01-Mapa de riesgo-UO'!M293</f>
        <v>Crisis reputacional de la Universidad
Sanciones legales para la Universidad</v>
      </c>
      <c r="I292" s="464" t="str">
        <f>'01-Mapa de riesgo-UO'!AT293</f>
        <v>MODERADO</v>
      </c>
      <c r="J292" s="461">
        <f>'01-Mapa de riesgo-UO'!AU293</f>
        <v>0</v>
      </c>
      <c r="K292" s="591">
        <f>0/9706</f>
        <v>0</v>
      </c>
      <c r="L292" s="589" t="s">
        <v>2597</v>
      </c>
      <c r="M292" s="267">
        <f>'01-Mapa de riesgo-UO'!W293</f>
        <v>0</v>
      </c>
      <c r="N292" s="266">
        <f>'01-Mapa de riesgo-UO'!AB293</f>
        <v>0</v>
      </c>
      <c r="O292" s="266">
        <f>'01-Mapa de riesgo-UO'!AF293</f>
        <v>0</v>
      </c>
      <c r="P292" s="268">
        <f>'01-Mapa de riesgo-UO'!AK293</f>
        <v>0</v>
      </c>
      <c r="Q292" s="268">
        <f>'01-Mapa de riesgo-UO'!AP293</f>
        <v>0</v>
      </c>
      <c r="R292" s="464" t="str">
        <f>'01-Mapa de riesgo-UO'!AR293</f>
        <v>INEXISTENTE</v>
      </c>
      <c r="S292" s="589" t="s">
        <v>2600</v>
      </c>
      <c r="T292" s="589"/>
      <c r="U292" s="269">
        <f>'01-Mapa de riesgo-UO'!AW293</f>
        <v>0</v>
      </c>
      <c r="V292" s="269">
        <f>'01-Mapa de riesgo-UO'!AX293</f>
        <v>0</v>
      </c>
      <c r="W292" s="270" t="str">
        <f>'01-Mapa de riesgo-UO'!K293</f>
        <v>Divulgación de información errada o perjudicial para la institución</v>
      </c>
      <c r="X292" s="253"/>
      <c r="Y292" s="253"/>
      <c r="Z292" s="253"/>
      <c r="AA292" s="253"/>
      <c r="AB292" s="479" t="s">
        <v>2593</v>
      </c>
      <c r="AC292" s="264"/>
    </row>
    <row r="293" spans="1:29" ht="54.75" hidden="1" customHeight="1" x14ac:dyDescent="0.2">
      <c r="A293" s="462"/>
      <c r="B293" s="462"/>
      <c r="C293" s="462"/>
      <c r="D293" s="462"/>
      <c r="E293" s="462"/>
      <c r="F293" s="462"/>
      <c r="G293" s="266" t="str">
        <f>'01-Mapa de riesgo-UO'!I294</f>
        <v>Falta de ética al interior de la Universidad</v>
      </c>
      <c r="H293" s="462"/>
      <c r="I293" s="462"/>
      <c r="J293" s="462"/>
      <c r="K293" s="591"/>
      <c r="L293" s="589"/>
      <c r="M293" s="267">
        <f>'01-Mapa de riesgo-UO'!W294</f>
        <v>0</v>
      </c>
      <c r="N293" s="266">
        <f>'01-Mapa de riesgo-UO'!AB294</f>
        <v>0</v>
      </c>
      <c r="O293" s="266">
        <f>'01-Mapa de riesgo-UO'!AF294</f>
        <v>0</v>
      </c>
      <c r="P293" s="268">
        <f>'01-Mapa de riesgo-UO'!AK294</f>
        <v>0</v>
      </c>
      <c r="Q293" s="268">
        <f>'01-Mapa de riesgo-UO'!AP294</f>
        <v>0</v>
      </c>
      <c r="R293" s="462"/>
      <c r="S293" s="589" t="s">
        <v>2600</v>
      </c>
      <c r="T293" s="589"/>
      <c r="U293" s="269">
        <f>'01-Mapa de riesgo-UO'!AW294</f>
        <v>0</v>
      </c>
      <c r="V293" s="269">
        <f>'01-Mapa de riesgo-UO'!AX294</f>
        <v>0</v>
      </c>
      <c r="W293" s="270">
        <f>'01-Mapa de riesgo-UO'!K294</f>
        <v>0</v>
      </c>
      <c r="X293" s="253"/>
      <c r="Y293" s="253"/>
      <c r="Z293" s="253"/>
      <c r="AA293" s="253"/>
      <c r="AB293" s="469"/>
      <c r="AC293" s="264"/>
    </row>
    <row r="294" spans="1:29" ht="54.75" hidden="1" customHeight="1" x14ac:dyDescent="0.2">
      <c r="A294" s="463"/>
      <c r="B294" s="463"/>
      <c r="C294" s="463"/>
      <c r="D294" s="463"/>
      <c r="E294" s="463"/>
      <c r="F294" s="463"/>
      <c r="G294" s="266" t="str">
        <f>'01-Mapa de riesgo-UO'!I295</f>
        <v>Falta de directrices, en cuanto a la centralización de las comunicaciones a través de un único canal</v>
      </c>
      <c r="H294" s="463"/>
      <c r="I294" s="463"/>
      <c r="J294" s="463"/>
      <c r="K294" s="591"/>
      <c r="L294" s="589"/>
      <c r="M294" s="267">
        <f>'01-Mapa de riesgo-UO'!W295</f>
        <v>0</v>
      </c>
      <c r="N294" s="266">
        <f>'01-Mapa de riesgo-UO'!AB295</f>
        <v>0</v>
      </c>
      <c r="O294" s="266">
        <f>'01-Mapa de riesgo-UO'!AF295</f>
        <v>0</v>
      </c>
      <c r="P294" s="268">
        <f>'01-Mapa de riesgo-UO'!AK295</f>
        <v>0</v>
      </c>
      <c r="Q294" s="268">
        <f>'01-Mapa de riesgo-UO'!AP295</f>
        <v>0</v>
      </c>
      <c r="R294" s="463"/>
      <c r="S294" s="589" t="s">
        <v>2600</v>
      </c>
      <c r="T294" s="589"/>
      <c r="U294" s="269">
        <f>'01-Mapa de riesgo-UO'!AW295</f>
        <v>0</v>
      </c>
      <c r="V294" s="269">
        <f>'01-Mapa de riesgo-UO'!AX295</f>
        <v>0</v>
      </c>
      <c r="W294" s="270">
        <f>'01-Mapa de riesgo-UO'!K295</f>
        <v>0</v>
      </c>
      <c r="X294" s="253"/>
      <c r="Y294" s="253"/>
      <c r="Z294" s="253"/>
      <c r="AA294" s="253"/>
      <c r="AB294" s="470"/>
      <c r="AC294" s="264"/>
    </row>
    <row r="295" spans="1:29" ht="54.75" hidden="1" customHeight="1" x14ac:dyDescent="0.2">
      <c r="A295" s="465">
        <v>96</v>
      </c>
      <c r="B295" s="465" t="str">
        <f>'01-Mapa de riesgo-UO'!D296</f>
        <v>ADMINISTRACIÓN_INSTITUCIONAL</v>
      </c>
      <c r="C295" s="461" t="str">
        <f>+'01-Mapa de riesgo-UO'!F296</f>
        <v>NO</v>
      </c>
      <c r="D295" s="461" t="str">
        <f>'01-Mapa de riesgo-UO'!J296</f>
        <v>Corrupción</v>
      </c>
      <c r="E295" s="461" t="str">
        <f>'01-Mapa de riesgo-UO'!K296</f>
        <v>Manipulacion de los medios de comunicación de la Universidad</v>
      </c>
      <c r="F295" s="461" t="str">
        <f>'01-Mapa de riesgo-UO'!L296</f>
        <v>Uso indebido de los medios de comunicaciòn con el fin de favorecer a terceros o intereses particulares</v>
      </c>
      <c r="G295" s="266" t="str">
        <f>'01-Mapa de riesgo-UO'!I296</f>
        <v>Presiones por actores externos a la Universidad</v>
      </c>
      <c r="H295" s="461" t="str">
        <f>'01-Mapa de riesgo-UO'!M296</f>
        <v>Crisis reputacional de la Universidad
Sanciones legales para la Universidad</v>
      </c>
      <c r="I295" s="464" t="str">
        <f>'01-Mapa de riesgo-UO'!AT296</f>
        <v>MODERADO</v>
      </c>
      <c r="J295" s="461">
        <f>'01-Mapa de riesgo-UO'!AU296</f>
        <v>0</v>
      </c>
      <c r="K295" s="591">
        <f>0/9706</f>
        <v>0</v>
      </c>
      <c r="L295" s="589"/>
      <c r="M295" s="267">
        <f>'01-Mapa de riesgo-UO'!W296</f>
        <v>0</v>
      </c>
      <c r="N295" s="266">
        <f>'01-Mapa de riesgo-UO'!AB296</f>
        <v>0</v>
      </c>
      <c r="O295" s="266">
        <f>'01-Mapa de riesgo-UO'!AF296</f>
        <v>0</v>
      </c>
      <c r="P295" s="268">
        <f>'01-Mapa de riesgo-UO'!AK296</f>
        <v>0</v>
      </c>
      <c r="Q295" s="268">
        <f>'01-Mapa de riesgo-UO'!AP296</f>
        <v>0</v>
      </c>
      <c r="R295" s="464" t="str">
        <f>'01-Mapa de riesgo-UO'!AR296</f>
        <v>INEXISTENTE</v>
      </c>
      <c r="S295" s="589" t="s">
        <v>2600</v>
      </c>
      <c r="T295" s="589"/>
      <c r="U295" s="269">
        <f>'01-Mapa de riesgo-UO'!AW296</f>
        <v>0</v>
      </c>
      <c r="V295" s="269">
        <f>'01-Mapa de riesgo-UO'!AX296</f>
        <v>0</v>
      </c>
      <c r="W295" s="270" t="str">
        <f>'01-Mapa de riesgo-UO'!K296</f>
        <v>Manipulacion de los medios de comunicación de la Universidad</v>
      </c>
      <c r="X295" s="253"/>
      <c r="Y295" s="253"/>
      <c r="Z295" s="253"/>
      <c r="AA295" s="253"/>
      <c r="AB295" s="479" t="s">
        <v>2593</v>
      </c>
      <c r="AC295" s="264"/>
    </row>
    <row r="296" spans="1:29" ht="54.75" hidden="1" customHeight="1" x14ac:dyDescent="0.2">
      <c r="A296" s="462"/>
      <c r="B296" s="462"/>
      <c r="C296" s="462"/>
      <c r="D296" s="462"/>
      <c r="E296" s="462"/>
      <c r="F296" s="462"/>
      <c r="G296" s="266" t="str">
        <f>'01-Mapa de riesgo-UO'!I297</f>
        <v>Falta de ética al interior de la Universidad</v>
      </c>
      <c r="H296" s="462"/>
      <c r="I296" s="462"/>
      <c r="J296" s="462"/>
      <c r="K296" s="591"/>
      <c r="L296" s="589"/>
      <c r="M296" s="267">
        <f>'01-Mapa de riesgo-UO'!W297</f>
        <v>0</v>
      </c>
      <c r="N296" s="266">
        <f>'01-Mapa de riesgo-UO'!AB297</f>
        <v>0</v>
      </c>
      <c r="O296" s="266">
        <f>'01-Mapa de riesgo-UO'!AF297</f>
        <v>0</v>
      </c>
      <c r="P296" s="268">
        <f>'01-Mapa de riesgo-UO'!AK297</f>
        <v>0</v>
      </c>
      <c r="Q296" s="268">
        <f>'01-Mapa de riesgo-UO'!AP297</f>
        <v>0</v>
      </c>
      <c r="R296" s="462"/>
      <c r="S296" s="589" t="s">
        <v>2600</v>
      </c>
      <c r="T296" s="589"/>
      <c r="U296" s="269">
        <f>'01-Mapa de riesgo-UO'!AW297</f>
        <v>0</v>
      </c>
      <c r="V296" s="269">
        <f>'01-Mapa de riesgo-UO'!AX297</f>
        <v>0</v>
      </c>
      <c r="W296" s="270">
        <f>'01-Mapa de riesgo-UO'!K297</f>
        <v>0</v>
      </c>
      <c r="X296" s="253"/>
      <c r="Y296" s="253"/>
      <c r="Z296" s="253"/>
      <c r="AA296" s="253"/>
      <c r="AB296" s="469"/>
      <c r="AC296" s="264"/>
    </row>
    <row r="297" spans="1:29" ht="54.75" hidden="1" customHeight="1" x14ac:dyDescent="0.2">
      <c r="A297" s="463"/>
      <c r="B297" s="463"/>
      <c r="C297" s="463"/>
      <c r="D297" s="463"/>
      <c r="E297" s="463"/>
      <c r="F297" s="463"/>
      <c r="G297" s="266" t="str">
        <f>'01-Mapa de riesgo-UO'!I298</f>
        <v>Falta de directrices, en cuanto a la centralización de las comunicaciones a través de un único canal</v>
      </c>
      <c r="H297" s="463"/>
      <c r="I297" s="463"/>
      <c r="J297" s="463"/>
      <c r="K297" s="591"/>
      <c r="L297" s="589"/>
      <c r="M297" s="267">
        <f>'01-Mapa de riesgo-UO'!W298</f>
        <v>0</v>
      </c>
      <c r="N297" s="266">
        <f>'01-Mapa de riesgo-UO'!AB298</f>
        <v>0</v>
      </c>
      <c r="O297" s="266">
        <f>'01-Mapa de riesgo-UO'!AF298</f>
        <v>0</v>
      </c>
      <c r="P297" s="268">
        <f>'01-Mapa de riesgo-UO'!AK298</f>
        <v>0</v>
      </c>
      <c r="Q297" s="268">
        <f>'01-Mapa de riesgo-UO'!AP298</f>
        <v>0</v>
      </c>
      <c r="R297" s="463"/>
      <c r="S297" s="589" t="s">
        <v>2600</v>
      </c>
      <c r="T297" s="589"/>
      <c r="U297" s="269">
        <f>'01-Mapa de riesgo-UO'!AW298</f>
        <v>0</v>
      </c>
      <c r="V297" s="269">
        <f>'01-Mapa de riesgo-UO'!AX298</f>
        <v>0</v>
      </c>
      <c r="W297" s="270">
        <f>'01-Mapa de riesgo-UO'!K298</f>
        <v>0</v>
      </c>
      <c r="X297" s="253"/>
      <c r="Y297" s="253"/>
      <c r="Z297" s="253"/>
      <c r="AA297" s="253"/>
      <c r="AB297" s="470"/>
      <c r="AC297" s="264"/>
    </row>
    <row r="298" spans="1:29" ht="54.75" hidden="1" customHeight="1" x14ac:dyDescent="0.2">
      <c r="A298" s="465">
        <v>97</v>
      </c>
      <c r="B298" s="465" t="str">
        <f>'01-Mapa de riesgo-UO'!D299</f>
        <v>ADMINISTRACIÓN_INSTITUCIONAL</v>
      </c>
      <c r="C298" s="461" t="str">
        <f>+'01-Mapa de riesgo-UO'!F299</f>
        <v>NO</v>
      </c>
      <c r="D298" s="461" t="str">
        <f>'01-Mapa de riesgo-UO'!J299</f>
        <v>Imagen</v>
      </c>
      <c r="E298" s="461" t="str">
        <f>'01-Mapa de riesgo-UO'!K299</f>
        <v>Demandas por derechos de autor y por uso de imagen</v>
      </c>
      <c r="F298" s="461" t="str">
        <f>'01-Mapa de riesgo-UO'!L299</f>
        <v>Demandas de autoría por el uso de material audiovisual, y por el uso de imagen sin previo consentimiento</v>
      </c>
      <c r="G298" s="266" t="str">
        <f>'01-Mapa de riesgo-UO'!I299</f>
        <v>Inexistencia de un formato para la cesión de derechos de autor</v>
      </c>
      <c r="H298" s="461" t="str">
        <f>'01-Mapa de riesgo-UO'!M299</f>
        <v>Pérdida económica por demandas
Sanciones legales para la Universidad</v>
      </c>
      <c r="I298" s="464" t="str">
        <f>'01-Mapa de riesgo-UO'!AT299</f>
        <v>MODERADO</v>
      </c>
      <c r="J298" s="461">
        <f>'01-Mapa de riesgo-UO'!AU299</f>
        <v>0</v>
      </c>
      <c r="K298" s="591">
        <f>0/9706</f>
        <v>0</v>
      </c>
      <c r="L298" s="589" t="s">
        <v>2598</v>
      </c>
      <c r="M298" s="267">
        <f>'01-Mapa de riesgo-UO'!W299</f>
        <v>0</v>
      </c>
      <c r="N298" s="266">
        <f>'01-Mapa de riesgo-UO'!AB299</f>
        <v>0</v>
      </c>
      <c r="O298" s="266">
        <f>'01-Mapa de riesgo-UO'!AF299</f>
        <v>0</v>
      </c>
      <c r="P298" s="268">
        <f>'01-Mapa de riesgo-UO'!AK299</f>
        <v>0</v>
      </c>
      <c r="Q298" s="268">
        <f>'01-Mapa de riesgo-UO'!AP299</f>
        <v>0</v>
      </c>
      <c r="R298" s="464" t="str">
        <f>'01-Mapa de riesgo-UO'!AR299</f>
        <v>INEXISTENTE</v>
      </c>
      <c r="S298" s="589" t="s">
        <v>2601</v>
      </c>
      <c r="T298" s="589"/>
      <c r="U298" s="269">
        <f>'01-Mapa de riesgo-UO'!AW299</f>
        <v>0</v>
      </c>
      <c r="V298" s="269">
        <f>'01-Mapa de riesgo-UO'!AX299</f>
        <v>0</v>
      </c>
      <c r="W298" s="270" t="str">
        <f>'01-Mapa de riesgo-UO'!K299</f>
        <v>Demandas por derechos de autor y por uso de imagen</v>
      </c>
      <c r="X298" s="253" t="s">
        <v>266</v>
      </c>
      <c r="Y298" s="253" t="s">
        <v>2603</v>
      </c>
      <c r="Z298" s="253" t="s">
        <v>542</v>
      </c>
      <c r="AA298" s="253"/>
      <c r="AB298" s="479" t="s">
        <v>2209</v>
      </c>
      <c r="AC298" s="264"/>
    </row>
    <row r="299" spans="1:29" ht="54.75" hidden="1" customHeight="1" x14ac:dyDescent="0.2">
      <c r="A299" s="462"/>
      <c r="B299" s="462"/>
      <c r="C299" s="462"/>
      <c r="D299" s="462"/>
      <c r="E299" s="462"/>
      <c r="F299" s="462"/>
      <c r="G299" s="266" t="str">
        <f>'01-Mapa de riesgo-UO'!I300</f>
        <v>Inexistencia de un formato para el consentimiento de uso de imagen</v>
      </c>
      <c r="H299" s="462"/>
      <c r="I299" s="462"/>
      <c r="J299" s="462"/>
      <c r="K299" s="591"/>
      <c r="L299" s="589"/>
      <c r="M299" s="267" t="str">
        <f>'01-Mapa de riesgo-UO'!W300</f>
        <v>Existen formatos creados, más no están incorporados en el proceso aún</v>
      </c>
      <c r="N299" s="266">
        <f>'01-Mapa de riesgo-UO'!AB300</f>
        <v>0</v>
      </c>
      <c r="O299" s="266">
        <f>'01-Mapa de riesgo-UO'!AF300</f>
        <v>0</v>
      </c>
      <c r="P299" s="268">
        <f>'01-Mapa de riesgo-UO'!AK300</f>
        <v>0</v>
      </c>
      <c r="Q299" s="268">
        <f>'01-Mapa de riesgo-UO'!AP300</f>
        <v>0</v>
      </c>
      <c r="R299" s="462"/>
      <c r="S299" s="589"/>
      <c r="T299" s="589"/>
      <c r="U299" s="269">
        <f>'01-Mapa de riesgo-UO'!AW300</f>
        <v>0</v>
      </c>
      <c r="V299" s="269">
        <f>'01-Mapa de riesgo-UO'!AX300</f>
        <v>0</v>
      </c>
      <c r="W299" s="270">
        <f>'01-Mapa de riesgo-UO'!K300</f>
        <v>0</v>
      </c>
      <c r="X299" s="253"/>
      <c r="Y299" s="253"/>
      <c r="Z299" s="253"/>
      <c r="AA299" s="253"/>
      <c r="AB299" s="469"/>
      <c r="AC299" s="264"/>
    </row>
    <row r="300" spans="1:29" ht="54.75" hidden="1" customHeight="1" x14ac:dyDescent="0.2">
      <c r="A300" s="463"/>
      <c r="B300" s="463"/>
      <c r="C300" s="463"/>
      <c r="D300" s="463"/>
      <c r="E300" s="463"/>
      <c r="F300" s="463"/>
      <c r="G300" s="266">
        <f>'01-Mapa de riesgo-UO'!I301</f>
        <v>0</v>
      </c>
      <c r="H300" s="463"/>
      <c r="I300" s="463"/>
      <c r="J300" s="463"/>
      <c r="K300" s="591"/>
      <c r="L300" s="589"/>
      <c r="M300" s="267">
        <f>'01-Mapa de riesgo-UO'!W301</f>
        <v>0</v>
      </c>
      <c r="N300" s="266">
        <f>'01-Mapa de riesgo-UO'!AB301</f>
        <v>0</v>
      </c>
      <c r="O300" s="266">
        <f>'01-Mapa de riesgo-UO'!AF301</f>
        <v>0</v>
      </c>
      <c r="P300" s="268">
        <f>'01-Mapa de riesgo-UO'!AK301</f>
        <v>0</v>
      </c>
      <c r="Q300" s="268">
        <f>'01-Mapa de riesgo-UO'!AP301</f>
        <v>0</v>
      </c>
      <c r="R300" s="463"/>
      <c r="S300" s="589"/>
      <c r="T300" s="589"/>
      <c r="U300" s="269">
        <f>'01-Mapa de riesgo-UO'!AW301</f>
        <v>0</v>
      </c>
      <c r="V300" s="269">
        <f>'01-Mapa de riesgo-UO'!AX301</f>
        <v>0</v>
      </c>
      <c r="W300" s="270">
        <f>'01-Mapa de riesgo-UO'!K301</f>
        <v>0</v>
      </c>
      <c r="X300" s="253"/>
      <c r="Y300" s="253"/>
      <c r="Z300" s="253"/>
      <c r="AA300" s="253"/>
      <c r="AB300" s="470"/>
      <c r="AC300" s="264"/>
    </row>
    <row r="301" spans="1:29" ht="54.75" hidden="1" customHeight="1" x14ac:dyDescent="0.2">
      <c r="A301" s="465">
        <v>98</v>
      </c>
      <c r="B301" s="465" t="str">
        <f>'01-Mapa de riesgo-UO'!D302</f>
        <v>CONTROL_SEGUIMIENTO</v>
      </c>
      <c r="C301" s="461" t="str">
        <f>+'01-Mapa de riesgo-UO'!F302</f>
        <v>NO</v>
      </c>
      <c r="D301" s="461" t="str">
        <f>'01-Mapa de riesgo-UO'!J302</f>
        <v>Tecnología</v>
      </c>
      <c r="E301" s="461" t="str">
        <f>'01-Mapa de riesgo-UO'!K302</f>
        <v>Ausencia de notificación personal y oportuna de los autos de apertura de actuación disciplinaria</v>
      </c>
      <c r="F301" s="461"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6" t="str">
        <f>'01-Mapa de riesgo-UO'!I302</f>
        <v>Caida de redes</v>
      </c>
      <c r="H301" s="461"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64" t="str">
        <f>'01-Mapa de riesgo-UO'!AT302</f>
        <v>LEVE</v>
      </c>
      <c r="J301" s="461" t="str">
        <f>'01-Mapa de riesgo-UO'!AU302</f>
        <v>(# notificación personal y oportuna gestionadas/# notificación personal y oportuna requeridas en el expediente procesal)*100</v>
      </c>
      <c r="K301" s="596">
        <v>1</v>
      </c>
      <c r="L301" s="589" t="s">
        <v>2606</v>
      </c>
      <c r="M301" s="267" t="str">
        <f>'01-Mapa de riesgo-UO'!W302</f>
        <v xml:space="preserve">Riesgos del proveedor de internet que se caiga o que disminuya la calidad del servicio  </v>
      </c>
      <c r="N301" s="266">
        <f>'01-Mapa de riesgo-UO'!AB302</f>
        <v>0</v>
      </c>
      <c r="O301" s="266" t="str">
        <f>'01-Mapa de riesgo-UO'!AF302</f>
        <v>Asignado</v>
      </c>
      <c r="P301" s="268" t="str">
        <f>'01-Mapa de riesgo-UO'!AK302</f>
        <v>Oportuno</v>
      </c>
      <c r="Q301" s="268" t="str">
        <f>'01-Mapa de riesgo-UO'!AP302</f>
        <v>Preventivo</v>
      </c>
      <c r="R301" s="464" t="str">
        <f>'01-Mapa de riesgo-UO'!AR302</f>
        <v>ACEPTABLE</v>
      </c>
      <c r="S301" s="589" t="s">
        <v>2608</v>
      </c>
      <c r="T301" s="589"/>
      <c r="U301" s="269" t="str">
        <f>'01-Mapa de riesgo-UO'!AW302</f>
        <v>ASUMIR</v>
      </c>
      <c r="V301" s="269">
        <f>'01-Mapa de riesgo-UO'!AX302</f>
        <v>0</v>
      </c>
      <c r="W301" s="270" t="str">
        <f>'01-Mapa de riesgo-UO'!K302</f>
        <v>Ausencia de notificación personal y oportuna de los autos de apertura de actuación disciplinaria</v>
      </c>
      <c r="X301" s="253"/>
      <c r="Y301" s="253"/>
      <c r="Z301" s="253"/>
      <c r="AA301" s="253"/>
      <c r="AB301" s="479" t="s">
        <v>2213</v>
      </c>
      <c r="AC301" s="264"/>
    </row>
    <row r="302" spans="1:29" ht="54.75" hidden="1" customHeight="1" x14ac:dyDescent="0.2">
      <c r="A302" s="462"/>
      <c r="B302" s="462"/>
      <c r="C302" s="462"/>
      <c r="D302" s="462"/>
      <c r="E302" s="462"/>
      <c r="F302" s="462"/>
      <c r="G302" s="266">
        <f>'01-Mapa de riesgo-UO'!I303</f>
        <v>0</v>
      </c>
      <c r="H302" s="462"/>
      <c r="I302" s="462"/>
      <c r="J302" s="462"/>
      <c r="K302" s="591"/>
      <c r="L302" s="589"/>
      <c r="M302" s="267">
        <f>'01-Mapa de riesgo-UO'!W303</f>
        <v>0</v>
      </c>
      <c r="N302" s="266">
        <f>'01-Mapa de riesgo-UO'!AB303</f>
        <v>0</v>
      </c>
      <c r="O302" s="266">
        <f>'01-Mapa de riesgo-UO'!AF303</f>
        <v>0</v>
      </c>
      <c r="P302" s="268">
        <f>'01-Mapa de riesgo-UO'!AK303</f>
        <v>0</v>
      </c>
      <c r="Q302" s="268">
        <f>'01-Mapa de riesgo-UO'!AP303</f>
        <v>0</v>
      </c>
      <c r="R302" s="462"/>
      <c r="S302" s="589" t="s">
        <v>2611</v>
      </c>
      <c r="T302" s="589"/>
      <c r="U302" s="269" t="str">
        <f>'01-Mapa de riesgo-UO'!AW303</f>
        <v>ASUMIR</v>
      </c>
      <c r="V302" s="269">
        <f>'01-Mapa de riesgo-UO'!AX303</f>
        <v>0</v>
      </c>
      <c r="W302" s="270">
        <f>'01-Mapa de riesgo-UO'!K303</f>
        <v>0</v>
      </c>
      <c r="X302" s="253"/>
      <c r="Y302" s="253"/>
      <c r="Z302" s="253"/>
      <c r="AA302" s="253"/>
      <c r="AB302" s="469"/>
      <c r="AC302" s="264"/>
    </row>
    <row r="303" spans="1:29" ht="54.75" hidden="1" customHeight="1" x14ac:dyDescent="0.2">
      <c r="A303" s="463"/>
      <c r="B303" s="463"/>
      <c r="C303" s="463"/>
      <c r="D303" s="463"/>
      <c r="E303" s="463"/>
      <c r="F303" s="463"/>
      <c r="G303" s="266">
        <f>'01-Mapa de riesgo-UO'!I304</f>
        <v>0</v>
      </c>
      <c r="H303" s="463"/>
      <c r="I303" s="463"/>
      <c r="J303" s="463"/>
      <c r="K303" s="591"/>
      <c r="L303" s="589"/>
      <c r="M303" s="267">
        <f>'01-Mapa de riesgo-UO'!W304</f>
        <v>0</v>
      </c>
      <c r="N303" s="266">
        <f>'01-Mapa de riesgo-UO'!AB304</f>
        <v>0</v>
      </c>
      <c r="O303" s="266">
        <f>'01-Mapa de riesgo-UO'!AF304</f>
        <v>0</v>
      </c>
      <c r="P303" s="268">
        <f>'01-Mapa de riesgo-UO'!AK304</f>
        <v>0</v>
      </c>
      <c r="Q303" s="268">
        <f>'01-Mapa de riesgo-UO'!AP304</f>
        <v>0</v>
      </c>
      <c r="R303" s="463"/>
      <c r="S303" s="589"/>
      <c r="T303" s="589"/>
      <c r="U303" s="269">
        <f>'01-Mapa de riesgo-UO'!AW304</f>
        <v>0</v>
      </c>
      <c r="V303" s="269">
        <f>'01-Mapa de riesgo-UO'!AX304</f>
        <v>0</v>
      </c>
      <c r="W303" s="270">
        <f>'01-Mapa de riesgo-UO'!K304</f>
        <v>0</v>
      </c>
      <c r="X303" s="253"/>
      <c r="Y303" s="253"/>
      <c r="Z303" s="253"/>
      <c r="AA303" s="253"/>
      <c r="AB303" s="470"/>
      <c r="AC303" s="264"/>
    </row>
    <row r="304" spans="1:29" ht="54.75" hidden="1" customHeight="1" x14ac:dyDescent="0.2">
      <c r="A304" s="465">
        <v>99</v>
      </c>
      <c r="B304" s="465" t="str">
        <f>'01-Mapa de riesgo-UO'!D305</f>
        <v>CONTROL_SEGUIMIENTO</v>
      </c>
      <c r="C304" s="461" t="str">
        <f>+'01-Mapa de riesgo-UO'!F305</f>
        <v>NO</v>
      </c>
      <c r="D304" s="461" t="str">
        <f>'01-Mapa de riesgo-UO'!J305</f>
        <v>Operacional</v>
      </c>
      <c r="E304" s="461" t="str">
        <f>'01-Mapa de riesgo-UO'!K305</f>
        <v xml:space="preserve">Que por no tener establecida la competencia interna para investigar a los colaboradores que no son servidores publicos de planta  de la UTP, se deje de investigar conductas reprochables. </v>
      </c>
      <c r="F304" s="461" t="str">
        <f>'01-Mapa de riesgo-UO'!L305</f>
        <v xml:space="preserve">La ley 1952 de 2019 modificada por la 2094 de 2021 faculta a las OCID para dsiciplinar unicamante a servidores publicos de planta, los demas no tienen competencia interna establecida  </v>
      </c>
      <c r="G304" s="266" t="str">
        <f>'01-Mapa de riesgo-UO'!I305</f>
        <v>Ausencia de procedimientos o reglamentación en temas específicos</v>
      </c>
      <c r="H304" s="461" t="str">
        <f>'01-Mapa de riesgo-UO'!M305</f>
        <v>Que se dejen de investigar conductas de colaboradores que no son servidores publicos de planta de la UTP</v>
      </c>
      <c r="I304" s="464" t="str">
        <f>'01-Mapa de riesgo-UO'!AT305</f>
        <v>GRAVE</v>
      </c>
      <c r="J304" s="461" t="str">
        <f>'01-Mapa de riesgo-UO'!AU305</f>
        <v xml:space="preserve">(#Procesos en contra de transitorios /# falta de competencia)*0 </v>
      </c>
      <c r="K304" s="596">
        <v>0.8</v>
      </c>
      <c r="L304" s="589" t="s">
        <v>2607</v>
      </c>
      <c r="M304" s="267">
        <f>'01-Mapa de riesgo-UO'!W305</f>
        <v>0</v>
      </c>
      <c r="N304" s="266">
        <f>'01-Mapa de riesgo-UO'!AB305</f>
        <v>0</v>
      </c>
      <c r="O304" s="266">
        <f>'01-Mapa de riesgo-UO'!AF305</f>
        <v>0</v>
      </c>
      <c r="P304" s="268">
        <f>'01-Mapa de riesgo-UO'!AK305</f>
        <v>0</v>
      </c>
      <c r="Q304" s="268">
        <f>'01-Mapa de riesgo-UO'!AP305</f>
        <v>0</v>
      </c>
      <c r="R304" s="464" t="str">
        <f>'01-Mapa de riesgo-UO'!AR305</f>
        <v>INEXISTENTE</v>
      </c>
      <c r="S304" s="589" t="s">
        <v>2611</v>
      </c>
      <c r="T304" s="589"/>
      <c r="U304" s="269" t="str">
        <f>'01-Mapa de riesgo-UO'!AW305</f>
        <v>EVITAR</v>
      </c>
      <c r="V304" s="269">
        <f>'01-Mapa de riesgo-UO'!AX305</f>
        <v>0</v>
      </c>
      <c r="W304" s="270" t="str">
        <f>'01-Mapa de riesgo-UO'!K305</f>
        <v xml:space="preserve">Que por no tener establecida la competencia interna para investigar a los colaboradores que no son servidores publicos de planta  de la UTP, se deje de investigar conductas reprochables. </v>
      </c>
      <c r="X304" s="253" t="s">
        <v>266</v>
      </c>
      <c r="Y304" s="253" t="s">
        <v>2612</v>
      </c>
      <c r="Z304" s="253" t="s">
        <v>542</v>
      </c>
      <c r="AA304" s="253"/>
      <c r="AB304" s="479" t="s">
        <v>2209</v>
      </c>
      <c r="AC304" s="264"/>
    </row>
    <row r="305" spans="1:29" ht="54.75" hidden="1" customHeight="1" x14ac:dyDescent="0.2">
      <c r="A305" s="462"/>
      <c r="B305" s="462"/>
      <c r="C305" s="462"/>
      <c r="D305" s="462"/>
      <c r="E305" s="462"/>
      <c r="F305" s="462"/>
      <c r="G305" s="266" t="str">
        <f>'01-Mapa de riesgo-UO'!I306</f>
        <v>Desconocimiento u omisión de una ley, norma, politica.</v>
      </c>
      <c r="H305" s="462"/>
      <c r="I305" s="462"/>
      <c r="J305" s="462"/>
      <c r="K305" s="591"/>
      <c r="L305" s="589"/>
      <c r="M305" s="267">
        <f>'01-Mapa de riesgo-UO'!W306</f>
        <v>0</v>
      </c>
      <c r="N305" s="266">
        <f>'01-Mapa de riesgo-UO'!AB306</f>
        <v>0</v>
      </c>
      <c r="O305" s="266">
        <f>'01-Mapa de riesgo-UO'!AF306</f>
        <v>0</v>
      </c>
      <c r="P305" s="268">
        <f>'01-Mapa de riesgo-UO'!AK306</f>
        <v>0</v>
      </c>
      <c r="Q305" s="268">
        <f>'01-Mapa de riesgo-UO'!AP306</f>
        <v>0</v>
      </c>
      <c r="R305" s="462"/>
      <c r="S305" s="589"/>
      <c r="T305" s="589"/>
      <c r="U305" s="269">
        <f>'01-Mapa de riesgo-UO'!AW306</f>
        <v>0</v>
      </c>
      <c r="V305" s="269">
        <f>'01-Mapa de riesgo-UO'!AX306</f>
        <v>0</v>
      </c>
      <c r="W305" s="270">
        <f>'01-Mapa de riesgo-UO'!K306</f>
        <v>0</v>
      </c>
      <c r="X305" s="253"/>
      <c r="Y305" s="253"/>
      <c r="Z305" s="253"/>
      <c r="AA305" s="253"/>
      <c r="AB305" s="469"/>
      <c r="AC305" s="264"/>
    </row>
    <row r="306" spans="1:29" ht="54.75" hidden="1" customHeight="1" x14ac:dyDescent="0.2">
      <c r="A306" s="463"/>
      <c r="B306" s="463"/>
      <c r="C306" s="463"/>
      <c r="D306" s="463"/>
      <c r="E306" s="463"/>
      <c r="F306" s="463"/>
      <c r="G306" s="266" t="str">
        <f>'01-Mapa de riesgo-UO'!I307</f>
        <v xml:space="preserve">Desactualización de procedimientos </v>
      </c>
      <c r="H306" s="463"/>
      <c r="I306" s="463"/>
      <c r="J306" s="463"/>
      <c r="K306" s="591"/>
      <c r="L306" s="589"/>
      <c r="M306" s="267">
        <f>'01-Mapa de riesgo-UO'!W307</f>
        <v>0</v>
      </c>
      <c r="N306" s="266">
        <f>'01-Mapa de riesgo-UO'!AB307</f>
        <v>0</v>
      </c>
      <c r="O306" s="266">
        <f>'01-Mapa de riesgo-UO'!AF307</f>
        <v>0</v>
      </c>
      <c r="P306" s="268">
        <f>'01-Mapa de riesgo-UO'!AK307</f>
        <v>0</v>
      </c>
      <c r="Q306" s="268">
        <f>'01-Mapa de riesgo-UO'!AP307</f>
        <v>0</v>
      </c>
      <c r="R306" s="463"/>
      <c r="S306" s="589"/>
      <c r="T306" s="589"/>
      <c r="U306" s="269" t="str">
        <f>'01-Mapa de riesgo-UO'!AW307</f>
        <v>EVITAR</v>
      </c>
      <c r="V306" s="269">
        <f>'01-Mapa de riesgo-UO'!AX307</f>
        <v>0</v>
      </c>
      <c r="W306" s="270">
        <f>'01-Mapa de riesgo-UO'!K307</f>
        <v>0</v>
      </c>
      <c r="X306" s="253"/>
      <c r="Y306" s="253"/>
      <c r="Z306" s="253"/>
      <c r="AA306" s="253"/>
      <c r="AB306" s="470"/>
      <c r="AC306" s="264"/>
    </row>
    <row r="307" spans="1:29" ht="54.75" hidden="1" customHeight="1" x14ac:dyDescent="0.2">
      <c r="A307" s="465">
        <v>100</v>
      </c>
      <c r="B307" s="465" t="str">
        <f>'01-Mapa de riesgo-UO'!D308</f>
        <v>CONTROL_SEGUIMIENTO</v>
      </c>
      <c r="C307" s="461" t="str">
        <f>+'01-Mapa de riesgo-UO'!F308</f>
        <v>NO</v>
      </c>
      <c r="D307" s="461" t="str">
        <f>'01-Mapa de riesgo-UO'!J308</f>
        <v>Cumplimiento</v>
      </c>
      <c r="E307" s="461" t="str">
        <f>'01-Mapa de riesgo-UO'!K308</f>
        <v>Incumplimiento de la norma externa que rige la rendición de la cuenta e informes (RCA) a la Contraloría General de la República</v>
      </c>
      <c r="F307" s="461" t="str">
        <f>'01-Mapa de riesgo-UO'!L308</f>
        <v>Informes entregados posteriormente a las fechas requeridas por el ente de control o que no siguen las directrices de la normatividad aplicable</v>
      </c>
      <c r="G307" s="266" t="str">
        <f>'01-Mapa de riesgo-UO'!I308</f>
        <v>Presentación inoportuna  de información por parte de las dependencias académicas o administrativas  requerida  en la RCA</v>
      </c>
      <c r="H307" s="461" t="str">
        <f>'01-Mapa de riesgo-UO'!M308</f>
        <v>Sanciones  impuestas  a los funcionarios responsables de la  RCA</v>
      </c>
      <c r="I307" s="464" t="str">
        <f>'01-Mapa de riesgo-UO'!AT308</f>
        <v>LEVE</v>
      </c>
      <c r="J307" s="461"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596">
        <v>0</v>
      </c>
      <c r="L307" s="594" t="s">
        <v>2625</v>
      </c>
      <c r="M307" s="267" t="str">
        <f>'01-Mapa de riesgo-UO'!W308</f>
        <v>Seguimiento al cumplimiento de la entrega de la información por parte de las dependencias que reportan</v>
      </c>
      <c r="N307" s="266">
        <f>'01-Mapa de riesgo-UO'!AB308</f>
        <v>0</v>
      </c>
      <c r="O307" s="266" t="str">
        <f>'01-Mapa de riesgo-UO'!AF308</f>
        <v>Asignado</v>
      </c>
      <c r="P307" s="268" t="str">
        <f>'01-Mapa de riesgo-UO'!AK308</f>
        <v>Oportuno</v>
      </c>
      <c r="Q307" s="268" t="str">
        <f>'01-Mapa de riesgo-UO'!AP308</f>
        <v>Preventivo</v>
      </c>
      <c r="R307" s="464" t="str">
        <f>'01-Mapa de riesgo-UO'!AR308</f>
        <v>ACEPTABLE</v>
      </c>
      <c r="S307" s="589" t="s">
        <v>2617</v>
      </c>
      <c r="T307" s="589"/>
      <c r="U307" s="269" t="str">
        <f>'01-Mapa de riesgo-UO'!AW308</f>
        <v>ASUMIR</v>
      </c>
      <c r="V307" s="269">
        <f>'01-Mapa de riesgo-UO'!AX308</f>
        <v>0</v>
      </c>
      <c r="W307" s="270" t="str">
        <f>'01-Mapa de riesgo-UO'!K308</f>
        <v>Incumplimiento de la norma externa que rige la rendición de la cuenta e informes (RCA) a la Contraloría General de la República</v>
      </c>
      <c r="X307" s="271"/>
      <c r="Y307" s="272"/>
      <c r="Z307" s="273"/>
      <c r="AA307" s="273"/>
      <c r="AB307" s="479" t="s">
        <v>2209</v>
      </c>
      <c r="AC307" s="264"/>
    </row>
    <row r="308" spans="1:29" ht="54.75" hidden="1" customHeight="1" x14ac:dyDescent="0.2">
      <c r="A308" s="462"/>
      <c r="B308" s="462"/>
      <c r="C308" s="462"/>
      <c r="D308" s="462"/>
      <c r="E308" s="462"/>
      <c r="F308" s="462"/>
      <c r="G308" s="266" t="str">
        <f>'01-Mapa de riesgo-UO'!I309</f>
        <v>La información  requerida  en la RCA no se encuentra sistematizada y su  consulta, elaboración y verificación es  manual.</v>
      </c>
      <c r="H308" s="462"/>
      <c r="I308" s="462"/>
      <c r="J308" s="462"/>
      <c r="K308" s="591"/>
      <c r="L308" s="589"/>
      <c r="M308" s="267" t="str">
        <f>'01-Mapa de riesgo-UO'!W309</f>
        <v>Verificacion aleatoria de la informacion contenida en los informes a presentar</v>
      </c>
      <c r="N308" s="266">
        <f>'01-Mapa de riesgo-UO'!AB309</f>
        <v>0</v>
      </c>
      <c r="O308" s="266" t="str">
        <f>'01-Mapa de riesgo-UO'!AF309</f>
        <v>Asignado</v>
      </c>
      <c r="P308" s="268" t="str">
        <f>'01-Mapa de riesgo-UO'!AK309</f>
        <v>Oportuno</v>
      </c>
      <c r="Q308" s="268" t="str">
        <f>'01-Mapa de riesgo-UO'!AP309</f>
        <v>Detectivo</v>
      </c>
      <c r="R308" s="462"/>
      <c r="S308" s="589" t="s">
        <v>2618</v>
      </c>
      <c r="T308" s="589"/>
      <c r="U308" s="269" t="str">
        <f>'01-Mapa de riesgo-UO'!AW309</f>
        <v>ASUMIR</v>
      </c>
      <c r="V308" s="269">
        <f>'01-Mapa de riesgo-UO'!AX309</f>
        <v>0</v>
      </c>
      <c r="W308" s="270">
        <f>'01-Mapa de riesgo-UO'!K309</f>
        <v>0</v>
      </c>
      <c r="X308" s="271"/>
      <c r="Y308" s="272"/>
      <c r="Z308" s="273"/>
      <c r="AA308" s="273"/>
      <c r="AB308" s="469"/>
      <c r="AC308" s="264"/>
    </row>
    <row r="309" spans="1:29" ht="54.75" hidden="1" customHeight="1" x14ac:dyDescent="0.2">
      <c r="A309" s="463"/>
      <c r="B309" s="463"/>
      <c r="C309" s="463"/>
      <c r="D309" s="463"/>
      <c r="E309" s="463"/>
      <c r="F309" s="463"/>
      <c r="G309" s="266">
        <f>'01-Mapa de riesgo-UO'!I310</f>
        <v>0</v>
      </c>
      <c r="H309" s="463"/>
      <c r="I309" s="463"/>
      <c r="J309" s="463"/>
      <c r="K309" s="591"/>
      <c r="L309" s="589"/>
      <c r="M309" s="267" t="str">
        <f>'01-Mapa de riesgo-UO'!W310</f>
        <v>Validacion del informe SIRECI a presentar</v>
      </c>
      <c r="N309" s="266" t="str">
        <f>'01-Mapa de riesgo-UO'!AB310</f>
        <v>Aplicativo STORM de la CGR</v>
      </c>
      <c r="O309" s="266" t="str">
        <f>'01-Mapa de riesgo-UO'!AF310</f>
        <v>Asignado</v>
      </c>
      <c r="P309" s="268" t="str">
        <f>'01-Mapa de riesgo-UO'!AK310</f>
        <v>Oportuno</v>
      </c>
      <c r="Q309" s="268" t="str">
        <f>'01-Mapa de riesgo-UO'!AP310</f>
        <v>Detectivo</v>
      </c>
      <c r="R309" s="463"/>
      <c r="S309" s="589" t="s">
        <v>2619</v>
      </c>
      <c r="T309" s="589"/>
      <c r="U309" s="269" t="str">
        <f>'01-Mapa de riesgo-UO'!AW310</f>
        <v>ASUMIR</v>
      </c>
      <c r="V309" s="269">
        <f>'01-Mapa de riesgo-UO'!AX310</f>
        <v>0</v>
      </c>
      <c r="W309" s="270">
        <f>'01-Mapa de riesgo-UO'!K310</f>
        <v>0</v>
      </c>
      <c r="X309" s="271"/>
      <c r="Y309" s="272"/>
      <c r="Z309" s="273"/>
      <c r="AA309" s="273"/>
      <c r="AB309" s="470"/>
      <c r="AC309" s="264"/>
    </row>
    <row r="310" spans="1:29" ht="54.75" hidden="1" customHeight="1" x14ac:dyDescent="0.2">
      <c r="A310" s="465">
        <v>101</v>
      </c>
      <c r="B310" s="465" t="str">
        <f>'01-Mapa de riesgo-UO'!D311</f>
        <v>CONTROL_SEGUIMIENTO</v>
      </c>
      <c r="C310" s="461" t="str">
        <f>+'01-Mapa de riesgo-UO'!F311</f>
        <v>NO</v>
      </c>
      <c r="D310" s="461" t="str">
        <f>'01-Mapa de riesgo-UO'!J311</f>
        <v>Operacional</v>
      </c>
      <c r="E310" s="461" t="str">
        <f>'01-Mapa de riesgo-UO'!K311</f>
        <v>Baja cobertura del programa anual de auditorías de Control Interno</v>
      </c>
      <c r="F310" s="461" t="str">
        <f>'01-Mapa de riesgo-UO'!L311</f>
        <v>Control Interno no puede  ejercer la evaluación independiente en todos los ámbitos de la Universidad</v>
      </c>
      <c r="G310" s="266" t="str">
        <f>'01-Mapa de riesgo-UO'!I311</f>
        <v>Incremento de requerimientos de entes externos de control  u otros normativos o de Ley que sean delegados a Control Interno</v>
      </c>
      <c r="H310" s="461" t="str">
        <f>'01-Mapa de riesgo-UO'!M311</f>
        <v>Información insuficiente para la alta dirección que permita tomar decisiones para la mejora
Hallazgos de auditoria de CGR</v>
      </c>
      <c r="I310" s="464" t="str">
        <f>'01-Mapa de riesgo-UO'!AT311</f>
        <v>LEVE</v>
      </c>
      <c r="J310" s="461"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596">
        <f>5/10</f>
        <v>0.5</v>
      </c>
      <c r="L310" s="589" t="s">
        <v>2614</v>
      </c>
      <c r="M310" s="267" t="str">
        <f>'01-Mapa de riesgo-UO'!W311</f>
        <v>Revision del Mapa de  aseguramiento y Análisis de riesgos de procesos</v>
      </c>
      <c r="N310" s="266">
        <f>'01-Mapa de riesgo-UO'!AB311</f>
        <v>0</v>
      </c>
      <c r="O310" s="266" t="str">
        <f>'01-Mapa de riesgo-UO'!AF311</f>
        <v>Asignado</v>
      </c>
      <c r="P310" s="268" t="str">
        <f>'01-Mapa de riesgo-UO'!AK311</f>
        <v>Oportuno</v>
      </c>
      <c r="Q310" s="268" t="str">
        <f>'01-Mapa de riesgo-UO'!AP311</f>
        <v>Preventivo</v>
      </c>
      <c r="R310" s="464" t="str">
        <f>'01-Mapa de riesgo-UO'!AR311</f>
        <v>FUERTE</v>
      </c>
      <c r="S310" s="589" t="s">
        <v>2620</v>
      </c>
      <c r="T310" s="589"/>
      <c r="U310" s="269" t="str">
        <f>'01-Mapa de riesgo-UO'!AW311</f>
        <v>ASUMIR</v>
      </c>
      <c r="V310" s="269">
        <f>'01-Mapa de riesgo-UO'!AX311</f>
        <v>0</v>
      </c>
      <c r="W310" s="270" t="str">
        <f>'01-Mapa de riesgo-UO'!K311</f>
        <v>Baja cobertura del programa anual de auditorías de Control Interno</v>
      </c>
      <c r="X310" s="271"/>
      <c r="Y310" s="272"/>
      <c r="Z310" s="273"/>
      <c r="AA310" s="273"/>
      <c r="AB310" s="479" t="s">
        <v>2209</v>
      </c>
      <c r="AC310" s="264"/>
    </row>
    <row r="311" spans="1:29" ht="54.75" hidden="1" customHeight="1" x14ac:dyDescent="0.2">
      <c r="A311" s="462"/>
      <c r="B311" s="462"/>
      <c r="C311" s="462"/>
      <c r="D311" s="462"/>
      <c r="E311" s="462"/>
      <c r="F311" s="462"/>
      <c r="G311" s="266" t="str">
        <f>'01-Mapa de riesgo-UO'!I312</f>
        <v>Solicitudes adicionales de auditorias  por  parte del CICI o de otras dependencias que no están priorizadas en el programa de auditoria</v>
      </c>
      <c r="H311" s="462"/>
      <c r="I311" s="462"/>
      <c r="J311" s="462"/>
      <c r="K311" s="591"/>
      <c r="L311" s="589"/>
      <c r="M311" s="267" t="str">
        <f>'01-Mapa de riesgo-UO'!W312</f>
        <v>Aprobación del Programa de Auditoria por parte del Comité Institucional de Control Interno (CICI)</v>
      </c>
      <c r="N311" s="266">
        <f>'01-Mapa de riesgo-UO'!AB312</f>
        <v>0</v>
      </c>
      <c r="O311" s="266" t="str">
        <f>'01-Mapa de riesgo-UO'!AF312</f>
        <v>Asignado</v>
      </c>
      <c r="P311" s="268" t="str">
        <f>'01-Mapa de riesgo-UO'!AK312</f>
        <v>Oportuno</v>
      </c>
      <c r="Q311" s="268" t="str">
        <f>'01-Mapa de riesgo-UO'!AP312</f>
        <v>Preventivo</v>
      </c>
      <c r="R311" s="462"/>
      <c r="S311" s="589" t="s">
        <v>2621</v>
      </c>
      <c r="T311" s="589"/>
      <c r="U311" s="269" t="str">
        <f>'01-Mapa de riesgo-UO'!AW312</f>
        <v>ASUMIR</v>
      </c>
      <c r="V311" s="269">
        <f>'01-Mapa de riesgo-UO'!AX312</f>
        <v>0</v>
      </c>
      <c r="W311" s="270">
        <f>'01-Mapa de riesgo-UO'!K312</f>
        <v>0</v>
      </c>
      <c r="X311" s="271"/>
      <c r="Y311" s="272"/>
      <c r="Z311" s="273"/>
      <c r="AA311" s="273"/>
      <c r="AB311" s="469"/>
      <c r="AC311" s="264"/>
    </row>
    <row r="312" spans="1:29" ht="54.75" hidden="1" customHeight="1" x14ac:dyDescent="0.2">
      <c r="A312" s="463"/>
      <c r="B312" s="463"/>
      <c r="C312" s="463"/>
      <c r="D312" s="463"/>
      <c r="E312" s="463"/>
      <c r="F312" s="463"/>
      <c r="G312" s="266" t="str">
        <f>'01-Mapa de riesgo-UO'!I313</f>
        <v>Personal insuficiente para la ejecución de auditorias que involucren todos los procesos institucionales</v>
      </c>
      <c r="H312" s="463"/>
      <c r="I312" s="463"/>
      <c r="J312" s="463"/>
      <c r="K312" s="591"/>
      <c r="L312" s="589"/>
      <c r="M312" s="267" t="str">
        <f>'01-Mapa de riesgo-UO'!W313</f>
        <v>Ejecución del programa anual de auditorias basado en riesgos y mapa de aseguramiento</v>
      </c>
      <c r="N312" s="266">
        <f>'01-Mapa de riesgo-UO'!AB313</f>
        <v>0</v>
      </c>
      <c r="O312" s="266" t="str">
        <f>'01-Mapa de riesgo-UO'!AF313</f>
        <v>Asignado</v>
      </c>
      <c r="P312" s="268" t="str">
        <f>'01-Mapa de riesgo-UO'!AK313</f>
        <v>Oportuno</v>
      </c>
      <c r="Q312" s="268" t="str">
        <f>'01-Mapa de riesgo-UO'!AP313</f>
        <v>Preventivo</v>
      </c>
      <c r="R312" s="463"/>
      <c r="S312" s="589" t="s">
        <v>2622</v>
      </c>
      <c r="T312" s="589"/>
      <c r="U312" s="269" t="str">
        <f>'01-Mapa de riesgo-UO'!AW313</f>
        <v>ASUMIR</v>
      </c>
      <c r="V312" s="269">
        <f>'01-Mapa de riesgo-UO'!AX313</f>
        <v>0</v>
      </c>
      <c r="W312" s="270">
        <f>'01-Mapa de riesgo-UO'!K313</f>
        <v>0</v>
      </c>
      <c r="X312" s="271"/>
      <c r="Y312" s="272"/>
      <c r="Z312" s="273"/>
      <c r="AA312" s="273"/>
      <c r="AB312" s="470"/>
      <c r="AC312" s="264"/>
    </row>
    <row r="313" spans="1:29" ht="54.75" hidden="1" customHeight="1" x14ac:dyDescent="0.2">
      <c r="A313" s="465">
        <v>102</v>
      </c>
      <c r="B313" s="465" t="str">
        <f>'01-Mapa de riesgo-UO'!D314</f>
        <v>CONTROL_SEGUIMIENTO</v>
      </c>
      <c r="C313" s="461" t="str">
        <f>+'01-Mapa de riesgo-UO'!F314</f>
        <v>NO</v>
      </c>
      <c r="D313" s="461" t="str">
        <f>'01-Mapa de riesgo-UO'!J314</f>
        <v>Operacional</v>
      </c>
      <c r="E313" s="461" t="str">
        <f>'01-Mapa de riesgo-UO'!K314</f>
        <v>Incumplimiento del programa anual de auditoria de la Oficina de Control Interno</v>
      </c>
      <c r="F313" s="461" t="str">
        <f>'01-Mapa de riesgo-UO'!L314</f>
        <v>Baja ejecucion del programa anual  de auditoria de la Oficina de Control Interno</v>
      </c>
      <c r="G313" s="266" t="str">
        <f>'01-Mapa de riesgo-UO'!I314</f>
        <v>Incumplimiento de los planes de auditoria establecidos</v>
      </c>
      <c r="H313" s="461" t="str">
        <f>'01-Mapa de riesgo-UO'!M314</f>
        <v>Información inoportuna para la alta dirección que permita tomar decisiones para la mejora
No generación de planes de mejoramiento
Pérdida de credibilidad de la Oficina de Control Interno</v>
      </c>
      <c r="I313" s="464" t="str">
        <f>'01-Mapa de riesgo-UO'!AT314</f>
        <v>LEVE</v>
      </c>
      <c r="J313" s="461" t="str">
        <f>'01-Mapa de riesgo-UO'!AU314</f>
        <v>No.de auditorías realizadas / Total de auditorías programadas</v>
      </c>
      <c r="K313" s="596">
        <v>0.93100000000000005</v>
      </c>
      <c r="L313" s="589" t="s">
        <v>2626</v>
      </c>
      <c r="M313" s="267" t="str">
        <f>'01-Mapa de riesgo-UO'!W314</f>
        <v>Revision del Mapa de  aseguramiento y Análisis de riesgos de procesos</v>
      </c>
      <c r="N313" s="266">
        <f>'01-Mapa de riesgo-UO'!AB314</f>
        <v>0</v>
      </c>
      <c r="O313" s="266" t="str">
        <f>'01-Mapa de riesgo-UO'!AF314</f>
        <v>Asignado</v>
      </c>
      <c r="P313" s="268" t="str">
        <f>'01-Mapa de riesgo-UO'!AK314</f>
        <v>Oportuno</v>
      </c>
      <c r="Q313" s="268" t="str">
        <f>'01-Mapa de riesgo-UO'!AP314</f>
        <v>Preventivo</v>
      </c>
      <c r="R313" s="464" t="str">
        <f>'01-Mapa de riesgo-UO'!AR314</f>
        <v>ACEPTABLE</v>
      </c>
      <c r="S313" s="589" t="s">
        <v>2620</v>
      </c>
      <c r="T313" s="589"/>
      <c r="U313" s="269" t="str">
        <f>'01-Mapa de riesgo-UO'!AW314</f>
        <v>ASUMIR</v>
      </c>
      <c r="V313" s="269">
        <f>'01-Mapa de riesgo-UO'!AX314</f>
        <v>0</v>
      </c>
      <c r="W313" s="270" t="str">
        <f>'01-Mapa de riesgo-UO'!K314</f>
        <v>Incumplimiento del programa anual de auditoria de la Oficina de Control Interno</v>
      </c>
      <c r="X313" s="271"/>
      <c r="Y313" s="272"/>
      <c r="Z313" s="273"/>
      <c r="AA313" s="273"/>
      <c r="AB313" s="479" t="s">
        <v>2209</v>
      </c>
      <c r="AC313" s="264"/>
    </row>
    <row r="314" spans="1:29" ht="54.75" hidden="1" customHeight="1" x14ac:dyDescent="0.2">
      <c r="A314" s="462"/>
      <c r="B314" s="462"/>
      <c r="C314" s="462"/>
      <c r="D314" s="462"/>
      <c r="E314" s="462"/>
      <c r="F314" s="462"/>
      <c r="G314" s="266" t="str">
        <f>'01-Mapa de riesgo-UO'!I315</f>
        <v>El Programa de auditoria tiene un alcance mayor a la capacidad operativa de Control Interno</v>
      </c>
      <c r="H314" s="462"/>
      <c r="I314" s="462"/>
      <c r="J314" s="462"/>
      <c r="K314" s="591"/>
      <c r="L314" s="589"/>
      <c r="M314" s="267" t="str">
        <f>'01-Mapa de riesgo-UO'!W315</f>
        <v>Aprobación del Programa de Auditoria y sus modificaciones por parte del Comité Institucional de Control Interno (CICI)</v>
      </c>
      <c r="N314" s="266">
        <f>'01-Mapa de riesgo-UO'!AB315</f>
        <v>0</v>
      </c>
      <c r="O314" s="266" t="str">
        <f>'01-Mapa de riesgo-UO'!AF315</f>
        <v>Asignado</v>
      </c>
      <c r="P314" s="268" t="str">
        <f>'01-Mapa de riesgo-UO'!AK315</f>
        <v>Oportuno</v>
      </c>
      <c r="Q314" s="268" t="str">
        <f>'01-Mapa de riesgo-UO'!AP315</f>
        <v>Preventivo</v>
      </c>
      <c r="R314" s="462"/>
      <c r="S314" s="589" t="s">
        <v>2622</v>
      </c>
      <c r="T314" s="589"/>
      <c r="U314" s="269" t="str">
        <f>'01-Mapa de riesgo-UO'!AW315</f>
        <v>ASUMIR</v>
      </c>
      <c r="V314" s="269">
        <f>'01-Mapa de riesgo-UO'!AX315</f>
        <v>0</v>
      </c>
      <c r="W314" s="270">
        <f>'01-Mapa de riesgo-UO'!K315</f>
        <v>0</v>
      </c>
      <c r="X314" s="271"/>
      <c r="Y314" s="272"/>
      <c r="Z314" s="273"/>
      <c r="AA314" s="273"/>
      <c r="AB314" s="469"/>
      <c r="AC314" s="264"/>
    </row>
    <row r="315" spans="1:29" ht="54.75" hidden="1" customHeight="1" x14ac:dyDescent="0.2">
      <c r="A315" s="463"/>
      <c r="B315" s="463"/>
      <c r="C315" s="463"/>
      <c r="D315" s="463"/>
      <c r="E315" s="463"/>
      <c r="F315" s="463"/>
      <c r="G315" s="266" t="str">
        <f>'01-Mapa de riesgo-UO'!I316</f>
        <v>Atencion de nuevos requerimientos legales y de entes de control que no habian sido contemplados en el programa anual de auditoria</v>
      </c>
      <c r="H315" s="463"/>
      <c r="I315" s="463"/>
      <c r="J315" s="463"/>
      <c r="K315" s="591"/>
      <c r="L315" s="589"/>
      <c r="M315" s="267" t="str">
        <f>'01-Mapa de riesgo-UO'!W316</f>
        <v>Seguimiento a la ejecucion del Programa de auditoría de Control Interno</v>
      </c>
      <c r="N315" s="266">
        <f>'01-Mapa de riesgo-UO'!AB316</f>
        <v>0</v>
      </c>
      <c r="O315" s="266" t="str">
        <f>'01-Mapa de riesgo-UO'!AF316</f>
        <v>Asignado</v>
      </c>
      <c r="P315" s="268" t="str">
        <f>'01-Mapa de riesgo-UO'!AK316</f>
        <v>Oportuno</v>
      </c>
      <c r="Q315" s="268" t="str">
        <f>'01-Mapa de riesgo-UO'!AP316</f>
        <v>Detectivo</v>
      </c>
      <c r="R315" s="463"/>
      <c r="S315" s="589" t="s">
        <v>2621</v>
      </c>
      <c r="T315" s="589"/>
      <c r="U315" s="269" t="str">
        <f>'01-Mapa de riesgo-UO'!AW316</f>
        <v>ASUMIR</v>
      </c>
      <c r="V315" s="269">
        <f>'01-Mapa de riesgo-UO'!AX316</f>
        <v>0</v>
      </c>
      <c r="W315" s="270">
        <f>'01-Mapa de riesgo-UO'!K316</f>
        <v>0</v>
      </c>
      <c r="X315" s="271"/>
      <c r="Y315" s="272"/>
      <c r="Z315" s="273"/>
      <c r="AA315" s="273"/>
      <c r="AB315" s="470"/>
      <c r="AC315" s="264"/>
    </row>
    <row r="316" spans="1:29" ht="54.75" hidden="1" customHeight="1" x14ac:dyDescent="0.2">
      <c r="A316" s="465">
        <v>103</v>
      </c>
      <c r="B316" s="465" t="str">
        <f>'01-Mapa de riesgo-UO'!D317</f>
        <v>CONTROL_SEGUIMIENTO</v>
      </c>
      <c r="C316" s="461" t="str">
        <f>+'01-Mapa de riesgo-UO'!F317</f>
        <v>SI</v>
      </c>
      <c r="D316" s="461" t="str">
        <f>'01-Mapa de riesgo-UO'!J317</f>
        <v>Corrupción</v>
      </c>
      <c r="E316" s="461" t="str">
        <f>'01-Mapa de riesgo-UO'!K317</f>
        <v>Favorecimiento en informes de auditoria o evaluación por intereses personales</v>
      </c>
      <c r="F316" s="461" t="str">
        <f>'01-Mapa de riesgo-UO'!L317</f>
        <v>Manipulación de informes de control interno, a través de la omisión de posibles actos de corrupción o irregularidades administrativas</v>
      </c>
      <c r="G316" s="266" t="str">
        <f>'01-Mapa de riesgo-UO'!I317</f>
        <v>Perdida de la objetividad e independencia en el ejercicio de auditoria (conflictos de interes)</v>
      </c>
      <c r="H316" s="461" t="str">
        <f>'01-Mapa de riesgo-UO'!M317</f>
        <v>Afectación del buen nombre y reconocimiento de la Universidad
Faltas disciplinarias para el personal de la Oficina de Control Interno
Pérdida de credibilidad de la Oficina de Control Interno</v>
      </c>
      <c r="I316" s="464" t="str">
        <f>'01-Mapa de riesgo-UO'!AT317</f>
        <v>LEVE</v>
      </c>
      <c r="J316" s="461" t="str">
        <f>'01-Mapa de riesgo-UO'!AU317</f>
        <v>No. De  investigaciones al personal de control interno derivadas de hechos de corrupción</v>
      </c>
      <c r="K316" s="591">
        <v>0</v>
      </c>
      <c r="L316" s="589" t="s">
        <v>2616</v>
      </c>
      <c r="M316" s="267" t="str">
        <f>'01-Mapa de riesgo-UO'!W317</f>
        <v>Verificacion de la aplicación del Manual de auditoria que incluye el marco ético para la auditoria interna en la Universidad</v>
      </c>
      <c r="N316" s="266">
        <f>'01-Mapa de riesgo-UO'!AB317</f>
        <v>0</v>
      </c>
      <c r="O316" s="266" t="str">
        <f>'01-Mapa de riesgo-UO'!AF317</f>
        <v>Asignado</v>
      </c>
      <c r="P316" s="268" t="str">
        <f>'01-Mapa de riesgo-UO'!AK317</f>
        <v>Oportuno</v>
      </c>
      <c r="Q316" s="268" t="str">
        <f>'01-Mapa de riesgo-UO'!AP317</f>
        <v>Preventivo</v>
      </c>
      <c r="R316" s="464" t="str">
        <f>'01-Mapa de riesgo-UO'!AR317</f>
        <v>ACEPTABLE</v>
      </c>
      <c r="S316" s="589" t="s">
        <v>2623</v>
      </c>
      <c r="T316" s="589"/>
      <c r="U316" s="269" t="str">
        <f>'01-Mapa de riesgo-UO'!AW317</f>
        <v>ASUMIR</v>
      </c>
      <c r="V316" s="269">
        <f>'01-Mapa de riesgo-UO'!AX317</f>
        <v>0</v>
      </c>
      <c r="W316" s="270" t="str">
        <f>'01-Mapa de riesgo-UO'!K317</f>
        <v>Favorecimiento en informes de auditoria o evaluación por intereses personales</v>
      </c>
      <c r="X316" s="271"/>
      <c r="Y316" s="272"/>
      <c r="Z316" s="273"/>
      <c r="AA316" s="273"/>
      <c r="AB316" s="479" t="s">
        <v>2209</v>
      </c>
      <c r="AC316" s="264"/>
    </row>
    <row r="317" spans="1:29" ht="54.75" hidden="1" customHeight="1" x14ac:dyDescent="0.2">
      <c r="A317" s="462"/>
      <c r="B317" s="462"/>
      <c r="C317" s="462"/>
      <c r="D317" s="462"/>
      <c r="E317" s="462"/>
      <c r="F317" s="462"/>
      <c r="G317" s="266" t="str">
        <f>'01-Mapa de riesgo-UO'!I318</f>
        <v>Presión externa  al personal de control interno para favorecer a terceros</v>
      </c>
      <c r="H317" s="462"/>
      <c r="I317" s="462"/>
      <c r="J317" s="462"/>
      <c r="K317" s="591"/>
      <c r="L317" s="589"/>
      <c r="M317" s="267" t="str">
        <f>'01-Mapa de riesgo-UO'!W318</f>
        <v>Aplicación de las normas internas relacionadas con la declatación de conflictos  de interes</v>
      </c>
      <c r="N317" s="266">
        <f>'01-Mapa de riesgo-UO'!AB318</f>
        <v>0</v>
      </c>
      <c r="O317" s="266" t="str">
        <f>'01-Mapa de riesgo-UO'!AF318</f>
        <v>Asignado</v>
      </c>
      <c r="P317" s="268" t="str">
        <f>'01-Mapa de riesgo-UO'!AK318</f>
        <v>Oportuno</v>
      </c>
      <c r="Q317" s="268" t="str">
        <f>'01-Mapa de riesgo-UO'!AP318</f>
        <v>Preventivo</v>
      </c>
      <c r="R317" s="462"/>
      <c r="S317" s="589" t="s">
        <v>2624</v>
      </c>
      <c r="T317" s="589"/>
      <c r="U317" s="269" t="str">
        <f>'01-Mapa de riesgo-UO'!AW318</f>
        <v>ASUMIR</v>
      </c>
      <c r="V317" s="269">
        <f>'01-Mapa de riesgo-UO'!AX318</f>
        <v>0</v>
      </c>
      <c r="W317" s="270">
        <f>'01-Mapa de riesgo-UO'!K318</f>
        <v>0</v>
      </c>
      <c r="X317" s="271"/>
      <c r="Y317" s="272"/>
      <c r="Z317" s="273"/>
      <c r="AA317" s="273"/>
      <c r="AB317" s="469"/>
      <c r="AC317" s="264"/>
    </row>
    <row r="318" spans="1:29" ht="54.75" hidden="1" customHeight="1" x14ac:dyDescent="0.2">
      <c r="A318" s="463"/>
      <c r="B318" s="463"/>
      <c r="C318" s="463"/>
      <c r="D318" s="463"/>
      <c r="E318" s="463"/>
      <c r="F318" s="463"/>
      <c r="G318" s="266" t="str">
        <f>'01-Mapa de riesgo-UO'!I319</f>
        <v>Personal no competente en el ejercicio de auditoria</v>
      </c>
      <c r="H318" s="463"/>
      <c r="I318" s="463"/>
      <c r="J318" s="463"/>
      <c r="K318" s="591"/>
      <c r="L318" s="589"/>
      <c r="M318" s="267">
        <f>'01-Mapa de riesgo-UO'!W319</f>
        <v>0</v>
      </c>
      <c r="N318" s="266">
        <f>'01-Mapa de riesgo-UO'!AB319</f>
        <v>0</v>
      </c>
      <c r="O318" s="266">
        <f>'01-Mapa de riesgo-UO'!AF319</f>
        <v>0</v>
      </c>
      <c r="P318" s="268">
        <f>'01-Mapa de riesgo-UO'!AK319</f>
        <v>0</v>
      </c>
      <c r="Q318" s="268">
        <f>'01-Mapa de riesgo-UO'!AP319</f>
        <v>0</v>
      </c>
      <c r="R318" s="463"/>
      <c r="S318" s="589"/>
      <c r="T318" s="589"/>
      <c r="U318" s="269" t="str">
        <f>'01-Mapa de riesgo-UO'!AW319</f>
        <v>ASUMIR</v>
      </c>
      <c r="V318" s="269">
        <f>'01-Mapa de riesgo-UO'!AX319</f>
        <v>0</v>
      </c>
      <c r="W318" s="270">
        <f>'01-Mapa de riesgo-UO'!K319</f>
        <v>0</v>
      </c>
      <c r="X318" s="271"/>
      <c r="Y318" s="272"/>
      <c r="Z318" s="273"/>
      <c r="AA318" s="273"/>
      <c r="AB318" s="470"/>
      <c r="AC318" s="264"/>
    </row>
    <row r="319" spans="1:29" ht="54.75" hidden="1" customHeight="1" x14ac:dyDescent="0.2">
      <c r="A319" s="465">
        <v>104</v>
      </c>
      <c r="B319" s="465" t="str">
        <f>'01-Mapa de riesgo-UO'!D320</f>
        <v>ADMINISTRACIÓN_INSTITUCIONAL</v>
      </c>
      <c r="C319" s="461" t="str">
        <f>+'01-Mapa de riesgo-UO'!F320</f>
        <v>SI</v>
      </c>
      <c r="D319" s="461" t="str">
        <f>'01-Mapa de riesgo-UO'!J320</f>
        <v>Tecnología</v>
      </c>
      <c r="E319" s="461" t="str">
        <f>'01-Mapa de riesgo-UO'!K320</f>
        <v>Falla en equipos tecnologicos debido a la obsolecencia y demora en su reposicion</v>
      </c>
      <c r="F319" s="461">
        <f>'01-Mapa de riesgo-UO'!L320</f>
        <v>0</v>
      </c>
      <c r="G319" s="266" t="str">
        <f>'01-Mapa de riesgo-UO'!I320</f>
        <v xml:space="preserve">Falla de equipos por obsolecencia tecnologica </v>
      </c>
      <c r="H319" s="461" t="str">
        <f>'01-Mapa de riesgo-UO'!M320</f>
        <v>Falla en el accceso a los sevicios de informacion financieros, academico y administravos de la univesidad</v>
      </c>
      <c r="I319" s="464" t="str">
        <f>'01-Mapa de riesgo-UO'!AT320</f>
        <v>GRAVE</v>
      </c>
      <c r="J319" s="461" t="str">
        <f>'01-Mapa de riesgo-UO'!AU320</f>
        <v>dias de falla/dias del año</v>
      </c>
      <c r="K319" s="596">
        <v>1</v>
      </c>
      <c r="L319" s="589" t="s">
        <v>2644</v>
      </c>
      <c r="M319" s="267" t="str">
        <f>'01-Mapa de riesgo-UO'!W320</f>
        <v>Tener un plan de repocion para estos equipos a tres años y contar con el presupuesto para realizar esta renovación tecnologica</v>
      </c>
      <c r="N319" s="266">
        <f>'01-Mapa de riesgo-UO'!AB320</f>
        <v>0</v>
      </c>
      <c r="O319" s="266" t="str">
        <f>'01-Mapa de riesgo-UO'!AF320</f>
        <v>Asignado</v>
      </c>
      <c r="P319" s="268" t="str">
        <f>'01-Mapa de riesgo-UO'!AK320</f>
        <v>Oportuno</v>
      </c>
      <c r="Q319" s="268" t="str">
        <f>'01-Mapa de riesgo-UO'!AP320</f>
        <v>Preventivo</v>
      </c>
      <c r="R319" s="464" t="str">
        <f>'01-Mapa de riesgo-UO'!AR320</f>
        <v>ACEPTABLE</v>
      </c>
      <c r="S319" s="589" t="s">
        <v>2646</v>
      </c>
      <c r="T319" s="589"/>
      <c r="U319" s="269" t="str">
        <f>'01-Mapa de riesgo-UO'!AW320</f>
        <v>REDUCIR</v>
      </c>
      <c r="V319" s="269" t="str">
        <f>'01-Mapa de riesgo-UO'!AX320</f>
        <v xml:space="preserve">Los presupustos para este control debe ser entragado desde principio del año para que no se realice al finalizar el año </v>
      </c>
      <c r="W319" s="270" t="str">
        <f>'01-Mapa de riesgo-UO'!K320</f>
        <v>Falla en equipos tecnologicos debido a la obsolecencia y demora en su reposicion</v>
      </c>
      <c r="X319" s="253" t="s">
        <v>266</v>
      </c>
      <c r="Y319" s="281" t="s">
        <v>2638</v>
      </c>
      <c r="Z319" s="253" t="s">
        <v>544</v>
      </c>
      <c r="AA319" s="253"/>
      <c r="AB319" s="479" t="s">
        <v>2213</v>
      </c>
      <c r="AC319" s="264"/>
    </row>
    <row r="320" spans="1:29" ht="54.75" hidden="1" customHeight="1" x14ac:dyDescent="0.2">
      <c r="A320" s="462"/>
      <c r="B320" s="462"/>
      <c r="C320" s="462"/>
      <c r="D320" s="462"/>
      <c r="E320" s="462"/>
      <c r="F320" s="462"/>
      <c r="G320" s="266">
        <f>'01-Mapa de riesgo-UO'!I321</f>
        <v>0</v>
      </c>
      <c r="H320" s="462"/>
      <c r="I320" s="462"/>
      <c r="J320" s="462"/>
      <c r="K320" s="591"/>
      <c r="L320" s="589"/>
      <c r="M320" s="267">
        <f>'01-Mapa de riesgo-UO'!W321</f>
        <v>0</v>
      </c>
      <c r="N320" s="266">
        <f>'01-Mapa de riesgo-UO'!AB321</f>
        <v>0</v>
      </c>
      <c r="O320" s="266">
        <f>'01-Mapa de riesgo-UO'!AF321</f>
        <v>0</v>
      </c>
      <c r="P320" s="268">
        <f>'01-Mapa de riesgo-UO'!AK321</f>
        <v>0</v>
      </c>
      <c r="Q320" s="268">
        <f>'01-Mapa de riesgo-UO'!AP321</f>
        <v>0</v>
      </c>
      <c r="R320" s="462"/>
      <c r="S320" s="589" t="s">
        <v>2647</v>
      </c>
      <c r="T320" s="589"/>
      <c r="U320" s="269">
        <f>'01-Mapa de riesgo-UO'!AW321</f>
        <v>0</v>
      </c>
      <c r="V320" s="269">
        <f>'01-Mapa de riesgo-UO'!AX321</f>
        <v>0</v>
      </c>
      <c r="W320" s="270">
        <f>'01-Mapa de riesgo-UO'!K321</f>
        <v>0</v>
      </c>
      <c r="X320" s="253" t="s">
        <v>266</v>
      </c>
      <c r="Y320" s="281" t="s">
        <v>2652</v>
      </c>
      <c r="Z320" s="253" t="s">
        <v>542</v>
      </c>
      <c r="AA320" s="253"/>
      <c r="AB320" s="469"/>
      <c r="AC320" s="264"/>
    </row>
    <row r="321" spans="1:29" ht="54.75" hidden="1" customHeight="1" x14ac:dyDescent="0.2">
      <c r="A321" s="463"/>
      <c r="B321" s="463"/>
      <c r="C321" s="463"/>
      <c r="D321" s="463"/>
      <c r="E321" s="463"/>
      <c r="F321" s="463"/>
      <c r="G321" s="266">
        <f>'01-Mapa de riesgo-UO'!I322</f>
        <v>0</v>
      </c>
      <c r="H321" s="463"/>
      <c r="I321" s="463"/>
      <c r="J321" s="463"/>
      <c r="K321" s="591"/>
      <c r="L321" s="589"/>
      <c r="M321" s="267">
        <f>'01-Mapa de riesgo-UO'!W322</f>
        <v>0</v>
      </c>
      <c r="N321" s="266">
        <f>'01-Mapa de riesgo-UO'!AB322</f>
        <v>0</v>
      </c>
      <c r="O321" s="266">
        <f>'01-Mapa de riesgo-UO'!AF322</f>
        <v>0</v>
      </c>
      <c r="P321" s="268">
        <f>'01-Mapa de riesgo-UO'!AK322</f>
        <v>0</v>
      </c>
      <c r="Q321" s="268">
        <f>'01-Mapa de riesgo-UO'!AP322</f>
        <v>0</v>
      </c>
      <c r="R321" s="463"/>
      <c r="S321" s="589" t="s">
        <v>2648</v>
      </c>
      <c r="T321" s="589"/>
      <c r="U321" s="269">
        <f>'01-Mapa de riesgo-UO'!AW322</f>
        <v>0</v>
      </c>
      <c r="V321" s="269">
        <f>'01-Mapa de riesgo-UO'!AX322</f>
        <v>0</v>
      </c>
      <c r="W321" s="270">
        <f>'01-Mapa de riesgo-UO'!K322</f>
        <v>0</v>
      </c>
      <c r="X321" s="253" t="s">
        <v>266</v>
      </c>
      <c r="Y321" s="281" t="s">
        <v>2653</v>
      </c>
      <c r="Z321" s="253" t="s">
        <v>542</v>
      </c>
      <c r="AA321" s="253"/>
      <c r="AB321" s="470"/>
      <c r="AC321" s="264"/>
    </row>
    <row r="322" spans="1:29" ht="54.75" hidden="1" customHeight="1" x14ac:dyDescent="0.2">
      <c r="A322" s="465">
        <v>105</v>
      </c>
      <c r="B322" s="465" t="str">
        <f>'01-Mapa de riesgo-UO'!D323</f>
        <v>ADMINISTRACIÓN_INSTITUCIONAL</v>
      </c>
      <c r="C322" s="461" t="str">
        <f>+'01-Mapa de riesgo-UO'!F323</f>
        <v>NO</v>
      </c>
      <c r="D322" s="461" t="str">
        <f>'01-Mapa de riesgo-UO'!J323</f>
        <v>Cumplimiento</v>
      </c>
      <c r="E322" s="461" t="str">
        <f>'01-Mapa de riesgo-UO'!K323</f>
        <v xml:space="preserve">Incumplimiento a la normatividad, lineamientos, procesos y procedimientos tanto de carácter interno y externo vigente </v>
      </c>
      <c r="F322" s="461" t="str">
        <f>'01-Mapa de riesgo-UO'!L323</f>
        <v>Este riesgo se refiere a la posibilidad de que la dependencia  falle en el cumplimiento de la implementación la normatividad, lineamientos, procesos y procedimientos vigentes  tanto de carácter interno como externo</v>
      </c>
      <c r="G322" s="266" t="str">
        <f>'01-Mapa de riesgo-UO'!I323</f>
        <v>Falta de comprensión o conocimiento insuficiente de la normatividad, lineamiento, proceso o procedimiento</v>
      </c>
      <c r="H322" s="461"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64" t="str">
        <f>'01-Mapa de riesgo-UO'!AT323</f>
        <v>MODERADO</v>
      </c>
      <c r="J322" s="461" t="str">
        <f>'01-Mapa de riesgo-UO'!AU323</f>
        <v xml:space="preserve">Nro de situaciones presentadas por incumplimiento de la normatividad </v>
      </c>
      <c r="K322" s="596">
        <v>0.6</v>
      </c>
      <c r="L322" s="589" t="s">
        <v>2645</v>
      </c>
      <c r="M322" s="267" t="str">
        <f>'01-Mapa de riesgo-UO'!W323</f>
        <v xml:space="preserve">Revisión periodica de la actualización de la normatividad, lineamientos, procesos y procedimientos vigentes </v>
      </c>
      <c r="N322" s="266">
        <f>'01-Mapa de riesgo-UO'!AB323</f>
        <v>0</v>
      </c>
      <c r="O322" s="266" t="str">
        <f>'01-Mapa de riesgo-UO'!AF323</f>
        <v>Asignado</v>
      </c>
      <c r="P322" s="268" t="str">
        <f>'01-Mapa de riesgo-UO'!AK323</f>
        <v>Oportuno</v>
      </c>
      <c r="Q322" s="268" t="str">
        <f>'01-Mapa de riesgo-UO'!AP323</f>
        <v>Preventivo</v>
      </c>
      <c r="R322" s="464" t="str">
        <f>'01-Mapa de riesgo-UO'!AR323</f>
        <v>ACEPTABLE</v>
      </c>
      <c r="S322" s="592" t="s">
        <v>2649</v>
      </c>
      <c r="T322" s="593"/>
      <c r="U322" s="269" t="str">
        <f>'01-Mapa de riesgo-UO'!AW323</f>
        <v>REDUCIR</v>
      </c>
      <c r="V322" s="269" t="str">
        <f>'01-Mapa de riesgo-UO'!AX323</f>
        <v xml:space="preserve">Revisión Periodica del cumplimiento en grupo de lideres interno </v>
      </c>
      <c r="W322" s="270" t="str">
        <f>'01-Mapa de riesgo-UO'!K323</f>
        <v xml:space="preserve">Incumplimiento a la normatividad, lineamientos, procesos y procedimientos tanto de carácter interno y externo vigente </v>
      </c>
      <c r="X322" s="253" t="s">
        <v>266</v>
      </c>
      <c r="Y322" s="253" t="s">
        <v>2654</v>
      </c>
      <c r="Z322" s="253" t="s">
        <v>542</v>
      </c>
      <c r="AA322" s="253"/>
      <c r="AB322" s="479" t="s">
        <v>2213</v>
      </c>
      <c r="AC322" s="264"/>
    </row>
    <row r="323" spans="1:29" ht="54.75" hidden="1" customHeight="1" x14ac:dyDescent="0.2">
      <c r="A323" s="462"/>
      <c r="B323" s="462"/>
      <c r="C323" s="462"/>
      <c r="D323" s="462"/>
      <c r="E323" s="462"/>
      <c r="F323" s="462"/>
      <c r="G323" s="266" t="str">
        <f>'01-Mapa de riesgo-UO'!I324</f>
        <v>Falta de supervisión efectiva de la implementación de la normatividad, lineamiento, proceso o procedimiento</v>
      </c>
      <c r="H323" s="462"/>
      <c r="I323" s="462"/>
      <c r="J323" s="462"/>
      <c r="K323" s="591"/>
      <c r="L323" s="589"/>
      <c r="M323" s="267" t="str">
        <f>'01-Mapa de riesgo-UO'!W324</f>
        <v>Implementación de auditorias internas para monitorear el cumplimiento de las normatividad, lineamientos, procesos y procedimientos vigentes.</v>
      </c>
      <c r="N323" s="266">
        <f>'01-Mapa de riesgo-UO'!AB324</f>
        <v>0</v>
      </c>
      <c r="O323" s="266" t="str">
        <f>'01-Mapa de riesgo-UO'!AF324</f>
        <v>Asignado</v>
      </c>
      <c r="P323" s="268" t="str">
        <f>'01-Mapa de riesgo-UO'!AK324</f>
        <v>Oportuno</v>
      </c>
      <c r="Q323" s="268" t="str">
        <f>'01-Mapa de riesgo-UO'!AP324</f>
        <v>Preventivo</v>
      </c>
      <c r="R323" s="462"/>
      <c r="S323" s="592" t="s">
        <v>2650</v>
      </c>
      <c r="T323" s="593"/>
      <c r="U323" s="269" t="str">
        <f>'01-Mapa de riesgo-UO'!AW324</f>
        <v>REDUCIR</v>
      </c>
      <c r="V323" s="269" t="str">
        <f>'01-Mapa de riesgo-UO'!AX324</f>
        <v xml:space="preserve">Alineación  con el area juridica de la UTP para la identificación de la normatividad </v>
      </c>
      <c r="W323" s="270">
        <f>'01-Mapa de riesgo-UO'!K324</f>
        <v>0</v>
      </c>
      <c r="X323" s="253" t="s">
        <v>266</v>
      </c>
      <c r="Y323" s="253" t="s">
        <v>2655</v>
      </c>
      <c r="Z323" s="253" t="s">
        <v>542</v>
      </c>
      <c r="AA323" s="253"/>
      <c r="AB323" s="469"/>
      <c r="AC323" s="264"/>
    </row>
    <row r="324" spans="1:29" ht="54.75" hidden="1" customHeight="1" x14ac:dyDescent="0.2">
      <c r="A324" s="463"/>
      <c r="B324" s="463"/>
      <c r="C324" s="463"/>
      <c r="D324" s="463"/>
      <c r="E324" s="463"/>
      <c r="F324" s="463"/>
      <c r="G324" s="266">
        <f>'01-Mapa de riesgo-UO'!I325</f>
        <v>0</v>
      </c>
      <c r="H324" s="463"/>
      <c r="I324" s="463"/>
      <c r="J324" s="463"/>
      <c r="K324" s="591"/>
      <c r="L324" s="589"/>
      <c r="M324" s="267" t="str">
        <f>'01-Mapa de riesgo-UO'!W325</f>
        <v xml:space="preserve">Hacer seguimiento al cuadro control de los procesos </v>
      </c>
      <c r="N324" s="266">
        <f>'01-Mapa de riesgo-UO'!AB325</f>
        <v>0</v>
      </c>
      <c r="O324" s="266" t="str">
        <f>'01-Mapa de riesgo-UO'!AF325</f>
        <v>Asignado</v>
      </c>
      <c r="P324" s="268" t="str">
        <f>'01-Mapa de riesgo-UO'!AK325</f>
        <v>Oportuno</v>
      </c>
      <c r="Q324" s="268" t="str">
        <f>'01-Mapa de riesgo-UO'!AP325</f>
        <v>Preventivo</v>
      </c>
      <c r="R324" s="463"/>
      <c r="S324" s="592" t="s">
        <v>2651</v>
      </c>
      <c r="T324" s="593"/>
      <c r="U324" s="269" t="str">
        <f>'01-Mapa de riesgo-UO'!AW325</f>
        <v>REDUCIR</v>
      </c>
      <c r="V324" s="269" t="str">
        <f>'01-Mapa de riesgo-UO'!AX325</f>
        <v xml:space="preserve">Revisión Periodica al  cumplimiento del plan de trabajo </v>
      </c>
      <c r="W324" s="270">
        <f>'01-Mapa de riesgo-UO'!K325</f>
        <v>0</v>
      </c>
      <c r="X324" s="253" t="s">
        <v>266</v>
      </c>
      <c r="Y324" s="253" t="s">
        <v>2656</v>
      </c>
      <c r="Z324" s="253" t="s">
        <v>542</v>
      </c>
      <c r="AA324" s="253"/>
      <c r="AB324" s="470"/>
      <c r="AC324" s="264"/>
    </row>
    <row r="325" spans="1:29" ht="54.75" hidden="1" customHeight="1" x14ac:dyDescent="0.2">
      <c r="A325" s="465">
        <v>106</v>
      </c>
      <c r="B325" s="465" t="str">
        <f>'01-Mapa de riesgo-UO'!D326</f>
        <v>ADMINISTRACIÓN_INSTITUCIONAL</v>
      </c>
      <c r="C325" s="461" t="str">
        <f>+'01-Mapa de riesgo-UO'!F326</f>
        <v>NO</v>
      </c>
      <c r="D325" s="461" t="str">
        <f>'01-Mapa de riesgo-UO'!J326</f>
        <v>Información</v>
      </c>
      <c r="E325" s="461" t="str">
        <f>'01-Mapa de riesgo-UO'!K326</f>
        <v xml:space="preserve">Fuga del conocimiento clave adquirido durante la permanencia en la Institución del colaborador </v>
      </c>
      <c r="F325" s="461"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6" t="str">
        <f>'01-Mapa de riesgo-UO'!I326</f>
        <v>* Falta de documentación, divulgación y socialización de buenas practicas de lecciones aprendidas.</v>
      </c>
      <c r="H325" s="461"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64" t="str">
        <f>'01-Mapa de riesgo-UO'!AT326</f>
        <v>MODERADO</v>
      </c>
      <c r="J325" s="461" t="str">
        <f>'01-Mapa de riesgo-UO'!AU326</f>
        <v xml:space="preserve">Prueba piloto implementación fuga del conocimiento </v>
      </c>
      <c r="K325" s="591">
        <f>ROUND(48/1601*100,3)</f>
        <v>2.9980000000000002</v>
      </c>
      <c r="L325" s="594" t="s">
        <v>2666</v>
      </c>
      <c r="M325" s="267" t="str">
        <f>'01-Mapa de riesgo-UO'!W326</f>
        <v xml:space="preserve">Implementar estrategias para disminuir la fuga del conocimiento en los colaboradores </v>
      </c>
      <c r="N325" s="266">
        <f>'01-Mapa de riesgo-UO'!AB326</f>
        <v>0</v>
      </c>
      <c r="O325" s="266" t="str">
        <f>'01-Mapa de riesgo-UO'!AF326</f>
        <v>Asignado</v>
      </c>
      <c r="P325" s="268" t="str">
        <f>'01-Mapa de riesgo-UO'!AK326</f>
        <v>No oportuno</v>
      </c>
      <c r="Q325" s="268" t="str">
        <f>'01-Mapa de riesgo-UO'!AP326</f>
        <v>Preventivo</v>
      </c>
      <c r="R325" s="464" t="str">
        <f>'01-Mapa de riesgo-UO'!AR326</f>
        <v>ACEPTABLE</v>
      </c>
      <c r="S325" s="594" t="s">
        <v>2660</v>
      </c>
      <c r="T325" s="594"/>
      <c r="U325" s="269" t="str">
        <f>'01-Mapa de riesgo-UO'!AW326</f>
        <v>REDUCIR</v>
      </c>
      <c r="V325" s="269" t="str">
        <f>'01-Mapa de riesgo-UO'!AX326</f>
        <v xml:space="preserve">Identificar la metodologia a aplicarse  durante prueba piloto </v>
      </c>
      <c r="W325" s="270" t="str">
        <f>'01-Mapa de riesgo-UO'!K326</f>
        <v xml:space="preserve">Fuga del conocimiento clave adquirido durante la permanencia en la Institución del colaborador </v>
      </c>
      <c r="X325" s="253" t="s">
        <v>266</v>
      </c>
      <c r="Y325" s="251" t="s">
        <v>2663</v>
      </c>
      <c r="Z325" s="253" t="s">
        <v>542</v>
      </c>
      <c r="AA325" s="253"/>
      <c r="AB325" s="479" t="s">
        <v>2209</v>
      </c>
      <c r="AC325" s="264"/>
    </row>
    <row r="326" spans="1:29" ht="54.75" hidden="1" customHeight="1" x14ac:dyDescent="0.2">
      <c r="A326" s="462"/>
      <c r="B326" s="462"/>
      <c r="C326" s="462"/>
      <c r="D326" s="462"/>
      <c r="E326" s="462"/>
      <c r="F326" s="462"/>
      <c r="G326" s="266" t="str">
        <f>'01-Mapa de riesgo-UO'!I327</f>
        <v>*Falta de aplicación de mecanismos 
para transferir y capitalizar el
conocimiento.</v>
      </c>
      <c r="H326" s="462"/>
      <c r="I326" s="462"/>
      <c r="J326" s="462"/>
      <c r="K326" s="591"/>
      <c r="L326" s="589"/>
      <c r="M326" s="267" t="str">
        <f>'01-Mapa de riesgo-UO'!W327</f>
        <v>Identificar el conocimiento clave</v>
      </c>
      <c r="N326" s="266">
        <f>'01-Mapa de riesgo-UO'!AB327</f>
        <v>0</v>
      </c>
      <c r="O326" s="266" t="str">
        <f>'01-Mapa de riesgo-UO'!AF327</f>
        <v>Asignado</v>
      </c>
      <c r="P326" s="268" t="str">
        <f>'01-Mapa de riesgo-UO'!AK327</f>
        <v>Oportuno</v>
      </c>
      <c r="Q326" s="268" t="str">
        <f>'01-Mapa de riesgo-UO'!AP327</f>
        <v>Preventivo</v>
      </c>
      <c r="R326" s="462"/>
      <c r="S326" s="589"/>
      <c r="T326" s="589"/>
      <c r="U326" s="269" t="str">
        <f>'01-Mapa de riesgo-UO'!AW327</f>
        <v>REDUCIR</v>
      </c>
      <c r="V326" s="269" t="str">
        <f>'01-Mapa de riesgo-UO'!AX327</f>
        <v xml:space="preserve">Identificar las personas que tienen conocimiento clave </v>
      </c>
      <c r="W326" s="270">
        <f>'01-Mapa de riesgo-UO'!K327</f>
        <v>0</v>
      </c>
      <c r="X326" s="253"/>
      <c r="Y326" s="253"/>
      <c r="Z326" s="253"/>
      <c r="AA326" s="253"/>
      <c r="AB326" s="469"/>
      <c r="AC326" s="264"/>
    </row>
    <row r="327" spans="1:29" ht="54.75" hidden="1" customHeight="1" x14ac:dyDescent="0.2">
      <c r="A327" s="463"/>
      <c r="B327" s="463"/>
      <c r="C327" s="463"/>
      <c r="D327" s="463"/>
      <c r="E327" s="463"/>
      <c r="F327" s="463"/>
      <c r="G327" s="266" t="str">
        <f>'01-Mapa de riesgo-UO'!I328</f>
        <v xml:space="preserve">* Retiro de personas con
conocimiento clave en
la Institución </v>
      </c>
      <c r="H327" s="463"/>
      <c r="I327" s="463"/>
      <c r="J327" s="463"/>
      <c r="K327" s="591"/>
      <c r="L327" s="589"/>
      <c r="M327" s="267" t="str">
        <f>'01-Mapa de riesgo-UO'!W328</f>
        <v xml:space="preserve">Realizar prueba piloto de plan de entrenamiento </v>
      </c>
      <c r="N327" s="266">
        <f>'01-Mapa de riesgo-UO'!AB328</f>
        <v>0</v>
      </c>
      <c r="O327" s="266" t="str">
        <f>'01-Mapa de riesgo-UO'!AF328</f>
        <v>Asignado</v>
      </c>
      <c r="P327" s="268" t="str">
        <f>'01-Mapa de riesgo-UO'!AK328</f>
        <v>Oportuno</v>
      </c>
      <c r="Q327" s="268" t="str">
        <f>'01-Mapa de riesgo-UO'!AP328</f>
        <v>Preventivo</v>
      </c>
      <c r="R327" s="463"/>
      <c r="S327" s="589"/>
      <c r="T327" s="589"/>
      <c r="U327" s="269" t="str">
        <f>'01-Mapa de riesgo-UO'!AW328</f>
        <v>REDUCIR</v>
      </c>
      <c r="V327" s="269" t="str">
        <f>'01-Mapa de riesgo-UO'!AX328</f>
        <v>Implementar prueba piloto del plan de entrenamiento con enfoque de transferencia del conocimiento para contratación docente</v>
      </c>
      <c r="W327" s="270">
        <f>'01-Mapa de riesgo-UO'!K328</f>
        <v>0</v>
      </c>
      <c r="X327" s="253"/>
      <c r="Y327" s="253"/>
      <c r="Z327" s="253"/>
      <c r="AA327" s="253"/>
      <c r="AB327" s="470"/>
      <c r="AC327" s="264"/>
    </row>
    <row r="328" spans="1:29" ht="54.75" hidden="1" customHeight="1" x14ac:dyDescent="0.2">
      <c r="A328" s="465">
        <v>107</v>
      </c>
      <c r="B328" s="465" t="str">
        <f>'01-Mapa de riesgo-UO'!D329</f>
        <v>ADMINISTRACIÓN_INSTITUCIONAL</v>
      </c>
      <c r="C328" s="461" t="str">
        <f>+'01-Mapa de riesgo-UO'!F329</f>
        <v>SI</v>
      </c>
      <c r="D328" s="461" t="str">
        <f>'01-Mapa de riesgo-UO'!J329</f>
        <v>Operacional</v>
      </c>
      <c r="E328" s="461" t="str">
        <f>'01-Mapa de riesgo-UO'!K329</f>
        <v>Operacional</v>
      </c>
      <c r="F328" s="461" t="str">
        <f>'01-Mapa de riesgo-UO'!L329</f>
        <v>Reprocesos de validación de código o de datos inconsistentes.</v>
      </c>
      <c r="G328" s="266" t="str">
        <f>'01-Mapa de riesgo-UO'!I329</f>
        <v xml:space="preserve">´-Entrega de informacion incompleta en el levantamiento de requerimientos
- Cambios en la normatividad interna y/o externa
</v>
      </c>
      <c r="H328" s="461" t="str">
        <f>'01-Mapa de riesgo-UO'!M329</f>
        <v xml:space="preserve">
- Servicio no disponible
- Perdida de la confianza de los usuarios</v>
      </c>
      <c r="I328" s="464" t="str">
        <f>'01-Mapa de riesgo-UO'!AT329</f>
        <v>MODERADO</v>
      </c>
      <c r="J328" s="461" t="str">
        <f>'01-Mapa de riesgo-UO'!AU329</f>
        <v>Nro de Errores graves en aplicativos / Total de Errores en aplicativos reportados por semestre</v>
      </c>
      <c r="K328" s="591">
        <f>(1-ROUND(((60)/262800),3))*100</f>
        <v>100</v>
      </c>
      <c r="L328" s="589" t="s">
        <v>2667</v>
      </c>
      <c r="M328" s="267" t="str">
        <f>'01-Mapa de riesgo-UO'!W329</f>
        <v>Revisión de casos reportados al service desk</v>
      </c>
      <c r="N328" s="266">
        <f>'01-Mapa de riesgo-UO'!AB329</f>
        <v>0</v>
      </c>
      <c r="O328" s="266" t="str">
        <f>'01-Mapa de riesgo-UO'!AF329</f>
        <v>Asignado</v>
      </c>
      <c r="P328" s="268" t="str">
        <f>'01-Mapa de riesgo-UO'!AK329</f>
        <v>Oportuno</v>
      </c>
      <c r="Q328" s="268" t="str">
        <f>'01-Mapa de riesgo-UO'!AP329</f>
        <v>Detectivo</v>
      </c>
      <c r="R328" s="464" t="str">
        <f>'01-Mapa de riesgo-UO'!AR329</f>
        <v>ACEPTABLE</v>
      </c>
      <c r="S328" s="594" t="s">
        <v>2661</v>
      </c>
      <c r="T328" s="594"/>
      <c r="U328" s="269" t="str">
        <f>'01-Mapa de riesgo-UO'!AW329</f>
        <v>REDUCIR</v>
      </c>
      <c r="V328" s="269" t="str">
        <f>'01-Mapa de riesgo-UO'!AX329</f>
        <v>Realizar ajustes de las aplicaciones para cumplir con los requerimientos solicitados</v>
      </c>
      <c r="W328" s="270" t="str">
        <f>'01-Mapa de riesgo-UO'!K329</f>
        <v>Operacional</v>
      </c>
      <c r="X328" s="253" t="s">
        <v>266</v>
      </c>
      <c r="Y328" s="251" t="s">
        <v>2664</v>
      </c>
      <c r="Z328" s="253" t="s">
        <v>542</v>
      </c>
      <c r="AA328" s="253"/>
      <c r="AB328" s="479" t="s">
        <v>2209</v>
      </c>
      <c r="AC328" s="264"/>
    </row>
    <row r="329" spans="1:29" ht="54.75" hidden="1" customHeight="1" x14ac:dyDescent="0.2">
      <c r="A329" s="462"/>
      <c r="B329" s="462"/>
      <c r="C329" s="462"/>
      <c r="D329" s="462"/>
      <c r="E329" s="462"/>
      <c r="F329" s="462"/>
      <c r="G329" s="266">
        <f>'01-Mapa de riesgo-UO'!I330</f>
        <v>0</v>
      </c>
      <c r="H329" s="462"/>
      <c r="I329" s="462"/>
      <c r="J329" s="462"/>
      <c r="K329" s="591"/>
      <c r="L329" s="589"/>
      <c r="M329" s="267">
        <f>'01-Mapa de riesgo-UO'!W330</f>
        <v>0</v>
      </c>
      <c r="N329" s="266">
        <f>'01-Mapa de riesgo-UO'!AB330</f>
        <v>0</v>
      </c>
      <c r="O329" s="266">
        <f>'01-Mapa de riesgo-UO'!AF330</f>
        <v>0</v>
      </c>
      <c r="P329" s="268">
        <f>'01-Mapa de riesgo-UO'!AK330</f>
        <v>0</v>
      </c>
      <c r="Q329" s="268">
        <f>'01-Mapa de riesgo-UO'!AP330</f>
        <v>0</v>
      </c>
      <c r="R329" s="462"/>
      <c r="S329" s="589"/>
      <c r="T329" s="589"/>
      <c r="U329" s="269">
        <f>'01-Mapa de riesgo-UO'!AW330</f>
        <v>0</v>
      </c>
      <c r="V329" s="269">
        <f>'01-Mapa de riesgo-UO'!AX330</f>
        <v>0</v>
      </c>
      <c r="W329" s="270">
        <f>'01-Mapa de riesgo-UO'!K330</f>
        <v>0</v>
      </c>
      <c r="X329" s="253"/>
      <c r="Y329" s="253"/>
      <c r="Z329" s="253"/>
      <c r="AA329" s="253"/>
      <c r="AB329" s="469"/>
      <c r="AC329" s="264"/>
    </row>
    <row r="330" spans="1:29" ht="54.75" hidden="1" customHeight="1" x14ac:dyDescent="0.2">
      <c r="A330" s="463"/>
      <c r="B330" s="463"/>
      <c r="C330" s="463"/>
      <c r="D330" s="463"/>
      <c r="E330" s="463"/>
      <c r="F330" s="463"/>
      <c r="G330" s="266">
        <f>'01-Mapa de riesgo-UO'!I331</f>
        <v>0</v>
      </c>
      <c r="H330" s="463"/>
      <c r="I330" s="463"/>
      <c r="J330" s="463"/>
      <c r="K330" s="591"/>
      <c r="L330" s="589"/>
      <c r="M330" s="267">
        <f>'01-Mapa de riesgo-UO'!W331</f>
        <v>0</v>
      </c>
      <c r="N330" s="266">
        <f>'01-Mapa de riesgo-UO'!AB331</f>
        <v>0</v>
      </c>
      <c r="O330" s="266">
        <f>'01-Mapa de riesgo-UO'!AF331</f>
        <v>0</v>
      </c>
      <c r="P330" s="268">
        <f>'01-Mapa de riesgo-UO'!AK331</f>
        <v>0</v>
      </c>
      <c r="Q330" s="268">
        <f>'01-Mapa de riesgo-UO'!AP331</f>
        <v>0</v>
      </c>
      <c r="R330" s="463"/>
      <c r="S330" s="589"/>
      <c r="T330" s="589"/>
      <c r="U330" s="269">
        <f>'01-Mapa de riesgo-UO'!AW331</f>
        <v>0</v>
      </c>
      <c r="V330" s="269">
        <f>'01-Mapa de riesgo-UO'!AX331</f>
        <v>0</v>
      </c>
      <c r="W330" s="270">
        <f>'01-Mapa de riesgo-UO'!K331</f>
        <v>0</v>
      </c>
      <c r="X330" s="253"/>
      <c r="Y330" s="253"/>
      <c r="Z330" s="253"/>
      <c r="AA330" s="253"/>
      <c r="AB330" s="470"/>
      <c r="AC330" s="264"/>
    </row>
    <row r="331" spans="1:29" ht="54.75" hidden="1" customHeight="1" x14ac:dyDescent="0.2">
      <c r="A331" s="465">
        <v>108</v>
      </c>
      <c r="B331" s="465" t="str">
        <f>'01-Mapa de riesgo-UO'!D332</f>
        <v>ADMINISTRACIÓN_INSTITUCIONAL</v>
      </c>
      <c r="C331" s="461" t="str">
        <f>+'01-Mapa de riesgo-UO'!F332</f>
        <v>SI</v>
      </c>
      <c r="D331" s="461" t="str">
        <f>'01-Mapa de riesgo-UO'!J332</f>
        <v>Tecnología</v>
      </c>
      <c r="E331" s="461" t="str">
        <f>'01-Mapa de riesgo-UO'!K332</f>
        <v>Tecnológico</v>
      </c>
      <c r="F331" s="461" t="str">
        <f>'01-Mapa de riesgo-UO'!L332</f>
        <v>Fallas en dispositivos físicos o virtuales, afectando el funcionamiento a las aplicaciones instaladas.</v>
      </c>
      <c r="G331" s="266" t="str">
        <f>'01-Mapa de riesgo-UO'!I332</f>
        <v xml:space="preserve">
Daños en dispositivos físicos o virtuales que alojan las aplicaciones institucionales
</v>
      </c>
      <c r="H331" s="461" t="str">
        <f>'01-Mapa de riesgo-UO'!M332</f>
        <v>- Retrasos en las actividades propias de las dependencias. 
- Servicio no disponible.
- Perdida de la confianza de los usuarios.</v>
      </c>
      <c r="I331" s="464" t="str">
        <f>'01-Mapa de riesgo-UO'!AT332</f>
        <v>LEVE</v>
      </c>
      <c r="J331" s="461" t="str">
        <f>'01-Mapa de riesgo-UO'!AU332</f>
        <v xml:space="preserve">No. de minutos que los dispositivos físicos o virtuales estan disponibles/((365x24x60)/2)
</v>
      </c>
      <c r="K331" s="596">
        <f>10/10</f>
        <v>1</v>
      </c>
      <c r="L331" s="589" t="s">
        <v>2668</v>
      </c>
      <c r="M331" s="267" t="str">
        <f>'01-Mapa de riesgo-UO'!W332</f>
        <v>Software de Monitoreo de los servidores y reestablecimiento de los mismos</v>
      </c>
      <c r="N331" s="266">
        <f>'01-Mapa de riesgo-UO'!AB332</f>
        <v>0</v>
      </c>
      <c r="O331" s="266" t="str">
        <f>'01-Mapa de riesgo-UO'!AF332</f>
        <v>Asignado</v>
      </c>
      <c r="P331" s="268" t="str">
        <f>'01-Mapa de riesgo-UO'!AK332</f>
        <v>Oportuno</v>
      </c>
      <c r="Q331" s="268" t="str">
        <f>'01-Mapa de riesgo-UO'!AP332</f>
        <v>Detectivo</v>
      </c>
      <c r="R331" s="464" t="str">
        <f>'01-Mapa de riesgo-UO'!AR332</f>
        <v>ACEPTABLE</v>
      </c>
      <c r="S331" s="594" t="s">
        <v>2662</v>
      </c>
      <c r="T331" s="594"/>
      <c r="U331" s="269" t="str">
        <f>'01-Mapa de riesgo-UO'!AW332</f>
        <v>ASUMIR</v>
      </c>
      <c r="V331" s="269">
        <f>'01-Mapa de riesgo-UO'!AX332</f>
        <v>0</v>
      </c>
      <c r="W331" s="270" t="str">
        <f>'01-Mapa de riesgo-UO'!K332</f>
        <v>Tecnológico</v>
      </c>
      <c r="X331" s="253" t="s">
        <v>266</v>
      </c>
      <c r="Y331" s="253" t="s">
        <v>2665</v>
      </c>
      <c r="Z331" s="253" t="s">
        <v>542</v>
      </c>
      <c r="AA331" s="253"/>
      <c r="AB331" s="479" t="s">
        <v>2209</v>
      </c>
      <c r="AC331" s="264"/>
    </row>
    <row r="332" spans="1:29" ht="54.75" hidden="1" customHeight="1" x14ac:dyDescent="0.2">
      <c r="A332" s="462"/>
      <c r="B332" s="462"/>
      <c r="C332" s="462"/>
      <c r="D332" s="462"/>
      <c r="E332" s="462"/>
      <c r="F332" s="462"/>
      <c r="G332" s="266">
        <f>'01-Mapa de riesgo-UO'!I333</f>
        <v>0</v>
      </c>
      <c r="H332" s="462"/>
      <c r="I332" s="462"/>
      <c r="J332" s="462"/>
      <c r="K332" s="591"/>
      <c r="L332" s="589"/>
      <c r="M332" s="267">
        <f>'01-Mapa de riesgo-UO'!W333</f>
        <v>0</v>
      </c>
      <c r="N332" s="266">
        <f>'01-Mapa de riesgo-UO'!AB333</f>
        <v>0</v>
      </c>
      <c r="O332" s="266">
        <f>'01-Mapa de riesgo-UO'!AF333</f>
        <v>0</v>
      </c>
      <c r="P332" s="268">
        <f>'01-Mapa de riesgo-UO'!AK333</f>
        <v>0</v>
      </c>
      <c r="Q332" s="268">
        <f>'01-Mapa de riesgo-UO'!AP333</f>
        <v>0</v>
      </c>
      <c r="R332" s="462"/>
      <c r="S332" s="589"/>
      <c r="T332" s="589"/>
      <c r="U332" s="269">
        <f>'01-Mapa de riesgo-UO'!AW333</f>
        <v>0</v>
      </c>
      <c r="V332" s="269">
        <f>'01-Mapa de riesgo-UO'!AX333</f>
        <v>0</v>
      </c>
      <c r="W332" s="270">
        <f>'01-Mapa de riesgo-UO'!K333</f>
        <v>0</v>
      </c>
      <c r="X332" s="253"/>
      <c r="Y332" s="253"/>
      <c r="Z332" s="253"/>
      <c r="AA332" s="253"/>
      <c r="AB332" s="469"/>
      <c r="AC332" s="264"/>
    </row>
    <row r="333" spans="1:29" ht="54.75" hidden="1" customHeight="1" x14ac:dyDescent="0.2">
      <c r="A333" s="463"/>
      <c r="B333" s="463"/>
      <c r="C333" s="463"/>
      <c r="D333" s="463"/>
      <c r="E333" s="463"/>
      <c r="F333" s="463"/>
      <c r="G333" s="266">
        <f>'01-Mapa de riesgo-UO'!I334</f>
        <v>0</v>
      </c>
      <c r="H333" s="463"/>
      <c r="I333" s="463"/>
      <c r="J333" s="463"/>
      <c r="K333" s="591"/>
      <c r="L333" s="589"/>
      <c r="M333" s="267">
        <f>'01-Mapa de riesgo-UO'!W334</f>
        <v>0</v>
      </c>
      <c r="N333" s="266">
        <f>'01-Mapa de riesgo-UO'!AB334</f>
        <v>0</v>
      </c>
      <c r="O333" s="266">
        <f>'01-Mapa de riesgo-UO'!AF334</f>
        <v>0</v>
      </c>
      <c r="P333" s="268">
        <f>'01-Mapa de riesgo-UO'!AK334</f>
        <v>0</v>
      </c>
      <c r="Q333" s="268">
        <f>'01-Mapa de riesgo-UO'!AP334</f>
        <v>0</v>
      </c>
      <c r="R333" s="463"/>
      <c r="S333" s="589"/>
      <c r="T333" s="589"/>
      <c r="U333" s="269">
        <f>'01-Mapa de riesgo-UO'!AW334</f>
        <v>0</v>
      </c>
      <c r="V333" s="269">
        <f>'01-Mapa de riesgo-UO'!AX334</f>
        <v>0</v>
      </c>
      <c r="W333" s="270">
        <f>'01-Mapa de riesgo-UO'!K334</f>
        <v>0</v>
      </c>
      <c r="X333" s="253"/>
      <c r="Y333" s="253"/>
      <c r="Z333" s="253"/>
      <c r="AA333" s="253"/>
      <c r="AB333" s="470"/>
      <c r="AC333" s="264"/>
    </row>
    <row r="334" spans="1:29" ht="54.75" hidden="1" customHeight="1" x14ac:dyDescent="0.2">
      <c r="A334" s="465">
        <v>109</v>
      </c>
      <c r="B334" s="465" t="str">
        <f>'01-Mapa de riesgo-UO'!D335</f>
        <v>ADMINISTRACIÓN_INSTITUCIONAL</v>
      </c>
      <c r="C334" s="461" t="str">
        <f>+'01-Mapa de riesgo-UO'!F335</f>
        <v>NO</v>
      </c>
      <c r="D334" s="461" t="str">
        <f>'01-Mapa de riesgo-UO'!J335</f>
        <v>Cumplimiento</v>
      </c>
      <c r="E334" s="461" t="str">
        <f>'01-Mapa de riesgo-UO'!K335</f>
        <v>Protección de Datos</v>
      </c>
      <c r="F334" s="461" t="str">
        <f>'01-Mapa de riesgo-UO'!L335</f>
        <v>´- Desconocimiento de las normas sobre protección de datos personales y de las directrices institucionales por parte de la comunidad universitaria.</v>
      </c>
      <c r="G334" s="266" t="str">
        <f>'01-Mapa de riesgo-UO'!I335</f>
        <v xml:space="preserve">
'- Falta de capacitación en el tema protección de datos.
- No seguir las directrices definidas por la universidad.
</v>
      </c>
      <c r="H334" s="461" t="str">
        <f>'01-Mapa de riesgo-UO'!M335</f>
        <v>- Fuga de Información.
- Incumplimiento de la norma.
- Posibles sanciones de la Superintendencia de Industria Y Comercio (SIC).
- Entrega de información confidencial.</v>
      </c>
      <c r="I334" s="464" t="str">
        <f>'01-Mapa de riesgo-UO'!AT335</f>
        <v>MODERADO</v>
      </c>
      <c r="J334" s="461" t="str">
        <f>'01-Mapa de riesgo-UO'!AU335</f>
        <v xml:space="preserve">(No de capacitaciones atendidas/ No. De capacitaciones programadas)*100
</v>
      </c>
      <c r="K334" s="591">
        <f>ROUND(48/1601*100,3)</f>
        <v>2.9980000000000002</v>
      </c>
      <c r="L334" s="594" t="s">
        <v>2666</v>
      </c>
      <c r="M334" s="267" t="str">
        <f>'01-Mapa de riesgo-UO'!W335</f>
        <v>Socialización, sensibilización y asesorias referente a Protección de datos, directrices de la universidad y normatividad nacional.</v>
      </c>
      <c r="N334" s="266">
        <f>'01-Mapa de riesgo-UO'!AB335</f>
        <v>0</v>
      </c>
      <c r="O334" s="266" t="str">
        <f>'01-Mapa de riesgo-UO'!AF335</f>
        <v>Asignado</v>
      </c>
      <c r="P334" s="268" t="str">
        <f>'01-Mapa de riesgo-UO'!AK335</f>
        <v>Oportuno</v>
      </c>
      <c r="Q334" s="268" t="str">
        <f>'01-Mapa de riesgo-UO'!AP335</f>
        <v>Preventivo</v>
      </c>
      <c r="R334" s="464" t="str">
        <f>'01-Mapa de riesgo-UO'!AR335</f>
        <v>ACEPTABLE</v>
      </c>
      <c r="S334" s="594" t="s">
        <v>2660</v>
      </c>
      <c r="T334" s="594"/>
      <c r="U334" s="269" t="str">
        <f>'01-Mapa de riesgo-UO'!AW335</f>
        <v>REDUCIR</v>
      </c>
      <c r="V334" s="269" t="str">
        <f>'01-Mapa de riesgo-UO'!AX335</f>
        <v>Realizar la socializacion, sensibilizacion de las normas y realizar las asesorias.</v>
      </c>
      <c r="W334" s="270" t="str">
        <f>'01-Mapa de riesgo-UO'!K335</f>
        <v>Protección de Datos</v>
      </c>
      <c r="X334" s="253" t="s">
        <v>266</v>
      </c>
      <c r="Y334" s="251" t="s">
        <v>2663</v>
      </c>
      <c r="Z334" s="253" t="s">
        <v>542</v>
      </c>
      <c r="AA334" s="253"/>
      <c r="AB334" s="621" t="s">
        <v>2209</v>
      </c>
      <c r="AC334" s="264"/>
    </row>
    <row r="335" spans="1:29" ht="54.75" hidden="1" customHeight="1" x14ac:dyDescent="0.2">
      <c r="A335" s="462"/>
      <c r="B335" s="462"/>
      <c r="C335" s="462"/>
      <c r="D335" s="462"/>
      <c r="E335" s="462"/>
      <c r="F335" s="462"/>
      <c r="G335" s="266">
        <f>'01-Mapa de riesgo-UO'!I336</f>
        <v>0</v>
      </c>
      <c r="H335" s="462"/>
      <c r="I335" s="462"/>
      <c r="J335" s="462"/>
      <c r="K335" s="591"/>
      <c r="L335" s="589"/>
      <c r="M335" s="267">
        <f>'01-Mapa de riesgo-UO'!W336</f>
        <v>0</v>
      </c>
      <c r="N335" s="266">
        <f>'01-Mapa de riesgo-UO'!AB336</f>
        <v>0</v>
      </c>
      <c r="O335" s="266">
        <f>'01-Mapa de riesgo-UO'!AF336</f>
        <v>0</v>
      </c>
      <c r="P335" s="268">
        <f>'01-Mapa de riesgo-UO'!AK336</f>
        <v>0</v>
      </c>
      <c r="Q335" s="268">
        <f>'01-Mapa de riesgo-UO'!AP336</f>
        <v>0</v>
      </c>
      <c r="R335" s="462"/>
      <c r="S335" s="589"/>
      <c r="T335" s="589"/>
      <c r="U335" s="269">
        <f>'01-Mapa de riesgo-UO'!AW336</f>
        <v>0</v>
      </c>
      <c r="V335" s="269">
        <f>'01-Mapa de riesgo-UO'!AX336</f>
        <v>0</v>
      </c>
      <c r="W335" s="270">
        <f>'01-Mapa de riesgo-UO'!K336</f>
        <v>0</v>
      </c>
      <c r="X335" s="253"/>
      <c r="Y335" s="253"/>
      <c r="Z335" s="253"/>
      <c r="AA335" s="253"/>
      <c r="AB335" s="621"/>
      <c r="AC335" s="264"/>
    </row>
    <row r="336" spans="1:29" ht="54.75" hidden="1" customHeight="1" x14ac:dyDescent="0.2">
      <c r="A336" s="463"/>
      <c r="B336" s="463"/>
      <c r="C336" s="463"/>
      <c r="D336" s="463"/>
      <c r="E336" s="463"/>
      <c r="F336" s="463"/>
      <c r="G336" s="266">
        <f>'01-Mapa de riesgo-UO'!I337</f>
        <v>0</v>
      </c>
      <c r="H336" s="463"/>
      <c r="I336" s="463"/>
      <c r="J336" s="463"/>
      <c r="K336" s="591"/>
      <c r="L336" s="589"/>
      <c r="M336" s="267">
        <f>'01-Mapa de riesgo-UO'!W337</f>
        <v>0</v>
      </c>
      <c r="N336" s="266">
        <f>'01-Mapa de riesgo-UO'!AB337</f>
        <v>0</v>
      </c>
      <c r="O336" s="266">
        <f>'01-Mapa de riesgo-UO'!AF337</f>
        <v>0</v>
      </c>
      <c r="P336" s="268">
        <f>'01-Mapa de riesgo-UO'!AK337</f>
        <v>0</v>
      </c>
      <c r="Q336" s="268">
        <f>'01-Mapa de riesgo-UO'!AP337</f>
        <v>0</v>
      </c>
      <c r="R336" s="463"/>
      <c r="S336" s="589"/>
      <c r="T336" s="589"/>
      <c r="U336" s="269">
        <f>'01-Mapa de riesgo-UO'!AW337</f>
        <v>0</v>
      </c>
      <c r="V336" s="269">
        <f>'01-Mapa de riesgo-UO'!AX337</f>
        <v>0</v>
      </c>
      <c r="W336" s="270">
        <f>'01-Mapa de riesgo-UO'!K337</f>
        <v>0</v>
      </c>
      <c r="X336" s="253"/>
      <c r="Y336" s="253"/>
      <c r="Z336" s="253"/>
      <c r="AA336" s="253"/>
      <c r="AB336" s="621"/>
      <c r="AC336" s="264"/>
    </row>
    <row r="337" spans="1:29" ht="54.75" hidden="1" customHeight="1" x14ac:dyDescent="0.2">
      <c r="A337" s="465">
        <v>110</v>
      </c>
      <c r="B337" s="465" t="str">
        <f>'01-Mapa de riesgo-UO'!D338</f>
        <v>ADMINISTRACIÓN_INSTITUCIONAL</v>
      </c>
      <c r="C337" s="461" t="str">
        <f>+'01-Mapa de riesgo-UO'!F338</f>
        <v>NO</v>
      </c>
      <c r="D337" s="461" t="str">
        <f>'01-Mapa de riesgo-UO'!J338</f>
        <v>Cumplimiento</v>
      </c>
      <c r="E337" s="461" t="str">
        <f>'01-Mapa de riesgo-UO'!K338</f>
        <v>Vencimiento de los terminos establecidos por la ley</v>
      </c>
      <c r="F337" s="461" t="str">
        <f>'01-Mapa de riesgo-UO'!L338</f>
        <v>No dar respuesta oportuna a los requerimientos judiciales y/o administrativos, de los cuales tiene conocimieto la Oficina Juridica</v>
      </c>
      <c r="G337" s="266" t="str">
        <f>'01-Mapa de riesgo-UO'!I338</f>
        <v>Falta de seguimiento a las actuaciones prcesales judiciales y/o administrativas</v>
      </c>
      <c r="H337" s="461" t="str">
        <f>'01-Mapa de riesgo-UO'!M338</f>
        <v>Aperura de procesos diciplinarios, investigaciones adminisgtrativas, investigaciones fiscales, investigaciones penales</v>
      </c>
      <c r="I337" s="464" t="str">
        <f>'01-Mapa de riesgo-UO'!AT338</f>
        <v>LEVE</v>
      </c>
      <c r="J337" s="461" t="str">
        <f>'01-Mapa de riesgo-UO'!AU338</f>
        <v>No. De procesos con términos vencidos / total de procesos</v>
      </c>
      <c r="K337" s="591"/>
      <c r="L337" s="589"/>
      <c r="M337" s="267" t="str">
        <f>'01-Mapa de riesgo-UO'!W338</f>
        <v>Otrogamiento de poder para representacion judicial y/o adminsitrativa</v>
      </c>
      <c r="N337" s="266">
        <f>'01-Mapa de riesgo-UO'!AB338</f>
        <v>0</v>
      </c>
      <c r="O337" s="266" t="str">
        <f>'01-Mapa de riesgo-UO'!AF338</f>
        <v>Asignado</v>
      </c>
      <c r="P337" s="268" t="str">
        <f>'01-Mapa de riesgo-UO'!AK338</f>
        <v>Oportuno</v>
      </c>
      <c r="Q337" s="268" t="str">
        <f>'01-Mapa de riesgo-UO'!AP338</f>
        <v>Preventivo</v>
      </c>
      <c r="R337" s="464" t="str">
        <f>'01-Mapa de riesgo-UO'!AR338</f>
        <v>ACEPTABLE</v>
      </c>
      <c r="S337" s="594"/>
      <c r="T337" s="594"/>
      <c r="U337" s="269" t="str">
        <f>'01-Mapa de riesgo-UO'!AW338</f>
        <v>ASUMIR</v>
      </c>
      <c r="V337" s="269">
        <f>'01-Mapa de riesgo-UO'!AX338</f>
        <v>0</v>
      </c>
      <c r="W337" s="270" t="str">
        <f>'01-Mapa de riesgo-UO'!K338</f>
        <v>Vencimiento de los terminos establecidos por la ley</v>
      </c>
      <c r="X337" s="253"/>
      <c r="Y337" s="251"/>
      <c r="Z337" s="253"/>
      <c r="AA337" s="253"/>
      <c r="AB337" s="621"/>
      <c r="AC337" s="264"/>
    </row>
    <row r="338" spans="1:29" ht="54.75" hidden="1" customHeight="1" x14ac:dyDescent="0.2">
      <c r="A338" s="462"/>
      <c r="B338" s="462"/>
      <c r="C338" s="462"/>
      <c r="D338" s="462"/>
      <c r="E338" s="462"/>
      <c r="F338" s="462"/>
      <c r="G338" s="266">
        <f>'01-Mapa de riesgo-UO'!I339</f>
        <v>0</v>
      </c>
      <c r="H338" s="462"/>
      <c r="I338" s="462"/>
      <c r="J338" s="462"/>
      <c r="K338" s="591"/>
      <c r="L338" s="589"/>
      <c r="M338" s="267" t="str">
        <f>'01-Mapa de riesgo-UO'!W339</f>
        <v>Registro de actuaciones procesales en el aplicativo e-KOGUI y seguimeito de las mismas</v>
      </c>
      <c r="N338" s="266">
        <f>'01-Mapa de riesgo-UO'!AB339</f>
        <v>0</v>
      </c>
      <c r="O338" s="266" t="str">
        <f>'01-Mapa de riesgo-UO'!AF339</f>
        <v>Asignado</v>
      </c>
      <c r="P338" s="268" t="str">
        <f>'01-Mapa de riesgo-UO'!AK339</f>
        <v>Oportuno</v>
      </c>
      <c r="Q338" s="268" t="str">
        <f>'01-Mapa de riesgo-UO'!AP339</f>
        <v>Detectivo</v>
      </c>
      <c r="R338" s="462"/>
      <c r="S338" s="589"/>
      <c r="T338" s="589"/>
      <c r="U338" s="269" t="str">
        <f>'01-Mapa de riesgo-UO'!AW339</f>
        <v>ASUMIR</v>
      </c>
      <c r="V338" s="269">
        <f>'01-Mapa de riesgo-UO'!AX339</f>
        <v>0</v>
      </c>
      <c r="W338" s="270">
        <f>'01-Mapa de riesgo-UO'!K339</f>
        <v>0</v>
      </c>
      <c r="X338" s="253"/>
      <c r="Y338" s="253"/>
      <c r="Z338" s="253"/>
      <c r="AA338" s="253"/>
      <c r="AB338" s="621"/>
      <c r="AC338" s="264"/>
    </row>
    <row r="339" spans="1:29" ht="54.75" hidden="1" customHeight="1" x14ac:dyDescent="0.2">
      <c r="A339" s="463"/>
      <c r="B339" s="463"/>
      <c r="C339" s="463"/>
      <c r="D339" s="463"/>
      <c r="E339" s="463"/>
      <c r="F339" s="463"/>
      <c r="G339" s="266">
        <f>'01-Mapa de riesgo-UO'!I340</f>
        <v>0</v>
      </c>
      <c r="H339" s="463"/>
      <c r="I339" s="463"/>
      <c r="J339" s="463"/>
      <c r="K339" s="591"/>
      <c r="L339" s="589"/>
      <c r="M339" s="267" t="str">
        <f>'01-Mapa de riesgo-UO'!W340</f>
        <v>Solicitud de informes trimestrales respecto de avences y estados de los procesos, en donde la Universidad actua en calidad de demandante o demandada</v>
      </c>
      <c r="N339" s="266">
        <f>'01-Mapa de riesgo-UO'!AB340</f>
        <v>0</v>
      </c>
      <c r="O339" s="266" t="str">
        <f>'01-Mapa de riesgo-UO'!AF340</f>
        <v>Asignado</v>
      </c>
      <c r="P339" s="268" t="str">
        <f>'01-Mapa de riesgo-UO'!AK340</f>
        <v>Oportuno</v>
      </c>
      <c r="Q339" s="268" t="str">
        <f>'01-Mapa de riesgo-UO'!AP340</f>
        <v>Preventivo</v>
      </c>
      <c r="R339" s="463"/>
      <c r="S339" s="589"/>
      <c r="T339" s="589"/>
      <c r="U339" s="269" t="str">
        <f>'01-Mapa de riesgo-UO'!AW340</f>
        <v>ASUMIR</v>
      </c>
      <c r="V339" s="269">
        <f>'01-Mapa de riesgo-UO'!AX340</f>
        <v>0</v>
      </c>
      <c r="W339" s="270">
        <f>'01-Mapa de riesgo-UO'!K340</f>
        <v>0</v>
      </c>
      <c r="X339" s="253"/>
      <c r="Y339" s="253"/>
      <c r="Z339" s="253"/>
      <c r="AA339" s="253"/>
      <c r="AB339" s="621"/>
      <c r="AC339" s="264"/>
    </row>
    <row r="340" spans="1:29" ht="54.75" hidden="1" customHeight="1" x14ac:dyDescent="0.2">
      <c r="A340" s="465">
        <v>111</v>
      </c>
      <c r="B340" s="465" t="str">
        <f>'01-Mapa de riesgo-UO'!D341</f>
        <v>ADMINISTRACIÓN_INSTITUCIONAL</v>
      </c>
      <c r="C340" s="461" t="str">
        <f>+'01-Mapa de riesgo-UO'!F341</f>
        <v>NO</v>
      </c>
      <c r="D340" s="461" t="str">
        <f>'01-Mapa de riesgo-UO'!J341</f>
        <v>Operacional</v>
      </c>
      <c r="E340" s="461" t="str">
        <f>'01-Mapa de riesgo-UO'!K341</f>
        <v>INCUMPLIMIENTO A LA PROMESA DE SERVICIOS DE 8 DIAS HABILES, PARA GESTIONAR LAS NECESIDADES DE TIPO CONTRACTUAL DE LAS DEPENDENCIAS</v>
      </c>
      <c r="F340" s="461" t="str">
        <f>'01-Mapa de riesgo-UO'!L341</f>
        <v>DEMORA EN LA ATENCION DE LOS REQUERIMEINTOS DE TIPO CONTRACTUAL (PERFECCIONAMIENTO Y LEGALIZACION DE LOS CONTRATOS) DE LA DEPENDENCIAS ACADEMICAS Y ADMINISTRATIVAS</v>
      </c>
      <c r="G340" s="266" t="str">
        <f>'01-Mapa de riesgo-UO'!I341</f>
        <v>Los procedimientos relacionados con la Gestión Contractual se llevan a cabo de forma manual</v>
      </c>
      <c r="H340" s="461" t="str">
        <f>'01-Mapa de riesgo-UO'!M341</f>
        <v>RETRASO EN LA EJECUCION CONTRACTUAL DE LAS NECESIDADES DE LAS DEPENDENCIAS UNIVERSITARIAS</v>
      </c>
      <c r="I340" s="464" t="str">
        <f>'01-Mapa de riesgo-UO'!AT341</f>
        <v>MODERADO</v>
      </c>
      <c r="J340" s="461" t="str">
        <f>'01-Mapa de riesgo-UO'!AU341</f>
        <v>NUMERORO DE SOLIICTUDES DE CONTRATCION TRAMITADAS EN MAS DE 8 DIAS HABILES</v>
      </c>
      <c r="K340" s="596"/>
      <c r="L340" s="589"/>
      <c r="M340" s="267" t="str">
        <f>'01-Mapa de riesgo-UO'!W341</f>
        <v>SEGUIMIENTO A LAS SOLICITUDES DE CONTRATCION</v>
      </c>
      <c r="N340" s="266">
        <f>'01-Mapa de riesgo-UO'!AB341</f>
        <v>0</v>
      </c>
      <c r="O340" s="266" t="str">
        <f>'01-Mapa de riesgo-UO'!AF341</f>
        <v>Asignado</v>
      </c>
      <c r="P340" s="268" t="str">
        <f>'01-Mapa de riesgo-UO'!AK341</f>
        <v>Oportuno</v>
      </c>
      <c r="Q340" s="268" t="str">
        <f>'01-Mapa de riesgo-UO'!AP341</f>
        <v>Preventivo</v>
      </c>
      <c r="R340" s="464" t="str">
        <f>'01-Mapa de riesgo-UO'!AR341</f>
        <v>ACEPTABLE</v>
      </c>
      <c r="S340" s="594"/>
      <c r="T340" s="594"/>
      <c r="U340" s="269" t="str">
        <f>'01-Mapa de riesgo-UO'!AW341</f>
        <v>TRANSFERIR</v>
      </c>
      <c r="V340" s="269" t="str">
        <f>'01-Mapa de riesgo-UO'!AX341</f>
        <v>Sensibilización sobre los plazos establecidos para tramites contractuales</v>
      </c>
      <c r="W340" s="270" t="str">
        <f>'01-Mapa de riesgo-UO'!K341</f>
        <v>INCUMPLIMIENTO A LA PROMESA DE SERVICIOS DE 8 DIAS HABILES, PARA GESTIONAR LAS NECESIDADES DE TIPO CONTRACTUAL DE LAS DEPENDENCIAS</v>
      </c>
      <c r="X340" s="253"/>
      <c r="Y340" s="253"/>
      <c r="Z340" s="253"/>
      <c r="AA340" s="253"/>
      <c r="AB340" s="621"/>
      <c r="AC340" s="264"/>
    </row>
    <row r="341" spans="1:29" ht="54.75" hidden="1" customHeight="1" x14ac:dyDescent="0.2">
      <c r="A341" s="462"/>
      <c r="B341" s="462"/>
      <c r="C341" s="462"/>
      <c r="D341" s="462"/>
      <c r="E341" s="462"/>
      <c r="F341" s="462"/>
      <c r="G341" s="266">
        <f>'01-Mapa de riesgo-UO'!I342</f>
        <v>0</v>
      </c>
      <c r="H341" s="462"/>
      <c r="I341" s="462"/>
      <c r="J341" s="462"/>
      <c r="K341" s="591"/>
      <c r="L341" s="589"/>
      <c r="M341" s="267">
        <f>'01-Mapa de riesgo-UO'!W342</f>
        <v>0</v>
      </c>
      <c r="N341" s="266">
        <f>'01-Mapa de riesgo-UO'!AB342</f>
        <v>0</v>
      </c>
      <c r="O341" s="266">
        <f>'01-Mapa de riesgo-UO'!AF342</f>
        <v>0</v>
      </c>
      <c r="P341" s="268">
        <f>'01-Mapa de riesgo-UO'!AK342</f>
        <v>0</v>
      </c>
      <c r="Q341" s="268">
        <f>'01-Mapa de riesgo-UO'!AP342</f>
        <v>0</v>
      </c>
      <c r="R341" s="462"/>
      <c r="S341" s="589"/>
      <c r="T341" s="589"/>
      <c r="U341" s="269">
        <f>'01-Mapa de riesgo-UO'!AW342</f>
        <v>0</v>
      </c>
      <c r="V341" s="269">
        <f>'01-Mapa de riesgo-UO'!AX342</f>
        <v>0</v>
      </c>
      <c r="W341" s="270">
        <f>'01-Mapa de riesgo-UO'!K342</f>
        <v>0</v>
      </c>
      <c r="X341" s="253"/>
      <c r="Y341" s="253"/>
      <c r="Z341" s="253"/>
      <c r="AA341" s="253"/>
      <c r="AB341" s="621"/>
      <c r="AC341" s="264"/>
    </row>
    <row r="342" spans="1:29" ht="54.75" hidden="1" customHeight="1" x14ac:dyDescent="0.2">
      <c r="A342" s="463"/>
      <c r="B342" s="463"/>
      <c r="C342" s="463"/>
      <c r="D342" s="463"/>
      <c r="E342" s="463"/>
      <c r="F342" s="463"/>
      <c r="G342" s="266">
        <f>'01-Mapa de riesgo-UO'!I343</f>
        <v>0</v>
      </c>
      <c r="H342" s="463"/>
      <c r="I342" s="463"/>
      <c r="J342" s="463"/>
      <c r="K342" s="591"/>
      <c r="L342" s="589"/>
      <c r="M342" s="267">
        <f>'01-Mapa de riesgo-UO'!W343</f>
        <v>0</v>
      </c>
      <c r="N342" s="266">
        <f>'01-Mapa de riesgo-UO'!AB343</f>
        <v>0</v>
      </c>
      <c r="O342" s="266">
        <f>'01-Mapa de riesgo-UO'!AF343</f>
        <v>0</v>
      </c>
      <c r="P342" s="268">
        <f>'01-Mapa de riesgo-UO'!AK343</f>
        <v>0</v>
      </c>
      <c r="Q342" s="268">
        <f>'01-Mapa de riesgo-UO'!AP343</f>
        <v>0</v>
      </c>
      <c r="R342" s="463"/>
      <c r="S342" s="589"/>
      <c r="T342" s="589"/>
      <c r="U342" s="269">
        <f>'01-Mapa de riesgo-UO'!AW343</f>
        <v>0</v>
      </c>
      <c r="V342" s="269">
        <f>'01-Mapa de riesgo-UO'!AX343</f>
        <v>0</v>
      </c>
      <c r="W342" s="270">
        <f>'01-Mapa de riesgo-UO'!K343</f>
        <v>0</v>
      </c>
      <c r="X342" s="253"/>
      <c r="Y342" s="253"/>
      <c r="Z342" s="253"/>
      <c r="AA342" s="253"/>
      <c r="AB342" s="621"/>
      <c r="AC342" s="264"/>
    </row>
    <row r="343" spans="1:29" ht="54.75" hidden="1" customHeight="1" x14ac:dyDescent="0.2">
      <c r="A343" s="465">
        <v>112</v>
      </c>
      <c r="B343" s="465" t="str">
        <f>'01-Mapa de riesgo-UO'!D344</f>
        <v>ADMINISTRACIÓN_INSTITUCIONAL</v>
      </c>
      <c r="C343" s="461" t="str">
        <f>+'01-Mapa de riesgo-UO'!F344</f>
        <v>NO</v>
      </c>
      <c r="D343" s="461" t="str">
        <f>'01-Mapa de riesgo-UO'!J344</f>
        <v>Operacional</v>
      </c>
      <c r="E343" s="461" t="str">
        <f>'01-Mapa de riesgo-UO'!K344</f>
        <v>INCUMPLIMIENTO DE LOS PLAZOS DISPUESTOS POR COLOMBIA COMPRA EFICIENTE PARA PUBLICRA LA ACTIVIDAD CONTRACTUAL EN EL MODULO PUBLICITARIO EN LA PALTAFORMA SECOP II</v>
      </c>
      <c r="F343" s="461" t="str">
        <f>'01-Mapa de riesgo-UO'!L344</f>
        <v>DEMORA DE MAS DE TRES DIAS HABILES PARA PUBLICAR LA DOCUMENTACION CONTRACTUAL EN LA PLATAFORMA SECOP II</v>
      </c>
      <c r="G343" s="266" t="str">
        <f>'01-Mapa de riesgo-UO'!I344</f>
        <v>Falta de seguimiento a los procesos de contratación.</v>
      </c>
      <c r="H343" s="461" t="str">
        <f>'01-Mapa de riesgo-UO'!M344</f>
        <v>PROCESOS DICIPLINARIOS POR LA NO PUBLICACION EN LA PLATAFORMA SECOP II EN LOS TERMINOS LEGALES ESTABLECIDOS DESDE COLOMBIA COMPRA EFICIENTE</v>
      </c>
      <c r="I343" s="464" t="str">
        <f>'01-Mapa de riesgo-UO'!AT344</f>
        <v>MODERADO</v>
      </c>
      <c r="J343" s="461" t="str">
        <f>'01-Mapa de riesgo-UO'!AU344</f>
        <v>NUMERO DE PUBLICACIONES EN LAPLATAFORMA SECOP II EXTEMPORANEAS</v>
      </c>
      <c r="K343" s="590"/>
      <c r="L343" s="589"/>
      <c r="M343" s="267" t="str">
        <f>'01-Mapa de riesgo-UO'!W344</f>
        <v>SEGUIMIENTO A LA PUBLICACION DE LOS DOCUMENTOS CONTRACTUALES EN LA PLATAFORMA SECOP II</v>
      </c>
      <c r="N343" s="266">
        <f>'01-Mapa de riesgo-UO'!AB344</f>
        <v>0</v>
      </c>
      <c r="O343" s="266" t="str">
        <f>'01-Mapa de riesgo-UO'!AF344</f>
        <v>Asignado</v>
      </c>
      <c r="P343" s="268" t="str">
        <f>'01-Mapa de riesgo-UO'!AK344</f>
        <v>Oportuno</v>
      </c>
      <c r="Q343" s="268" t="str">
        <f>'01-Mapa de riesgo-UO'!AP344</f>
        <v>Preventivo</v>
      </c>
      <c r="R343" s="464" t="str">
        <f>'01-Mapa de riesgo-UO'!AR344</f>
        <v>FUERTE</v>
      </c>
      <c r="S343" s="589"/>
      <c r="T343" s="589"/>
      <c r="U343" s="269" t="str">
        <f>'01-Mapa de riesgo-UO'!AW344</f>
        <v>TRANSFERIR</v>
      </c>
      <c r="V343" s="269" t="str">
        <f>'01-Mapa de riesgo-UO'!AX344</f>
        <v>Sensibilización sobre los terminos legales establecidos para la publicación</v>
      </c>
      <c r="W343" s="270" t="str">
        <f>'01-Mapa de riesgo-UO'!K344</f>
        <v>INCUMPLIMIENTO DE LOS PLAZOS DISPUESTOS POR COLOMBIA COMPRA EFICIENTE PARA PUBLICRA LA ACTIVIDAD CONTRACTUAL EN EL MODULO PUBLICITARIO EN LA PALTAFORMA SECOP II</v>
      </c>
      <c r="X343" s="253"/>
      <c r="Y343" s="253"/>
      <c r="Z343" s="253"/>
      <c r="AA343" s="253"/>
      <c r="AB343" s="621"/>
      <c r="AC343" s="264"/>
    </row>
    <row r="344" spans="1:29" ht="54.75" hidden="1" customHeight="1" x14ac:dyDescent="0.2">
      <c r="A344" s="462"/>
      <c r="B344" s="462"/>
      <c r="C344" s="462"/>
      <c r="D344" s="462"/>
      <c r="E344" s="462"/>
      <c r="F344" s="462"/>
      <c r="G344" s="266">
        <f>'01-Mapa de riesgo-UO'!I345</f>
        <v>0</v>
      </c>
      <c r="H344" s="462"/>
      <c r="I344" s="462"/>
      <c r="J344" s="462"/>
      <c r="K344" s="591"/>
      <c r="L344" s="589"/>
      <c r="M344" s="267">
        <f>'01-Mapa de riesgo-UO'!W345</f>
        <v>0</v>
      </c>
      <c r="N344" s="266">
        <f>'01-Mapa de riesgo-UO'!AB345</f>
        <v>0</v>
      </c>
      <c r="O344" s="266">
        <f>'01-Mapa de riesgo-UO'!AF345</f>
        <v>0</v>
      </c>
      <c r="P344" s="268">
        <f>'01-Mapa de riesgo-UO'!AK345</f>
        <v>0</v>
      </c>
      <c r="Q344" s="268">
        <f>'01-Mapa de riesgo-UO'!AP345</f>
        <v>0</v>
      </c>
      <c r="R344" s="462"/>
      <c r="S344" s="589"/>
      <c r="T344" s="589"/>
      <c r="U344" s="269">
        <f>'01-Mapa de riesgo-UO'!AW345</f>
        <v>0</v>
      </c>
      <c r="V344" s="269">
        <f>'01-Mapa de riesgo-UO'!AX345</f>
        <v>0</v>
      </c>
      <c r="W344" s="270">
        <f>'01-Mapa de riesgo-UO'!K345</f>
        <v>0</v>
      </c>
      <c r="X344" s="253"/>
      <c r="Y344" s="253"/>
      <c r="Z344" s="253"/>
      <c r="AA344" s="253"/>
      <c r="AB344" s="621"/>
      <c r="AC344" s="264"/>
    </row>
    <row r="345" spans="1:29" ht="54.75" hidden="1" customHeight="1" x14ac:dyDescent="0.2">
      <c r="A345" s="463"/>
      <c r="B345" s="463"/>
      <c r="C345" s="463"/>
      <c r="D345" s="463"/>
      <c r="E345" s="463"/>
      <c r="F345" s="463"/>
      <c r="G345" s="266">
        <f>'01-Mapa de riesgo-UO'!I346</f>
        <v>0</v>
      </c>
      <c r="H345" s="463"/>
      <c r="I345" s="463"/>
      <c r="J345" s="463"/>
      <c r="K345" s="591"/>
      <c r="L345" s="589"/>
      <c r="M345" s="267">
        <f>'01-Mapa de riesgo-UO'!W346</f>
        <v>0</v>
      </c>
      <c r="N345" s="266">
        <f>'01-Mapa de riesgo-UO'!AB346</f>
        <v>0</v>
      </c>
      <c r="O345" s="266">
        <f>'01-Mapa de riesgo-UO'!AF346</f>
        <v>0</v>
      </c>
      <c r="P345" s="268">
        <f>'01-Mapa de riesgo-UO'!AK346</f>
        <v>0</v>
      </c>
      <c r="Q345" s="268">
        <f>'01-Mapa de riesgo-UO'!AP346</f>
        <v>0</v>
      </c>
      <c r="R345" s="463"/>
      <c r="S345" s="589"/>
      <c r="T345" s="589"/>
      <c r="U345" s="269">
        <f>'01-Mapa de riesgo-UO'!AW346</f>
        <v>0</v>
      </c>
      <c r="V345" s="269">
        <f>'01-Mapa de riesgo-UO'!AX346</f>
        <v>0</v>
      </c>
      <c r="W345" s="270">
        <f>'01-Mapa de riesgo-UO'!K346</f>
        <v>0</v>
      </c>
      <c r="X345" s="253"/>
      <c r="Y345" s="253"/>
      <c r="Z345" s="253"/>
      <c r="AA345" s="253"/>
      <c r="AB345" s="621"/>
      <c r="AC345" s="264"/>
    </row>
    <row r="346" spans="1:29" ht="54.75" hidden="1" customHeight="1" x14ac:dyDescent="0.2">
      <c r="A346" s="465">
        <v>113</v>
      </c>
      <c r="B346" s="465" t="str">
        <f>'01-Mapa de riesgo-UO'!D347</f>
        <v>ADMINISTRACIÓN_INSTITUCIONAL</v>
      </c>
      <c r="C346" s="461" t="str">
        <f>+'01-Mapa de riesgo-UO'!F347</f>
        <v>NO</v>
      </c>
      <c r="D346" s="461" t="str">
        <f>'01-Mapa de riesgo-UO'!J347</f>
        <v>Financiero</v>
      </c>
      <c r="E346" s="461" t="str">
        <f>'01-Mapa de riesgo-UO'!K347</f>
        <v>Incremento en el pago de condenas en litigios que pueden ser solucionados antes de que se dé trámite a la acción judicial.</v>
      </c>
      <c r="F346" s="461" t="str">
        <f>'01-Mapa de riesgo-UO'!L347</f>
        <v>Pagos judiciales que realiza la entidad, por no aplicar los metodos alternativos de solución de conflictos</v>
      </c>
      <c r="G346" s="266" t="str">
        <f>'01-Mapa de riesgo-UO'!I347</f>
        <v>Falta de aplicación de MASC por parte de la entidad por falta de recursos y/o gestión inadecuada</v>
      </c>
      <c r="H346" s="461" t="str">
        <f>'01-Mapa de riesgo-UO'!M347</f>
        <v>Aumento en el volumen de demandas y condenas a la entidad
Carga laboral adicional. 
Afectaciones financieras adicionales.</v>
      </c>
      <c r="I346" s="464" t="str">
        <f>'01-Mapa de riesgo-UO'!AT347</f>
        <v>LEVE</v>
      </c>
      <c r="J346" s="461" t="str">
        <f>'01-Mapa de riesgo-UO'!AU347</f>
        <v>(# Numero de condenas)/(# procesos) *100</v>
      </c>
      <c r="K346" s="596"/>
      <c r="L346" s="589"/>
      <c r="M346" s="267" t="str">
        <f>'01-Mapa de riesgo-UO'!W347</f>
        <v>Aplicación de la directriz institucional de conciliación.</v>
      </c>
      <c r="N346" s="266">
        <f>'01-Mapa de riesgo-UO'!AB347</f>
        <v>0</v>
      </c>
      <c r="O346" s="266" t="str">
        <f>'01-Mapa de riesgo-UO'!AF347</f>
        <v>Asignado</v>
      </c>
      <c r="P346" s="268" t="str">
        <f>'01-Mapa de riesgo-UO'!AK347</f>
        <v>Oportuno</v>
      </c>
      <c r="Q346" s="268" t="str">
        <f>'01-Mapa de riesgo-UO'!AP347</f>
        <v>Preventivo</v>
      </c>
      <c r="R346" s="464" t="str">
        <f>'01-Mapa de riesgo-UO'!AR347</f>
        <v>ACEPTABLE</v>
      </c>
      <c r="S346" s="589"/>
      <c r="T346" s="589"/>
      <c r="U346" s="269" t="str">
        <f>'01-Mapa de riesgo-UO'!AW347</f>
        <v>ASUMIR</v>
      </c>
      <c r="V346" s="269">
        <f>'01-Mapa de riesgo-UO'!AX347</f>
        <v>0</v>
      </c>
      <c r="W346" s="270" t="str">
        <f>'01-Mapa de riesgo-UO'!K347</f>
        <v>Incremento en el pago de condenas en litigios que pueden ser solucionados antes de que se dé trámite a la acción judicial.</v>
      </c>
      <c r="X346" s="253"/>
      <c r="Y346" s="253"/>
      <c r="Z346" s="253"/>
      <c r="AA346" s="253"/>
      <c r="AB346" s="621"/>
      <c r="AC346" s="264"/>
    </row>
    <row r="347" spans="1:29" ht="54.75" hidden="1" customHeight="1" x14ac:dyDescent="0.2">
      <c r="A347" s="462"/>
      <c r="B347" s="462"/>
      <c r="C347" s="462"/>
      <c r="D347" s="462"/>
      <c r="E347" s="462"/>
      <c r="F347" s="462"/>
      <c r="G347" s="266" t="str">
        <f>'01-Mapa de riesgo-UO'!I348</f>
        <v>Falta de unificación de criterios de las autoridades judiciales.</v>
      </c>
      <c r="H347" s="462"/>
      <c r="I347" s="462"/>
      <c r="J347" s="462"/>
      <c r="K347" s="591"/>
      <c r="L347" s="589"/>
      <c r="M347" s="267">
        <f>'01-Mapa de riesgo-UO'!W348</f>
        <v>0</v>
      </c>
      <c r="N347" s="266">
        <f>'01-Mapa de riesgo-UO'!AB348</f>
        <v>0</v>
      </c>
      <c r="O347" s="266">
        <f>'01-Mapa de riesgo-UO'!AF348</f>
        <v>0</v>
      </c>
      <c r="P347" s="268">
        <f>'01-Mapa de riesgo-UO'!AK348</f>
        <v>0</v>
      </c>
      <c r="Q347" s="268">
        <f>'01-Mapa de riesgo-UO'!AP348</f>
        <v>0</v>
      </c>
      <c r="R347" s="462"/>
      <c r="S347" s="589"/>
      <c r="T347" s="589"/>
      <c r="U347" s="269" t="str">
        <f>'01-Mapa de riesgo-UO'!AW348</f>
        <v>ASUMIR</v>
      </c>
      <c r="V347" s="269">
        <f>'01-Mapa de riesgo-UO'!AX348</f>
        <v>0</v>
      </c>
      <c r="W347" s="270">
        <f>'01-Mapa de riesgo-UO'!K348</f>
        <v>0</v>
      </c>
      <c r="X347" s="253"/>
      <c r="Y347" s="253"/>
      <c r="Z347" s="253"/>
      <c r="AA347" s="253"/>
      <c r="AB347" s="621"/>
      <c r="AC347" s="264"/>
    </row>
    <row r="348" spans="1:29" ht="54.75" hidden="1" customHeight="1" x14ac:dyDescent="0.2">
      <c r="A348" s="463"/>
      <c r="B348" s="463"/>
      <c r="C348" s="463"/>
      <c r="D348" s="463"/>
      <c r="E348" s="463"/>
      <c r="F348" s="463"/>
      <c r="G348" s="266">
        <f>'01-Mapa de riesgo-UO'!I349</f>
        <v>0</v>
      </c>
      <c r="H348" s="463"/>
      <c r="I348" s="463"/>
      <c r="J348" s="463"/>
      <c r="K348" s="591"/>
      <c r="L348" s="589"/>
      <c r="M348" s="267">
        <f>'01-Mapa de riesgo-UO'!W349</f>
        <v>0</v>
      </c>
      <c r="N348" s="266">
        <f>'01-Mapa de riesgo-UO'!AB349</f>
        <v>0</v>
      </c>
      <c r="O348" s="266">
        <f>'01-Mapa de riesgo-UO'!AF349</f>
        <v>0</v>
      </c>
      <c r="P348" s="268">
        <f>'01-Mapa de riesgo-UO'!AK349</f>
        <v>0</v>
      </c>
      <c r="Q348" s="268">
        <f>'01-Mapa de riesgo-UO'!AP349</f>
        <v>0</v>
      </c>
      <c r="R348" s="463"/>
      <c r="S348" s="589"/>
      <c r="T348" s="589"/>
      <c r="U348" s="269">
        <f>'01-Mapa de riesgo-UO'!AW349</f>
        <v>0</v>
      </c>
      <c r="V348" s="269">
        <f>'01-Mapa de riesgo-UO'!AX349</f>
        <v>0</v>
      </c>
      <c r="W348" s="270">
        <f>'01-Mapa de riesgo-UO'!K349</f>
        <v>0</v>
      </c>
      <c r="X348" s="253"/>
      <c r="Y348" s="253"/>
      <c r="Z348" s="253"/>
      <c r="AA348" s="253"/>
      <c r="AB348" s="621"/>
      <c r="AC348" s="264"/>
    </row>
    <row r="349" spans="1:29" ht="54.75" hidden="1" customHeight="1" x14ac:dyDescent="0.2">
      <c r="A349" s="465">
        <v>114</v>
      </c>
      <c r="B349" s="465" t="str">
        <f>'01-Mapa de riesgo-UO'!D350</f>
        <v>ADMINISTRACIÓN_INSTITUCIONAL</v>
      </c>
      <c r="C349" s="461" t="str">
        <f>+'01-Mapa de riesgo-UO'!F350</f>
        <v>NO</v>
      </c>
      <c r="D349" s="461" t="str">
        <f>'01-Mapa de riesgo-UO'!J350</f>
        <v>Financiero</v>
      </c>
      <c r="E349" s="461" t="str">
        <f>'01-Mapa de riesgo-UO'!K350</f>
        <v>Aumento del número de demandas de la causa con politica de prevención del daño antijuridico (PPDA) con respecto a la vigencia anterior.</v>
      </c>
      <c r="F349" s="461" t="str">
        <f>'01-Mapa de riesgo-UO'!L350</f>
        <v>Medir el cambio en la litigiosidad, medido como el aumento o disminución porcentual de demandas entre dos años, para una causa atacada en el plan de acción de la política de prevención del daño antijurídico.</v>
      </c>
      <c r="G349" s="266" t="str">
        <f>'01-Mapa de riesgo-UO'!I350</f>
        <v>falta de formulación de políticas institucionales sobre prevención del daño antijurídico</v>
      </c>
      <c r="H349" s="461" t="str">
        <f>'01-Mapa de riesgo-UO'!M350</f>
        <v>Aumento en el volumen de demandas y condenas a la entidad
Carga laboral adicional. 
Afectaciones financieras adicionales.</v>
      </c>
      <c r="I349" s="464" t="str">
        <f>'01-Mapa de riesgo-UO'!AT350</f>
        <v>LEVE</v>
      </c>
      <c r="J349" s="461" t="str">
        <f>'01-Mapa de riesgo-UO'!AU350</f>
        <v>Variación del número de demandas de la causa con PPDA del año en curso con respecto al año anterior.</v>
      </c>
      <c r="K349" s="596"/>
      <c r="L349" s="589"/>
      <c r="M349" s="267" t="str">
        <f>'01-Mapa de riesgo-UO'!W350</f>
        <v>Implementación de la politica de prevención de daño antijuridico (PPDA)</v>
      </c>
      <c r="N349" s="266">
        <f>'01-Mapa de riesgo-UO'!AB350</f>
        <v>0</v>
      </c>
      <c r="O349" s="266" t="str">
        <f>'01-Mapa de riesgo-UO'!AF350</f>
        <v>Asignado</v>
      </c>
      <c r="P349" s="268" t="str">
        <f>'01-Mapa de riesgo-UO'!AK350</f>
        <v>Oportuno</v>
      </c>
      <c r="Q349" s="268" t="str">
        <f>'01-Mapa de riesgo-UO'!AP350</f>
        <v>Preventivo</v>
      </c>
      <c r="R349" s="464" t="str">
        <f>'01-Mapa de riesgo-UO'!AR350</f>
        <v>ACEPTABLE</v>
      </c>
      <c r="S349" s="589"/>
      <c r="T349" s="589"/>
      <c r="U349" s="269" t="str">
        <f>'01-Mapa de riesgo-UO'!AW350</f>
        <v>ASUMIR</v>
      </c>
      <c r="V349" s="269">
        <f>'01-Mapa de riesgo-UO'!AX350</f>
        <v>0</v>
      </c>
      <c r="W349" s="270" t="str">
        <f>'01-Mapa de riesgo-UO'!K350</f>
        <v>Aumento del número de demandas de la causa con politica de prevención del daño antijuridico (PPDA) con respecto a la vigencia anterior.</v>
      </c>
      <c r="X349" s="253"/>
      <c r="Y349" s="253"/>
      <c r="Z349" s="253"/>
      <c r="AA349" s="253"/>
      <c r="AB349" s="621"/>
      <c r="AC349" s="264"/>
    </row>
    <row r="350" spans="1:29" ht="54.75" hidden="1" customHeight="1" x14ac:dyDescent="0.2">
      <c r="A350" s="462"/>
      <c r="B350" s="462"/>
      <c r="C350" s="462"/>
      <c r="D350" s="462"/>
      <c r="E350" s="462"/>
      <c r="F350" s="462"/>
      <c r="G350" s="266" t="str">
        <f>'01-Mapa de riesgo-UO'!I351</f>
        <v>Falta de unificación de criterios de las autoridades judiciales.</v>
      </c>
      <c r="H350" s="462"/>
      <c r="I350" s="462"/>
      <c r="J350" s="462"/>
      <c r="K350" s="591"/>
      <c r="L350" s="589"/>
      <c r="M350" s="267" t="str">
        <f>'01-Mapa de riesgo-UO'!W351</f>
        <v>Aplicación de la directriz institucional de conciliación.</v>
      </c>
      <c r="N350" s="266">
        <f>'01-Mapa de riesgo-UO'!AB351</f>
        <v>0</v>
      </c>
      <c r="O350" s="266" t="str">
        <f>'01-Mapa de riesgo-UO'!AF351</f>
        <v>Asignado</v>
      </c>
      <c r="P350" s="268" t="str">
        <f>'01-Mapa de riesgo-UO'!AK351</f>
        <v>Oportuno</v>
      </c>
      <c r="Q350" s="268" t="str">
        <f>'01-Mapa de riesgo-UO'!AP351</f>
        <v>Preventivo</v>
      </c>
      <c r="R350" s="462"/>
      <c r="S350" s="589"/>
      <c r="T350" s="589"/>
      <c r="U350" s="269" t="str">
        <f>'01-Mapa de riesgo-UO'!AW351</f>
        <v>ASUMIR</v>
      </c>
      <c r="V350" s="269">
        <f>'01-Mapa de riesgo-UO'!AX351</f>
        <v>0</v>
      </c>
      <c r="W350" s="270">
        <f>'01-Mapa de riesgo-UO'!K351</f>
        <v>0</v>
      </c>
      <c r="X350" s="253"/>
      <c r="Y350" s="253"/>
      <c r="Z350" s="253"/>
      <c r="AA350" s="253"/>
      <c r="AB350" s="621"/>
      <c r="AC350" s="264"/>
    </row>
    <row r="351" spans="1:29" ht="54.75" hidden="1" customHeight="1" x14ac:dyDescent="0.2">
      <c r="A351" s="463"/>
      <c r="B351" s="463"/>
      <c r="C351" s="463"/>
      <c r="D351" s="463"/>
      <c r="E351" s="463"/>
      <c r="F351" s="463"/>
      <c r="G351" s="266">
        <f>'01-Mapa de riesgo-UO'!I352</f>
        <v>0</v>
      </c>
      <c r="H351" s="463"/>
      <c r="I351" s="463"/>
      <c r="J351" s="463"/>
      <c r="K351" s="591"/>
      <c r="L351" s="589"/>
      <c r="M351" s="267">
        <f>'01-Mapa de riesgo-UO'!W352</f>
        <v>0</v>
      </c>
      <c r="N351" s="266">
        <f>'01-Mapa de riesgo-UO'!AB352</f>
        <v>0</v>
      </c>
      <c r="O351" s="266">
        <f>'01-Mapa de riesgo-UO'!AF352</f>
        <v>0</v>
      </c>
      <c r="P351" s="268">
        <f>'01-Mapa de riesgo-UO'!AK352</f>
        <v>0</v>
      </c>
      <c r="Q351" s="268">
        <f>'01-Mapa de riesgo-UO'!AP352</f>
        <v>0</v>
      </c>
      <c r="R351" s="463"/>
      <c r="S351" s="589"/>
      <c r="T351" s="589"/>
      <c r="U351" s="269">
        <f>'01-Mapa de riesgo-UO'!AW352</f>
        <v>0</v>
      </c>
      <c r="V351" s="269">
        <f>'01-Mapa de riesgo-UO'!AX352</f>
        <v>0</v>
      </c>
      <c r="W351" s="270">
        <f>'01-Mapa de riesgo-UO'!K352</f>
        <v>0</v>
      </c>
      <c r="X351" s="253"/>
      <c r="Y351" s="253"/>
      <c r="Z351" s="253"/>
      <c r="AA351" s="253"/>
      <c r="AB351" s="621"/>
      <c r="AC351" s="264"/>
    </row>
    <row r="352" spans="1:29" ht="54.75" hidden="1" customHeight="1" x14ac:dyDescent="0.2">
      <c r="A352" s="465">
        <v>115</v>
      </c>
      <c r="B352" s="465" t="str">
        <f>'01-Mapa de riesgo-UO'!D353</f>
        <v>DIRECCIONAMIENTO_INSTITUCIONAL</v>
      </c>
      <c r="C352" s="461" t="str">
        <f>+'01-Mapa de riesgo-UO'!F353</f>
        <v>NO</v>
      </c>
      <c r="D352" s="461" t="str">
        <f>'01-Mapa de riesgo-UO'!J353</f>
        <v>Cumplimiento</v>
      </c>
      <c r="E352" s="461" t="str">
        <f>'01-Mapa de riesgo-UO'!K353</f>
        <v>Incumplimiento de las metas en los tres niveles de gestión  del PDI 2020-2028</v>
      </c>
      <c r="F352" s="461" t="str">
        <f>'01-Mapa de riesgo-UO'!L353</f>
        <v xml:space="preserve">Incumplimiento de las metas planteadas en los tres niveles de gestión del Plan de Desarrollo Institucional  proyectadas por las redes de trabajo </v>
      </c>
      <c r="G352" s="266" t="str">
        <f>'01-Mapa de riesgo-UO'!I353</f>
        <v>Debilidad en el seguimiento a las metas del Plan de Desarrollo Institucional 2020-2028 "Aquí construimos futuro"</v>
      </c>
      <c r="H352" s="461"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64" t="str">
        <f>'01-Mapa de riesgo-UO'!AT353</f>
        <v>LEVE</v>
      </c>
      <c r="J352" s="461" t="str">
        <f>'01-Mapa de riesgo-UO'!AU353</f>
        <v>Nivel cumplimiento del PDI en sus tres niveles de gestión</v>
      </c>
      <c r="K352" s="590">
        <v>0.7994</v>
      </c>
      <c r="L352" s="589" t="s">
        <v>2677</v>
      </c>
      <c r="M352" s="267" t="str">
        <f>'01-Mapa de riesgo-UO'!W353</f>
        <v>Comité de Gerencia del PDI y proceso de autoevaluación 
Sistema de Gerencia del PDI</v>
      </c>
      <c r="N352" s="266">
        <f>'01-Mapa de riesgo-UO'!AB353</f>
        <v>0</v>
      </c>
      <c r="O352" s="266" t="str">
        <f>'01-Mapa de riesgo-UO'!AF353</f>
        <v>Asignado</v>
      </c>
      <c r="P352" s="268" t="str">
        <f>'01-Mapa de riesgo-UO'!AK353</f>
        <v>Oportuno</v>
      </c>
      <c r="Q352" s="268" t="str">
        <f>'01-Mapa de riesgo-UO'!AP353</f>
        <v>Preventivo</v>
      </c>
      <c r="R352" s="464" t="str">
        <f>'01-Mapa de riesgo-UO'!AR353</f>
        <v>FUERTE</v>
      </c>
      <c r="S352" s="589" t="s">
        <v>2685</v>
      </c>
      <c r="T352" s="589"/>
      <c r="U352" s="269" t="str">
        <f>'01-Mapa de riesgo-UO'!AW353</f>
        <v>ASUMIR</v>
      </c>
      <c r="V352" s="269">
        <f>'01-Mapa de riesgo-UO'!AX353</f>
        <v>0</v>
      </c>
      <c r="W352" s="270" t="str">
        <f>'01-Mapa de riesgo-UO'!K353</f>
        <v>Incumplimiento de las metas en los tres niveles de gestión  del PDI 2020-2028</v>
      </c>
      <c r="X352" s="253"/>
      <c r="Y352" s="253"/>
      <c r="Z352" s="253"/>
      <c r="AA352" s="253"/>
      <c r="AB352" s="621" t="s">
        <v>2213</v>
      </c>
      <c r="AC352" s="264"/>
    </row>
    <row r="353" spans="1:29" ht="54.75" hidden="1" customHeight="1" x14ac:dyDescent="0.2">
      <c r="A353" s="462"/>
      <c r="B353" s="462"/>
      <c r="C353" s="462"/>
      <c r="D353" s="462"/>
      <c r="E353" s="462"/>
      <c r="F353" s="462"/>
      <c r="G353" s="266" t="str">
        <f>'01-Mapa de riesgo-UO'!I354</f>
        <v xml:space="preserve">Reporte inadecuado o incompleto por parte de las redes de trabajo </v>
      </c>
      <c r="H353" s="462"/>
      <c r="I353" s="462"/>
      <c r="J353" s="462"/>
      <c r="K353" s="591"/>
      <c r="L353" s="589"/>
      <c r="M353" s="267" t="str">
        <f>'01-Mapa de riesgo-UO'!W354</f>
        <v>Reportes bimestrales (proyectos/planes operativos), cuatrimestral (pilares, programas, proyectos/planes operativos) en el sistema de información del PDI</v>
      </c>
      <c r="N353" s="266" t="str">
        <f>'01-Mapa de riesgo-UO'!AB354</f>
        <v>SIGER</v>
      </c>
      <c r="O353" s="266" t="str">
        <f>'01-Mapa de riesgo-UO'!AF354</f>
        <v>Asignado</v>
      </c>
      <c r="P353" s="268" t="str">
        <f>'01-Mapa de riesgo-UO'!AK354</f>
        <v>Oportuno</v>
      </c>
      <c r="Q353" s="268" t="str">
        <f>'01-Mapa de riesgo-UO'!AP354</f>
        <v>Preventivo</v>
      </c>
      <c r="R353" s="462"/>
      <c r="S353" s="589" t="s">
        <v>2686</v>
      </c>
      <c r="T353" s="589"/>
      <c r="U353" s="269" t="str">
        <f>'01-Mapa de riesgo-UO'!AW354</f>
        <v>ASUMIR</v>
      </c>
      <c r="V353" s="269">
        <f>'01-Mapa de riesgo-UO'!AX354</f>
        <v>0</v>
      </c>
      <c r="W353" s="270">
        <f>'01-Mapa de riesgo-UO'!K354</f>
        <v>0</v>
      </c>
      <c r="X353" s="253"/>
      <c r="Y353" s="253"/>
      <c r="Z353" s="253"/>
      <c r="AA353" s="253"/>
      <c r="AB353" s="621"/>
      <c r="AC353" s="264"/>
    </row>
    <row r="354" spans="1:29" ht="54.75" hidden="1" customHeight="1" x14ac:dyDescent="0.2">
      <c r="A354" s="463"/>
      <c r="B354" s="463"/>
      <c r="C354" s="463"/>
      <c r="D354" s="463"/>
      <c r="E354" s="463"/>
      <c r="F354" s="463"/>
      <c r="G354" s="266" t="str">
        <f>'01-Mapa de riesgo-UO'!I355</f>
        <v xml:space="preserve">Baja calidad del reporte en los tres niveles de gestión del PDI </v>
      </c>
      <c r="H354" s="463"/>
      <c r="I354" s="463"/>
      <c r="J354" s="463"/>
      <c r="K354" s="591"/>
      <c r="L354" s="589"/>
      <c r="M354" s="267" t="str">
        <f>'01-Mapa de riesgo-UO'!W355</f>
        <v>Proceso de calidad de información del PDI</v>
      </c>
      <c r="N354" s="266">
        <f>'01-Mapa de riesgo-UO'!AB355</f>
        <v>0</v>
      </c>
      <c r="O354" s="266" t="str">
        <f>'01-Mapa de riesgo-UO'!AF355</f>
        <v>Asignado</v>
      </c>
      <c r="P354" s="268" t="str">
        <f>'01-Mapa de riesgo-UO'!AK355</f>
        <v>Oportuno</v>
      </c>
      <c r="Q354" s="268" t="str">
        <f>'01-Mapa de riesgo-UO'!AP355</f>
        <v>Preventivo</v>
      </c>
      <c r="R354" s="463"/>
      <c r="S354" s="589" t="s">
        <v>2687</v>
      </c>
      <c r="T354" s="589"/>
      <c r="U354" s="269" t="str">
        <f>'01-Mapa de riesgo-UO'!AW355</f>
        <v>ASUMIR</v>
      </c>
      <c r="V354" s="269">
        <f>'01-Mapa de riesgo-UO'!AX355</f>
        <v>0</v>
      </c>
      <c r="W354" s="270">
        <f>'01-Mapa de riesgo-UO'!K355</f>
        <v>0</v>
      </c>
      <c r="X354" s="253"/>
      <c r="Y354" s="253"/>
      <c r="Z354" s="253"/>
      <c r="AA354" s="253"/>
      <c r="AB354" s="621"/>
      <c r="AC354" s="264"/>
    </row>
    <row r="355" spans="1:29" ht="54.75" hidden="1" customHeight="1" x14ac:dyDescent="0.2">
      <c r="A355" s="465">
        <v>116</v>
      </c>
      <c r="B355" s="465" t="str">
        <f>'01-Mapa de riesgo-UO'!D356</f>
        <v>DIRECCIONAMIENTO_INSTITUCIONAL</v>
      </c>
      <c r="C355" s="461" t="str">
        <f>+'01-Mapa de riesgo-UO'!F356</f>
        <v>SI</v>
      </c>
      <c r="D355" s="461" t="str">
        <f>'01-Mapa de riesgo-UO'!J356</f>
        <v>Corrupción</v>
      </c>
      <c r="E355" s="461" t="str">
        <f>'01-Mapa de riesgo-UO'!K356</f>
        <v>Ejecución inadecuada de proyectos de la Oficina de Planeación (contratos, Ordenes contractuales,  resoluciones,  proyectos de operación comercial).</v>
      </c>
      <c r="F355" s="461" t="str">
        <f>'01-Mapa de riesgo-UO'!L356</f>
        <v>Incumplimiento en la  ejecución de proyectos (contratos, Ordenes contractuales, resoluciones, proyectos de operación comercial) en el desarrollo y ejecución en cada una de sus etapas</v>
      </c>
      <c r="G355" s="266" t="str">
        <f>'01-Mapa de riesgo-UO'!I356</f>
        <v>Bajo nivel de seguimiento periódico en la ejecución de proyectos (contratos, Ordenes de servicios, proyectos de operación comercial)</v>
      </c>
      <c r="H355" s="461" t="str">
        <f>'01-Mapa de riesgo-UO'!M356</f>
        <v xml:space="preserve">Hallazgos por parte de entes de control
Detrimento patrimonial
Incumplimiento de resultados
Afectación de la imagen institucional </v>
      </c>
      <c r="I355" s="464" t="str">
        <f>'01-Mapa de riesgo-UO'!AT356</f>
        <v>MODERADO</v>
      </c>
      <c r="J355" s="461" t="str">
        <f>'01-Mapa de riesgo-UO'!AU356</f>
        <v>Contratos y/o proyectos ejecutados inadecuadamente /Total proyectos y/o contratos ejecutados</v>
      </c>
      <c r="K355" s="596">
        <v>0</v>
      </c>
      <c r="L355" s="589" t="s">
        <v>2678</v>
      </c>
      <c r="M355" s="267" t="str">
        <f>'01-Mapa de riesgo-UO'!W356</f>
        <v>Generar periodicamente alertas a los supervisores  e interventores frente al estado de los contratos y documentación contractual</v>
      </c>
      <c r="N355" s="266">
        <f>'01-Mapa de riesgo-UO'!AB356</f>
        <v>0</v>
      </c>
      <c r="O355" s="266" t="str">
        <f>'01-Mapa de riesgo-UO'!AF356</f>
        <v>Asignado</v>
      </c>
      <c r="P355" s="268" t="str">
        <f>'01-Mapa de riesgo-UO'!AK356</f>
        <v>Oportuno</v>
      </c>
      <c r="Q355" s="268" t="str">
        <f>'01-Mapa de riesgo-UO'!AP356</f>
        <v>Preventivo</v>
      </c>
      <c r="R355" s="464" t="str">
        <f>'01-Mapa de riesgo-UO'!AR356</f>
        <v>FUERTE</v>
      </c>
      <c r="S355" s="589" t="s">
        <v>2688</v>
      </c>
      <c r="T355" s="589"/>
      <c r="U355" s="269" t="str">
        <f>'01-Mapa de riesgo-UO'!AW356</f>
        <v>REDUCIR</v>
      </c>
      <c r="V355" s="269" t="str">
        <f>'01-Mapa de riesgo-UO'!AX356</f>
        <v>Definir tips informativos contractuales y de interventoría y supervisión con el fin de generar conocimiento sobre estos temas</v>
      </c>
      <c r="W355" s="270" t="str">
        <f>'01-Mapa de riesgo-UO'!K356</f>
        <v>Ejecución inadecuada de proyectos de la Oficina de Planeación (contratos, Ordenes contractuales,  resoluciones,  proyectos de operación comercial).</v>
      </c>
      <c r="X355" s="253" t="s">
        <v>266</v>
      </c>
      <c r="Y355" s="253" t="s">
        <v>2695</v>
      </c>
      <c r="Z355" s="253" t="s">
        <v>542</v>
      </c>
      <c r="AA355" s="253"/>
      <c r="AB355" s="621" t="s">
        <v>2213</v>
      </c>
      <c r="AC355" s="264"/>
    </row>
    <row r="356" spans="1:29" ht="54.75" hidden="1" customHeight="1" x14ac:dyDescent="0.2">
      <c r="A356" s="462"/>
      <c r="B356" s="462"/>
      <c r="C356" s="462"/>
      <c r="D356" s="462"/>
      <c r="E356" s="462"/>
      <c r="F356" s="462"/>
      <c r="G356" s="266" t="str">
        <f>'01-Mapa de riesgo-UO'!I357</f>
        <v>Beneficiar a terceros sin el cumplimiento de requisitos contractuales</v>
      </c>
      <c r="H356" s="462"/>
      <c r="I356" s="462"/>
      <c r="J356" s="462"/>
      <c r="K356" s="591"/>
      <c r="L356" s="589"/>
      <c r="M356" s="267" t="str">
        <f>'01-Mapa de riesgo-UO'!W357</f>
        <v xml:space="preserve">Realizar proceso de apoyo al seguimiento de la contratación de la oficina de Planeación </v>
      </c>
      <c r="N356" s="266">
        <f>'01-Mapa de riesgo-UO'!AB357</f>
        <v>0</v>
      </c>
      <c r="O356" s="266" t="str">
        <f>'01-Mapa de riesgo-UO'!AF357</f>
        <v>Asignado</v>
      </c>
      <c r="P356" s="268" t="str">
        <f>'01-Mapa de riesgo-UO'!AK357</f>
        <v>Oportuno</v>
      </c>
      <c r="Q356" s="268" t="str">
        <f>'01-Mapa de riesgo-UO'!AP357</f>
        <v>Preventivo</v>
      </c>
      <c r="R356" s="462"/>
      <c r="S356" s="589" t="s">
        <v>2689</v>
      </c>
      <c r="T356" s="589"/>
      <c r="U356" s="269" t="str">
        <f>'01-Mapa de riesgo-UO'!AW357</f>
        <v>REDUCIR</v>
      </c>
      <c r="V356" s="269" t="str">
        <f>'01-Mapa de riesgo-UO'!AX357</f>
        <v>Designación de un profesional de seguimiento y control como apoyo a la interventoría y supervisión de proyectos /contratos (verificación de productos)</v>
      </c>
      <c r="W356" s="270">
        <f>'01-Mapa de riesgo-UO'!K357</f>
        <v>0</v>
      </c>
      <c r="X356" s="253" t="s">
        <v>266</v>
      </c>
      <c r="Y356" s="253" t="s">
        <v>2696</v>
      </c>
      <c r="Z356" s="253" t="s">
        <v>542</v>
      </c>
      <c r="AA356" s="253"/>
      <c r="AB356" s="621"/>
      <c r="AC356" s="264"/>
    </row>
    <row r="357" spans="1:29" ht="54.75" hidden="1" customHeight="1" x14ac:dyDescent="0.2">
      <c r="A357" s="463"/>
      <c r="B357" s="463"/>
      <c r="C357" s="463"/>
      <c r="D357" s="463"/>
      <c r="E357" s="463"/>
      <c r="F357" s="463"/>
      <c r="G357" s="266" t="str">
        <f>'01-Mapa de riesgo-UO'!I358</f>
        <v xml:space="preserve">Desarticulación de los procedimientos institucionales para el desarrollo y ejecución en cada una de sus etapas </v>
      </c>
      <c r="H357" s="463"/>
      <c r="I357" s="463"/>
      <c r="J357" s="463"/>
      <c r="K357" s="591"/>
      <c r="L357" s="589"/>
      <c r="M357" s="267" t="str">
        <f>'01-Mapa de riesgo-UO'!W358</f>
        <v xml:space="preserve">Proceso de Control de seguimiento a pólizas de los contratos de la oficina de Planeación </v>
      </c>
      <c r="N357" s="266">
        <f>'01-Mapa de riesgo-UO'!AB358</f>
        <v>0</v>
      </c>
      <c r="O357" s="266" t="str">
        <f>'01-Mapa de riesgo-UO'!AF358</f>
        <v>Asignado</v>
      </c>
      <c r="P357" s="268" t="str">
        <f>'01-Mapa de riesgo-UO'!AK358</f>
        <v>Oportuno</v>
      </c>
      <c r="Q357" s="268" t="str">
        <f>'01-Mapa de riesgo-UO'!AP358</f>
        <v>Preventivo</v>
      </c>
      <c r="R357" s="463"/>
      <c r="S357" s="589" t="s">
        <v>2690</v>
      </c>
      <c r="T357" s="589"/>
      <c r="U357" s="269">
        <f>'01-Mapa de riesgo-UO'!AW358</f>
        <v>0</v>
      </c>
      <c r="V357" s="269">
        <f>'01-Mapa de riesgo-UO'!AX358</f>
        <v>0</v>
      </c>
      <c r="W357" s="270">
        <f>'01-Mapa de riesgo-UO'!K358</f>
        <v>0</v>
      </c>
      <c r="X357" s="253"/>
      <c r="Y357" s="253" t="s">
        <v>2697</v>
      </c>
      <c r="Z357" s="253"/>
      <c r="AA357" s="253"/>
      <c r="AB357" s="621"/>
      <c r="AC357" s="264"/>
    </row>
    <row r="358" spans="1:29" ht="54.75" hidden="1" customHeight="1" x14ac:dyDescent="0.2">
      <c r="A358" s="465">
        <v>117</v>
      </c>
      <c r="B358" s="465" t="str">
        <f>'01-Mapa de riesgo-UO'!D359</f>
        <v>ADMINISTRACIÓN_INSTITUCIONAL</v>
      </c>
      <c r="C358" s="461" t="str">
        <f>+'01-Mapa de riesgo-UO'!F359</f>
        <v>NO</v>
      </c>
      <c r="D358" s="461" t="str">
        <f>'01-Mapa de riesgo-UO'!J359</f>
        <v>Información</v>
      </c>
      <c r="E358" s="461" t="str">
        <f>'01-Mapa de riesgo-UO'!K359</f>
        <v>Probabilidad de tener inconsistencias en la información estadística e institucional reportada debido a las diversas fuentes de información internas y las reglas de negocio asociadas a su extracción.</v>
      </c>
      <c r="F358" s="461"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6" t="str">
        <f>'01-Mapa de riesgo-UO'!I359</f>
        <v>Falta de consistencia en la información del sistema transaccional de los procesos que alimentan las estadísticas institucionales</v>
      </c>
      <c r="H358" s="461" t="str">
        <f>'01-Mapa de riesgo-UO'!M359</f>
        <v>Hallazgos, multas o sanciones por los entes de control
Pérdida de credibilidad por diferencias en los reportes de información</v>
      </c>
      <c r="I358" s="464" t="str">
        <f>'01-Mapa de riesgo-UO'!AT359</f>
        <v>MODERADO</v>
      </c>
      <c r="J358" s="461" t="str">
        <f>'01-Mapa de riesgo-UO'!AU359</f>
        <v>Nivel de actualización de la información a nivel estratégico y táctico</v>
      </c>
      <c r="K358" s="596">
        <v>0.66669999999999996</v>
      </c>
      <c r="L358" s="589" t="s">
        <v>2679</v>
      </c>
      <c r="M358" s="267" t="str">
        <f>'01-Mapa de riesgo-UO'!W359</f>
        <v>Inclusión en el Plan de Acción de AIE la generación de alertas a las fuentes de información cuando se detectan inconsistencias.</v>
      </c>
      <c r="N358" s="266">
        <f>'01-Mapa de riesgo-UO'!AB359</f>
        <v>0</v>
      </c>
      <c r="O358" s="266" t="str">
        <f>'01-Mapa de riesgo-UO'!AF359</f>
        <v>Asignado</v>
      </c>
      <c r="P358" s="268" t="str">
        <f>'01-Mapa de riesgo-UO'!AK359</f>
        <v>Oportuno</v>
      </c>
      <c r="Q358" s="268" t="str">
        <f>'01-Mapa de riesgo-UO'!AP359</f>
        <v>Detectivo</v>
      </c>
      <c r="R358" s="464" t="str">
        <f>'01-Mapa de riesgo-UO'!AR359</f>
        <v>ACEPTABLE</v>
      </c>
      <c r="S358" s="589" t="s">
        <v>2691</v>
      </c>
      <c r="T358" s="589"/>
      <c r="U358" s="269" t="str">
        <f>'01-Mapa de riesgo-UO'!AW359</f>
        <v>COMPARTIR</v>
      </c>
      <c r="V358" s="269" t="str">
        <f>'01-Mapa de riesgo-UO'!AX359</f>
        <v>Generar vistas materializadas con reglas de tiempo definida para que la información estadística no cambie cuando se realizan cambios y ajustes en el sistema transaccional de periodos ya cerrados</v>
      </c>
      <c r="W358" s="270" t="str">
        <f>'01-Mapa de riesgo-UO'!K359</f>
        <v>Probabilidad de tener inconsistencias en la información estadística e institucional reportada debido a las diversas fuentes de información internas y las reglas de negocio asociadas a su extracción.</v>
      </c>
      <c r="X358" s="253" t="s">
        <v>266</v>
      </c>
      <c r="Y358" s="253" t="s">
        <v>2698</v>
      </c>
      <c r="Z358" s="253" t="s">
        <v>542</v>
      </c>
      <c r="AA358" s="253"/>
      <c r="AB358" s="621" t="s">
        <v>2213</v>
      </c>
      <c r="AC358" s="264"/>
    </row>
    <row r="359" spans="1:29" ht="54.75" hidden="1" customHeight="1" x14ac:dyDescent="0.2">
      <c r="A359" s="462"/>
      <c r="B359" s="462"/>
      <c r="C359" s="462"/>
      <c r="D359" s="462"/>
      <c r="E359" s="462"/>
      <c r="F359" s="462"/>
      <c r="G359" s="266">
        <f>'01-Mapa de riesgo-UO'!I360</f>
        <v>0</v>
      </c>
      <c r="H359" s="462"/>
      <c r="I359" s="462"/>
      <c r="J359" s="462"/>
      <c r="K359" s="591"/>
      <c r="L359" s="589"/>
      <c r="M359" s="267" t="str">
        <f>'01-Mapa de riesgo-UO'!W360</f>
        <v>Revisión a la Calidad de datos</v>
      </c>
      <c r="N359" s="266">
        <f>'01-Mapa de riesgo-UO'!AB360</f>
        <v>0</v>
      </c>
      <c r="O359" s="266" t="str">
        <f>'01-Mapa de riesgo-UO'!AF360</f>
        <v>Asignado</v>
      </c>
      <c r="P359" s="268" t="str">
        <f>'01-Mapa de riesgo-UO'!AK360</f>
        <v>Oportuno</v>
      </c>
      <c r="Q359" s="268" t="str">
        <f>'01-Mapa de riesgo-UO'!AP360</f>
        <v>Detectivo</v>
      </c>
      <c r="R359" s="462"/>
      <c r="S359" s="589" t="s">
        <v>2692</v>
      </c>
      <c r="T359" s="589"/>
      <c r="U359" s="269">
        <f>'01-Mapa de riesgo-UO'!AW360</f>
        <v>0</v>
      </c>
      <c r="V359" s="269">
        <f>'01-Mapa de riesgo-UO'!AX360</f>
        <v>0</v>
      </c>
      <c r="W359" s="270">
        <f>'01-Mapa de riesgo-UO'!K360</f>
        <v>0</v>
      </c>
      <c r="X359" s="253" t="s">
        <v>266</v>
      </c>
      <c r="Y359" s="253" t="s">
        <v>2698</v>
      </c>
      <c r="Z359" s="253" t="s">
        <v>542</v>
      </c>
      <c r="AA359" s="253"/>
      <c r="AB359" s="621"/>
      <c r="AC359" s="264"/>
    </row>
    <row r="360" spans="1:29" ht="54.75" hidden="1" customHeight="1" x14ac:dyDescent="0.2">
      <c r="A360" s="463"/>
      <c r="B360" s="463"/>
      <c r="C360" s="463"/>
      <c r="D360" s="463"/>
      <c r="E360" s="463"/>
      <c r="F360" s="463"/>
      <c r="G360" s="266">
        <f>'01-Mapa de riesgo-UO'!I361</f>
        <v>0</v>
      </c>
      <c r="H360" s="463"/>
      <c r="I360" s="463"/>
      <c r="J360" s="463"/>
      <c r="K360" s="591"/>
      <c r="L360" s="589"/>
      <c r="M360" s="267">
        <f>'01-Mapa de riesgo-UO'!W361</f>
        <v>0</v>
      </c>
      <c r="N360" s="266">
        <f>'01-Mapa de riesgo-UO'!AB361</f>
        <v>0</v>
      </c>
      <c r="O360" s="266">
        <f>'01-Mapa de riesgo-UO'!AF361</f>
        <v>0</v>
      </c>
      <c r="P360" s="268">
        <f>'01-Mapa de riesgo-UO'!AK361</f>
        <v>0</v>
      </c>
      <c r="Q360" s="268">
        <f>'01-Mapa de riesgo-UO'!AP361</f>
        <v>0</v>
      </c>
      <c r="R360" s="463"/>
      <c r="S360" s="589">
        <v>0</v>
      </c>
      <c r="T360" s="589"/>
      <c r="U360" s="269">
        <f>'01-Mapa de riesgo-UO'!AW361</f>
        <v>0</v>
      </c>
      <c r="V360" s="269">
        <f>'01-Mapa de riesgo-UO'!AX361</f>
        <v>0</v>
      </c>
      <c r="W360" s="270">
        <f>'01-Mapa de riesgo-UO'!K361</f>
        <v>0</v>
      </c>
      <c r="X360" s="253"/>
      <c r="Y360" s="253" t="s">
        <v>2697</v>
      </c>
      <c r="Z360" s="253"/>
      <c r="AA360" s="253"/>
      <c r="AB360" s="621"/>
      <c r="AC360" s="264"/>
    </row>
    <row r="361" spans="1:29" ht="54.75" hidden="1" customHeight="1" x14ac:dyDescent="0.2">
      <c r="A361" s="465">
        <v>118</v>
      </c>
      <c r="B361" s="465" t="str">
        <f>'01-Mapa de riesgo-UO'!D362</f>
        <v>ADMINISTRACIÓN_INSTITUCIONAL</v>
      </c>
      <c r="C361" s="461" t="str">
        <f>+'01-Mapa de riesgo-UO'!F362</f>
        <v>NO</v>
      </c>
      <c r="D361" s="461" t="str">
        <f>'01-Mapa de riesgo-UO'!J362</f>
        <v>Información</v>
      </c>
      <c r="E361" s="461" t="str">
        <f>'01-Mapa de riesgo-UO'!K362</f>
        <v>Probabilidad de pérdida de información física y magnética debido a la falta de una política de respaldo en la Universidad, lo que podría ocasionar reprocesos al momento de necesitar su disponibilidad</v>
      </c>
      <c r="F361" s="461"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6" t="str">
        <f>'01-Mapa de riesgo-UO'!I362</f>
        <v>Daños o pérdida de información en servidores o equipos de computo.</v>
      </c>
      <c r="H361" s="461" t="str">
        <f>'01-Mapa de riesgo-UO'!M362</f>
        <v>Multas o sanciones por los entes de control por las demoras en reportes de información
Pérdida de estudios o trabajos ya realizados.</v>
      </c>
      <c r="I361" s="464" t="str">
        <f>'01-Mapa de riesgo-UO'!AT362</f>
        <v>MODERADO</v>
      </c>
      <c r="J361" s="461" t="str">
        <f>'01-Mapa de riesgo-UO'!AU362</f>
        <v>Cumplimiento de la actividad Respaldo de activos de Información del Plan de acción de AIE</v>
      </c>
      <c r="K361" s="591">
        <v>0</v>
      </c>
      <c r="L361" s="589" t="s">
        <v>2680</v>
      </c>
      <c r="M361" s="267" t="str">
        <f>'01-Mapa de riesgo-UO'!W362</f>
        <v>Actividad en el plan de trabajo de AIE para la actualización de los activos de información</v>
      </c>
      <c r="N361" s="266">
        <f>'01-Mapa de riesgo-UO'!AB362</f>
        <v>0</v>
      </c>
      <c r="O361" s="266" t="str">
        <f>'01-Mapa de riesgo-UO'!AF362</f>
        <v>Asignado</v>
      </c>
      <c r="P361" s="268" t="str">
        <f>'01-Mapa de riesgo-UO'!AK362</f>
        <v>Oportuno</v>
      </c>
      <c r="Q361" s="268" t="str">
        <f>'01-Mapa de riesgo-UO'!AP362</f>
        <v>Preventivo</v>
      </c>
      <c r="R361" s="464" t="str">
        <f>'01-Mapa de riesgo-UO'!AR362</f>
        <v>ACEPTABLE</v>
      </c>
      <c r="S361" s="589" t="s">
        <v>2693</v>
      </c>
      <c r="T361" s="589"/>
      <c r="U361" s="269" t="str">
        <f>'01-Mapa de riesgo-UO'!AW362</f>
        <v>REDUCIR</v>
      </c>
      <c r="V361" s="269"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0" t="str">
        <f>'01-Mapa de riesgo-UO'!K362</f>
        <v>Probabilidad de pérdida de información física y magnética debido a la falta de una política de respaldo en la Universidad, lo que podría ocasionar reprocesos al momento de necesitar su disponibilidad</v>
      </c>
      <c r="X361" s="253" t="s">
        <v>266</v>
      </c>
      <c r="Y361" s="253" t="s">
        <v>2699</v>
      </c>
      <c r="Z361" s="253" t="s">
        <v>542</v>
      </c>
      <c r="AA361" s="253"/>
      <c r="AB361" s="621" t="s">
        <v>2593</v>
      </c>
      <c r="AC361" s="264"/>
    </row>
    <row r="362" spans="1:29" ht="54.75" hidden="1" customHeight="1" x14ac:dyDescent="0.2">
      <c r="A362" s="462"/>
      <c r="B362" s="462"/>
      <c r="C362" s="462"/>
      <c r="D362" s="462"/>
      <c r="E362" s="462"/>
      <c r="F362" s="462"/>
      <c r="G362" s="266" t="str">
        <f>'01-Mapa de riesgo-UO'!I363</f>
        <v>Pérdida de información por rotación de personal</v>
      </c>
      <c r="H362" s="462"/>
      <c r="I362" s="462"/>
      <c r="J362" s="462"/>
      <c r="K362" s="591"/>
      <c r="L362" s="589"/>
      <c r="M362" s="267" t="str">
        <f>'01-Mapa de riesgo-UO'!W363</f>
        <v>Actividad en el plan de trabajo de AIE para la realización de jornadas de los activos de información de OPLA</v>
      </c>
      <c r="N362" s="266">
        <f>'01-Mapa de riesgo-UO'!AB363</f>
        <v>0</v>
      </c>
      <c r="O362" s="266" t="str">
        <f>'01-Mapa de riesgo-UO'!AF363</f>
        <v>Asignado</v>
      </c>
      <c r="P362" s="268" t="str">
        <f>'01-Mapa de riesgo-UO'!AK363</f>
        <v>Oportuno</v>
      </c>
      <c r="Q362" s="268" t="str">
        <f>'01-Mapa de riesgo-UO'!AP363</f>
        <v>Preventivo</v>
      </c>
      <c r="R362" s="462"/>
      <c r="S362" s="589" t="s">
        <v>2693</v>
      </c>
      <c r="T362" s="589"/>
      <c r="U362" s="269">
        <f>'01-Mapa de riesgo-UO'!AW363</f>
        <v>0</v>
      </c>
      <c r="V362" s="269">
        <f>'01-Mapa de riesgo-UO'!AX363</f>
        <v>0</v>
      </c>
      <c r="W362" s="270">
        <f>'01-Mapa de riesgo-UO'!K363</f>
        <v>0</v>
      </c>
      <c r="X362" s="253"/>
      <c r="Y362" s="253" t="s">
        <v>2697</v>
      </c>
      <c r="Z362" s="253"/>
      <c r="AA362" s="253"/>
      <c r="AB362" s="621"/>
      <c r="AC362" s="264"/>
    </row>
    <row r="363" spans="1:29" ht="54.75" hidden="1" customHeight="1" x14ac:dyDescent="0.2">
      <c r="A363" s="463"/>
      <c r="B363" s="463"/>
      <c r="C363" s="463"/>
      <c r="D363" s="463"/>
      <c r="E363" s="463"/>
      <c r="F363" s="463"/>
      <c r="G363" s="266">
        <f>'01-Mapa de riesgo-UO'!I364</f>
        <v>0</v>
      </c>
      <c r="H363" s="463"/>
      <c r="I363" s="463"/>
      <c r="J363" s="463"/>
      <c r="K363" s="591"/>
      <c r="L363" s="589"/>
      <c r="M363" s="267">
        <f>'01-Mapa de riesgo-UO'!W364</f>
        <v>0</v>
      </c>
      <c r="N363" s="266">
        <f>'01-Mapa de riesgo-UO'!AB364</f>
        <v>0</v>
      </c>
      <c r="O363" s="266">
        <f>'01-Mapa de riesgo-UO'!AF364</f>
        <v>0</v>
      </c>
      <c r="P363" s="268">
        <f>'01-Mapa de riesgo-UO'!AK364</f>
        <v>0</v>
      </c>
      <c r="Q363" s="268">
        <f>'01-Mapa de riesgo-UO'!AP364</f>
        <v>0</v>
      </c>
      <c r="R363" s="463"/>
      <c r="S363" s="589">
        <v>0</v>
      </c>
      <c r="T363" s="589"/>
      <c r="U363" s="269">
        <f>'01-Mapa de riesgo-UO'!AW364</f>
        <v>0</v>
      </c>
      <c r="V363" s="269">
        <f>'01-Mapa de riesgo-UO'!AX364</f>
        <v>0</v>
      </c>
      <c r="W363" s="270">
        <f>'01-Mapa de riesgo-UO'!K364</f>
        <v>0</v>
      </c>
      <c r="X363" s="253"/>
      <c r="Y363" s="253" t="s">
        <v>2697</v>
      </c>
      <c r="Z363" s="253"/>
      <c r="AA363" s="253"/>
      <c r="AB363" s="621"/>
      <c r="AC363" s="264"/>
    </row>
    <row r="364" spans="1:29" ht="54.75" hidden="1" customHeight="1" x14ac:dyDescent="0.2">
      <c r="A364" s="465">
        <v>119</v>
      </c>
      <c r="B364" s="465" t="str">
        <f>'01-Mapa de riesgo-UO'!D365</f>
        <v>ASEGURAMIENTO_DE_LA_CALIDAD_INSTITUCIONAL</v>
      </c>
      <c r="C364" s="461" t="str">
        <f>+'01-Mapa de riesgo-UO'!F365</f>
        <v>SI</v>
      </c>
      <c r="D364" s="461" t="str">
        <f>'01-Mapa de riesgo-UO'!J365</f>
        <v>Estratégico</v>
      </c>
      <c r="E364" s="461" t="str">
        <f>'01-Mapa de riesgo-UO'!K365</f>
        <v>Perdida de la acreditación por parte de las entidades certificadoras.</v>
      </c>
      <c r="F364" s="461" t="str">
        <f>'01-Mapa de riesgo-UO'!L365</f>
        <v>Riesgo por la perdida del reconocimiento como institución de alta calidad ante organismos acreditadores</v>
      </c>
      <c r="G364" s="266" t="str">
        <f>'01-Mapa de riesgo-UO'!I365</f>
        <v>Incumplimiento de las metas del plan de mejora por el bajo nivel de ejecución de las acciones establecidas.</v>
      </c>
      <c r="H364" s="461" t="str">
        <f>'01-Mapa de riesgo-UO'!M365</f>
        <v>Afectación del reconocimiento y la visibilidad de la institución a nivel nacional e internacional
Pérdida de oportunidades en el contexto a nivel departamental, regional, nacional e internacional
Pérdida de la imagen institucional</v>
      </c>
      <c r="I364" s="464" t="str">
        <f>'01-Mapa de riesgo-UO'!AT365</f>
        <v>LEVE</v>
      </c>
      <c r="J364" s="461" t="str">
        <f>'01-Mapa de riesgo-UO'!AU365</f>
        <v>Nivel cumplimiento del Plan de Mejoramiento Institucional</v>
      </c>
      <c r="K364" s="596">
        <v>0.84299999999999997</v>
      </c>
      <c r="L364" s="589" t="s">
        <v>2681</v>
      </c>
      <c r="M364" s="267" t="str">
        <f>'01-Mapa de riesgo-UO'!W365</f>
        <v>Seguimiento periódico del PMI.</v>
      </c>
      <c r="N364" s="266">
        <f>'01-Mapa de riesgo-UO'!AB365</f>
        <v>0</v>
      </c>
      <c r="O364" s="266" t="str">
        <f>'01-Mapa de riesgo-UO'!AF365</f>
        <v>Asignado</v>
      </c>
      <c r="P364" s="268" t="str">
        <f>'01-Mapa de riesgo-UO'!AK365</f>
        <v>Oportuno</v>
      </c>
      <c r="Q364" s="268" t="str">
        <f>'01-Mapa de riesgo-UO'!AP365</f>
        <v>Preventivo</v>
      </c>
      <c r="R364" s="464" t="str">
        <f>'01-Mapa de riesgo-UO'!AR365</f>
        <v>FUERTE</v>
      </c>
      <c r="S364" s="589" t="s">
        <v>2694</v>
      </c>
      <c r="T364" s="589"/>
      <c r="U364" s="269" t="str">
        <f>'01-Mapa de riesgo-UO'!AW365</f>
        <v>ASUMIR</v>
      </c>
      <c r="V364" s="269">
        <f>'01-Mapa de riesgo-UO'!AX365</f>
        <v>0</v>
      </c>
      <c r="W364" s="270" t="str">
        <f>'01-Mapa de riesgo-UO'!K365</f>
        <v>Perdida de la acreditación por parte de las entidades certificadoras.</v>
      </c>
      <c r="X364" s="253"/>
      <c r="Y364" s="253"/>
      <c r="Z364" s="253"/>
      <c r="AA364" s="253"/>
      <c r="AB364" s="621" t="s">
        <v>2213</v>
      </c>
      <c r="AC364" s="264"/>
    </row>
    <row r="365" spans="1:29" ht="54.75" hidden="1" customHeight="1" x14ac:dyDescent="0.2">
      <c r="A365" s="462"/>
      <c r="B365" s="462"/>
      <c r="C365" s="462"/>
      <c r="D365" s="462"/>
      <c r="E365" s="462"/>
      <c r="F365" s="462"/>
      <c r="G365" s="266">
        <f>'01-Mapa de riesgo-UO'!I366</f>
        <v>0</v>
      </c>
      <c r="H365" s="462"/>
      <c r="I365" s="462"/>
      <c r="J365" s="462"/>
      <c r="K365" s="591"/>
      <c r="L365" s="589"/>
      <c r="M365" s="267">
        <f>'01-Mapa de riesgo-UO'!W366</f>
        <v>0</v>
      </c>
      <c r="N365" s="266">
        <f>'01-Mapa de riesgo-UO'!AB366</f>
        <v>0</v>
      </c>
      <c r="O365" s="266">
        <f>'01-Mapa de riesgo-UO'!AF366</f>
        <v>0</v>
      </c>
      <c r="P365" s="268">
        <f>'01-Mapa de riesgo-UO'!AK366</f>
        <v>0</v>
      </c>
      <c r="Q365" s="268">
        <f>'01-Mapa de riesgo-UO'!AP366</f>
        <v>0</v>
      </c>
      <c r="R365" s="462"/>
      <c r="S365" s="589">
        <v>0</v>
      </c>
      <c r="T365" s="589"/>
      <c r="U365" s="269">
        <f>'01-Mapa de riesgo-UO'!AW366</f>
        <v>0</v>
      </c>
      <c r="V365" s="269">
        <f>'01-Mapa de riesgo-UO'!AX366</f>
        <v>0</v>
      </c>
      <c r="W365" s="270">
        <f>'01-Mapa de riesgo-UO'!K366</f>
        <v>0</v>
      </c>
      <c r="X365" s="253"/>
      <c r="Y365" s="253" t="s">
        <v>2697</v>
      </c>
      <c r="Z365" s="253"/>
      <c r="AA365" s="253"/>
      <c r="AB365" s="621"/>
      <c r="AC365" s="264"/>
    </row>
    <row r="366" spans="1:29" ht="54.75" hidden="1" customHeight="1" x14ac:dyDescent="0.2">
      <c r="A366" s="463"/>
      <c r="B366" s="463"/>
      <c r="C366" s="463"/>
      <c r="D366" s="463"/>
      <c r="E366" s="463"/>
      <c r="F366" s="463"/>
      <c r="G366" s="266">
        <f>'01-Mapa de riesgo-UO'!I367</f>
        <v>0</v>
      </c>
      <c r="H366" s="463"/>
      <c r="I366" s="463"/>
      <c r="J366" s="463"/>
      <c r="K366" s="591"/>
      <c r="L366" s="589"/>
      <c r="M366" s="267">
        <f>'01-Mapa de riesgo-UO'!W367</f>
        <v>0</v>
      </c>
      <c r="N366" s="266">
        <f>'01-Mapa de riesgo-UO'!AB367</f>
        <v>0</v>
      </c>
      <c r="O366" s="266">
        <f>'01-Mapa de riesgo-UO'!AF367</f>
        <v>0</v>
      </c>
      <c r="P366" s="268">
        <f>'01-Mapa de riesgo-UO'!AK367</f>
        <v>0</v>
      </c>
      <c r="Q366" s="268">
        <f>'01-Mapa de riesgo-UO'!AP367</f>
        <v>0</v>
      </c>
      <c r="R366" s="463"/>
      <c r="S366" s="589">
        <v>0</v>
      </c>
      <c r="T366" s="589"/>
      <c r="U366" s="269">
        <f>'01-Mapa de riesgo-UO'!AW367</f>
        <v>0</v>
      </c>
      <c r="V366" s="269">
        <f>'01-Mapa de riesgo-UO'!AX367</f>
        <v>0</v>
      </c>
      <c r="W366" s="270">
        <f>'01-Mapa de riesgo-UO'!K367</f>
        <v>0</v>
      </c>
      <c r="X366" s="253"/>
      <c r="Y366" s="253" t="s">
        <v>2697</v>
      </c>
      <c r="Z366" s="253"/>
      <c r="AA366" s="253"/>
      <c r="AB366" s="621"/>
      <c r="AC366" s="264"/>
    </row>
    <row r="367" spans="1:29" ht="54.75" hidden="1" customHeight="1" x14ac:dyDescent="0.2">
      <c r="A367" s="465">
        <v>120</v>
      </c>
      <c r="B367" s="465" t="str">
        <f>'01-Mapa de riesgo-UO'!D368</f>
        <v>ADMINISTRACIÓN_INSTITUCIONAL</v>
      </c>
      <c r="C367" s="461" t="str">
        <f>+'01-Mapa de riesgo-UO'!F368</f>
        <v>NO</v>
      </c>
      <c r="D367" s="461" t="str">
        <f>'01-Mapa de riesgo-UO'!J368</f>
        <v>Estratégico</v>
      </c>
      <c r="E367" s="461" t="str">
        <f>'01-Mapa de riesgo-UO'!K368</f>
        <v xml:space="preserve">Desarticulación 
de los lineamientos del Plan Maestro de la Planta Físca con las apuestas del Plan de Desarrollo Institucional  </v>
      </c>
      <c r="F367" s="461" t="str">
        <f>'01-Mapa de riesgo-UO'!L368</f>
        <v>Obras y diseños  a llevar a cabo por parte de la institución deben estar alineadas  con el Plan maestro GEC y las  apuestas del PDI</v>
      </c>
      <c r="G367" s="266" t="str">
        <f>'01-Mapa de riesgo-UO'!I368</f>
        <v>Debilidad en la trazabilidad y verificación de la alinación de los proyectos de infraestructura con el PDI y su registro en los estudios previos durante la fase precontractual</v>
      </c>
      <c r="H367" s="461" t="str">
        <f>'01-Mapa de riesgo-UO'!M368</f>
        <v>Priorización inadcuada los proyectos acordes a la necesidades de la institución
Hallazgos por parte de los entes de control</v>
      </c>
      <c r="I367" s="464" t="str">
        <f>'01-Mapa de riesgo-UO'!AT368</f>
        <v>MODERADO</v>
      </c>
      <c r="J367" s="461" t="str">
        <f>'01-Mapa de riesgo-UO'!AU368</f>
        <v xml:space="preserve"> Número de proyectos incluidos en el  Plan de acción del proceso, alineados con el Plan Maestro y/o  PDI 
/
 Número de proyectos ejecutados y finalizados en la vigencia </v>
      </c>
      <c r="K367" s="596">
        <f>16/35</f>
        <v>0.45714285714285713</v>
      </c>
      <c r="L367" s="589" t="s">
        <v>2682</v>
      </c>
      <c r="M367" s="267" t="str">
        <f>'01-Mapa de riesgo-UO'!W368</f>
        <v>Verificación de los estudios previos</v>
      </c>
      <c r="N367" s="266">
        <f>'01-Mapa de riesgo-UO'!AB368</f>
        <v>0</v>
      </c>
      <c r="O367" s="266" t="str">
        <f>'01-Mapa de riesgo-UO'!AF368</f>
        <v>Asignado</v>
      </c>
      <c r="P367" s="268" t="str">
        <f>'01-Mapa de riesgo-UO'!AK368</f>
        <v>Oportuno</v>
      </c>
      <c r="Q367" s="268" t="str">
        <f>'01-Mapa de riesgo-UO'!AP368</f>
        <v>Preventivo</v>
      </c>
      <c r="R367" s="464" t="str">
        <f>'01-Mapa de riesgo-UO'!AR368</f>
        <v>FUERTE</v>
      </c>
      <c r="S367" s="589" t="s">
        <v>2694</v>
      </c>
      <c r="T367" s="589"/>
      <c r="U367" s="269" t="str">
        <f>'01-Mapa de riesgo-UO'!AW368</f>
        <v>REDUCIR</v>
      </c>
      <c r="V367" s="269" t="str">
        <f>'01-Mapa de riesgo-UO'!AX368</f>
        <v xml:space="preserve">Verificacion de los pliegos y estudios previos de proyectos en la etapa de planeacion previo al envio a la oficina juridica para su publicacion. </v>
      </c>
      <c r="W367" s="270" t="str">
        <f>'01-Mapa de riesgo-UO'!K368</f>
        <v xml:space="preserve">Desarticulación 
de los lineamientos del Plan Maestro de la Planta Físca con las apuestas del Plan de Desarrollo Institucional  </v>
      </c>
      <c r="X367" s="253" t="s">
        <v>266</v>
      </c>
      <c r="Y367" s="253" t="s">
        <v>2700</v>
      </c>
      <c r="Z367" s="253" t="s">
        <v>542</v>
      </c>
      <c r="AA367" s="253"/>
      <c r="AB367" s="621" t="s">
        <v>2213</v>
      </c>
      <c r="AC367" s="264"/>
    </row>
    <row r="368" spans="1:29" ht="54.75" hidden="1" customHeight="1" x14ac:dyDescent="0.2">
      <c r="A368" s="462"/>
      <c r="B368" s="462"/>
      <c r="C368" s="462"/>
      <c r="D368" s="462"/>
      <c r="E368" s="462"/>
      <c r="F368" s="462"/>
      <c r="G368" s="266" t="str">
        <f>'01-Mapa de riesgo-UO'!I369</f>
        <v>Desconocimiento de los colaboradores por proyecto del plan maestro de campus y el PDI</v>
      </c>
      <c r="H368" s="462"/>
      <c r="I368" s="462"/>
      <c r="J368" s="462"/>
      <c r="K368" s="591"/>
      <c r="L368" s="589"/>
      <c r="M368" s="267" t="str">
        <f>'01-Mapa de riesgo-UO'!W369</f>
        <v>Verificación de la intervención se encuentre en el plan de acción del proceso de la Insfraestructura física</v>
      </c>
      <c r="N368" s="266">
        <f>'01-Mapa de riesgo-UO'!AB369</f>
        <v>0</v>
      </c>
      <c r="O368" s="266" t="str">
        <f>'01-Mapa de riesgo-UO'!AF369</f>
        <v>Asignado</v>
      </c>
      <c r="P368" s="268" t="str">
        <f>'01-Mapa de riesgo-UO'!AK369</f>
        <v>Oportuno</v>
      </c>
      <c r="Q368" s="268" t="str">
        <f>'01-Mapa de riesgo-UO'!AP369</f>
        <v>Preventivo</v>
      </c>
      <c r="R368" s="462"/>
      <c r="S368" s="589" t="s">
        <v>2694</v>
      </c>
      <c r="T368" s="589"/>
      <c r="U368" s="269" t="str">
        <f>'01-Mapa de riesgo-UO'!AW369</f>
        <v>REDUCIR</v>
      </c>
      <c r="V368" s="269" t="str">
        <f>'01-Mapa de riesgo-UO'!AX369</f>
        <v>Incluir en le proceso de inducción la socialización del plan maestro a los colaboradores del proceso</v>
      </c>
      <c r="W368" s="270">
        <f>'01-Mapa de riesgo-UO'!K369</f>
        <v>0</v>
      </c>
      <c r="X368" s="253" t="s">
        <v>541</v>
      </c>
      <c r="Y368" s="253" t="s">
        <v>2701</v>
      </c>
      <c r="Z368" s="253" t="s">
        <v>544</v>
      </c>
      <c r="AA368" s="253"/>
      <c r="AB368" s="621"/>
      <c r="AC368" s="264"/>
    </row>
    <row r="369" spans="1:29" ht="54.75" hidden="1" customHeight="1" x14ac:dyDescent="0.2">
      <c r="A369" s="463"/>
      <c r="B369" s="463"/>
      <c r="C369" s="463"/>
      <c r="D369" s="463"/>
      <c r="E369" s="463"/>
      <c r="F369" s="463"/>
      <c r="G369" s="266">
        <f>'01-Mapa de riesgo-UO'!I370</f>
        <v>0</v>
      </c>
      <c r="H369" s="463"/>
      <c r="I369" s="463"/>
      <c r="J369" s="463"/>
      <c r="K369" s="591"/>
      <c r="L369" s="589"/>
      <c r="M369" s="267">
        <f>'01-Mapa de riesgo-UO'!W370</f>
        <v>0</v>
      </c>
      <c r="N369" s="266">
        <f>'01-Mapa de riesgo-UO'!AB370</f>
        <v>0</v>
      </c>
      <c r="O369" s="266">
        <f>'01-Mapa de riesgo-UO'!AF370</f>
        <v>0</v>
      </c>
      <c r="P369" s="268">
        <f>'01-Mapa de riesgo-UO'!AK370</f>
        <v>0</v>
      </c>
      <c r="Q369" s="268">
        <f>'01-Mapa de riesgo-UO'!AP370</f>
        <v>0</v>
      </c>
      <c r="R369" s="463"/>
      <c r="S369" s="589">
        <v>0</v>
      </c>
      <c r="T369" s="589"/>
      <c r="U369" s="269">
        <f>'01-Mapa de riesgo-UO'!AW370</f>
        <v>0</v>
      </c>
      <c r="V369" s="269">
        <f>'01-Mapa de riesgo-UO'!AX370</f>
        <v>0</v>
      </c>
      <c r="W369" s="270">
        <f>'01-Mapa de riesgo-UO'!K370</f>
        <v>0</v>
      </c>
      <c r="X369" s="253"/>
      <c r="Y369" s="253" t="s">
        <v>2697</v>
      </c>
      <c r="Z369" s="253"/>
      <c r="AA369" s="253"/>
      <c r="AB369" s="621"/>
      <c r="AC369" s="264"/>
    </row>
    <row r="370" spans="1:29" ht="54.75" hidden="1" customHeight="1" x14ac:dyDescent="0.2">
      <c r="A370" s="465">
        <v>121</v>
      </c>
      <c r="B370" s="465" t="str">
        <f>'01-Mapa de riesgo-UO'!D371</f>
        <v>ADMINISTRACIÓN_INSTITUCIONAL</v>
      </c>
      <c r="C370" s="461" t="str">
        <f>+'01-Mapa de riesgo-UO'!F371</f>
        <v>NO</v>
      </c>
      <c r="D370" s="461" t="str">
        <f>'01-Mapa de riesgo-UO'!J371</f>
        <v>Cumplimiento</v>
      </c>
      <c r="E370" s="461" t="str">
        <f>'01-Mapa de riesgo-UO'!K371</f>
        <v>Inadecuada planeación de la infraestructura física</v>
      </c>
      <c r="F370" s="461" t="str">
        <f>'01-Mapa de riesgo-UO'!L371</f>
        <v xml:space="preserve">Espacio fisico que no responde a las necesidades que originaron el proyecto y/o adecuación con  incumplimiento de normatividad. </v>
      </c>
      <c r="G370" s="266" t="str">
        <f>'01-Mapa de riesgo-UO'!I371</f>
        <v xml:space="preserve">Cambio de diseño por peticion del usuario durante ejecucion de las obras </v>
      </c>
      <c r="H370" s="461" t="str">
        <f>'01-Mapa de riesgo-UO'!M371</f>
        <v>*insatisfaccion del usuario. 
*Imposibilidad de prestacion del servicio. 
*Incremento de costos de construcción. 
*Riesgo juridico con contratistas.  
*Mayores costos de mantenimiento.</v>
      </c>
      <c r="I370" s="464" t="str">
        <f>'01-Mapa de riesgo-UO'!AT371</f>
        <v>LEVE</v>
      </c>
      <c r="J370" s="461" t="str">
        <f>'01-Mapa de riesgo-UO'!AU371</f>
        <v xml:space="preserve">Intervenciones a la planta fisica del plan de accion de la vigencia/ Intervenciones recibidos a satisfacción por el usuario. </v>
      </c>
      <c r="K370" s="596">
        <f>13/23</f>
        <v>0.56521739130434778</v>
      </c>
      <c r="L370" s="589" t="s">
        <v>2683</v>
      </c>
      <c r="M370" s="267" t="str">
        <f>'01-Mapa de riesgo-UO'!W371</f>
        <v>Registro y consolidacion de la necesidad del usuario a traves del aplicativo y/o mediante actas de reunion y/o memorando y/o correos electronicos.</v>
      </c>
      <c r="N370" s="266">
        <f>'01-Mapa de riesgo-UO'!AB371</f>
        <v>0</v>
      </c>
      <c r="O370" s="266" t="str">
        <f>'01-Mapa de riesgo-UO'!AF371</f>
        <v>Asignado</v>
      </c>
      <c r="P370" s="268" t="str">
        <f>'01-Mapa de riesgo-UO'!AK371</f>
        <v>Oportuno</v>
      </c>
      <c r="Q370" s="268" t="str">
        <f>'01-Mapa de riesgo-UO'!AP371</f>
        <v>Preventivo</v>
      </c>
      <c r="R370" s="464" t="str">
        <f>'01-Mapa de riesgo-UO'!AR371</f>
        <v>FUERTE</v>
      </c>
      <c r="S370" s="589" t="s">
        <v>2694</v>
      </c>
      <c r="T370" s="589"/>
      <c r="U370" s="269" t="str">
        <f>'01-Mapa de riesgo-UO'!AW371</f>
        <v>ASUMIR</v>
      </c>
      <c r="V370" s="269">
        <f>'01-Mapa de riesgo-UO'!AX371</f>
        <v>0</v>
      </c>
      <c r="W370" s="270" t="str">
        <f>'01-Mapa de riesgo-UO'!K371</f>
        <v>Inadecuada planeación de la infraestructura física</v>
      </c>
      <c r="X370" s="253"/>
      <c r="Y370" s="253"/>
      <c r="Z370" s="253"/>
      <c r="AA370" s="253"/>
      <c r="AB370" s="621" t="s">
        <v>2213</v>
      </c>
      <c r="AC370" s="264"/>
    </row>
    <row r="371" spans="1:29" ht="54.75" hidden="1" customHeight="1" x14ac:dyDescent="0.2">
      <c r="A371" s="462"/>
      <c r="B371" s="462"/>
      <c r="C371" s="462"/>
      <c r="D371" s="462"/>
      <c r="E371" s="462"/>
      <c r="F371" s="462"/>
      <c r="G371" s="266" t="str">
        <f>'01-Mapa de riesgo-UO'!I372</f>
        <v xml:space="preserve">Falta de planeacion del proyecto </v>
      </c>
      <c r="H371" s="462"/>
      <c r="I371" s="462"/>
      <c r="J371" s="462"/>
      <c r="K371" s="591"/>
      <c r="L371" s="589"/>
      <c r="M371" s="267" t="str">
        <f>'01-Mapa de riesgo-UO'!W372</f>
        <v>Cada proyecto de intervención de infraestructura debe contener (Estudios previos, diseños, presupuesto, especificaciones, en fase III, permisos aprobados)</v>
      </c>
      <c r="N371" s="266">
        <f>'01-Mapa de riesgo-UO'!AB372</f>
        <v>0</v>
      </c>
      <c r="O371" s="266" t="str">
        <f>'01-Mapa de riesgo-UO'!AF372</f>
        <v>Asignado</v>
      </c>
      <c r="P371" s="268" t="str">
        <f>'01-Mapa de riesgo-UO'!AK372</f>
        <v>Oportuno</v>
      </c>
      <c r="Q371" s="268" t="str">
        <f>'01-Mapa de riesgo-UO'!AP372</f>
        <v>Preventivo</v>
      </c>
      <c r="R371" s="462"/>
      <c r="S371" s="589" t="s">
        <v>2694</v>
      </c>
      <c r="T371" s="589"/>
      <c r="U371" s="269">
        <f>'01-Mapa de riesgo-UO'!AW372</f>
        <v>0</v>
      </c>
      <c r="V371" s="269">
        <f>'01-Mapa de riesgo-UO'!AX372</f>
        <v>0</v>
      </c>
      <c r="W371" s="270">
        <f>'01-Mapa de riesgo-UO'!K372</f>
        <v>0</v>
      </c>
      <c r="X371" s="253"/>
      <c r="Y371" s="253" t="s">
        <v>2697</v>
      </c>
      <c r="Z371" s="253"/>
      <c r="AA371" s="253"/>
      <c r="AB371" s="621"/>
      <c r="AC371" s="264"/>
    </row>
    <row r="372" spans="1:29" ht="54.75" hidden="1" customHeight="1" x14ac:dyDescent="0.2">
      <c r="A372" s="463"/>
      <c r="B372" s="463"/>
      <c r="C372" s="463"/>
      <c r="D372" s="463"/>
      <c r="E372" s="463"/>
      <c r="F372" s="463"/>
      <c r="G372" s="266" t="str">
        <f>'01-Mapa de riesgo-UO'!I373</f>
        <v>Cambio y actualizacion de normativas de construccion.</v>
      </c>
      <c r="H372" s="463"/>
      <c r="I372" s="463"/>
      <c r="J372" s="463"/>
      <c r="K372" s="591"/>
      <c r="L372" s="589"/>
      <c r="M372" s="267" t="str">
        <f>'01-Mapa de riesgo-UO'!W373</f>
        <v xml:space="preserve">Se validan las intervenciones con las dependencias de la universidad relacionadas con el manejo de la planta fisica tales como seccion de mantenimiento y CRIE Centro de Recursos informaticos. </v>
      </c>
      <c r="N372" s="266">
        <f>'01-Mapa de riesgo-UO'!AB373</f>
        <v>0</v>
      </c>
      <c r="O372" s="266" t="str">
        <f>'01-Mapa de riesgo-UO'!AF373</f>
        <v>Asignado</v>
      </c>
      <c r="P372" s="268" t="str">
        <f>'01-Mapa de riesgo-UO'!AK373</f>
        <v>Oportuno</v>
      </c>
      <c r="Q372" s="268" t="str">
        <f>'01-Mapa de riesgo-UO'!AP373</f>
        <v>Preventivo</v>
      </c>
      <c r="R372" s="463"/>
      <c r="S372" s="589" t="s">
        <v>2694</v>
      </c>
      <c r="T372" s="589"/>
      <c r="U372" s="269">
        <f>'01-Mapa de riesgo-UO'!AW373</f>
        <v>0</v>
      </c>
      <c r="V372" s="269">
        <f>'01-Mapa de riesgo-UO'!AX373</f>
        <v>0</v>
      </c>
      <c r="W372" s="270">
        <f>'01-Mapa de riesgo-UO'!K373</f>
        <v>0</v>
      </c>
      <c r="X372" s="253"/>
      <c r="Y372" s="253" t="s">
        <v>2697</v>
      </c>
      <c r="Z372" s="253"/>
      <c r="AA372" s="253"/>
      <c r="AB372" s="621"/>
      <c r="AC372" s="264"/>
    </row>
    <row r="373" spans="1:29" ht="54.75" hidden="1" customHeight="1" x14ac:dyDescent="0.2">
      <c r="A373" s="465">
        <v>122</v>
      </c>
      <c r="B373" s="465" t="str">
        <f>'01-Mapa de riesgo-UO'!D374</f>
        <v>GESTIÓN_DEL_CONTEXTO_Y_VISIBILIDAD_NACIONAL_E_INTERNACIONAL</v>
      </c>
      <c r="C373" s="461" t="str">
        <f>+'01-Mapa de riesgo-UO'!F374</f>
        <v>SI</v>
      </c>
      <c r="D373" s="461" t="str">
        <f>'01-Mapa de riesgo-UO'!J374</f>
        <v>Estratégico</v>
      </c>
      <c r="E373" s="461" t="str">
        <f>'01-Mapa de riesgo-UO'!K374</f>
        <v>La posibilidad de perder credibilidad institucional por  la poca contribución de la universidad al análisis y la búsqueda de soluciones a los problemas de la sociedad</v>
      </c>
      <c r="F373" s="461" t="str">
        <f>'01-Mapa de riesgo-UO'!L374</f>
        <v>Desarrollo de la universidad descontextualizada de la realidad regional, nacional e internacional.</v>
      </c>
      <c r="G373" s="266" t="str">
        <f>'01-Mapa de riesgo-UO'!I374</f>
        <v>Bajo nivel de articulación entre los diferentes actores institucionales.</v>
      </c>
      <c r="H373" s="461"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64" t="str">
        <f>'01-Mapa de riesgo-UO'!AT374</f>
        <v>MODERADO</v>
      </c>
      <c r="J373" s="461" t="str">
        <f>'01-Mapa de riesgo-UO'!AU374</f>
        <v>Cumplimiento de los proyectos de "Gestión de contexto y visibilidad nacional e internacional"</v>
      </c>
      <c r="K373" s="590">
        <v>0.74790000000000001</v>
      </c>
      <c r="L373" s="589" t="s">
        <v>2684</v>
      </c>
      <c r="M373" s="267" t="str">
        <f>'01-Mapa de riesgo-UO'!W374</f>
        <v>Seguimiento a los Planes operativos de los proyectos de gestión del contexto y visibilidad nacional e internacional</v>
      </c>
      <c r="N373" s="266">
        <f>'01-Mapa de riesgo-UO'!AB374</f>
        <v>0</v>
      </c>
      <c r="O373" s="266" t="str">
        <f>'01-Mapa de riesgo-UO'!AF374</f>
        <v>Asignado</v>
      </c>
      <c r="P373" s="268" t="str">
        <f>'01-Mapa de riesgo-UO'!AK374</f>
        <v>Oportuno</v>
      </c>
      <c r="Q373" s="268" t="str">
        <f>'01-Mapa de riesgo-UO'!AP374</f>
        <v>Preventivo</v>
      </c>
      <c r="R373" s="464" t="str">
        <f>'01-Mapa de riesgo-UO'!AR374</f>
        <v>ACEPTABLE</v>
      </c>
      <c r="S373" s="589" t="s">
        <v>2694</v>
      </c>
      <c r="T373" s="589"/>
      <c r="U373" s="269" t="str">
        <f>'01-Mapa de riesgo-UO'!AW374</f>
        <v>REDUCIR</v>
      </c>
      <c r="V373" s="269" t="str">
        <f>'01-Mapa de riesgo-UO'!AX374</f>
        <v>Estudios de contexto que permitan que aporten a la toma de decisiones</v>
      </c>
      <c r="W373" s="270" t="str">
        <f>'01-Mapa de riesgo-UO'!K374</f>
        <v>La posibilidad de perder credibilidad institucional por  la poca contribución de la universidad al análisis y la búsqueda de soluciones a los problemas de la sociedad</v>
      </c>
      <c r="X373" s="253" t="s">
        <v>266</v>
      </c>
      <c r="Y373" s="253" t="s">
        <v>2702</v>
      </c>
      <c r="Z373" s="253" t="s">
        <v>542</v>
      </c>
      <c r="AA373" s="253"/>
      <c r="AB373" s="621" t="s">
        <v>2213</v>
      </c>
      <c r="AC373" s="264"/>
    </row>
    <row r="374" spans="1:29" ht="54.75" hidden="1" customHeight="1" x14ac:dyDescent="0.2">
      <c r="A374" s="462"/>
      <c r="B374" s="462"/>
      <c r="C374" s="462"/>
      <c r="D374" s="462"/>
      <c r="E374" s="462"/>
      <c r="F374" s="462"/>
      <c r="G374" s="266" t="str">
        <f>'01-Mapa de riesgo-UO'!I375</f>
        <v>Ausencia de liderazgo transformacional y de conocimiento frente a la dinámica institucional, regional, nacional e internacional.</v>
      </c>
      <c r="H374" s="462"/>
      <c r="I374" s="462"/>
      <c r="J374" s="462"/>
      <c r="K374" s="591"/>
      <c r="L374" s="589"/>
      <c r="M374" s="267">
        <f>'01-Mapa de riesgo-UO'!W375</f>
        <v>0</v>
      </c>
      <c r="N374" s="266">
        <f>'01-Mapa de riesgo-UO'!AB375</f>
        <v>0</v>
      </c>
      <c r="O374" s="266">
        <f>'01-Mapa de riesgo-UO'!AF375</f>
        <v>0</v>
      </c>
      <c r="P374" s="268">
        <f>'01-Mapa de riesgo-UO'!AK375</f>
        <v>0</v>
      </c>
      <c r="Q374" s="268">
        <f>'01-Mapa de riesgo-UO'!AP375</f>
        <v>0</v>
      </c>
      <c r="R374" s="462"/>
      <c r="S374" s="589">
        <v>0</v>
      </c>
      <c r="T374" s="589"/>
      <c r="U374" s="269">
        <f>'01-Mapa de riesgo-UO'!AW375</f>
        <v>0</v>
      </c>
      <c r="V374" s="269">
        <f>'01-Mapa de riesgo-UO'!AX375</f>
        <v>0</v>
      </c>
      <c r="W374" s="270">
        <f>'01-Mapa de riesgo-UO'!K375</f>
        <v>0</v>
      </c>
      <c r="X374" s="253"/>
      <c r="Y374" s="253" t="s">
        <v>2697</v>
      </c>
      <c r="Z374" s="253"/>
      <c r="AA374" s="253"/>
      <c r="AB374" s="621"/>
      <c r="AC374" s="264"/>
    </row>
    <row r="375" spans="1:29" ht="54.75" hidden="1" customHeight="1" x14ac:dyDescent="0.2">
      <c r="A375" s="463"/>
      <c r="B375" s="463"/>
      <c r="C375" s="463"/>
      <c r="D375" s="463"/>
      <c r="E375" s="463"/>
      <c r="F375" s="463"/>
      <c r="G375" s="266" t="str">
        <f>'01-Mapa de riesgo-UO'!I376</f>
        <v>Escasa retroalimentación efectiva entre la universidad y el medio.</v>
      </c>
      <c r="H375" s="463"/>
      <c r="I375" s="463"/>
      <c r="J375" s="463"/>
      <c r="K375" s="591"/>
      <c r="L375" s="589"/>
      <c r="M375" s="267">
        <f>'01-Mapa de riesgo-UO'!W376</f>
        <v>0</v>
      </c>
      <c r="N375" s="266">
        <f>'01-Mapa de riesgo-UO'!AB376</f>
        <v>0</v>
      </c>
      <c r="O375" s="266">
        <f>'01-Mapa de riesgo-UO'!AF376</f>
        <v>0</v>
      </c>
      <c r="P375" s="268">
        <f>'01-Mapa de riesgo-UO'!AK376</f>
        <v>0</v>
      </c>
      <c r="Q375" s="268">
        <f>'01-Mapa de riesgo-UO'!AP376</f>
        <v>0</v>
      </c>
      <c r="R375" s="463"/>
      <c r="S375" s="589">
        <v>0</v>
      </c>
      <c r="T375" s="589"/>
      <c r="U375" s="269">
        <f>'01-Mapa de riesgo-UO'!AW376</f>
        <v>0</v>
      </c>
      <c r="V375" s="269">
        <f>'01-Mapa de riesgo-UO'!AX376</f>
        <v>0</v>
      </c>
      <c r="W375" s="270">
        <f>'01-Mapa de riesgo-UO'!K376</f>
        <v>0</v>
      </c>
      <c r="X375" s="253"/>
      <c r="Y375" s="253" t="s">
        <v>2697</v>
      </c>
      <c r="Z375" s="253"/>
      <c r="AA375" s="253"/>
      <c r="AB375" s="621"/>
      <c r="AC375" s="264"/>
    </row>
    <row r="376" spans="1:29" ht="54.75" hidden="1" customHeight="1" x14ac:dyDescent="0.2">
      <c r="A376" s="465">
        <v>123</v>
      </c>
      <c r="B376" s="465" t="str">
        <f>'01-Mapa de riesgo-UO'!D377</f>
        <v>ADMINISTRACIÓN_INSTITUCIONAL</v>
      </c>
      <c r="C376" s="461" t="str">
        <f>+'01-Mapa de riesgo-UO'!F377</f>
        <v>SI</v>
      </c>
      <c r="D376" s="461" t="str">
        <f>'01-Mapa de riesgo-UO'!J377</f>
        <v>Operacional</v>
      </c>
      <c r="E376" s="461" t="str">
        <f>'01-Mapa de riesgo-UO'!K377</f>
        <v xml:space="preserve">Ilegitimidad en resultados electorales 
</v>
      </c>
      <c r="F376" s="461" t="str">
        <f>'01-Mapa de riesgo-UO'!L377</f>
        <v>Resultados de elecciones con errores o irregularidades</v>
      </c>
      <c r="G376" s="266" t="str">
        <f>'01-Mapa de riesgo-UO'!I377</f>
        <v>Desactualización de las bases de datos suministradas por las dependencias responsables o errónea certificación de los requisitos de los candidatos</v>
      </c>
      <c r="H376" s="461" t="str">
        <f>'01-Mapa de riesgo-UO'!M377</f>
        <v>Impugnación de resultado electorales.                                                                                                                                                                                                                                                                                        Perdida de credibilidad en el sistema electoral de la Universidad</v>
      </c>
      <c r="I376" s="464" t="str">
        <f>'01-Mapa de riesgo-UO'!AT377</f>
        <v>LEVE</v>
      </c>
      <c r="J376" s="461" t="str">
        <f>'01-Mapa de riesgo-UO'!AU377</f>
        <v>Nùmero de impugnaciones electorales</v>
      </c>
      <c r="K376" s="591">
        <v>0</v>
      </c>
      <c r="L376" s="282" t="s">
        <v>2720</v>
      </c>
      <c r="M376" s="267" t="str">
        <f>'01-Mapa de riesgo-UO'!W377</f>
        <v>Elaboración de listados descentralizados por parte de las dependencias responsables</v>
      </c>
      <c r="N376" s="266" t="str">
        <f>'01-Mapa de riesgo-UO'!AB377</f>
        <v>Software Gestion de Talento Humano y Software de Registro y Control</v>
      </c>
      <c r="O376" s="266" t="str">
        <f>'01-Mapa de riesgo-UO'!AF377</f>
        <v>Asignado</v>
      </c>
      <c r="P376" s="268" t="str">
        <f>'01-Mapa de riesgo-UO'!AK377</f>
        <v>Oportuno</v>
      </c>
      <c r="Q376" s="268" t="str">
        <f>'01-Mapa de riesgo-UO'!AP377</f>
        <v>Detectivo</v>
      </c>
      <c r="R376" s="464" t="str">
        <f>'01-Mapa de riesgo-UO'!AR377</f>
        <v>FUERTE</v>
      </c>
      <c r="S376" s="589"/>
      <c r="T376" s="589"/>
      <c r="U376" s="269" t="str">
        <f>'01-Mapa de riesgo-UO'!AW377</f>
        <v>ASUMIR</v>
      </c>
      <c r="V376" s="269">
        <f>'01-Mapa de riesgo-UO'!AX377</f>
        <v>0</v>
      </c>
      <c r="W376" s="270" t="str">
        <f>'01-Mapa de riesgo-UO'!K377</f>
        <v xml:space="preserve">Ilegitimidad en resultados electorales 
</v>
      </c>
      <c r="X376" s="271"/>
      <c r="Y376" s="272"/>
      <c r="Z376" s="273"/>
      <c r="AA376" s="273"/>
      <c r="AB376" s="621" t="s">
        <v>2213</v>
      </c>
      <c r="AC376" s="264"/>
    </row>
    <row r="377" spans="1:29" ht="54.75" hidden="1" customHeight="1" x14ac:dyDescent="0.2">
      <c r="A377" s="462"/>
      <c r="B377" s="462"/>
      <c r="C377" s="462"/>
      <c r="D377" s="462"/>
      <c r="E377" s="462"/>
      <c r="F377" s="462"/>
      <c r="G377" s="266" t="str">
        <f>'01-Mapa de riesgo-UO'!I378</f>
        <v>Errónea configuración de las votaciones, debido a que software requiera demasiadas configuraciones o permisos lo que podría generar fallas en las votaciones</v>
      </c>
      <c r="H377" s="462"/>
      <c r="I377" s="462"/>
      <c r="J377" s="462"/>
      <c r="K377" s="591"/>
      <c r="L377" s="283" t="s">
        <v>2721</v>
      </c>
      <c r="M377" s="267" t="str">
        <f>'01-Mapa de riesgo-UO'!W378</f>
        <v>Revisión de la configuración de las elecciones y Auditoria por parte de Control Interno</v>
      </c>
      <c r="N377" s="266">
        <f>'01-Mapa de riesgo-UO'!AB378</f>
        <v>0</v>
      </c>
      <c r="O377" s="266" t="str">
        <f>'01-Mapa de riesgo-UO'!AF378</f>
        <v>Asignado</v>
      </c>
      <c r="P377" s="268" t="str">
        <f>'01-Mapa de riesgo-UO'!AK378</f>
        <v>Oportuno</v>
      </c>
      <c r="Q377" s="268" t="str">
        <f>'01-Mapa de riesgo-UO'!AP378</f>
        <v>Preventivo</v>
      </c>
      <c r="R377" s="462"/>
      <c r="S377" s="589" t="s">
        <v>2726</v>
      </c>
      <c r="T377" s="589"/>
      <c r="U377" s="269" t="str">
        <f>'01-Mapa de riesgo-UO'!AW378</f>
        <v>ASUMIR</v>
      </c>
      <c r="V377" s="269">
        <f>'01-Mapa de riesgo-UO'!AX378</f>
        <v>0</v>
      </c>
      <c r="W377" s="270">
        <f>'01-Mapa de riesgo-UO'!K378</f>
        <v>0</v>
      </c>
      <c r="X377" s="271"/>
      <c r="Y377" s="272"/>
      <c r="Z377" s="273"/>
      <c r="AA377" s="273"/>
      <c r="AB377" s="621"/>
      <c r="AC377" s="264"/>
    </row>
    <row r="378" spans="1:29" ht="54.75" hidden="1" customHeight="1" x14ac:dyDescent="0.2">
      <c r="A378" s="463"/>
      <c r="B378" s="463"/>
      <c r="C378" s="463"/>
      <c r="D378" s="463"/>
      <c r="E378" s="463"/>
      <c r="F378" s="463"/>
      <c r="G378" s="266" t="str">
        <f>'01-Mapa de riesgo-UO'!I379</f>
        <v>Fallas técnicas del servidor, o por problemas de energía eléctrica o conexión a Internet</v>
      </c>
      <c r="H378" s="463"/>
      <c r="I378" s="463"/>
      <c r="J378" s="463"/>
      <c r="K378" s="591"/>
      <c r="L378" s="251" t="s">
        <v>2722</v>
      </c>
      <c r="M378" s="267" t="str">
        <f>'01-Mapa de riesgo-UO'!W379</f>
        <v>Pruebas de simulación de las votaciones</v>
      </c>
      <c r="N378" s="266" t="str">
        <f>'01-Mapa de riesgo-UO'!AB379</f>
        <v>Software de Votaciones</v>
      </c>
      <c r="O378" s="266" t="str">
        <f>'01-Mapa de riesgo-UO'!AF379</f>
        <v>Asignado</v>
      </c>
      <c r="P378" s="268" t="str">
        <f>'01-Mapa de riesgo-UO'!AK379</f>
        <v>Oportuno</v>
      </c>
      <c r="Q378" s="268" t="str">
        <f>'01-Mapa de riesgo-UO'!AP379</f>
        <v>Preventivo</v>
      </c>
      <c r="R378" s="463"/>
      <c r="S378" s="589" t="s">
        <v>2727</v>
      </c>
      <c r="T378" s="589"/>
      <c r="U378" s="269" t="str">
        <f>'01-Mapa de riesgo-UO'!AW379</f>
        <v>ASUMIR</v>
      </c>
      <c r="V378" s="269">
        <f>'01-Mapa de riesgo-UO'!AX379</f>
        <v>0</v>
      </c>
      <c r="W378" s="270">
        <f>'01-Mapa de riesgo-UO'!K379</f>
        <v>0</v>
      </c>
      <c r="X378" s="271"/>
      <c r="Y378" s="272"/>
      <c r="Z378" s="273"/>
      <c r="AA378" s="273"/>
      <c r="AB378" s="621"/>
      <c r="AC378" s="264"/>
    </row>
    <row r="379" spans="1:29" ht="54.75" hidden="1" customHeight="1" x14ac:dyDescent="0.2">
      <c r="A379" s="465">
        <v>124</v>
      </c>
      <c r="B379" s="465" t="str">
        <f>'01-Mapa de riesgo-UO'!D380</f>
        <v>ADMINISTRACIÓN_INSTITUCIONAL</v>
      </c>
      <c r="C379" s="461" t="str">
        <f>+'01-Mapa de riesgo-UO'!F380</f>
        <v>SI</v>
      </c>
      <c r="D379" s="461" t="str">
        <f>'01-Mapa de riesgo-UO'!J380</f>
        <v>Cumplimiento</v>
      </c>
      <c r="E379" s="461" t="str">
        <f>'01-Mapa de riesgo-UO'!K380</f>
        <v>Vencimiento de términos para la atención de Derechos de Petición que lleguen a la Secretaria General</v>
      </c>
      <c r="F379" s="461" t="str">
        <f>'01-Mapa de riesgo-UO'!L380</f>
        <v>No dar respuesta a un Derecho de Petición dentro de los términos establecidos por la ley</v>
      </c>
      <c r="G379" s="266" t="str">
        <f>'01-Mapa de riesgo-UO'!I380</f>
        <v>Omisión o retraso de respuesta por parte del funcionario encargado en la Secretaria General</v>
      </c>
      <c r="H379" s="461" t="str">
        <f>'01-Mapa de riesgo-UO'!M380</f>
        <v>Interposición de una Acción de Tutela.                                                                                                                                                                                                                                                                           Acciones legales en contra de la Universidad</v>
      </c>
      <c r="I379" s="464" t="str">
        <f>'01-Mapa de riesgo-UO'!AT380</f>
        <v>LEVE</v>
      </c>
      <c r="J379" s="461" t="str">
        <f>'01-Mapa de riesgo-UO'!AU380</f>
        <v>Nùmero de Acciones de Tutela o Demandas por la no atención de Derechos de Petición</v>
      </c>
      <c r="K379" s="591">
        <v>0</v>
      </c>
      <c r="L379" s="589" t="s">
        <v>2706</v>
      </c>
      <c r="M379" s="267" t="str">
        <f>'01-Mapa de riesgo-UO'!W380</f>
        <v>Radicación de los Derechos de Petición por parte de Gestión Documental donde se establece fecha de recepción</v>
      </c>
      <c r="N379" s="266">
        <f>'01-Mapa de riesgo-UO'!AB380</f>
        <v>0</v>
      </c>
      <c r="O379" s="266" t="str">
        <f>'01-Mapa de riesgo-UO'!AF380</f>
        <v>Asignado</v>
      </c>
      <c r="P379" s="268" t="str">
        <f>'01-Mapa de riesgo-UO'!AK380</f>
        <v>Oportuno</v>
      </c>
      <c r="Q379" s="268" t="str">
        <f>'01-Mapa de riesgo-UO'!AP380</f>
        <v>Preventivo</v>
      </c>
      <c r="R379" s="464" t="str">
        <f>'01-Mapa de riesgo-UO'!AR380</f>
        <v>FUERTE</v>
      </c>
      <c r="S379" s="594" t="s">
        <v>2728</v>
      </c>
      <c r="T379" s="594"/>
      <c r="U379" s="269" t="str">
        <f>'01-Mapa de riesgo-UO'!AW380</f>
        <v>ASUMIR</v>
      </c>
      <c r="V379" s="269">
        <f>'01-Mapa de riesgo-UO'!AX380</f>
        <v>0</v>
      </c>
      <c r="W379" s="270" t="str">
        <f>'01-Mapa de riesgo-UO'!K380</f>
        <v>Vencimiento de términos para la atención de Derechos de Petición que lleguen a la Secretaria General</v>
      </c>
      <c r="X379" s="271"/>
      <c r="Y379" s="272"/>
      <c r="Z379" s="273"/>
      <c r="AA379" s="273"/>
      <c r="AB379" s="621" t="s">
        <v>2213</v>
      </c>
      <c r="AC379" s="264"/>
    </row>
    <row r="380" spans="1:29" ht="54.75" hidden="1" customHeight="1" x14ac:dyDescent="0.2">
      <c r="A380" s="462"/>
      <c r="B380" s="462"/>
      <c r="C380" s="462"/>
      <c r="D380" s="462"/>
      <c r="E380" s="462"/>
      <c r="F380" s="462"/>
      <c r="G380" s="266" t="str">
        <f>'01-Mapa de riesgo-UO'!I381</f>
        <v>Entidades externas que no suministran soportes o información requerida para dar respuesta</v>
      </c>
      <c r="H380" s="462"/>
      <c r="I380" s="462"/>
      <c r="J380" s="462"/>
      <c r="K380" s="591"/>
      <c r="L380" s="589"/>
      <c r="M380" s="267" t="str">
        <f>'01-Mapa de riesgo-UO'!W381</f>
        <v>Seguimiento por parte del funcionario encargado estableciendo dentro del calendario una alarma de aviso de la proximidad del vencimiento</v>
      </c>
      <c r="N380" s="266">
        <f>'01-Mapa de riesgo-UO'!AB381</f>
        <v>0</v>
      </c>
      <c r="O380" s="266" t="str">
        <f>'01-Mapa de riesgo-UO'!AF381</f>
        <v>Asignado</v>
      </c>
      <c r="P380" s="268" t="str">
        <f>'01-Mapa de riesgo-UO'!AK381</f>
        <v>Oportuno</v>
      </c>
      <c r="Q380" s="268" t="str">
        <f>'01-Mapa de riesgo-UO'!AP381</f>
        <v>Preventivo</v>
      </c>
      <c r="R380" s="462"/>
      <c r="S380" s="594" t="s">
        <v>2728</v>
      </c>
      <c r="T380" s="594"/>
      <c r="U380" s="269" t="str">
        <f>'01-Mapa de riesgo-UO'!AW381</f>
        <v>ASUMIR</v>
      </c>
      <c r="V380" s="269">
        <f>'01-Mapa de riesgo-UO'!AX381</f>
        <v>0</v>
      </c>
      <c r="W380" s="270">
        <f>'01-Mapa de riesgo-UO'!K381</f>
        <v>0</v>
      </c>
      <c r="X380" s="271"/>
      <c r="Y380" s="272"/>
      <c r="Z380" s="273"/>
      <c r="AA380" s="273"/>
      <c r="AB380" s="621"/>
      <c r="AC380" s="264"/>
    </row>
    <row r="381" spans="1:29" ht="54.75" hidden="1" customHeight="1" x14ac:dyDescent="0.2">
      <c r="A381" s="463"/>
      <c r="B381" s="463"/>
      <c r="C381" s="463"/>
      <c r="D381" s="463"/>
      <c r="E381" s="463"/>
      <c r="F381" s="463"/>
      <c r="G381" s="266">
        <f>'01-Mapa de riesgo-UO'!I382</f>
        <v>0</v>
      </c>
      <c r="H381" s="463"/>
      <c r="I381" s="463"/>
      <c r="J381" s="463"/>
      <c r="K381" s="591"/>
      <c r="L381" s="589"/>
      <c r="M381" s="267" t="str">
        <f>'01-Mapa de riesgo-UO'!W382</f>
        <v>Solicitud por escrito a las dependencias internas o externas de la información requerida para la adecuada atención del Derecho de Petición con fecha máxima para aportarla</v>
      </c>
      <c r="N381" s="266">
        <f>'01-Mapa de riesgo-UO'!AB382</f>
        <v>0</v>
      </c>
      <c r="O381" s="266" t="str">
        <f>'01-Mapa de riesgo-UO'!AF382</f>
        <v>Asignado</v>
      </c>
      <c r="P381" s="268" t="str">
        <f>'01-Mapa de riesgo-UO'!AK382</f>
        <v>Oportuno</v>
      </c>
      <c r="Q381" s="268" t="str">
        <f>'01-Mapa de riesgo-UO'!AP382</f>
        <v>Preventivo</v>
      </c>
      <c r="R381" s="463"/>
      <c r="S381" s="594" t="s">
        <v>2728</v>
      </c>
      <c r="T381" s="594"/>
      <c r="U381" s="269" t="str">
        <f>'01-Mapa de riesgo-UO'!AW382</f>
        <v>ASUMIR</v>
      </c>
      <c r="V381" s="269">
        <f>'01-Mapa de riesgo-UO'!AX382</f>
        <v>0</v>
      </c>
      <c r="W381" s="270">
        <f>'01-Mapa de riesgo-UO'!K382</f>
        <v>0</v>
      </c>
      <c r="X381" s="271"/>
      <c r="Y381" s="272"/>
      <c r="Z381" s="273"/>
      <c r="AA381" s="273"/>
      <c r="AB381" s="621"/>
      <c r="AC381" s="264"/>
    </row>
    <row r="382" spans="1:29" ht="54.75" hidden="1" customHeight="1" x14ac:dyDescent="0.2">
      <c r="A382" s="465">
        <v>125</v>
      </c>
      <c r="B382" s="465" t="str">
        <f>'01-Mapa de riesgo-UO'!D383</f>
        <v>ADMINISTRACIÓN_INSTITUCIONAL</v>
      </c>
      <c r="C382" s="461" t="str">
        <f>+'01-Mapa de riesgo-UO'!F383</f>
        <v>NO</v>
      </c>
      <c r="D382" s="461" t="str">
        <f>'01-Mapa de riesgo-UO'!J383</f>
        <v>Cumplimiento</v>
      </c>
      <c r="E382" s="461" t="str">
        <f>'01-Mapa de riesgo-UO'!K383</f>
        <v>Incumplimiento de la normatividad vigente y aplicable a la Universidad</v>
      </c>
      <c r="F382" s="461" t="str">
        <f>'01-Mapa de riesgo-UO'!L383</f>
        <v>Aplicación de normas que no competen el ámbito de Instituciones de Educación Superior o que han sido derogadas de forma parcial o total</v>
      </c>
      <c r="G382" s="266" t="str">
        <f>'01-Mapa de riesgo-UO'!I383</f>
        <v>Falta de claridad sobre la vigencia de las Normas aplicables a la Universidad</v>
      </c>
      <c r="H382" s="461" t="str">
        <f>'01-Mapa de riesgo-UO'!M383</f>
        <v>Contradicción conceptual con otras dependencias.                                                                                                                                                                                                                                              Otorgamiento o negación de un derecho. Toma de decisiones por fuera del alcance normativo de la Universidad</v>
      </c>
      <c r="I382" s="464" t="str">
        <f>'01-Mapa de riesgo-UO'!AT383</f>
        <v>LEVE</v>
      </c>
      <c r="J382" s="461" t="str">
        <f>'01-Mapa de riesgo-UO'!AU383</f>
        <v>Nùmero de procesos judiciales por incumplimiento de normas</v>
      </c>
      <c r="K382" s="596">
        <v>0</v>
      </c>
      <c r="L382" s="589" t="s">
        <v>2723</v>
      </c>
      <c r="M382" s="267" t="str">
        <f>'01-Mapa de riesgo-UO'!W383</f>
        <v>Publicación de Acuerdos del Consejo Superior y Académico así como Resoluciones Generales con anotación correspondientes sobre la vigencia o derogatoria de los actos administrativos en los cuales aplique los temas de vigencia</v>
      </c>
      <c r="N382" s="266" t="str">
        <f>'01-Mapa de riesgo-UO'!AB383</f>
        <v>Software UTP Portal</v>
      </c>
      <c r="O382" s="266" t="str">
        <f>'01-Mapa de riesgo-UO'!AF383</f>
        <v>Asignado</v>
      </c>
      <c r="P382" s="268" t="str">
        <f>'01-Mapa de riesgo-UO'!AK383</f>
        <v>Oportuno</v>
      </c>
      <c r="Q382" s="268" t="str">
        <f>'01-Mapa de riesgo-UO'!AP383</f>
        <v>Preventivo</v>
      </c>
      <c r="R382" s="464" t="str">
        <f>'01-Mapa de riesgo-UO'!AR383</f>
        <v>ACEPTABLE</v>
      </c>
      <c r="S382" s="594" t="s">
        <v>2728</v>
      </c>
      <c r="T382" s="594"/>
      <c r="U382" s="269" t="str">
        <f>'01-Mapa de riesgo-UO'!AW383</f>
        <v>ASUMIR</v>
      </c>
      <c r="V382" s="269">
        <f>'01-Mapa de riesgo-UO'!AX383</f>
        <v>0</v>
      </c>
      <c r="W382" s="270" t="str">
        <f>'01-Mapa de riesgo-UO'!K383</f>
        <v>Incumplimiento de la normatividad vigente y aplicable a la Universidad</v>
      </c>
      <c r="X382" s="271"/>
      <c r="Y382" s="272"/>
      <c r="Z382" s="273"/>
      <c r="AA382" s="273"/>
      <c r="AB382" s="621" t="s">
        <v>2213</v>
      </c>
      <c r="AC382" s="264"/>
    </row>
    <row r="383" spans="1:29" ht="54.75" hidden="1" customHeight="1" x14ac:dyDescent="0.2">
      <c r="A383" s="462"/>
      <c r="B383" s="462"/>
      <c r="C383" s="462"/>
      <c r="D383" s="462"/>
      <c r="E383" s="462"/>
      <c r="F383" s="462"/>
      <c r="G383" s="266" t="str">
        <f>'01-Mapa de riesgo-UO'!I384</f>
        <v>Cambios de normas expedidas por órganos o entidades extremas a la Universidad</v>
      </c>
      <c r="H383" s="462"/>
      <c r="I383" s="462"/>
      <c r="J383" s="462"/>
      <c r="K383" s="591"/>
      <c r="L383" s="589"/>
      <c r="M383" s="267" t="str">
        <f>'01-Mapa de riesgo-UO'!W384</f>
        <v>Análisis y revisión de los diferentes Estatutos de la Universidad para llevar a cabo un control de la vigencia o modificaciones surtidas</v>
      </c>
      <c r="N383" s="266">
        <f>'01-Mapa de riesgo-UO'!AB384</f>
        <v>0</v>
      </c>
      <c r="O383" s="266" t="str">
        <f>'01-Mapa de riesgo-UO'!AF384</f>
        <v>Asignado</v>
      </c>
      <c r="P383" s="268" t="str">
        <f>'01-Mapa de riesgo-UO'!AK384</f>
        <v>No oportuno</v>
      </c>
      <c r="Q383" s="268" t="str">
        <f>'01-Mapa de riesgo-UO'!AP384</f>
        <v>Preventivo</v>
      </c>
      <c r="R383" s="462"/>
      <c r="S383" s="594" t="s">
        <v>2728</v>
      </c>
      <c r="T383" s="594"/>
      <c r="U383" s="269" t="str">
        <f>'01-Mapa de riesgo-UO'!AW384</f>
        <v>ASUMIR</v>
      </c>
      <c r="V383" s="269">
        <f>'01-Mapa de riesgo-UO'!AX384</f>
        <v>0</v>
      </c>
      <c r="W383" s="270">
        <f>'01-Mapa de riesgo-UO'!K384</f>
        <v>0</v>
      </c>
      <c r="X383" s="271"/>
      <c r="Y383" s="272"/>
      <c r="Z383" s="273"/>
      <c r="AA383" s="273"/>
      <c r="AB383" s="621"/>
      <c r="AC383" s="264"/>
    </row>
    <row r="384" spans="1:29" ht="54.75" hidden="1" customHeight="1" x14ac:dyDescent="0.2">
      <c r="A384" s="463"/>
      <c r="B384" s="463"/>
      <c r="C384" s="463"/>
      <c r="D384" s="463"/>
      <c r="E384" s="463"/>
      <c r="F384" s="463"/>
      <c r="G384" s="266">
        <f>'01-Mapa de riesgo-UO'!I385</f>
        <v>0</v>
      </c>
      <c r="H384" s="463"/>
      <c r="I384" s="463"/>
      <c r="J384" s="463"/>
      <c r="K384" s="591"/>
      <c r="L384" s="589"/>
      <c r="M384" s="267">
        <f>'01-Mapa de riesgo-UO'!W385</f>
        <v>0</v>
      </c>
      <c r="N384" s="266">
        <f>'01-Mapa de riesgo-UO'!AB385</f>
        <v>0</v>
      </c>
      <c r="O384" s="266">
        <f>'01-Mapa de riesgo-UO'!AF385</f>
        <v>0</v>
      </c>
      <c r="P384" s="268">
        <f>'01-Mapa de riesgo-UO'!AK385</f>
        <v>0</v>
      </c>
      <c r="Q384" s="268">
        <f>'01-Mapa de riesgo-UO'!AP385</f>
        <v>0</v>
      </c>
      <c r="R384" s="463"/>
      <c r="S384" s="589"/>
      <c r="T384" s="589"/>
      <c r="U384" s="269" t="str">
        <f>'01-Mapa de riesgo-UO'!AW385</f>
        <v>ASUMIR</v>
      </c>
      <c r="V384" s="269">
        <f>'01-Mapa de riesgo-UO'!AX385</f>
        <v>0</v>
      </c>
      <c r="W384" s="270">
        <f>'01-Mapa de riesgo-UO'!K385</f>
        <v>0</v>
      </c>
      <c r="X384" s="271"/>
      <c r="Y384" s="272"/>
      <c r="Z384" s="273"/>
      <c r="AA384" s="273"/>
      <c r="AB384" s="621"/>
      <c r="AC384" s="264"/>
    </row>
    <row r="385" spans="1:29" ht="54.75" hidden="1" customHeight="1" x14ac:dyDescent="0.2">
      <c r="A385" s="465">
        <v>126</v>
      </c>
      <c r="B385" s="465" t="str">
        <f>'01-Mapa de riesgo-UO'!D386</f>
        <v>ADMINISTRACIÓN_INSTITUCIONAL</v>
      </c>
      <c r="C385" s="461" t="str">
        <f>+'01-Mapa de riesgo-UO'!F386</f>
        <v>NO</v>
      </c>
      <c r="D385" s="461" t="str">
        <f>'01-Mapa de riesgo-UO'!J386</f>
        <v>Estratégico</v>
      </c>
      <c r="E385" s="461" t="str">
        <f>'01-Mapa de riesgo-UO'!K386</f>
        <v xml:space="preserve">Pérdida de la información de las series documentales conservadas físicamente </v>
      </c>
      <c r="F385" s="461" t="str">
        <f>'01-Mapa de riesgo-UO'!L386</f>
        <v>Faltantes en la  informacion contenida en los archivos central e histórico por ausencia de controles e incumplimiento del procedimiento</v>
      </c>
      <c r="G385" s="266" t="str">
        <f>'01-Mapa de riesgo-UO'!I386</f>
        <v>Fallas en la actualización de los registros de información almacenados en las unidades de conservación</v>
      </c>
      <c r="H385" s="461" t="str">
        <f>'01-Mapa de riesgo-UO'!M386</f>
        <v>Perdida de la memoria institucional
Demandas por perjuicios a los usuarios
Ausencia de apoyo a la misión institucional</v>
      </c>
      <c r="I385" s="464" t="str">
        <f>'01-Mapa de riesgo-UO'!AT386</f>
        <v>LEVE</v>
      </c>
      <c r="J385" s="461" t="str">
        <f>'01-Mapa de riesgo-UO'!AU386</f>
        <v>Metros lineales de archivos histórico y central conservados únicamente en soporte papel</v>
      </c>
      <c r="K385" s="591">
        <v>898</v>
      </c>
      <c r="L385" s="589" t="s">
        <v>2724</v>
      </c>
      <c r="M385" s="267" t="str">
        <f>'01-Mapa de riesgo-UO'!W386</f>
        <v>Recarga de Extintores , Control de temperatura,humedad y Verificación de sensores de humo</v>
      </c>
      <c r="N385" s="266">
        <f>'01-Mapa de riesgo-UO'!AB386</f>
        <v>0</v>
      </c>
      <c r="O385" s="266" t="str">
        <f>'01-Mapa de riesgo-UO'!AF386</f>
        <v>Asignado</v>
      </c>
      <c r="P385" s="268" t="str">
        <f>'01-Mapa de riesgo-UO'!AK386</f>
        <v>Oportuno</v>
      </c>
      <c r="Q385" s="268" t="str">
        <f>'01-Mapa de riesgo-UO'!AP386</f>
        <v>Preventivo</v>
      </c>
      <c r="R385" s="464" t="str">
        <f>'01-Mapa de riesgo-UO'!AR386</f>
        <v>ACEPTABLE</v>
      </c>
      <c r="S385" s="589" t="s">
        <v>2729</v>
      </c>
      <c r="T385" s="589"/>
      <c r="U385" s="269" t="str">
        <f>'01-Mapa de riesgo-UO'!AW386</f>
        <v>ASUMIR</v>
      </c>
      <c r="V385" s="269">
        <f>'01-Mapa de riesgo-UO'!AX386</f>
        <v>0</v>
      </c>
      <c r="W385" s="270" t="str">
        <f>'01-Mapa de riesgo-UO'!K386</f>
        <v xml:space="preserve">Pérdida de la información de las series documentales conservadas físicamente </v>
      </c>
      <c r="X385" s="271"/>
      <c r="Y385" s="272"/>
      <c r="Z385" s="273"/>
      <c r="AA385" s="273"/>
      <c r="AB385" s="621" t="s">
        <v>2213</v>
      </c>
      <c r="AC385" s="264"/>
    </row>
    <row r="386" spans="1:29" ht="54.75" hidden="1" customHeight="1" x14ac:dyDescent="0.2">
      <c r="A386" s="462"/>
      <c r="B386" s="462"/>
      <c r="C386" s="462"/>
      <c r="D386" s="462"/>
      <c r="E386" s="462"/>
      <c r="F386" s="462"/>
      <c r="G386" s="266" t="str">
        <f>'01-Mapa de riesgo-UO'!I387</f>
        <v>Controles de acceso deficientes</v>
      </c>
      <c r="H386" s="462"/>
      <c r="I386" s="462"/>
      <c r="J386" s="462"/>
      <c r="K386" s="591"/>
      <c r="L386" s="589"/>
      <c r="M386" s="267" t="str">
        <f>'01-Mapa de riesgo-UO'!W387</f>
        <v>Microfilmación y Digitalización</v>
      </c>
      <c r="N386" s="266">
        <f>'01-Mapa de riesgo-UO'!AB387</f>
        <v>0</v>
      </c>
      <c r="O386" s="266" t="str">
        <f>'01-Mapa de riesgo-UO'!AF387</f>
        <v>Asignado</v>
      </c>
      <c r="P386" s="268" t="str">
        <f>'01-Mapa de riesgo-UO'!AK387</f>
        <v>Oportuno</v>
      </c>
      <c r="Q386" s="268" t="str">
        <f>'01-Mapa de riesgo-UO'!AP387</f>
        <v>Preventivo</v>
      </c>
      <c r="R386" s="462"/>
      <c r="S386" s="589" t="s">
        <v>2730</v>
      </c>
      <c r="T386" s="589"/>
      <c r="U386" s="269" t="str">
        <f>'01-Mapa de riesgo-UO'!AW387</f>
        <v>ASUMIR</v>
      </c>
      <c r="V386" s="269">
        <f>'01-Mapa de riesgo-UO'!AX387</f>
        <v>0</v>
      </c>
      <c r="W386" s="270">
        <f>'01-Mapa de riesgo-UO'!K387</f>
        <v>0</v>
      </c>
      <c r="X386" s="271"/>
      <c r="Y386" s="272"/>
      <c r="Z386" s="273"/>
      <c r="AA386" s="273"/>
      <c r="AB386" s="621"/>
      <c r="AC386" s="264"/>
    </row>
    <row r="387" spans="1:29" ht="54.75" hidden="1" customHeight="1" x14ac:dyDescent="0.2">
      <c r="A387" s="463"/>
      <c r="B387" s="463"/>
      <c r="C387" s="463"/>
      <c r="D387" s="463"/>
      <c r="E387" s="463"/>
      <c r="F387" s="463"/>
      <c r="G387" s="266">
        <f>'01-Mapa de riesgo-UO'!I388</f>
        <v>0</v>
      </c>
      <c r="H387" s="463"/>
      <c r="I387" s="463"/>
      <c r="J387" s="463"/>
      <c r="K387" s="591"/>
      <c r="L387" s="589"/>
      <c r="M387" s="267" t="str">
        <f>'01-Mapa de riesgo-UO'!W388</f>
        <v>Inventario documental</v>
      </c>
      <c r="N387" s="266">
        <f>'01-Mapa de riesgo-UO'!AB388</f>
        <v>0</v>
      </c>
      <c r="O387" s="266" t="str">
        <f>'01-Mapa de riesgo-UO'!AF388</f>
        <v>Asignado</v>
      </c>
      <c r="P387" s="268" t="str">
        <f>'01-Mapa de riesgo-UO'!AK388</f>
        <v>Oportuno</v>
      </c>
      <c r="Q387" s="268" t="str">
        <f>'01-Mapa de riesgo-UO'!AP388</f>
        <v>Preventivo</v>
      </c>
      <c r="R387" s="463"/>
      <c r="S387" s="589" t="s">
        <v>2731</v>
      </c>
      <c r="T387" s="589"/>
      <c r="U387" s="269" t="str">
        <f>'01-Mapa de riesgo-UO'!AW388</f>
        <v>ASUMIR</v>
      </c>
      <c r="V387" s="269">
        <f>'01-Mapa de riesgo-UO'!AX388</f>
        <v>0</v>
      </c>
      <c r="W387" s="270">
        <f>'01-Mapa de riesgo-UO'!K388</f>
        <v>0</v>
      </c>
      <c r="X387" s="271"/>
      <c r="Y387" s="272"/>
      <c r="Z387" s="273"/>
      <c r="AA387" s="273"/>
      <c r="AB387" s="621"/>
      <c r="AC387" s="264"/>
    </row>
    <row r="388" spans="1:29" ht="54.75" hidden="1" customHeight="1" x14ac:dyDescent="0.2">
      <c r="A388" s="465">
        <v>127</v>
      </c>
      <c r="B388" s="465" t="str">
        <f>'01-Mapa de riesgo-UO'!D389</f>
        <v>ADMINISTRACIÓN_INSTITUCIONAL</v>
      </c>
      <c r="C388" s="461" t="str">
        <f>+'01-Mapa de riesgo-UO'!F389</f>
        <v>NO</v>
      </c>
      <c r="D388" s="461" t="str">
        <f>'01-Mapa de riesgo-UO'!J389</f>
        <v>Cumplimiento</v>
      </c>
      <c r="E388" s="461" t="str">
        <f>'01-Mapa de riesgo-UO'!K389</f>
        <v xml:space="preserve">Incumplimiento en Normatividad Archivistica conforme a la actualización de los Instrumentos Archivisticos (TRD, CCD, PGD,  FUID) </v>
      </c>
      <c r="F388" s="461" t="str">
        <f>'01-Mapa de riesgo-UO'!L389</f>
        <v xml:space="preserve">Instrumentos archivisticos desactualizados y no alineados con los cambios institucionales </v>
      </c>
      <c r="G388" s="266" t="str">
        <f>'01-Mapa de riesgo-UO'!I389</f>
        <v>Cambios constantes en la Normativa Archivistica Nacional</v>
      </c>
      <c r="H388" s="461"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64" t="str">
        <f>'01-Mapa de riesgo-UO'!AT389</f>
        <v>LEVE</v>
      </c>
      <c r="J388" s="461" t="str">
        <f>'01-Mapa de riesgo-UO'!AU389</f>
        <v xml:space="preserve">Instrumentos Archivisticos actualizados  (PGD y FUID)  y Convalidados (TRD Y CCD) </v>
      </c>
      <c r="K388" s="591">
        <v>4</v>
      </c>
      <c r="L388" s="589" t="s">
        <v>2725</v>
      </c>
      <c r="M388" s="267" t="str">
        <f>'01-Mapa de riesgo-UO'!W389</f>
        <v>Actualización Inventario documental</v>
      </c>
      <c r="N388" s="266">
        <f>'01-Mapa de riesgo-UO'!AB389</f>
        <v>0</v>
      </c>
      <c r="O388" s="266" t="str">
        <f>'01-Mapa de riesgo-UO'!AF389</f>
        <v>Asignado</v>
      </c>
      <c r="P388" s="268" t="str">
        <f>'01-Mapa de riesgo-UO'!AK389</f>
        <v>Oportuno</v>
      </c>
      <c r="Q388" s="268" t="str">
        <f>'01-Mapa de riesgo-UO'!AP389</f>
        <v>Preventivo</v>
      </c>
      <c r="R388" s="464" t="str">
        <f>'01-Mapa de riesgo-UO'!AR389</f>
        <v>ACEPTABLE</v>
      </c>
      <c r="S388" s="589" t="s">
        <v>2731</v>
      </c>
      <c r="T388" s="589"/>
      <c r="U388" s="269" t="str">
        <f>'01-Mapa de riesgo-UO'!AW389</f>
        <v>ASUMIR</v>
      </c>
      <c r="V388" s="269">
        <f>'01-Mapa de riesgo-UO'!AX389</f>
        <v>0</v>
      </c>
      <c r="W388" s="270" t="str">
        <f>'01-Mapa de riesgo-UO'!K389</f>
        <v xml:space="preserve">Incumplimiento en Normatividad Archivistica conforme a la actualización de los Instrumentos Archivisticos (TRD, CCD, PGD,  FUID) </v>
      </c>
      <c r="X388" s="271"/>
      <c r="Y388" s="272"/>
      <c r="Z388" s="273"/>
      <c r="AA388" s="273"/>
      <c r="AB388" s="621" t="s">
        <v>2213</v>
      </c>
      <c r="AC388" s="264"/>
    </row>
    <row r="389" spans="1:29" ht="54.75" hidden="1" customHeight="1" x14ac:dyDescent="0.2">
      <c r="A389" s="462"/>
      <c r="B389" s="462"/>
      <c r="C389" s="462"/>
      <c r="D389" s="462"/>
      <c r="E389" s="462"/>
      <c r="F389" s="462"/>
      <c r="G389" s="266" t="str">
        <f>'01-Mapa de riesgo-UO'!I390</f>
        <v>Modificaciones en la Estructura Organizacional y que tienen relación directa con los instrumentos archivisticos</v>
      </c>
      <c r="H389" s="462"/>
      <c r="I389" s="462"/>
      <c r="J389" s="462"/>
      <c r="K389" s="591"/>
      <c r="L389" s="589"/>
      <c r="M389" s="267" t="str">
        <f>'01-Mapa de riesgo-UO'!W390</f>
        <v>Actualización Programa de Gestión Documental</v>
      </c>
      <c r="N389" s="266">
        <f>'01-Mapa de riesgo-UO'!AB390</f>
        <v>0</v>
      </c>
      <c r="O389" s="266" t="str">
        <f>'01-Mapa de riesgo-UO'!AF390</f>
        <v>Asignado</v>
      </c>
      <c r="P389" s="268" t="str">
        <f>'01-Mapa de riesgo-UO'!AK390</f>
        <v>Oportuno</v>
      </c>
      <c r="Q389" s="268" t="str">
        <f>'01-Mapa de riesgo-UO'!AP390</f>
        <v>Preventivo</v>
      </c>
      <c r="R389" s="462"/>
      <c r="S389" s="589" t="s">
        <v>2718</v>
      </c>
      <c r="T389" s="589"/>
      <c r="U389" s="269" t="str">
        <f>'01-Mapa de riesgo-UO'!AW390</f>
        <v>ASUMIR</v>
      </c>
      <c r="V389" s="269">
        <f>'01-Mapa de riesgo-UO'!AX390</f>
        <v>0</v>
      </c>
      <c r="W389" s="270">
        <f>'01-Mapa de riesgo-UO'!K390</f>
        <v>0</v>
      </c>
      <c r="X389" s="271"/>
      <c r="Y389" s="272"/>
      <c r="Z389" s="273"/>
      <c r="AA389" s="273"/>
      <c r="AB389" s="621"/>
      <c r="AC389" s="264"/>
    </row>
    <row r="390" spans="1:29" ht="54.75" hidden="1" customHeight="1" x14ac:dyDescent="0.2">
      <c r="A390" s="463"/>
      <c r="B390" s="463"/>
      <c r="C390" s="463"/>
      <c r="D390" s="463"/>
      <c r="E390" s="463"/>
      <c r="F390" s="463"/>
      <c r="G390" s="266">
        <f>'01-Mapa de riesgo-UO'!I391</f>
        <v>0</v>
      </c>
      <c r="H390" s="463"/>
      <c r="I390" s="463"/>
      <c r="J390" s="463"/>
      <c r="K390" s="591"/>
      <c r="L390" s="589"/>
      <c r="M390" s="267" t="str">
        <f>'01-Mapa de riesgo-UO'!W391</f>
        <v>Actualización  de las Series Documentales  unidades organizacionales académicas y administrativas</v>
      </c>
      <c r="N390" s="266">
        <f>'01-Mapa de riesgo-UO'!AB391</f>
        <v>0</v>
      </c>
      <c r="O390" s="266" t="str">
        <f>'01-Mapa de riesgo-UO'!AF391</f>
        <v>Asignado</v>
      </c>
      <c r="P390" s="268" t="str">
        <f>'01-Mapa de riesgo-UO'!AK391</f>
        <v>Oportuno</v>
      </c>
      <c r="Q390" s="268" t="str">
        <f>'01-Mapa de riesgo-UO'!AP391</f>
        <v>Preventivo</v>
      </c>
      <c r="R390" s="463"/>
      <c r="S390" s="589" t="s">
        <v>2732</v>
      </c>
      <c r="T390" s="589"/>
      <c r="U390" s="269" t="str">
        <f>'01-Mapa de riesgo-UO'!AW391</f>
        <v>ASUMIR</v>
      </c>
      <c r="V390" s="269">
        <f>'01-Mapa de riesgo-UO'!AX391</f>
        <v>0</v>
      </c>
      <c r="W390" s="270">
        <f>'01-Mapa de riesgo-UO'!K391</f>
        <v>0</v>
      </c>
      <c r="X390" s="271"/>
      <c r="Y390" s="272"/>
      <c r="Z390" s="273"/>
      <c r="AA390" s="273"/>
      <c r="AB390" s="621"/>
      <c r="AC390" s="264"/>
    </row>
    <row r="391" spans="1:29" ht="54.75" hidden="1" customHeight="1" x14ac:dyDescent="0.2">
      <c r="A391" s="465">
        <v>128</v>
      </c>
      <c r="B391" s="465" t="str">
        <f>'01-Mapa de riesgo-UO'!D392</f>
        <v>CONTROL_SEGUIMIENTO</v>
      </c>
      <c r="C391" s="461" t="str">
        <f>+'01-Mapa de riesgo-UO'!F392</f>
        <v>NO</v>
      </c>
      <c r="D391" s="461" t="str">
        <f>'01-Mapa de riesgo-UO'!J392</f>
        <v>Cumplimiento</v>
      </c>
      <c r="E391" s="461" t="str">
        <f>'01-Mapa de riesgo-UO'!K392</f>
        <v>Incumplimiento de los tiempos establecidos en la Ley para dar respuesta oportuna de PQRS  interpuestas por la Ciudadanía a través de los diferentes canales establecidos por la universidad.</v>
      </c>
      <c r="F391" s="461" t="str">
        <f>'01-Mapa de riesgo-UO'!L392</f>
        <v xml:space="preserve">Responder por fuera de los términos establecidos por la Ley a los diferentes PQRS recibidos en la Institución. </v>
      </c>
      <c r="G391" s="266" t="str">
        <f>'01-Mapa de riesgo-UO'!I392</f>
        <v>Error u omisión por parte de los responsables  encargados de dar respuesta a los PQRS</v>
      </c>
      <c r="H391" s="461" t="str">
        <f>'01-Mapa de riesgo-UO'!M392</f>
        <v>Falta disciplinaria.
Insatisfacción por parte del   ciudadano
Sanción o hallazgo por parte de entes de control
Pérdida de imagen de la institución.</v>
      </c>
      <c r="I391" s="464" t="str">
        <f>'01-Mapa de riesgo-UO'!AT392</f>
        <v>LEVE</v>
      </c>
      <c r="J391" s="461" t="str">
        <f>'01-Mapa de riesgo-UO'!AU392</f>
        <v xml:space="preserve">(No. PQRS sin responder en los tiempos establecidos durante el año / total de PQRS  recibidas durante el año)*100  </v>
      </c>
      <c r="K391" s="542">
        <v>1E-3</v>
      </c>
      <c r="L391" s="533" t="s">
        <v>2762</v>
      </c>
      <c r="M391" s="267" t="str">
        <f>'01-Mapa de riesgo-UO'!W392</f>
        <v>Generación de alertas por correo electrónico y visuales en el aplicativo PQRS a los responsables de cada unidad organizacional, con respecto al estado de los PQRS pendientes por responder.</v>
      </c>
      <c r="N391" s="266" t="str">
        <f>'01-Mapa de riesgo-UO'!AB392</f>
        <v>Aplicativo PQRS</v>
      </c>
      <c r="O391" s="266" t="str">
        <f>'01-Mapa de riesgo-UO'!AF392</f>
        <v>Asignado</v>
      </c>
      <c r="P391" s="268" t="str">
        <f>'01-Mapa de riesgo-UO'!AK392</f>
        <v>Oportuno</v>
      </c>
      <c r="Q391" s="268" t="str">
        <f>'01-Mapa de riesgo-UO'!AP392</f>
        <v>Preventivo</v>
      </c>
      <c r="R391" s="464" t="str">
        <f>'01-Mapa de riesgo-UO'!AR392</f>
        <v>FUERTE</v>
      </c>
      <c r="S391" s="571" t="s">
        <v>2767</v>
      </c>
      <c r="T391" s="601"/>
      <c r="U391" s="269" t="str">
        <f>'01-Mapa de riesgo-UO'!AW392</f>
        <v>ASUMIR</v>
      </c>
      <c r="V391" s="269">
        <f>'01-Mapa de riesgo-UO'!AX392</f>
        <v>0</v>
      </c>
      <c r="W391" s="270" t="str">
        <f>'01-Mapa de riesgo-UO'!K392</f>
        <v>Incumplimiento de los tiempos establecidos en la Ley para dar respuesta oportuna de PQRS  interpuestas por la Ciudadanía a través de los diferentes canales establecidos por la universidad.</v>
      </c>
      <c r="X391" s="271"/>
      <c r="Y391" s="272"/>
      <c r="Z391" s="273"/>
      <c r="AA391" s="273"/>
      <c r="AB391" s="479" t="s">
        <v>2213</v>
      </c>
      <c r="AC391" s="264"/>
    </row>
    <row r="392" spans="1:29" ht="54.75" hidden="1" customHeight="1" x14ac:dyDescent="0.2">
      <c r="A392" s="462"/>
      <c r="B392" s="462"/>
      <c r="C392" s="462"/>
      <c r="D392" s="462"/>
      <c r="E392" s="462"/>
      <c r="F392" s="462"/>
      <c r="G392" s="266" t="str">
        <f>'01-Mapa de riesgo-UO'!I393</f>
        <v xml:space="preserve">Limitaciones en los accesos a los medios tecnológicos para dar respuesta oportuna. </v>
      </c>
      <c r="H392" s="462"/>
      <c r="I392" s="462"/>
      <c r="J392" s="462"/>
      <c r="K392" s="622"/>
      <c r="L392" s="604"/>
      <c r="M392" s="267" t="str">
        <f>'01-Mapa de riesgo-UO'!W393</f>
        <v>Socialización del Sistema PQRS y de la normatividad aplicable a la institución.</v>
      </c>
      <c r="N392" s="266">
        <f>'01-Mapa de riesgo-UO'!AB393</f>
        <v>0</v>
      </c>
      <c r="O392" s="266" t="str">
        <f>'01-Mapa de riesgo-UO'!AF393</f>
        <v>Asignado</v>
      </c>
      <c r="P392" s="268" t="str">
        <f>'01-Mapa de riesgo-UO'!AK393</f>
        <v>Oportuno</v>
      </c>
      <c r="Q392" s="268" t="str">
        <f>'01-Mapa de riesgo-UO'!AP393</f>
        <v>Preventivo</v>
      </c>
      <c r="R392" s="462"/>
      <c r="S392" s="571" t="s">
        <v>2768</v>
      </c>
      <c r="T392" s="601"/>
      <c r="U392" s="269" t="str">
        <f>'01-Mapa de riesgo-UO'!AW393</f>
        <v>ASUMIR</v>
      </c>
      <c r="V392" s="269">
        <f>'01-Mapa de riesgo-UO'!AX393</f>
        <v>0</v>
      </c>
      <c r="W392" s="270">
        <f>'01-Mapa de riesgo-UO'!K393</f>
        <v>0</v>
      </c>
      <c r="X392" s="271"/>
      <c r="Y392" s="272"/>
      <c r="Z392" s="273"/>
      <c r="AA392" s="273"/>
      <c r="AB392" s="602"/>
      <c r="AC392" s="264"/>
    </row>
    <row r="393" spans="1:29" ht="54.75" hidden="1" customHeight="1" x14ac:dyDescent="0.2">
      <c r="A393" s="463"/>
      <c r="B393" s="463"/>
      <c r="C393" s="463"/>
      <c r="D393" s="463"/>
      <c r="E393" s="463"/>
      <c r="F393" s="463"/>
      <c r="G393" s="266">
        <f>'01-Mapa de riesgo-UO'!I394</f>
        <v>0</v>
      </c>
      <c r="H393" s="463"/>
      <c r="I393" s="463"/>
      <c r="J393" s="463"/>
      <c r="K393" s="623"/>
      <c r="L393" s="605"/>
      <c r="M393" s="267">
        <f>'01-Mapa de riesgo-UO'!W394</f>
        <v>0</v>
      </c>
      <c r="N393" s="266">
        <f>'01-Mapa de riesgo-UO'!AB394</f>
        <v>0</v>
      </c>
      <c r="O393" s="266">
        <f>'01-Mapa de riesgo-UO'!AF394</f>
        <v>0</v>
      </c>
      <c r="P393" s="268">
        <f>'01-Mapa de riesgo-UO'!AK394</f>
        <v>0</v>
      </c>
      <c r="Q393" s="268">
        <f>'01-Mapa de riesgo-UO'!AP394</f>
        <v>0</v>
      </c>
      <c r="R393" s="463"/>
      <c r="S393" s="571"/>
      <c r="T393" s="601"/>
      <c r="U393" s="269">
        <f>'01-Mapa de riesgo-UO'!AW394</f>
        <v>0</v>
      </c>
      <c r="V393" s="269">
        <f>'01-Mapa de riesgo-UO'!AX394</f>
        <v>0</v>
      </c>
      <c r="W393" s="270">
        <f>'01-Mapa de riesgo-UO'!K394</f>
        <v>0</v>
      </c>
      <c r="X393" s="253"/>
      <c r="Y393" s="253"/>
      <c r="Z393" s="253"/>
      <c r="AA393" s="253"/>
      <c r="AB393" s="603"/>
      <c r="AC393" s="264"/>
    </row>
    <row r="394" spans="1:29" ht="54.75" hidden="1" customHeight="1" x14ac:dyDescent="0.2">
      <c r="A394" s="465">
        <v>129</v>
      </c>
      <c r="B394" s="465" t="str">
        <f>'01-Mapa de riesgo-UO'!D395</f>
        <v>DIRECCIONAMIENTO_INSTITUCIONAL</v>
      </c>
      <c r="C394" s="461" t="str">
        <f>+'01-Mapa de riesgo-UO'!F395</f>
        <v>NO</v>
      </c>
      <c r="D394" s="461" t="str">
        <f>'01-Mapa de riesgo-UO'!J395</f>
        <v>Financiero</v>
      </c>
      <c r="E394" s="461" t="str">
        <f>'01-Mapa de riesgo-UO'!K395</f>
        <v>Ajustes en el presupuesto Institucional no previstos o aplazamientos de gastos priorizados para la vigencia.</v>
      </c>
      <c r="F394" s="461" t="str">
        <f>'01-Mapa de riesgo-UO'!L395</f>
        <v>. 
Probabilidad de requerirse ajustes en el presupuesto Institucional no previstos o aplazamientos de gastos priorizados para la vigencia, para atender gastos adicionales no proyectados</v>
      </c>
      <c r="G394" s="266" t="str">
        <f>'01-Mapa de riesgo-UO'!I395</f>
        <v>Manualidad en la obtención y consolidación de la información necesaria para los análisis financieros respectivos.</v>
      </c>
      <c r="H394" s="461"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64" t="str">
        <f>'01-Mapa de riesgo-UO'!AT395</f>
        <v>MODERADO</v>
      </c>
      <c r="J394" s="461" t="str">
        <f>'01-Mapa de riesgo-UO'!AU395</f>
        <v>(Gastos adicionales no contemplados en la vigencia / Total presupuesto Institucional de la vigencia) * 100</v>
      </c>
      <c r="K394" s="627">
        <v>1.47E-2</v>
      </c>
      <c r="L394" s="589" t="s">
        <v>2763</v>
      </c>
      <c r="M394" s="267" t="str">
        <f>'01-Mapa de riesgo-UO'!W395</f>
        <v>Trazabilidad de ejecución de gastos de la vigencia, mediante reportes de los sistemas de información disponibles</v>
      </c>
      <c r="N394" s="266">
        <f>'01-Mapa de riesgo-UO'!AB395</f>
        <v>0</v>
      </c>
      <c r="O394" s="266" t="str">
        <f>'01-Mapa de riesgo-UO'!AF395</f>
        <v>Asignado</v>
      </c>
      <c r="P394" s="268" t="str">
        <f>'01-Mapa de riesgo-UO'!AK395</f>
        <v>Oportuno</v>
      </c>
      <c r="Q394" s="268" t="str">
        <f>'01-Mapa de riesgo-UO'!AP395</f>
        <v>Preventivo</v>
      </c>
      <c r="R394" s="464" t="str">
        <f>'01-Mapa de riesgo-UO'!AR395</f>
        <v>ACEPTABLE</v>
      </c>
      <c r="S394" s="589" t="s">
        <v>2746</v>
      </c>
      <c r="T394" s="589"/>
      <c r="U394" s="269" t="str">
        <f>'01-Mapa de riesgo-UO'!AW395</f>
        <v>REDUCIR</v>
      </c>
      <c r="V394" s="269" t="str">
        <f>'01-Mapa de riesgo-UO'!AX395</f>
        <v>Generar espacios de socialización y retroalimentación de las necesidades del presupuesto en las facultades y dependencias administrativas.</v>
      </c>
      <c r="W394" s="270" t="str">
        <f>'01-Mapa de riesgo-UO'!K395</f>
        <v>Ajustes en el presupuesto Institucional no previstos o aplazamientos de gastos priorizados para la vigencia.</v>
      </c>
      <c r="X394" s="253" t="s">
        <v>541</v>
      </c>
      <c r="Y394" s="253" t="s">
        <v>2759</v>
      </c>
      <c r="Z394" s="253" t="s">
        <v>544</v>
      </c>
      <c r="AA394" s="253" t="s">
        <v>2777</v>
      </c>
      <c r="AB394" s="479" t="s">
        <v>2213</v>
      </c>
      <c r="AC394" s="264"/>
    </row>
    <row r="395" spans="1:29" ht="54.75" hidden="1" customHeight="1" x14ac:dyDescent="0.2">
      <c r="A395" s="462"/>
      <c r="B395" s="462"/>
      <c r="C395" s="462"/>
      <c r="D395" s="462"/>
      <c r="E395" s="462"/>
      <c r="F395" s="462"/>
      <c r="G395" s="266" t="str">
        <f>'01-Mapa de riesgo-UO'!I396</f>
        <v>Omisión de información en la planeación e identificación de necesidades presupuestales desde las dependencias académicas y administrativas</v>
      </c>
      <c r="H395" s="462"/>
      <c r="I395" s="462"/>
      <c r="J395" s="462"/>
      <c r="K395" s="626"/>
      <c r="L395" s="589"/>
      <c r="M395" s="267" t="str">
        <f>'01-Mapa de riesgo-UO'!W396</f>
        <v xml:space="preserve">Herramienta tecnológica para la consolidación y monitoreo de necesidades presupuestales de cada dependencia. </v>
      </c>
      <c r="N395" s="266">
        <f>'01-Mapa de riesgo-UO'!AB396</f>
        <v>0</v>
      </c>
      <c r="O395" s="266" t="str">
        <f>'01-Mapa de riesgo-UO'!AF396</f>
        <v>Asignado</v>
      </c>
      <c r="P395" s="268" t="str">
        <f>'01-Mapa de riesgo-UO'!AK396</f>
        <v>Oportuno</v>
      </c>
      <c r="Q395" s="268" t="str">
        <f>'01-Mapa de riesgo-UO'!AP396</f>
        <v>Preventivo</v>
      </c>
      <c r="R395" s="462"/>
      <c r="S395" s="589" t="s">
        <v>2769</v>
      </c>
      <c r="T395" s="589"/>
      <c r="U395" s="269" t="str">
        <f>'01-Mapa de riesgo-UO'!AW396</f>
        <v>REDUCIR</v>
      </c>
      <c r="V395" s="269" t="str">
        <f>'01-Mapa de riesgo-UO'!AX396</f>
        <v xml:space="preserve">Generar alertas a través de correo electrónico ante la observancia de inconsistencias o carencia de diligenciamiento de necesidades de presupuesto en la herramienta tecnológica. </v>
      </c>
      <c r="W395" s="270">
        <f>'01-Mapa de riesgo-UO'!K396</f>
        <v>0</v>
      </c>
      <c r="X395" s="253" t="s">
        <v>541</v>
      </c>
      <c r="Y395" s="253" t="s">
        <v>2778</v>
      </c>
      <c r="Z395" s="253" t="s">
        <v>544</v>
      </c>
      <c r="AA395" s="253" t="s">
        <v>2779</v>
      </c>
      <c r="AB395" s="602"/>
      <c r="AC395" s="264"/>
    </row>
    <row r="396" spans="1:29" ht="54.75" hidden="1" customHeight="1" x14ac:dyDescent="0.2">
      <c r="A396" s="463"/>
      <c r="B396" s="463"/>
      <c r="C396" s="463"/>
      <c r="D396" s="463"/>
      <c r="E396" s="463"/>
      <c r="F396" s="463"/>
      <c r="G396" s="266" t="str">
        <f>'01-Mapa de riesgo-UO'!I397</f>
        <v>Aprobación por parte de los órganos colegiados, de propuestas  que no contaron con el análisis financiero respectivo de manera previa.</v>
      </c>
      <c r="H396" s="463"/>
      <c r="I396" s="463"/>
      <c r="J396" s="463"/>
      <c r="K396" s="626"/>
      <c r="L396" s="589"/>
      <c r="M396" s="267" t="str">
        <f>'01-Mapa de riesgo-UO'!W397</f>
        <v>Monitoreo y solicitud información de proyectos a proponentes previa reunión para la toma de desiciones, estén incluidas o no en los ordenes del día</v>
      </c>
      <c r="N396" s="266">
        <f>'01-Mapa de riesgo-UO'!AB397</f>
        <v>0</v>
      </c>
      <c r="O396" s="266" t="str">
        <f>'01-Mapa de riesgo-UO'!AF397</f>
        <v>Asignado</v>
      </c>
      <c r="P396" s="268" t="str">
        <f>'01-Mapa de riesgo-UO'!AK397</f>
        <v>Oportuno</v>
      </c>
      <c r="Q396" s="268" t="str">
        <f>'01-Mapa de riesgo-UO'!AP397</f>
        <v>Preventivo</v>
      </c>
      <c r="R396" s="463"/>
      <c r="S396" s="589" t="s">
        <v>2770</v>
      </c>
      <c r="T396" s="589"/>
      <c r="U396" s="269" t="str">
        <f>'01-Mapa de riesgo-UO'!AW397</f>
        <v>REDUCIR</v>
      </c>
      <c r="V396" s="269" t="str">
        <f>'01-Mapa de riesgo-UO'!AX397</f>
        <v>Acordar con la Secretaria General, el no tramitar algún acuerdo con impacto financiero, sin que previamente se haya emitido el concepto correspondiente.</v>
      </c>
      <c r="W396" s="270">
        <f>'01-Mapa de riesgo-UO'!K397</f>
        <v>0</v>
      </c>
      <c r="X396" s="253" t="s">
        <v>541</v>
      </c>
      <c r="Y396" s="253" t="s">
        <v>2761</v>
      </c>
      <c r="Z396" s="253" t="s">
        <v>544</v>
      </c>
      <c r="AA396" s="253" t="s">
        <v>2780</v>
      </c>
      <c r="AB396" s="603"/>
      <c r="AC396" s="264"/>
    </row>
    <row r="397" spans="1:29" ht="54.75" hidden="1" customHeight="1" x14ac:dyDescent="0.2">
      <c r="A397" s="465">
        <v>130</v>
      </c>
      <c r="B397" s="465" t="str">
        <f>'01-Mapa de riesgo-UO'!D398</f>
        <v>EXTENSIÓN_PROYECCIÓN_SOCIAL</v>
      </c>
      <c r="C397" s="461" t="str">
        <f>+'01-Mapa de riesgo-UO'!F398</f>
        <v>NO</v>
      </c>
      <c r="D397" s="461" t="str">
        <f>'01-Mapa de riesgo-UO'!J398</f>
        <v>Operacional</v>
      </c>
      <c r="E397" s="461" t="str">
        <f>'01-Mapa de riesgo-UO'!K398</f>
        <v>Probabilidad de que se presenten contratos o convenios entre la universidad y entes externos que no cumplan con los lineamientos institucionales y no cuentan con respaldo financiero.</v>
      </c>
      <c r="F397" s="461" t="str">
        <f>'01-Mapa de riesgo-UO'!L398</f>
        <v>Contratos o convenios no alineados a las directrices institucionales.</v>
      </c>
      <c r="G397" s="266" t="str">
        <f>'01-Mapa de riesgo-UO'!I398</f>
        <v xml:space="preserve">Desconocimiento de los lineamientos por parte del personal de la Institución para la suscripción de contratos o convenios. </v>
      </c>
      <c r="H397" s="461"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64" t="str">
        <f>'01-Mapa de riesgo-UO'!AT398</f>
        <v>LEVE</v>
      </c>
      <c r="J397" s="461" t="str">
        <f>'01-Mapa de riesgo-UO'!AU398</f>
        <v>(No. de convenios y contratatos  revisados por la VAF / Total convenios y contratos suscritos en la univesidad ) * 100</v>
      </c>
      <c r="K397" s="625">
        <v>1</v>
      </c>
      <c r="L397" s="624" t="s">
        <v>2739</v>
      </c>
      <c r="M397" s="267" t="str">
        <f>'01-Mapa de riesgo-UO'!W398</f>
        <v>Revisión por parte de la Vicerrectoría Administrativa y Financiera de los contratos y convenios que se envían desde la Oficina Jurídica.</v>
      </c>
      <c r="N397" s="266">
        <f>'01-Mapa de riesgo-UO'!AB398</f>
        <v>0</v>
      </c>
      <c r="O397" s="266" t="str">
        <f>'01-Mapa de riesgo-UO'!AF398</f>
        <v>Asignado</v>
      </c>
      <c r="P397" s="268" t="str">
        <f>'01-Mapa de riesgo-UO'!AK398</f>
        <v>Oportuno</v>
      </c>
      <c r="Q397" s="268" t="str">
        <f>'01-Mapa de riesgo-UO'!AP398</f>
        <v>Detectivo</v>
      </c>
      <c r="R397" s="464" t="str">
        <f>'01-Mapa de riesgo-UO'!AR398</f>
        <v>ACEPTABLE</v>
      </c>
      <c r="S397" s="624" t="s">
        <v>2749</v>
      </c>
      <c r="T397" s="624"/>
      <c r="U397" s="269" t="str">
        <f>'01-Mapa de riesgo-UO'!AW398</f>
        <v>ASUMIR</v>
      </c>
      <c r="V397" s="269">
        <f>'01-Mapa de riesgo-UO'!AX398</f>
        <v>0</v>
      </c>
      <c r="W397" s="270" t="str">
        <f>'01-Mapa de riesgo-UO'!K398</f>
        <v>Probabilidad de que se presenten contratos o convenios entre la universidad y entes externos que no cumplan con los lineamientos institucionales y no cuentan con respaldo financiero.</v>
      </c>
      <c r="X397" s="271"/>
      <c r="Y397" s="272"/>
      <c r="Z397" s="273"/>
      <c r="AA397" s="273"/>
      <c r="AB397" s="479" t="s">
        <v>2213</v>
      </c>
      <c r="AC397" s="264"/>
    </row>
    <row r="398" spans="1:29" ht="54.75" hidden="1" customHeight="1" x14ac:dyDescent="0.2">
      <c r="A398" s="462"/>
      <c r="B398" s="462"/>
      <c r="C398" s="462"/>
      <c r="D398" s="462"/>
      <c r="E398" s="462"/>
      <c r="F398" s="462"/>
      <c r="G398" s="266" t="str">
        <f>'01-Mapa de riesgo-UO'!I399</f>
        <v>Entrega inoportuna de la información por parte del proponente.</v>
      </c>
      <c r="H398" s="462"/>
      <c r="I398" s="462"/>
      <c r="J398" s="462"/>
      <c r="K398" s="626"/>
      <c r="L398" s="624"/>
      <c r="M398" s="267" t="str">
        <f>'01-Mapa de riesgo-UO'!W399</f>
        <v>Revisión por parte de la alta Dirección (comité directivo) de los proyectos en trámite.</v>
      </c>
      <c r="N398" s="266">
        <f>'01-Mapa de riesgo-UO'!AB399</f>
        <v>0</v>
      </c>
      <c r="O398" s="266" t="str">
        <f>'01-Mapa de riesgo-UO'!AF399</f>
        <v>Asignado</v>
      </c>
      <c r="P398" s="268" t="str">
        <f>'01-Mapa de riesgo-UO'!AK399</f>
        <v>Oportuno</v>
      </c>
      <c r="Q398" s="268" t="str">
        <f>'01-Mapa de riesgo-UO'!AP399</f>
        <v>Preventivo</v>
      </c>
      <c r="R398" s="462"/>
      <c r="S398" s="624" t="s">
        <v>2750</v>
      </c>
      <c r="T398" s="624"/>
      <c r="U398" s="269" t="str">
        <f>'01-Mapa de riesgo-UO'!AW399</f>
        <v>ASUMIR</v>
      </c>
      <c r="V398" s="269">
        <f>'01-Mapa de riesgo-UO'!AX399</f>
        <v>0</v>
      </c>
      <c r="W398" s="270">
        <f>'01-Mapa de riesgo-UO'!K399</f>
        <v>0</v>
      </c>
      <c r="X398" s="271"/>
      <c r="Y398" s="272"/>
      <c r="Z398" s="273"/>
      <c r="AA398" s="273"/>
      <c r="AB398" s="602"/>
      <c r="AC398" s="264"/>
    </row>
    <row r="399" spans="1:29" ht="54.75" hidden="1" customHeight="1" x14ac:dyDescent="0.2">
      <c r="A399" s="463"/>
      <c r="B399" s="463"/>
      <c r="C399" s="463"/>
      <c r="D399" s="463"/>
      <c r="E399" s="463"/>
      <c r="F399" s="463"/>
      <c r="G399" s="266" t="str">
        <f>'01-Mapa de riesgo-UO'!I400</f>
        <v>Presiones de agentes externos para el cumplimiento de tiempos para la presentación de propuestas.</v>
      </c>
      <c r="H399" s="463"/>
      <c r="I399" s="463"/>
      <c r="J399" s="463"/>
      <c r="K399" s="626"/>
      <c r="L399" s="624"/>
      <c r="M399" s="267">
        <f>'01-Mapa de riesgo-UO'!W400</f>
        <v>0</v>
      </c>
      <c r="N399" s="266">
        <f>'01-Mapa de riesgo-UO'!AB400</f>
        <v>0</v>
      </c>
      <c r="O399" s="266">
        <f>'01-Mapa de riesgo-UO'!AF400</f>
        <v>0</v>
      </c>
      <c r="P399" s="268">
        <f>'01-Mapa de riesgo-UO'!AK400</f>
        <v>0</v>
      </c>
      <c r="Q399" s="268">
        <f>'01-Mapa de riesgo-UO'!AP400</f>
        <v>0</v>
      </c>
      <c r="R399" s="463"/>
      <c r="S399" s="571"/>
      <c r="T399" s="601"/>
      <c r="U399" s="269">
        <f>'01-Mapa de riesgo-UO'!AW400</f>
        <v>0</v>
      </c>
      <c r="V399" s="269">
        <f>'01-Mapa de riesgo-UO'!AX400</f>
        <v>0</v>
      </c>
      <c r="W399" s="270">
        <f>'01-Mapa de riesgo-UO'!K400</f>
        <v>0</v>
      </c>
      <c r="X399" s="253"/>
      <c r="Y399" s="253"/>
      <c r="Z399" s="253"/>
      <c r="AA399" s="253"/>
      <c r="AB399" s="603"/>
      <c r="AC399" s="264"/>
    </row>
    <row r="400" spans="1:29" ht="54.75" hidden="1" customHeight="1" x14ac:dyDescent="0.2">
      <c r="A400" s="465">
        <v>131</v>
      </c>
      <c r="B400" s="465" t="str">
        <f>'01-Mapa de riesgo-UO'!D401</f>
        <v>ASEGURAMIENTO_DE_LA_CALIDAD_INSTITUCIONAL</v>
      </c>
      <c r="C400" s="461" t="str">
        <f>+'01-Mapa de riesgo-UO'!F401</f>
        <v>SI</v>
      </c>
      <c r="D400" s="461" t="str">
        <f>'01-Mapa de riesgo-UO'!J401</f>
        <v>Corrupción</v>
      </c>
      <c r="E400" s="46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61" t="str">
        <f>'01-Mapa de riesgo-UO'!L401</f>
        <v>Permitir el uso de información sensible para la institución como contraseñas, instructivos, procedimientos o bases de datos a personas no autorizadas</v>
      </c>
      <c r="G400" s="266" t="str">
        <f>'01-Mapa de riesgo-UO'!I401</f>
        <v>Falta de ética profesional.</v>
      </c>
      <c r="H400" s="461" t="str">
        <f>'01-Mapa de riesgo-UO'!M401</f>
        <v>Pérdida de la confidencialidad de la información.
Pérdida de la vinculación laboral por incumplimiento de la claúsula de confidencialidad del contrato.
Afectación a la imagen de la Universidad</v>
      </c>
      <c r="I400" s="464" t="str">
        <f>'01-Mapa de riesgo-UO'!AT401</f>
        <v>LEVE</v>
      </c>
      <c r="J400" s="461" t="str">
        <f>'01-Mapa de riesgo-UO'!AU401</f>
        <v># de veces que se detecte y se denuncie</v>
      </c>
      <c r="K400" s="533">
        <v>0</v>
      </c>
      <c r="L400" s="533" t="s">
        <v>2740</v>
      </c>
      <c r="M400" s="267" t="str">
        <f>'01-Mapa de riesgo-UO'!W401</f>
        <v>Clausúla de confidencialidad establecida en el contrato</v>
      </c>
      <c r="N400" s="266">
        <f>'01-Mapa de riesgo-UO'!AB401</f>
        <v>0</v>
      </c>
      <c r="O400" s="266" t="str">
        <f>'01-Mapa de riesgo-UO'!AF401</f>
        <v>Asignado</v>
      </c>
      <c r="P400" s="268" t="str">
        <f>'01-Mapa de riesgo-UO'!AK401</f>
        <v>Oportuno</v>
      </c>
      <c r="Q400" s="268" t="str">
        <f>'01-Mapa de riesgo-UO'!AP401</f>
        <v>Preventivo</v>
      </c>
      <c r="R400" s="464" t="str">
        <f>'01-Mapa de riesgo-UO'!AR401</f>
        <v>ACEPTABLE</v>
      </c>
      <c r="S400" s="571" t="s">
        <v>2751</v>
      </c>
      <c r="T400" s="601"/>
      <c r="U400" s="269" t="str">
        <f>'01-Mapa de riesgo-UO'!AW401</f>
        <v>ASUMIR</v>
      </c>
      <c r="V400" s="269">
        <f>'01-Mapa de riesgo-UO'!AX401</f>
        <v>0</v>
      </c>
      <c r="W400" s="27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1"/>
      <c r="Y400" s="272"/>
      <c r="Z400" s="273"/>
      <c r="AA400" s="273"/>
      <c r="AB400" s="479" t="s">
        <v>2213</v>
      </c>
      <c r="AC400" s="264"/>
    </row>
    <row r="401" spans="1:29" ht="54.75" hidden="1" customHeight="1" x14ac:dyDescent="0.2">
      <c r="A401" s="462"/>
      <c r="B401" s="462"/>
      <c r="C401" s="462"/>
      <c r="D401" s="462"/>
      <c r="E401" s="462"/>
      <c r="F401" s="462"/>
      <c r="G401" s="266">
        <f>'01-Mapa de riesgo-UO'!I402</f>
        <v>0</v>
      </c>
      <c r="H401" s="462"/>
      <c r="I401" s="462"/>
      <c r="J401" s="462"/>
      <c r="K401" s="604"/>
      <c r="L401" s="604"/>
      <c r="M401" s="267">
        <f>'01-Mapa de riesgo-UO'!W402</f>
        <v>0</v>
      </c>
      <c r="N401" s="266">
        <f>'01-Mapa de riesgo-UO'!AB402</f>
        <v>0</v>
      </c>
      <c r="O401" s="266">
        <f>'01-Mapa de riesgo-UO'!AF402</f>
        <v>0</v>
      </c>
      <c r="P401" s="268">
        <f>'01-Mapa de riesgo-UO'!AK402</f>
        <v>0</v>
      </c>
      <c r="Q401" s="268">
        <f>'01-Mapa de riesgo-UO'!AP402</f>
        <v>0</v>
      </c>
      <c r="R401" s="462"/>
      <c r="S401" s="571"/>
      <c r="T401" s="601"/>
      <c r="U401" s="269">
        <f>'01-Mapa de riesgo-UO'!AW402</f>
        <v>0</v>
      </c>
      <c r="V401" s="269">
        <f>'01-Mapa de riesgo-UO'!AX402</f>
        <v>0</v>
      </c>
      <c r="W401" s="270">
        <f>'01-Mapa de riesgo-UO'!K402</f>
        <v>0</v>
      </c>
      <c r="X401" s="253"/>
      <c r="Y401" s="253"/>
      <c r="Z401" s="253"/>
      <c r="AA401" s="253"/>
      <c r="AB401" s="602"/>
      <c r="AC401" s="264"/>
    </row>
    <row r="402" spans="1:29" ht="54.75" hidden="1" customHeight="1" x14ac:dyDescent="0.2">
      <c r="A402" s="463"/>
      <c r="B402" s="463"/>
      <c r="C402" s="463"/>
      <c r="D402" s="463"/>
      <c r="E402" s="463"/>
      <c r="F402" s="463"/>
      <c r="G402" s="266">
        <f>'01-Mapa de riesgo-UO'!I403</f>
        <v>0</v>
      </c>
      <c r="H402" s="463"/>
      <c r="I402" s="463"/>
      <c r="J402" s="463"/>
      <c r="K402" s="605"/>
      <c r="L402" s="605"/>
      <c r="M402" s="267">
        <f>'01-Mapa de riesgo-UO'!W403</f>
        <v>0</v>
      </c>
      <c r="N402" s="266">
        <f>'01-Mapa de riesgo-UO'!AB403</f>
        <v>0</v>
      </c>
      <c r="O402" s="266">
        <f>'01-Mapa de riesgo-UO'!AF403</f>
        <v>0</v>
      </c>
      <c r="P402" s="268">
        <f>'01-Mapa de riesgo-UO'!AK403</f>
        <v>0</v>
      </c>
      <c r="Q402" s="268">
        <f>'01-Mapa de riesgo-UO'!AP403</f>
        <v>0</v>
      </c>
      <c r="R402" s="463"/>
      <c r="S402" s="571"/>
      <c r="T402" s="601"/>
      <c r="U402" s="269">
        <f>'01-Mapa de riesgo-UO'!AW403</f>
        <v>0</v>
      </c>
      <c r="V402" s="269">
        <f>'01-Mapa de riesgo-UO'!AX403</f>
        <v>0</v>
      </c>
      <c r="W402" s="270">
        <f>'01-Mapa de riesgo-UO'!K403</f>
        <v>0</v>
      </c>
      <c r="X402" s="253"/>
      <c r="Y402" s="253"/>
      <c r="Z402" s="253"/>
      <c r="AA402" s="253"/>
      <c r="AB402" s="603"/>
      <c r="AC402" s="264"/>
    </row>
    <row r="403" spans="1:29" ht="54.75" hidden="1" customHeight="1" x14ac:dyDescent="0.2">
      <c r="A403" s="465">
        <v>132</v>
      </c>
      <c r="B403" s="465" t="str">
        <f>'01-Mapa de riesgo-UO'!D404</f>
        <v>ASEGURAMIENTO_DE_LA_CALIDAD_INSTITUCIONAL</v>
      </c>
      <c r="C403" s="461" t="str">
        <f>+'01-Mapa de riesgo-UO'!F404</f>
        <v>NO</v>
      </c>
      <c r="D403" s="461" t="str">
        <f>'01-Mapa de riesgo-UO'!J404</f>
        <v>Información</v>
      </c>
      <c r="E403" s="461" t="str">
        <f>'01-Mapa de riesgo-UO'!K404</f>
        <v>Pérdida de la información Institucional, que reposa en el Sistema Integral de Gestión</v>
      </c>
      <c r="F403" s="461" t="str">
        <f>'01-Mapa de riesgo-UO'!L404</f>
        <v>Modificación y  eliminación parcial  de la documentación del Sistema Integral de Gestión de la Universidad</v>
      </c>
      <c r="G403" s="266" t="str">
        <f>'01-Mapa de riesgo-UO'!I404</f>
        <v>Fallas en el software  y  no realización del backup.</v>
      </c>
      <c r="H403" s="461" t="str">
        <f>'01-Mapa de riesgo-UO'!M404</f>
        <v>Pérdida del conocimiento institucional</v>
      </c>
      <c r="I403" s="464" t="str">
        <f>'01-Mapa de riesgo-UO'!AT404</f>
        <v>LEVE</v>
      </c>
      <c r="J403" s="461" t="str">
        <f>'01-Mapa de riesgo-UO'!AU404</f>
        <v># de pérdidas parciales de la información</v>
      </c>
      <c r="K403" s="533">
        <v>0</v>
      </c>
      <c r="L403" s="533" t="s">
        <v>2764</v>
      </c>
      <c r="M403" s="267" t="str">
        <f>'01-Mapa de riesgo-UO'!W404</f>
        <v>Realización de Backup a los computadores del Sistema Integral de Gestión
Copias de seguridad al computador personal por trabajo virtual.</v>
      </c>
      <c r="N403" s="266">
        <f>'01-Mapa de riesgo-UO'!AB404</f>
        <v>0</v>
      </c>
      <c r="O403" s="266" t="str">
        <f>'01-Mapa de riesgo-UO'!AF404</f>
        <v>Asignado</v>
      </c>
      <c r="P403" s="268" t="str">
        <f>'01-Mapa de riesgo-UO'!AK404</f>
        <v>Oportuno</v>
      </c>
      <c r="Q403" s="268" t="str">
        <f>'01-Mapa de riesgo-UO'!AP404</f>
        <v>Preventivo</v>
      </c>
      <c r="R403" s="464" t="str">
        <f>'01-Mapa de riesgo-UO'!AR404</f>
        <v>FUERTE</v>
      </c>
      <c r="S403" s="571" t="s">
        <v>2771</v>
      </c>
      <c r="T403" s="601"/>
      <c r="U403" s="269" t="str">
        <f>'01-Mapa de riesgo-UO'!AW404</f>
        <v>ASUMIR</v>
      </c>
      <c r="V403" s="269">
        <f>'01-Mapa de riesgo-UO'!AX404</f>
        <v>0</v>
      </c>
      <c r="W403" s="270" t="str">
        <f>'01-Mapa de riesgo-UO'!K404</f>
        <v>Pérdida de la información Institucional, que reposa en el Sistema Integral de Gestión</v>
      </c>
      <c r="X403" s="271"/>
      <c r="Y403" s="272"/>
      <c r="Z403" s="273"/>
      <c r="AA403" s="273"/>
      <c r="AB403" s="479" t="s">
        <v>2213</v>
      </c>
      <c r="AC403" s="264"/>
    </row>
    <row r="404" spans="1:29" ht="54.75" hidden="1" customHeight="1" x14ac:dyDescent="0.2">
      <c r="A404" s="462"/>
      <c r="B404" s="462"/>
      <c r="C404" s="462"/>
      <c r="D404" s="462"/>
      <c r="E404" s="462"/>
      <c r="F404" s="462"/>
      <c r="G404" s="266" t="str">
        <f>'01-Mapa de riesgo-UO'!I405</f>
        <v>Hackers que modifiquen o borren documentación.
Pérdida de la informacion por trabajo virtual debido a la pandemia.</v>
      </c>
      <c r="H404" s="462"/>
      <c r="I404" s="462"/>
      <c r="J404" s="462"/>
      <c r="K404" s="604"/>
      <c r="L404" s="604"/>
      <c r="M404" s="267" t="str">
        <f>'01-Mapa de riesgo-UO'!W405</f>
        <v>Backup de los servidores</v>
      </c>
      <c r="N404" s="266" t="str">
        <f>'01-Mapa de riesgo-UO'!AB405</f>
        <v>Sotware de GTISI
Página Web-CRIE</v>
      </c>
      <c r="O404" s="266" t="str">
        <f>'01-Mapa de riesgo-UO'!AF405</f>
        <v>Asignado</v>
      </c>
      <c r="P404" s="268" t="str">
        <f>'01-Mapa de riesgo-UO'!AK405</f>
        <v>Oportuno</v>
      </c>
      <c r="Q404" s="268" t="str">
        <f>'01-Mapa de riesgo-UO'!AP405</f>
        <v>Preventivo</v>
      </c>
      <c r="R404" s="462"/>
      <c r="S404" s="571" t="s">
        <v>2753</v>
      </c>
      <c r="T404" s="601"/>
      <c r="U404" s="269" t="str">
        <f>'01-Mapa de riesgo-UO'!AW405</f>
        <v>ASUMIR</v>
      </c>
      <c r="V404" s="269">
        <f>'01-Mapa de riesgo-UO'!AX405</f>
        <v>0</v>
      </c>
      <c r="W404" s="270">
        <f>'01-Mapa de riesgo-UO'!K405</f>
        <v>0</v>
      </c>
      <c r="X404" s="271"/>
      <c r="Y404" s="272"/>
      <c r="Z404" s="273"/>
      <c r="AA404" s="273"/>
      <c r="AB404" s="602"/>
      <c r="AC404" s="264"/>
    </row>
    <row r="405" spans="1:29" ht="54.75" hidden="1" customHeight="1" x14ac:dyDescent="0.2">
      <c r="A405" s="463"/>
      <c r="B405" s="463"/>
      <c r="C405" s="463"/>
      <c r="D405" s="463"/>
      <c r="E405" s="463"/>
      <c r="F405" s="463"/>
      <c r="G405" s="266" t="str">
        <f>'01-Mapa de riesgo-UO'!I406</f>
        <v>Daño de los equipos y documentación por riesgos biológicos.</v>
      </c>
      <c r="H405" s="463"/>
      <c r="I405" s="463"/>
      <c r="J405" s="463"/>
      <c r="K405" s="605"/>
      <c r="L405" s="605"/>
      <c r="M405" s="267" t="str">
        <f>'01-Mapa de riesgo-UO'!W406</f>
        <v xml:space="preserve">Documentación y equipos salvaguardados </v>
      </c>
      <c r="N405" s="266">
        <f>'01-Mapa de riesgo-UO'!AB406</f>
        <v>0</v>
      </c>
      <c r="O405" s="266" t="str">
        <f>'01-Mapa de riesgo-UO'!AF406</f>
        <v>Asignado</v>
      </c>
      <c r="P405" s="268" t="str">
        <f>'01-Mapa de riesgo-UO'!AK406</f>
        <v>Oportuno</v>
      </c>
      <c r="Q405" s="268" t="str">
        <f>'01-Mapa de riesgo-UO'!AP406</f>
        <v>Preventivo</v>
      </c>
      <c r="R405" s="463"/>
      <c r="S405" s="571" t="s">
        <v>2753</v>
      </c>
      <c r="T405" s="601"/>
      <c r="U405" s="269" t="str">
        <f>'01-Mapa de riesgo-UO'!AW406</f>
        <v>ASUMIR</v>
      </c>
      <c r="V405" s="269">
        <f>'01-Mapa de riesgo-UO'!AX406</f>
        <v>0</v>
      </c>
      <c r="W405" s="270">
        <f>'01-Mapa de riesgo-UO'!K406</f>
        <v>0</v>
      </c>
      <c r="X405" s="271"/>
      <c r="Y405" s="272"/>
      <c r="Z405" s="273"/>
      <c r="AA405" s="273"/>
      <c r="AB405" s="603"/>
      <c r="AC405" s="264"/>
    </row>
    <row r="406" spans="1:29" ht="54.75" hidden="1" customHeight="1" x14ac:dyDescent="0.2">
      <c r="A406" s="465">
        <v>133</v>
      </c>
      <c r="B406" s="465" t="str">
        <f>'01-Mapa de riesgo-UO'!D407</f>
        <v>EXTENSIÓN_PROYECCIÓN_SOCIAL</v>
      </c>
      <c r="C406" s="461" t="str">
        <f>+'01-Mapa de riesgo-UO'!F407</f>
        <v>NO</v>
      </c>
      <c r="D406" s="461" t="str">
        <f>'01-Mapa de riesgo-UO'!J407</f>
        <v>Ambiental</v>
      </c>
      <c r="E406" s="461" t="str">
        <f>'01-Mapa de riesgo-UO'!K407</f>
        <v>Afectación de las áreas boscosas de la Universidad por acciones antrópica o eventos naturales</v>
      </c>
      <c r="F406" s="461" t="str">
        <f>'01-Mapa de riesgo-UO'!L407</f>
        <v xml:space="preserve">Afectación de la biodiversidad, infraestructura  u equipamento de los bosques por actividades indiscriminadas de la comunidad o por la ocurrencia de eventos naturales o inducidos. </v>
      </c>
      <c r="G406" s="266" t="str">
        <f>'01-Mapa de riesgo-UO'!I407</f>
        <v xml:space="preserve">Cerramientos inseguros y con bajo seguimiento a su estado </v>
      </c>
      <c r="H406" s="461" t="str">
        <f>'01-Mapa de riesgo-UO'!M407</f>
        <v>Daños a los ecosistemas
Pérdida de material vegetal de colecciones botánicas
Extracción de fauna del bosque
Disminución de los servicios ambientales del Campus Universitario
Afectación legal 
Perdida de imagen Institucional</v>
      </c>
      <c r="I406" s="464" t="str">
        <f>'01-Mapa de riesgo-UO'!AT407</f>
        <v>LEVE</v>
      </c>
      <c r="J406" s="461" t="str">
        <f>'01-Mapa de riesgo-UO'!AU407</f>
        <v>No. De eventos antrópicos o naturales que causaron afectación al área boscosa en la vigencia</v>
      </c>
      <c r="K406" s="626">
        <v>0</v>
      </c>
      <c r="L406" s="589" t="s">
        <v>2765</v>
      </c>
      <c r="M406" s="267" t="str">
        <f>'01-Mapa de riesgo-UO'!W407</f>
        <v>Recorridos de inspección por los linderos (reportes mensuales con evidencias de inspecciones realizadas en el periodo)</v>
      </c>
      <c r="N406" s="266">
        <f>'01-Mapa de riesgo-UO'!AB407</f>
        <v>0</v>
      </c>
      <c r="O406" s="266" t="str">
        <f>'01-Mapa de riesgo-UO'!AF407</f>
        <v>Asignado</v>
      </c>
      <c r="P406" s="268" t="str">
        <f>'01-Mapa de riesgo-UO'!AK407</f>
        <v>Oportuno</v>
      </c>
      <c r="Q406" s="268" t="str">
        <f>'01-Mapa de riesgo-UO'!AP407</f>
        <v>Preventivo</v>
      </c>
      <c r="R406" s="464" t="str">
        <f>'01-Mapa de riesgo-UO'!AR407</f>
        <v>ACEPTABLE</v>
      </c>
      <c r="S406" s="592" t="s">
        <v>2772</v>
      </c>
      <c r="T406" s="593"/>
      <c r="U406" s="269" t="str">
        <f>'01-Mapa de riesgo-UO'!AW407</f>
        <v>ASUMIR</v>
      </c>
      <c r="V406" s="269">
        <f>'01-Mapa de riesgo-UO'!AX407</f>
        <v>0</v>
      </c>
      <c r="W406" s="270" t="str">
        <f>'01-Mapa de riesgo-UO'!K407</f>
        <v>Afectación de las áreas boscosas de la Universidad por acciones antrópica o eventos naturales</v>
      </c>
      <c r="X406" s="271"/>
      <c r="Y406" s="272"/>
      <c r="Z406" s="273"/>
      <c r="AA406" s="273"/>
      <c r="AB406" s="479" t="s">
        <v>2213</v>
      </c>
      <c r="AC406" s="264"/>
    </row>
    <row r="407" spans="1:29" ht="54.75" hidden="1" customHeight="1" x14ac:dyDescent="0.2">
      <c r="A407" s="462"/>
      <c r="B407" s="462"/>
      <c r="C407" s="462"/>
      <c r="D407" s="462"/>
      <c r="E407" s="462"/>
      <c r="F407" s="462"/>
      <c r="G407" s="266" t="str">
        <f>'01-Mapa de riesgo-UO'!I408</f>
        <v>Falta de cultura ciudadana para el cuidado ambiental</v>
      </c>
      <c r="H407" s="462"/>
      <c r="I407" s="462"/>
      <c r="J407" s="462"/>
      <c r="K407" s="626"/>
      <c r="L407" s="589"/>
      <c r="M407" s="267" t="str">
        <f>'01-Mapa de riesgo-UO'!W408</f>
        <v>Programa de Educación Ambiental</v>
      </c>
      <c r="N407" s="266">
        <f>'01-Mapa de riesgo-UO'!AB408</f>
        <v>0</v>
      </c>
      <c r="O407" s="266" t="str">
        <f>'01-Mapa de riesgo-UO'!AF408</f>
        <v>Asignado</v>
      </c>
      <c r="P407" s="268" t="str">
        <f>'01-Mapa de riesgo-UO'!AK408</f>
        <v>Oportuno</v>
      </c>
      <c r="Q407" s="268" t="str">
        <f>'01-Mapa de riesgo-UO'!AP408</f>
        <v>Preventivo</v>
      </c>
      <c r="R407" s="462"/>
      <c r="S407" s="592" t="s">
        <v>2773</v>
      </c>
      <c r="T407" s="593"/>
      <c r="U407" s="269" t="str">
        <f>'01-Mapa de riesgo-UO'!AW408</f>
        <v>ASUMIR</v>
      </c>
      <c r="V407" s="269">
        <f>'01-Mapa de riesgo-UO'!AX408</f>
        <v>0</v>
      </c>
      <c r="W407" s="270">
        <f>'01-Mapa de riesgo-UO'!K408</f>
        <v>0</v>
      </c>
      <c r="X407" s="271"/>
      <c r="Y407" s="272"/>
      <c r="Z407" s="273"/>
      <c r="AA407" s="273"/>
      <c r="AB407" s="602"/>
      <c r="AC407" s="264"/>
    </row>
    <row r="408" spans="1:29" ht="54.75" hidden="1" customHeight="1" x14ac:dyDescent="0.2">
      <c r="A408" s="463"/>
      <c r="B408" s="463"/>
      <c r="C408" s="463"/>
      <c r="D408" s="463"/>
      <c r="E408" s="463"/>
      <c r="F408" s="463"/>
      <c r="G408" s="266" t="str">
        <f>'01-Mapa de riesgo-UO'!I409</f>
        <v>Vulnerabilidad a eventos naturales</v>
      </c>
      <c r="H408" s="463"/>
      <c r="I408" s="463"/>
      <c r="J408" s="463"/>
      <c r="K408" s="626"/>
      <c r="L408" s="589"/>
      <c r="M408" s="267" t="str">
        <f>'01-Mapa de riesgo-UO'!W409</f>
        <v>Plan de Emergencias Ambientales</v>
      </c>
      <c r="N408" s="266">
        <f>'01-Mapa de riesgo-UO'!AB409</f>
        <v>0</v>
      </c>
      <c r="O408" s="266" t="str">
        <f>'01-Mapa de riesgo-UO'!AF409</f>
        <v>Asignado</v>
      </c>
      <c r="P408" s="268" t="str">
        <f>'01-Mapa de riesgo-UO'!AK409</f>
        <v>Oportuno</v>
      </c>
      <c r="Q408" s="268" t="str">
        <f>'01-Mapa de riesgo-UO'!AP409</f>
        <v>Detectivo</v>
      </c>
      <c r="R408" s="463"/>
      <c r="S408" s="592" t="s">
        <v>2774</v>
      </c>
      <c r="T408" s="593"/>
      <c r="U408" s="269" t="str">
        <f>'01-Mapa de riesgo-UO'!AW409</f>
        <v>ASUMIR</v>
      </c>
      <c r="V408" s="269">
        <f>'01-Mapa de riesgo-UO'!AX409</f>
        <v>0</v>
      </c>
      <c r="W408" s="270">
        <f>'01-Mapa de riesgo-UO'!K409</f>
        <v>0</v>
      </c>
      <c r="X408" s="271"/>
      <c r="Y408" s="272"/>
      <c r="Z408" s="273"/>
      <c r="AA408" s="273"/>
      <c r="AB408" s="603"/>
      <c r="AC408" s="264"/>
    </row>
    <row r="409" spans="1:29" ht="54.75" hidden="1" customHeight="1" x14ac:dyDescent="0.2">
      <c r="A409" s="465">
        <v>134</v>
      </c>
      <c r="B409" s="465" t="str">
        <f>'01-Mapa de riesgo-UO'!D410</f>
        <v>GESTIÓN_Y_SOSTENIBILIDAD_INSTITUCIONAL</v>
      </c>
      <c r="C409" s="461" t="str">
        <f>+'01-Mapa de riesgo-UO'!F410</f>
        <v>SI</v>
      </c>
      <c r="D409" s="461" t="str">
        <f>'01-Mapa de riesgo-UO'!J410</f>
        <v>Estratégico</v>
      </c>
      <c r="E409" s="461" t="str">
        <f>'01-Mapa de riesgo-UO'!K410</f>
        <v xml:space="preserve">Desfinanciación del presupuesto de la Universidad </v>
      </c>
      <c r="F409" s="461"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6" t="str">
        <f>'01-Mapa de riesgo-UO'!I410</f>
        <v xml:space="preserve">Directrices administrativas no soportadas en análisis financieros. </v>
      </c>
      <c r="H409" s="461"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64" t="str">
        <f>'01-Mapa de riesgo-UO'!AT410</f>
        <v>LEVE</v>
      </c>
      <c r="J409" s="461" t="str">
        <f>'01-Mapa de riesgo-UO'!AU410</f>
        <v xml:space="preserve">Equilibrio Financiero = Ingresos totales / Gastos Totales </v>
      </c>
      <c r="K409" s="533">
        <v>1</v>
      </c>
      <c r="L409" s="533" t="s">
        <v>2766</v>
      </c>
      <c r="M409" s="267" t="str">
        <f>'01-Mapa de riesgo-UO'!W410</f>
        <v>Monitoreo al recaudo de ingresos que soporte el presupuesto aprobado por el Consejo Superior</v>
      </c>
      <c r="N409" s="266">
        <f>'01-Mapa de riesgo-UO'!AB410</f>
        <v>0</v>
      </c>
      <c r="O409" s="266" t="str">
        <f>'01-Mapa de riesgo-UO'!AF410</f>
        <v>Asignado</v>
      </c>
      <c r="P409" s="268" t="str">
        <f>'01-Mapa de riesgo-UO'!AK410</f>
        <v>Oportuno</v>
      </c>
      <c r="Q409" s="268" t="str">
        <f>'01-Mapa de riesgo-UO'!AP410</f>
        <v>Detectivo</v>
      </c>
      <c r="R409" s="464" t="str">
        <f>'01-Mapa de riesgo-UO'!AR410</f>
        <v>ACEPTABLE</v>
      </c>
      <c r="S409" s="571" t="s">
        <v>2775</v>
      </c>
      <c r="T409" s="601"/>
      <c r="U409" s="269" t="str">
        <f>'01-Mapa de riesgo-UO'!AW410</f>
        <v>ASUMIR</v>
      </c>
      <c r="V409" s="269">
        <f>'01-Mapa de riesgo-UO'!AX410</f>
        <v>0</v>
      </c>
      <c r="W409" s="270" t="str">
        <f>'01-Mapa de riesgo-UO'!K410</f>
        <v xml:space="preserve">Desfinanciación del presupuesto de la Universidad </v>
      </c>
      <c r="X409" s="271"/>
      <c r="Y409" s="272"/>
      <c r="Z409" s="273"/>
      <c r="AA409" s="273"/>
      <c r="AB409" s="479" t="s">
        <v>2213</v>
      </c>
      <c r="AC409" s="264"/>
    </row>
    <row r="410" spans="1:29" ht="54.75" hidden="1" customHeight="1" x14ac:dyDescent="0.2">
      <c r="A410" s="462"/>
      <c r="B410" s="462"/>
      <c r="C410" s="462"/>
      <c r="D410" s="462"/>
      <c r="E410" s="462"/>
      <c r="F410" s="462"/>
      <c r="G410" s="266" t="str">
        <f>'01-Mapa de riesgo-UO'!I411</f>
        <v>Aprobación de normas y leyes gubernamentales que le generan mayor obligación a la institución o cambios en el funcionamiento.</v>
      </c>
      <c r="H410" s="462"/>
      <c r="I410" s="462"/>
      <c r="J410" s="462"/>
      <c r="K410" s="604"/>
      <c r="L410" s="604"/>
      <c r="M410" s="267" t="str">
        <f>'01-Mapa de riesgo-UO'!W411</f>
        <v>Monitoreo a la ejecución presupuestal de gastos aprobado por el Consejo Superior</v>
      </c>
      <c r="N410" s="266">
        <f>'01-Mapa de riesgo-UO'!AB411</f>
        <v>0</v>
      </c>
      <c r="O410" s="266" t="str">
        <f>'01-Mapa de riesgo-UO'!AF411</f>
        <v>Asignado</v>
      </c>
      <c r="P410" s="268" t="str">
        <f>'01-Mapa de riesgo-UO'!AK411</f>
        <v>Oportuno</v>
      </c>
      <c r="Q410" s="268" t="str">
        <f>'01-Mapa de riesgo-UO'!AP411</f>
        <v>Detectivo</v>
      </c>
      <c r="R410" s="462"/>
      <c r="S410" s="571" t="s">
        <v>2776</v>
      </c>
      <c r="T410" s="601"/>
      <c r="U410" s="269" t="str">
        <f>'01-Mapa de riesgo-UO'!AW411</f>
        <v>ASUMIR</v>
      </c>
      <c r="V410" s="269">
        <f>'01-Mapa de riesgo-UO'!AX411</f>
        <v>0</v>
      </c>
      <c r="W410" s="270">
        <f>'01-Mapa de riesgo-UO'!K411</f>
        <v>0</v>
      </c>
      <c r="X410" s="271"/>
      <c r="Y410" s="272"/>
      <c r="Z410" s="273"/>
      <c r="AA410" s="273"/>
      <c r="AB410" s="602"/>
      <c r="AC410" s="264"/>
    </row>
    <row r="411" spans="1:29" ht="54.75" hidden="1" customHeight="1" x14ac:dyDescent="0.2">
      <c r="A411" s="463"/>
      <c r="B411" s="463"/>
      <c r="C411" s="463"/>
      <c r="D411" s="463"/>
      <c r="E411" s="463"/>
      <c r="F411" s="463"/>
      <c r="G411" s="266" t="str">
        <f>'01-Mapa de riesgo-UO'!I412</f>
        <v>Disminución en el recaudo de los recursos apropiados en el presupuesto de la Universidad aprobado por el Consejo Superior.</v>
      </c>
      <c r="H411" s="463"/>
      <c r="I411" s="463"/>
      <c r="J411" s="463"/>
      <c r="K411" s="605"/>
      <c r="L411" s="605"/>
      <c r="M411" s="267">
        <f>'01-Mapa de riesgo-UO'!W412</f>
        <v>0</v>
      </c>
      <c r="N411" s="266">
        <f>'01-Mapa de riesgo-UO'!AB412</f>
        <v>0</v>
      </c>
      <c r="O411" s="266">
        <f>'01-Mapa de riesgo-UO'!AF412</f>
        <v>0</v>
      </c>
      <c r="P411" s="268">
        <f>'01-Mapa de riesgo-UO'!AK412</f>
        <v>0</v>
      </c>
      <c r="Q411" s="268">
        <f>'01-Mapa de riesgo-UO'!AP412</f>
        <v>0</v>
      </c>
      <c r="R411" s="463"/>
      <c r="S411" s="571"/>
      <c r="T411" s="601"/>
      <c r="U411" s="269">
        <f>'01-Mapa de riesgo-UO'!AW412</f>
        <v>0</v>
      </c>
      <c r="V411" s="269">
        <f>'01-Mapa de riesgo-UO'!AX412</f>
        <v>0</v>
      </c>
      <c r="W411" s="270">
        <f>'01-Mapa de riesgo-UO'!K412</f>
        <v>0</v>
      </c>
      <c r="X411" s="271"/>
      <c r="Y411" s="272"/>
      <c r="Z411" s="273"/>
      <c r="AA411" s="273"/>
      <c r="AB411" s="603"/>
      <c r="AC411" s="264"/>
    </row>
    <row r="412" spans="1:29" ht="54.75" hidden="1" customHeight="1" x14ac:dyDescent="0.2">
      <c r="A412" s="465">
        <v>135</v>
      </c>
      <c r="B412" s="465" t="str">
        <f>'01-Mapa de riesgo-UO'!D413</f>
        <v>DOCENCIA</v>
      </c>
      <c r="C412" s="461" t="str">
        <f>+'01-Mapa de riesgo-UO'!F413</f>
        <v>NO</v>
      </c>
      <c r="D412" s="461" t="str">
        <f>'01-Mapa de riesgo-UO'!J413</f>
        <v>Operacional</v>
      </c>
      <c r="E412" s="461" t="str">
        <f>'01-Mapa de riesgo-UO'!K413</f>
        <v>Asignación de puntos y/o unidades salariales sin cumplimiento de requisitos</v>
      </c>
      <c r="F412" s="461" t="str">
        <f>'01-Mapa de riesgo-UO'!L413</f>
        <v>Asignación de puntos y/o unidades salariales, sin cumplir con los requisitos establecidos en la normatividad externa e interna.</v>
      </c>
      <c r="G412" s="266" t="str">
        <f>'01-Mapa de riesgo-UO'!I413</f>
        <v>Normas nacionales no integradas y desactualizadas
Interpretación de la norma</v>
      </c>
      <c r="H412" s="461" t="str">
        <f>'01-Mapa de riesgo-UO'!M413</f>
        <v>Incorrecta asignación salarial
Devolución de dinero
Recovatorias, Demandas y reclamaciones por parte de los docentes</v>
      </c>
      <c r="I412" s="464" t="str">
        <f>'01-Mapa de riesgo-UO'!AT413</f>
        <v>LEVE</v>
      </c>
      <c r="J412" s="461" t="str">
        <f>'01-Mapa de riesgo-UO'!AU413</f>
        <v># de Puntos Asignados incorrectos / Total de Puntos Asignados</v>
      </c>
      <c r="K412" s="533">
        <v>0</v>
      </c>
      <c r="L412" s="533" t="s">
        <v>2781</v>
      </c>
      <c r="M412" s="267"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6">
        <f>'01-Mapa de riesgo-UO'!AB413</f>
        <v>0</v>
      </c>
      <c r="O412" s="266" t="str">
        <f>'01-Mapa de riesgo-UO'!AF413</f>
        <v>Asignado</v>
      </c>
      <c r="P412" s="268" t="str">
        <f>'01-Mapa de riesgo-UO'!AK413</f>
        <v>Oportuno</v>
      </c>
      <c r="Q412" s="268" t="str">
        <f>'01-Mapa de riesgo-UO'!AP413</f>
        <v>Preventivo</v>
      </c>
      <c r="R412" s="464" t="str">
        <f>'01-Mapa de riesgo-UO'!AR413</f>
        <v>FUERTE</v>
      </c>
      <c r="S412" s="571" t="s">
        <v>2787</v>
      </c>
      <c r="T412" s="601"/>
      <c r="U412" s="269" t="str">
        <f>'01-Mapa de riesgo-UO'!AW413</f>
        <v>ASUMIR</v>
      </c>
      <c r="V412" s="269">
        <f>'01-Mapa de riesgo-UO'!AX413</f>
        <v>0</v>
      </c>
      <c r="W412" s="270" t="str">
        <f>'01-Mapa de riesgo-UO'!K413</f>
        <v>Asignación de puntos y/o unidades salariales sin cumplimiento de requisitos</v>
      </c>
      <c r="X412" s="271"/>
      <c r="Y412" s="272"/>
      <c r="Z412" s="273"/>
      <c r="AA412" s="273"/>
      <c r="AB412" s="479" t="s">
        <v>2213</v>
      </c>
      <c r="AC412" s="264"/>
    </row>
    <row r="413" spans="1:29" ht="54.75" hidden="1" customHeight="1" x14ac:dyDescent="0.2">
      <c r="A413" s="462"/>
      <c r="B413" s="462"/>
      <c r="C413" s="462"/>
      <c r="D413" s="462"/>
      <c r="E413" s="462"/>
      <c r="F413" s="462"/>
      <c r="G413" s="266" t="str">
        <f>'01-Mapa de riesgo-UO'!I414</f>
        <v>Falta de automatización del proceso</v>
      </c>
      <c r="H413" s="462"/>
      <c r="I413" s="462"/>
      <c r="J413" s="462"/>
      <c r="K413" s="604"/>
      <c r="L413" s="604"/>
      <c r="M413" s="267" t="str">
        <f>'01-Mapa de riesgo-UO'!W414</f>
        <v>Verificación de los proceos y puntos aplicados realizadas en las Auditorias , externas e internas</v>
      </c>
      <c r="N413" s="266">
        <f>'01-Mapa de riesgo-UO'!AB414</f>
        <v>0</v>
      </c>
      <c r="O413" s="266" t="str">
        <f>'01-Mapa de riesgo-UO'!AF414</f>
        <v>Asignado</v>
      </c>
      <c r="P413" s="268" t="str">
        <f>'01-Mapa de riesgo-UO'!AK414</f>
        <v>Oportuno</v>
      </c>
      <c r="Q413" s="268" t="str">
        <f>'01-Mapa de riesgo-UO'!AP414</f>
        <v>Preventivo</v>
      </c>
      <c r="R413" s="462"/>
      <c r="S413" s="571" t="s">
        <v>2787</v>
      </c>
      <c r="T413" s="601"/>
      <c r="U413" s="269" t="str">
        <f>'01-Mapa de riesgo-UO'!AW414</f>
        <v>ASUMIR</v>
      </c>
      <c r="V413" s="269">
        <f>'01-Mapa de riesgo-UO'!AX414</f>
        <v>0</v>
      </c>
      <c r="W413" s="270">
        <f>'01-Mapa de riesgo-UO'!K414</f>
        <v>0</v>
      </c>
      <c r="X413" s="271"/>
      <c r="Y413" s="272"/>
      <c r="Z413" s="273"/>
      <c r="AA413" s="273"/>
      <c r="AB413" s="602"/>
      <c r="AC413" s="264"/>
    </row>
    <row r="414" spans="1:29" ht="54.75" hidden="1" customHeight="1" x14ac:dyDescent="0.2">
      <c r="A414" s="463"/>
      <c r="B414" s="463"/>
      <c r="C414" s="463"/>
      <c r="D414" s="463"/>
      <c r="E414" s="463"/>
      <c r="F414" s="463"/>
      <c r="G414" s="266" t="str">
        <f>'01-Mapa de riesgo-UO'!I415</f>
        <v>Fallas del sistema de información desde la solicitud hasta el pago y falta de integralidad entre los sistemas.</v>
      </c>
      <c r="H414" s="463"/>
      <c r="I414" s="463"/>
      <c r="J414" s="463"/>
      <c r="K414" s="605"/>
      <c r="L414" s="605"/>
      <c r="M414" s="267" t="str">
        <f>'01-Mapa de riesgo-UO'!W415</f>
        <v>Verificación de los puntos aplicados a nómina o contratación vigente</v>
      </c>
      <c r="N414" s="266">
        <f>'01-Mapa de riesgo-UO'!AB415</f>
        <v>0</v>
      </c>
      <c r="O414" s="266" t="str">
        <f>'01-Mapa de riesgo-UO'!AF415</f>
        <v>Asignado</v>
      </c>
      <c r="P414" s="268" t="str">
        <f>'01-Mapa de riesgo-UO'!AK415</f>
        <v>Oportuno</v>
      </c>
      <c r="Q414" s="268" t="str">
        <f>'01-Mapa de riesgo-UO'!AP415</f>
        <v>Preventivo</v>
      </c>
      <c r="R414" s="463"/>
      <c r="S414" s="571" t="s">
        <v>2787</v>
      </c>
      <c r="T414" s="601"/>
      <c r="U414" s="269" t="str">
        <f>'01-Mapa de riesgo-UO'!AW415</f>
        <v>ASUMIR</v>
      </c>
      <c r="V414" s="269">
        <f>'01-Mapa de riesgo-UO'!AX415</f>
        <v>0</v>
      </c>
      <c r="W414" s="270">
        <f>'01-Mapa de riesgo-UO'!K415</f>
        <v>0</v>
      </c>
      <c r="X414" s="271"/>
      <c r="Y414" s="272"/>
      <c r="Z414" s="273"/>
      <c r="AA414" s="273"/>
      <c r="AB414" s="603"/>
      <c r="AC414" s="264"/>
    </row>
    <row r="415" spans="1:29" ht="54.75" hidden="1" customHeight="1" x14ac:dyDescent="0.2">
      <c r="A415" s="465">
        <v>136</v>
      </c>
      <c r="B415" s="465" t="str">
        <f>'01-Mapa de riesgo-UO'!D416</f>
        <v>EGRESADOS</v>
      </c>
      <c r="C415" s="461" t="str">
        <f>+'01-Mapa de riesgo-UO'!F416</f>
        <v>NO</v>
      </c>
      <c r="D415" s="461" t="str">
        <f>'01-Mapa de riesgo-UO'!J416</f>
        <v>Estratégico</v>
      </c>
      <c r="E415" s="461" t="str">
        <f>'01-Mapa de riesgo-UO'!K416</f>
        <v>Insatisfacción del EGRESADO con la UTP</v>
      </c>
      <c r="F415" s="461" t="str">
        <f>'01-Mapa de riesgo-UO'!L416</f>
        <v>Posibilidad de tener una baja participación de egresados y empleadores, debido al bajo seguimiento de indicadores, deficiente comunciación y deficiencia en la identificación de estrategias y temas de interés</v>
      </c>
      <c r="G415" s="266" t="str">
        <f>'01-Mapa de riesgo-UO'!I416</f>
        <v>Bajo nivel de seguimiento a los idicadores de egresados</v>
      </c>
      <c r="H415" s="461" t="str">
        <f>'01-Mapa de riesgo-UO'!M416</f>
        <v>Baja participación de los egresados en las actividades
Desactualización de datos de los egresados y empleadores</v>
      </c>
      <c r="I415" s="464" t="str">
        <f>'01-Mapa de riesgo-UO'!AT416</f>
        <v>MODERADO</v>
      </c>
      <c r="J415" s="461" t="str">
        <f>'01-Mapa de riesgo-UO'!AU416</f>
        <v>Número de asistentes a eventos de pasa la antorcha 
Número de reuniones con empleadores</v>
      </c>
      <c r="K415" s="533"/>
      <c r="L415" s="628" t="s">
        <v>2809</v>
      </c>
      <c r="M415" s="267" t="str">
        <f>'01-Mapa de riesgo-UO'!W416</f>
        <v>Sistema de seguimiento a través del área de GTISI</v>
      </c>
      <c r="N415" s="266">
        <f>'01-Mapa de riesgo-UO'!AB416</f>
        <v>0</v>
      </c>
      <c r="O415" s="266" t="str">
        <f>'01-Mapa de riesgo-UO'!AF416</f>
        <v>Asignado</v>
      </c>
      <c r="P415" s="268" t="str">
        <f>'01-Mapa de riesgo-UO'!AK416</f>
        <v>Oportuno</v>
      </c>
      <c r="Q415" s="268" t="str">
        <f>'01-Mapa de riesgo-UO'!AP416</f>
        <v>Detectivo</v>
      </c>
      <c r="R415" s="464" t="str">
        <f>'01-Mapa de riesgo-UO'!AR416</f>
        <v>ACEPTABLE</v>
      </c>
      <c r="S415" s="571" t="s">
        <v>2788</v>
      </c>
      <c r="T415" s="601"/>
      <c r="U415" s="269" t="str">
        <f>'01-Mapa de riesgo-UO'!AW416</f>
        <v>COMPARTIR</v>
      </c>
      <c r="V415" s="269" t="str">
        <f>'01-Mapa de riesgo-UO'!AX416</f>
        <v>Implementación de plataforma más ágil y amigable para el usuario</v>
      </c>
      <c r="W415" s="270" t="str">
        <f>'01-Mapa de riesgo-UO'!K416</f>
        <v>Insatisfacción del EGRESADO con la UTP</v>
      </c>
      <c r="X415" s="273" t="s">
        <v>266</v>
      </c>
      <c r="Y415" s="273" t="s">
        <v>2799</v>
      </c>
      <c r="Z415" s="273" t="s">
        <v>542</v>
      </c>
      <c r="AA415" s="273"/>
      <c r="AB415" s="479" t="s">
        <v>2213</v>
      </c>
      <c r="AC415" s="264"/>
    </row>
    <row r="416" spans="1:29" ht="54.75" hidden="1" customHeight="1" x14ac:dyDescent="0.2">
      <c r="A416" s="462"/>
      <c r="B416" s="462"/>
      <c r="C416" s="462"/>
      <c r="D416" s="462"/>
      <c r="E416" s="462"/>
      <c r="F416" s="462"/>
      <c r="G416" s="266" t="str">
        <f>'01-Mapa de riesgo-UO'!I417</f>
        <v xml:space="preserve">Deficiente comunicación entre la oficina de egresados, con egresados y empresarios </v>
      </c>
      <c r="H416" s="462"/>
      <c r="I416" s="462"/>
      <c r="J416" s="462"/>
      <c r="K416" s="604"/>
      <c r="L416" s="629"/>
      <c r="M416" s="267" t="str">
        <f>'01-Mapa de riesgo-UO'!W417</f>
        <v>Retroalimentación a las comunicaciones emitidas
Socialización de resultados con el comité Directivo</v>
      </c>
      <c r="N416" s="266">
        <f>'01-Mapa de riesgo-UO'!AB417</f>
        <v>0</v>
      </c>
      <c r="O416" s="266" t="str">
        <f>'01-Mapa de riesgo-UO'!AF417</f>
        <v>Asignado</v>
      </c>
      <c r="P416" s="268" t="str">
        <f>'01-Mapa de riesgo-UO'!AK417</f>
        <v>Oportuno</v>
      </c>
      <c r="Q416" s="268" t="str">
        <f>'01-Mapa de riesgo-UO'!AP417</f>
        <v>Preventivo</v>
      </c>
      <c r="R416" s="462"/>
      <c r="S416" s="571" t="s">
        <v>2789</v>
      </c>
      <c r="T416" s="601"/>
      <c r="U416" s="269" t="str">
        <f>'01-Mapa de riesgo-UO'!AW417</f>
        <v>REDUCIR</v>
      </c>
      <c r="V416" s="269" t="str">
        <f>'01-Mapa de riesgo-UO'!AX417</f>
        <v>Nuevas estrategias para la constante comunicación</v>
      </c>
      <c r="W416" s="270">
        <f>'01-Mapa de riesgo-UO'!K417</f>
        <v>0</v>
      </c>
      <c r="X416" s="273" t="s">
        <v>266</v>
      </c>
      <c r="Y416" s="273" t="s">
        <v>2799</v>
      </c>
      <c r="Z416" s="273" t="s">
        <v>542</v>
      </c>
      <c r="AA416" s="273"/>
      <c r="AB416" s="602"/>
      <c r="AC416" s="264"/>
    </row>
    <row r="417" spans="1:29" ht="54.75" hidden="1" customHeight="1" x14ac:dyDescent="0.2">
      <c r="A417" s="463"/>
      <c r="B417" s="463"/>
      <c r="C417" s="463"/>
      <c r="D417" s="463"/>
      <c r="E417" s="463"/>
      <c r="F417" s="463"/>
      <c r="G417" s="266" t="str">
        <f>'01-Mapa de riesgo-UO'!I418</f>
        <v>Deficiencia en la identificación de estrategias y temas de interés, que incentiven la participación</v>
      </c>
      <c r="H417" s="463"/>
      <c r="I417" s="463"/>
      <c r="J417" s="463"/>
      <c r="K417" s="605"/>
      <c r="L417" s="630"/>
      <c r="M417" s="267" t="str">
        <f>'01-Mapa de riesgo-UO'!W418</f>
        <v>Encuesta de satisfacción y de seguimiento</v>
      </c>
      <c r="N417" s="266">
        <f>'01-Mapa de riesgo-UO'!AB418</f>
        <v>0</v>
      </c>
      <c r="O417" s="266" t="str">
        <f>'01-Mapa de riesgo-UO'!AF418</f>
        <v>Asignado</v>
      </c>
      <c r="P417" s="268" t="str">
        <f>'01-Mapa de riesgo-UO'!AK418</f>
        <v>Oportuno</v>
      </c>
      <c r="Q417" s="268" t="str">
        <f>'01-Mapa de riesgo-UO'!AP418</f>
        <v>Detectivo</v>
      </c>
      <c r="R417" s="463"/>
      <c r="S417" s="571" t="s">
        <v>2790</v>
      </c>
      <c r="T417" s="601"/>
      <c r="U417" s="269" t="str">
        <f>'01-Mapa de riesgo-UO'!AW418</f>
        <v>REDUCIR</v>
      </c>
      <c r="V417" s="269" t="str">
        <f>'01-Mapa de riesgo-UO'!AX418</f>
        <v>Aseguramiento del diligenciamiento de las encuestas de satisfacción y seguimiento</v>
      </c>
      <c r="W417" s="270">
        <f>'01-Mapa de riesgo-UO'!K418</f>
        <v>0</v>
      </c>
      <c r="X417" s="273" t="s">
        <v>266</v>
      </c>
      <c r="Y417" s="273" t="s">
        <v>2799</v>
      </c>
      <c r="Z417" s="273" t="s">
        <v>542</v>
      </c>
      <c r="AA417" s="273"/>
      <c r="AB417" s="603"/>
      <c r="AC417" s="264"/>
    </row>
    <row r="418" spans="1:29" ht="54.75" hidden="1" customHeight="1" x14ac:dyDescent="0.2">
      <c r="A418" s="465">
        <v>137</v>
      </c>
      <c r="B418" s="465" t="str">
        <f>'01-Mapa de riesgo-UO'!D419</f>
        <v>EGRESADOS</v>
      </c>
      <c r="C418" s="461" t="str">
        <f>+'01-Mapa de riesgo-UO'!F419</f>
        <v>NO</v>
      </c>
      <c r="D418" s="461" t="str">
        <f>'01-Mapa de riesgo-UO'!J419</f>
        <v>Imagen</v>
      </c>
      <c r="E418" s="461" t="str">
        <f>'01-Mapa de riesgo-UO'!K419</f>
        <v>Desconocimiento del rol del egresado en el medio</v>
      </c>
      <c r="F418" s="461" t="str">
        <f>'01-Mapa de riesgo-UO'!L419</f>
        <v>Posibilidad de perdida de imagen o afectadción en los procesos de renovación curricular, por falta de herramientas para medir el impacto del egresado en el medio</v>
      </c>
      <c r="G418" s="266" t="str">
        <f>'01-Mapa de riesgo-UO'!I419</f>
        <v>Deficiencia en la efectividad para implementar herramientas para medir el impacto del egresado en el medio</v>
      </c>
      <c r="H418" s="461" t="str">
        <f>'01-Mapa de riesgo-UO'!M419</f>
        <v>Afectación en los procesos de renovaciones curriculares
Perdida de la imagen institucional
Dificultad en la empleabilidad del egresado UTP</v>
      </c>
      <c r="I418" s="464" t="str">
        <f>'01-Mapa de riesgo-UO'!AT419</f>
        <v>MODERADO</v>
      </c>
      <c r="J418" s="461"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34"/>
      <c r="L418" s="628" t="s">
        <v>2809</v>
      </c>
      <c r="M418" s="267" t="str">
        <f>'01-Mapa de riesgo-UO'!W419</f>
        <v>Sistema de seguimiento a través del área de GTISI</v>
      </c>
      <c r="N418" s="266">
        <f>'01-Mapa de riesgo-UO'!AB419</f>
        <v>0</v>
      </c>
      <c r="O418" s="266" t="str">
        <f>'01-Mapa de riesgo-UO'!AF419</f>
        <v>Asignado</v>
      </c>
      <c r="P418" s="268" t="str">
        <f>'01-Mapa de riesgo-UO'!AK419</f>
        <v>Oportuno</v>
      </c>
      <c r="Q418" s="268" t="str">
        <f>'01-Mapa de riesgo-UO'!AP419</f>
        <v>Detectivo</v>
      </c>
      <c r="R418" s="464" t="str">
        <f>'01-Mapa de riesgo-UO'!AR419</f>
        <v>ACEPTABLE</v>
      </c>
      <c r="S418" s="571" t="s">
        <v>2788</v>
      </c>
      <c r="T418" s="601"/>
      <c r="U418" s="269" t="str">
        <f>'01-Mapa de riesgo-UO'!AW419</f>
        <v>REDUCIR</v>
      </c>
      <c r="V418" s="269" t="str">
        <f>'01-Mapa de riesgo-UO'!AX419</f>
        <v>Revisión y mejoramiento de la encuesta, si se requiere para poder medir el impacto esperado</v>
      </c>
      <c r="W418" s="270" t="str">
        <f>'01-Mapa de riesgo-UO'!K419</f>
        <v>Desconocimiento del rol del egresado en el medio</v>
      </c>
      <c r="X418" s="273" t="s">
        <v>266</v>
      </c>
      <c r="Y418" s="273" t="s">
        <v>2800</v>
      </c>
      <c r="Z418" s="273" t="s">
        <v>542</v>
      </c>
      <c r="AA418" s="273"/>
      <c r="AB418" s="479" t="s">
        <v>2213</v>
      </c>
      <c r="AC418" s="264"/>
    </row>
    <row r="419" spans="1:29" ht="54.75" hidden="1" customHeight="1" x14ac:dyDescent="0.2">
      <c r="A419" s="462"/>
      <c r="B419" s="462"/>
      <c r="C419" s="462"/>
      <c r="D419" s="462"/>
      <c r="E419" s="462"/>
      <c r="F419" s="462"/>
      <c r="G419" s="266" t="str">
        <f>'01-Mapa de riesgo-UO'!I420</f>
        <v>Desconocimiento del perfil del egresado en el medio</v>
      </c>
      <c r="H419" s="462"/>
      <c r="I419" s="462"/>
      <c r="J419" s="462"/>
      <c r="K419" s="604"/>
      <c r="L419" s="629"/>
      <c r="M419" s="267" t="str">
        <f>'01-Mapa de riesgo-UO'!W420</f>
        <v>Encuesta de empleadores
Indicadores de bolsa de empleo UTP</v>
      </c>
      <c r="N419" s="266">
        <f>'01-Mapa de riesgo-UO'!AB420</f>
        <v>0</v>
      </c>
      <c r="O419" s="266" t="str">
        <f>'01-Mapa de riesgo-UO'!AF420</f>
        <v>Asignado</v>
      </c>
      <c r="P419" s="268" t="str">
        <f>'01-Mapa de riesgo-UO'!AK420</f>
        <v>Oportuno</v>
      </c>
      <c r="Q419" s="268" t="str">
        <f>'01-Mapa de riesgo-UO'!AP420</f>
        <v>Detectivo</v>
      </c>
      <c r="R419" s="462"/>
      <c r="S419" s="571" t="s">
        <v>2791</v>
      </c>
      <c r="T419" s="601"/>
      <c r="U419" s="269" t="str">
        <f>'01-Mapa de riesgo-UO'!AW420</f>
        <v>TRANSFERIR</v>
      </c>
      <c r="V419" s="269" t="str">
        <f>'01-Mapa de riesgo-UO'!AX420</f>
        <v>Encuentros con empleadores y capacitaciones de alto impacto (desayuno con facultades), para identificación de necesidades y medición de impacto del egresado en el medio</v>
      </c>
      <c r="W419" s="270">
        <f>'01-Mapa de riesgo-UO'!K420</f>
        <v>0</v>
      </c>
      <c r="X419" s="273" t="s">
        <v>266</v>
      </c>
      <c r="Y419" s="273" t="s">
        <v>2801</v>
      </c>
      <c r="Z419" s="273" t="s">
        <v>542</v>
      </c>
      <c r="AA419" s="273"/>
      <c r="AB419" s="602"/>
      <c r="AC419" s="264"/>
    </row>
    <row r="420" spans="1:29" ht="54.75" hidden="1" customHeight="1" x14ac:dyDescent="0.2">
      <c r="A420" s="463"/>
      <c r="B420" s="463"/>
      <c r="C420" s="463"/>
      <c r="D420" s="463"/>
      <c r="E420" s="463"/>
      <c r="F420" s="463"/>
      <c r="G420" s="266">
        <f>'01-Mapa de riesgo-UO'!I421</f>
        <v>0</v>
      </c>
      <c r="H420" s="463"/>
      <c r="I420" s="463"/>
      <c r="J420" s="463"/>
      <c r="K420" s="605"/>
      <c r="L420" s="630"/>
      <c r="M420" s="267">
        <f>'01-Mapa de riesgo-UO'!W421</f>
        <v>0</v>
      </c>
      <c r="N420" s="266">
        <f>'01-Mapa de riesgo-UO'!AB421</f>
        <v>0</v>
      </c>
      <c r="O420" s="266">
        <f>'01-Mapa de riesgo-UO'!AF421</f>
        <v>0</v>
      </c>
      <c r="P420" s="268">
        <f>'01-Mapa de riesgo-UO'!AK421</f>
        <v>0</v>
      </c>
      <c r="Q420" s="268">
        <f>'01-Mapa de riesgo-UO'!AP421</f>
        <v>0</v>
      </c>
      <c r="R420" s="463"/>
      <c r="S420" s="571"/>
      <c r="T420" s="601"/>
      <c r="U420" s="269">
        <f>'01-Mapa de riesgo-UO'!AW421</f>
        <v>0</v>
      </c>
      <c r="V420" s="269">
        <f>'01-Mapa de riesgo-UO'!AX421</f>
        <v>0</v>
      </c>
      <c r="W420" s="270">
        <f>'01-Mapa de riesgo-UO'!K421</f>
        <v>0</v>
      </c>
      <c r="X420" s="273"/>
      <c r="Y420" s="273"/>
      <c r="Z420" s="273"/>
      <c r="AA420" s="273"/>
      <c r="AB420" s="603"/>
      <c r="AC420" s="264"/>
    </row>
    <row r="421" spans="1:29" ht="54.75" hidden="1" customHeight="1" x14ac:dyDescent="0.2">
      <c r="A421" s="465">
        <v>138</v>
      </c>
      <c r="B421" s="465" t="str">
        <f>'01-Mapa de riesgo-UO'!D422</f>
        <v>DIRECCIONAMIENTO_INSTITUCIONAL</v>
      </c>
      <c r="C421" s="461" t="str">
        <f>+'01-Mapa de riesgo-UO'!F422</f>
        <v>SI</v>
      </c>
      <c r="D421" s="461" t="str">
        <f>'01-Mapa de riesgo-UO'!J422</f>
        <v>Estratégico</v>
      </c>
      <c r="E421" s="461" t="str">
        <f>'01-Mapa de riesgo-UO'!K422</f>
        <v>No cumplimiento del Proyecto Educativo Institucional y las orientaciones institucionales para la renovación curricular.</v>
      </c>
      <c r="F421" s="461" t="str">
        <f>'01-Mapa de riesgo-UO'!L422</f>
        <v>Que el Proyecto Educativo Institucional- PEI y, los documentos institucionales para la renovaicón curricular no sean implementados en los programas académicos</v>
      </c>
      <c r="G421" s="266" t="str">
        <f>'01-Mapa de riesgo-UO'!I422</f>
        <v>Baja apropiación de la política académica curricular, que reglamentan el PEI y las orientaciones institucionales para el diseño y renovación curricular de los programas académicos en la Universidad.</v>
      </c>
      <c r="H421" s="461" t="str">
        <f>'01-Mapa de riesgo-UO'!M422</f>
        <v xml:space="preserve">Currículos desactualizados que no responden a los lineamientos institucionales
No apropiación de la identidad institucional  "Formación profesional integral", por parte de la comunidad académica
</v>
      </c>
      <c r="I421" s="464" t="str">
        <f>'01-Mapa de riesgo-UO'!AT422</f>
        <v>MODERADO</v>
      </c>
      <c r="J421" s="461" t="str">
        <f>'01-Mapa de riesgo-UO'!AU422</f>
        <v># de programas renovados/ # de programas activos</v>
      </c>
      <c r="K421" s="542">
        <v>0.51200000000000001</v>
      </c>
      <c r="L421" s="533" t="s">
        <v>2810</v>
      </c>
      <c r="M421" s="267" t="str">
        <f>'01-Mapa de riesgo-UO'!W422</f>
        <v>Sesiones de acompañamiento a los programas académicos y sus respectivos registros 
Balance anual del acompañamiento realizado a los programas académicos</v>
      </c>
      <c r="N421" s="266">
        <f>'01-Mapa de riesgo-UO'!AB422</f>
        <v>0</v>
      </c>
      <c r="O421" s="266" t="str">
        <f>'01-Mapa de riesgo-UO'!AF422</f>
        <v>Asignado</v>
      </c>
      <c r="P421" s="268" t="str">
        <f>'01-Mapa de riesgo-UO'!AK422</f>
        <v>Oportuno</v>
      </c>
      <c r="Q421" s="268" t="str">
        <f>'01-Mapa de riesgo-UO'!AP422</f>
        <v>Preventivo</v>
      </c>
      <c r="R421" s="464" t="str">
        <f>'01-Mapa de riesgo-UO'!AR422</f>
        <v>ACEPTABLE</v>
      </c>
      <c r="S421" s="571" t="s">
        <v>2792</v>
      </c>
      <c r="T421" s="601"/>
      <c r="U421" s="269" t="str">
        <f>'01-Mapa de riesgo-UO'!AW422</f>
        <v>COMPARTIR</v>
      </c>
      <c r="V421" s="269" t="str">
        <f>'01-Mapa de riesgo-UO'!AX422</f>
        <v>Renovación curricular</v>
      </c>
      <c r="W421" s="270" t="str">
        <f>'01-Mapa de riesgo-UO'!K422</f>
        <v>No cumplimiento del Proyecto Educativo Institucional y las orientaciones institucionales para la renovación curricular.</v>
      </c>
      <c r="X421" s="273" t="s">
        <v>541</v>
      </c>
      <c r="Y421" s="284" t="s">
        <v>2802</v>
      </c>
      <c r="Z421" s="273" t="s">
        <v>542</v>
      </c>
      <c r="AA421" s="273"/>
      <c r="AB421" s="479" t="s">
        <v>2213</v>
      </c>
      <c r="AC421" s="264"/>
    </row>
    <row r="422" spans="1:29" ht="54.75" hidden="1" customHeight="1" x14ac:dyDescent="0.2">
      <c r="A422" s="462"/>
      <c r="B422" s="462"/>
      <c r="C422" s="462"/>
      <c r="D422" s="462"/>
      <c r="E422" s="462"/>
      <c r="F422" s="462"/>
      <c r="G422" s="266"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62"/>
      <c r="I422" s="462"/>
      <c r="J422" s="462"/>
      <c r="K422" s="622"/>
      <c r="L422" s="604"/>
      <c r="M422" s="267" t="str">
        <f>'01-Mapa de riesgo-UO'!W423</f>
        <v>Aprobación de las renovaciones curriculares de los programas académicos por parte del comité central de curriculo y evaluación o comité central de prosgrados  según corresponda</v>
      </c>
      <c r="N422" s="266">
        <f>'01-Mapa de riesgo-UO'!AB423</f>
        <v>0</v>
      </c>
      <c r="O422" s="266" t="str">
        <f>'01-Mapa de riesgo-UO'!AF423</f>
        <v>Asignado</v>
      </c>
      <c r="P422" s="268" t="str">
        <f>'01-Mapa de riesgo-UO'!AK423</f>
        <v>Oportuno</v>
      </c>
      <c r="Q422" s="268" t="str">
        <f>'01-Mapa de riesgo-UO'!AP423</f>
        <v>Preventivo</v>
      </c>
      <c r="R422" s="462"/>
      <c r="S422" s="571" t="s">
        <v>2812</v>
      </c>
      <c r="T422" s="601"/>
      <c r="U422" s="269" t="str">
        <f>'01-Mapa de riesgo-UO'!AW423</f>
        <v>COMPARTIR</v>
      </c>
      <c r="V422" s="269" t="str">
        <f>'01-Mapa de riesgo-UO'!AX423</f>
        <v>Renovación curricular</v>
      </c>
      <c r="W422" s="270">
        <f>'01-Mapa de riesgo-UO'!K423</f>
        <v>0</v>
      </c>
      <c r="X422" s="273" t="s">
        <v>541</v>
      </c>
      <c r="Y422" s="273" t="s">
        <v>2803</v>
      </c>
      <c r="Z422" s="273" t="s">
        <v>542</v>
      </c>
      <c r="AA422" s="273"/>
      <c r="AB422" s="602"/>
      <c r="AC422" s="264"/>
    </row>
    <row r="423" spans="1:29" ht="54.75" hidden="1" customHeight="1" x14ac:dyDescent="0.2">
      <c r="A423" s="463"/>
      <c r="B423" s="463"/>
      <c r="C423" s="463"/>
      <c r="D423" s="463"/>
      <c r="E423" s="463"/>
      <c r="F423" s="463"/>
      <c r="G423" s="266">
        <f>'01-Mapa de riesgo-UO'!I424</f>
        <v>0</v>
      </c>
      <c r="H423" s="463"/>
      <c r="I423" s="463"/>
      <c r="J423" s="463"/>
      <c r="K423" s="623"/>
      <c r="L423" s="605"/>
      <c r="M423" s="267">
        <f>'01-Mapa de riesgo-UO'!W424</f>
        <v>0</v>
      </c>
      <c r="N423" s="266">
        <f>'01-Mapa de riesgo-UO'!AB424</f>
        <v>0</v>
      </c>
      <c r="O423" s="266">
        <f>'01-Mapa de riesgo-UO'!AF424</f>
        <v>0</v>
      </c>
      <c r="P423" s="268">
        <f>'01-Mapa de riesgo-UO'!AK424</f>
        <v>0</v>
      </c>
      <c r="Q423" s="268">
        <f>'01-Mapa de riesgo-UO'!AP424</f>
        <v>0</v>
      </c>
      <c r="R423" s="463"/>
      <c r="S423" s="571"/>
      <c r="T423" s="601"/>
      <c r="U423" s="269">
        <f>'01-Mapa de riesgo-UO'!AW424</f>
        <v>0</v>
      </c>
      <c r="V423" s="269">
        <f>'01-Mapa de riesgo-UO'!AX424</f>
        <v>0</v>
      </c>
      <c r="W423" s="270">
        <f>'01-Mapa de riesgo-UO'!K424</f>
        <v>0</v>
      </c>
      <c r="X423" s="273"/>
      <c r="Y423" s="273"/>
      <c r="Z423" s="273"/>
      <c r="AA423" s="273"/>
      <c r="AB423" s="603"/>
      <c r="AC423" s="264"/>
    </row>
    <row r="424" spans="1:29" ht="54.75" hidden="1" customHeight="1" x14ac:dyDescent="0.2">
      <c r="A424" s="465">
        <v>139</v>
      </c>
      <c r="B424" s="465" t="str">
        <f>'01-Mapa de riesgo-UO'!D425</f>
        <v>DOCENCIA</v>
      </c>
      <c r="C424" s="461" t="str">
        <f>+'01-Mapa de riesgo-UO'!F425</f>
        <v>NO</v>
      </c>
      <c r="D424" s="461" t="str">
        <f>'01-Mapa de riesgo-UO'!J425</f>
        <v>Estratégico</v>
      </c>
      <c r="E424" s="461" t="str">
        <f>'01-Mapa de riesgo-UO'!K425</f>
        <v>Pérdida del Registro Calificado de un Programa Académico</v>
      </c>
      <c r="F424" s="461" t="str">
        <f>'01-Mapa de riesgo-UO'!L425</f>
        <v>No renovación del registro calificado de un programa académico</v>
      </c>
      <c r="G424" s="266" t="str">
        <f>'01-Mapa de riesgo-UO'!I425</f>
        <v>No realizar seguimiento adecuado a las fechas de vencimiento y por lo tanto no realizar la solicitud en el tiempo reglamentario</v>
      </c>
      <c r="H424" s="461"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64" t="str">
        <f>'01-Mapa de riesgo-UO'!AT425</f>
        <v>LEVE</v>
      </c>
      <c r="J424" s="461" t="str">
        <f>'01-Mapa de riesgo-UO'!AU425</f>
        <v>No. de programas a los que el MEN no le otorga renovación de registro calificado / No. total de programas activos en la vigencia</v>
      </c>
      <c r="K424" s="545">
        <f>0/120</f>
        <v>0</v>
      </c>
      <c r="L424" s="533" t="s">
        <v>2785</v>
      </c>
      <c r="M424" s="267" t="str">
        <f>'01-Mapa de riesgo-UO'!W425</f>
        <v>Seguimiento permanente a la fecha de vencimiento de todos los registros calificados de los programas académicos a través del SACES y del cuadro de Vicerrectoría Académica</v>
      </c>
      <c r="N424" s="266">
        <f>'01-Mapa de riesgo-UO'!AB425</f>
        <v>0</v>
      </c>
      <c r="O424" s="266" t="str">
        <f>'01-Mapa de riesgo-UO'!AF425</f>
        <v>Asignado</v>
      </c>
      <c r="P424" s="268" t="str">
        <f>'01-Mapa de riesgo-UO'!AK425</f>
        <v>Oportuno</v>
      </c>
      <c r="Q424" s="268" t="str">
        <f>'01-Mapa de riesgo-UO'!AP425</f>
        <v>Preventivo</v>
      </c>
      <c r="R424" s="464" t="str">
        <f>'01-Mapa de riesgo-UO'!AR425</f>
        <v>ACEPTABLE</v>
      </c>
      <c r="S424" s="594" t="s">
        <v>2794</v>
      </c>
      <c r="T424" s="594"/>
      <c r="U424" s="269" t="str">
        <f>'01-Mapa de riesgo-UO'!AW425</f>
        <v>ASUMIR</v>
      </c>
      <c r="V424" s="269">
        <f>'01-Mapa de riesgo-UO'!AX425</f>
        <v>0</v>
      </c>
      <c r="W424" s="270" t="str">
        <f>'01-Mapa de riesgo-UO'!K425</f>
        <v>Pérdida del Registro Calificado de un Programa Académico</v>
      </c>
      <c r="X424" s="271"/>
      <c r="Y424" s="272"/>
      <c r="Z424" s="273"/>
      <c r="AA424" s="273"/>
      <c r="AB424" s="479" t="s">
        <v>2213</v>
      </c>
      <c r="AC424" s="264"/>
    </row>
    <row r="425" spans="1:29" ht="54.75" hidden="1" customHeight="1" x14ac:dyDescent="0.2">
      <c r="A425" s="462"/>
      <c r="B425" s="462"/>
      <c r="C425" s="462"/>
      <c r="D425" s="462"/>
      <c r="E425" s="462"/>
      <c r="F425" s="462"/>
      <c r="G425" s="266" t="str">
        <f>'01-Mapa de riesgo-UO'!I426</f>
        <v>No cumplir con los estándares establecidos para la renovación del Registro Calificado</v>
      </c>
      <c r="H425" s="462"/>
      <c r="I425" s="462"/>
      <c r="J425" s="462"/>
      <c r="K425" s="631"/>
      <c r="L425" s="604"/>
      <c r="M425" s="267" t="str">
        <f>'01-Mapa de riesgo-UO'!W426</f>
        <v>Recordar a través de memorando un año antes, la fecha de vencimiento de registro calificado al programa y a su respectiva facultad</v>
      </c>
      <c r="N425" s="266">
        <f>'01-Mapa de riesgo-UO'!AB426</f>
        <v>0</v>
      </c>
      <c r="O425" s="266" t="str">
        <f>'01-Mapa de riesgo-UO'!AF426</f>
        <v>Asignado</v>
      </c>
      <c r="P425" s="268" t="str">
        <f>'01-Mapa de riesgo-UO'!AK426</f>
        <v>Oportuno</v>
      </c>
      <c r="Q425" s="268" t="str">
        <f>'01-Mapa de riesgo-UO'!AP426</f>
        <v>Preventivo</v>
      </c>
      <c r="R425" s="462"/>
      <c r="S425" s="594" t="s">
        <v>2795</v>
      </c>
      <c r="T425" s="594"/>
      <c r="U425" s="269" t="str">
        <f>'01-Mapa de riesgo-UO'!AW426</f>
        <v>ASUMIR</v>
      </c>
      <c r="V425" s="269">
        <f>'01-Mapa de riesgo-UO'!AX426</f>
        <v>0</v>
      </c>
      <c r="W425" s="270">
        <f>'01-Mapa de riesgo-UO'!K426</f>
        <v>0</v>
      </c>
      <c r="X425" s="271"/>
      <c r="Y425" s="272"/>
      <c r="Z425" s="273"/>
      <c r="AA425" s="273"/>
      <c r="AB425" s="602"/>
      <c r="AC425" s="264"/>
    </row>
    <row r="426" spans="1:29" ht="54.75" hidden="1" customHeight="1" x14ac:dyDescent="0.2">
      <c r="A426" s="463"/>
      <c r="B426" s="463"/>
      <c r="C426" s="463"/>
      <c r="D426" s="463"/>
      <c r="E426" s="463"/>
      <c r="F426" s="463"/>
      <c r="G426" s="266">
        <f>'01-Mapa de riesgo-UO'!I427</f>
        <v>0</v>
      </c>
      <c r="H426" s="463"/>
      <c r="I426" s="463"/>
      <c r="J426" s="463"/>
      <c r="K426" s="632"/>
      <c r="L426" s="605"/>
      <c r="M426" s="267" t="str">
        <f>'01-Mapa de riesgo-UO'!W427</f>
        <v>Brindar asesoria a los directores de programa sobre el procedimiento para la solicitud de renovación de registro calificado.</v>
      </c>
      <c r="N426" s="266">
        <f>'01-Mapa de riesgo-UO'!AB427</f>
        <v>0</v>
      </c>
      <c r="O426" s="266" t="str">
        <f>'01-Mapa de riesgo-UO'!AF427</f>
        <v>Asignado</v>
      </c>
      <c r="P426" s="268" t="str">
        <f>'01-Mapa de riesgo-UO'!AK427</f>
        <v>Oportuno</v>
      </c>
      <c r="Q426" s="268" t="str">
        <f>'01-Mapa de riesgo-UO'!AP427</f>
        <v>Preventivo</v>
      </c>
      <c r="R426" s="463"/>
      <c r="S426" s="594" t="s">
        <v>2796</v>
      </c>
      <c r="T426" s="594"/>
      <c r="U426" s="269" t="str">
        <f>'01-Mapa de riesgo-UO'!AW427</f>
        <v>ASUMIR</v>
      </c>
      <c r="V426" s="269">
        <f>'01-Mapa de riesgo-UO'!AX427</f>
        <v>0</v>
      </c>
      <c r="W426" s="270">
        <f>'01-Mapa de riesgo-UO'!K427</f>
        <v>0</v>
      </c>
      <c r="X426" s="271"/>
      <c r="Y426" s="272"/>
      <c r="Z426" s="273"/>
      <c r="AA426" s="273"/>
      <c r="AB426" s="603"/>
      <c r="AC426" s="264"/>
    </row>
    <row r="427" spans="1:29" ht="54.75" hidden="1" customHeight="1" x14ac:dyDescent="0.2">
      <c r="A427" s="465">
        <v>140</v>
      </c>
      <c r="B427" s="465" t="str">
        <f>'01-Mapa de riesgo-UO'!D428</f>
        <v>DOCENCIA</v>
      </c>
      <c r="C427" s="461" t="str">
        <f>+'01-Mapa de riesgo-UO'!F428</f>
        <v>NO</v>
      </c>
      <c r="D427" s="461" t="str">
        <f>'01-Mapa de riesgo-UO'!J428</f>
        <v>Estratégico</v>
      </c>
      <c r="E427" s="461" t="str">
        <f>'01-Mapa de riesgo-UO'!K428</f>
        <v>Cierre o cancelación de asigntauras o programas virtuales</v>
      </c>
      <c r="F427" s="461"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6" t="str">
        <f>'01-Mapa de riesgo-UO'!I428</f>
        <v xml:space="preserve">El reglamento estudiantil permite la cancelación de asignaturas en cualquier período del semestre académico. </v>
      </c>
      <c r="H427" s="461"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64" t="str">
        <f>'01-Mapa de riesgo-UO'!AT428</f>
        <v>MODERADO</v>
      </c>
      <c r="J427" s="461" t="str">
        <f>'01-Mapa de riesgo-UO'!AU428</f>
        <v>% de cancelación o cierre =
# de cancelaciones semestrales de programas o asignaturas/ # de programas o asignaturas semestrales</v>
      </c>
      <c r="K427" s="533">
        <v>33.9</v>
      </c>
      <c r="L427" s="533" t="s">
        <v>2811</v>
      </c>
      <c r="M427" s="267" t="str">
        <f>'01-Mapa de riesgo-UO'!W428</f>
        <v>Estrategias de acompañamiento a estudiantes y docentes</v>
      </c>
      <c r="N427" s="266">
        <f>'01-Mapa de riesgo-UO'!AB428</f>
        <v>0</v>
      </c>
      <c r="O427" s="266" t="str">
        <f>'01-Mapa de riesgo-UO'!AF428</f>
        <v>Asignado</v>
      </c>
      <c r="P427" s="268" t="str">
        <f>'01-Mapa de riesgo-UO'!AK428</f>
        <v>Oportuno</v>
      </c>
      <c r="Q427" s="268" t="str">
        <f>'01-Mapa de riesgo-UO'!AP428</f>
        <v>Preventivo</v>
      </c>
      <c r="R427" s="464" t="str">
        <f>'01-Mapa de riesgo-UO'!AR428</f>
        <v>DÉBIL</v>
      </c>
      <c r="S427" s="571" t="s">
        <v>2797</v>
      </c>
      <c r="T427" s="601"/>
      <c r="U427" s="269" t="str">
        <f>'01-Mapa de riesgo-UO'!AW428</f>
        <v>REDUCIR</v>
      </c>
      <c r="V427" s="269" t="str">
        <f>'01-Mapa de riesgo-UO'!AX428</f>
        <v>Comunicación permanente con los estudiantes a través los canales de contacto de Univirtual</v>
      </c>
      <c r="W427" s="270" t="str">
        <f>'01-Mapa de riesgo-UO'!K428</f>
        <v>Cierre o cancelación de asigntauras o programas virtuales</v>
      </c>
      <c r="X427" s="273" t="s">
        <v>541</v>
      </c>
      <c r="Y427" s="273" t="s">
        <v>2805</v>
      </c>
      <c r="Z427" s="273" t="s">
        <v>544</v>
      </c>
      <c r="AA427" s="273" t="s">
        <v>2806</v>
      </c>
      <c r="AB427" s="479" t="s">
        <v>2209</v>
      </c>
      <c r="AC427" s="264"/>
    </row>
    <row r="428" spans="1:29" ht="54.75" hidden="1" customHeight="1" x14ac:dyDescent="0.2">
      <c r="A428" s="462"/>
      <c r="B428" s="462"/>
      <c r="C428" s="462"/>
      <c r="D428" s="462"/>
      <c r="E428" s="462"/>
      <c r="F428" s="462"/>
      <c r="G428" s="266" t="str">
        <f>'01-Mapa de riesgo-UO'!I429</f>
        <v>Falta de habilidades y competencias fundamentales para mantenerse en la modalidad.</v>
      </c>
      <c r="H428" s="462"/>
      <c r="I428" s="462"/>
      <c r="J428" s="462"/>
      <c r="K428" s="604"/>
      <c r="L428" s="604"/>
      <c r="M428" s="267" t="str">
        <f>'01-Mapa de riesgo-UO'!W429</f>
        <v>Medición periódica de la deserción de los estudiantes en las asignaturas virtuales</v>
      </c>
      <c r="N428" s="266">
        <f>'01-Mapa de riesgo-UO'!AB429</f>
        <v>0</v>
      </c>
      <c r="O428" s="266" t="str">
        <f>'01-Mapa de riesgo-UO'!AF429</f>
        <v>Asignado</v>
      </c>
      <c r="P428" s="268" t="str">
        <f>'01-Mapa de riesgo-UO'!AK429</f>
        <v>Oportuno</v>
      </c>
      <c r="Q428" s="268" t="str">
        <f>'01-Mapa de riesgo-UO'!AP429</f>
        <v>Detectivo</v>
      </c>
      <c r="R428" s="462"/>
      <c r="S428" s="571" t="s">
        <v>2798</v>
      </c>
      <c r="T428" s="601"/>
      <c r="U428" s="269" t="str">
        <f>'01-Mapa de riesgo-UO'!AW429</f>
        <v>REDUCIR</v>
      </c>
      <c r="V428" s="269" t="str">
        <f>'01-Mapa de riesgo-UO'!AX429</f>
        <v>Identificación de estudiantes con riesgo de cancelación o abandono de asignaturas semipresenciales y remitir aquellos casos que presenten causas personales y/o académicas a las dependencias que correspondan</v>
      </c>
      <c r="W428" s="270">
        <f>'01-Mapa de riesgo-UO'!K429</f>
        <v>0</v>
      </c>
      <c r="X428" s="273" t="s">
        <v>541</v>
      </c>
      <c r="Y428" s="273" t="s">
        <v>2807</v>
      </c>
      <c r="Z428" s="273" t="s">
        <v>544</v>
      </c>
      <c r="AA428" s="273" t="s">
        <v>2808</v>
      </c>
      <c r="AB428" s="602"/>
      <c r="AC428" s="264"/>
    </row>
    <row r="429" spans="1:29" ht="54.75" hidden="1" customHeight="1" x14ac:dyDescent="0.2">
      <c r="A429" s="463"/>
      <c r="B429" s="463"/>
      <c r="C429" s="463"/>
      <c r="D429" s="463"/>
      <c r="E429" s="463"/>
      <c r="F429" s="463"/>
      <c r="G429" s="266" t="str">
        <f>'01-Mapa de riesgo-UO'!I430</f>
        <v xml:space="preserve">Falta de procedimientos institucionales que garanticen la creación y oferta de asignaturas o programas virtuales </v>
      </c>
      <c r="H429" s="463"/>
      <c r="I429" s="463"/>
      <c r="J429" s="463"/>
      <c r="K429" s="605"/>
      <c r="L429" s="605"/>
      <c r="M429" s="267">
        <f>'01-Mapa de riesgo-UO'!W430</f>
        <v>0</v>
      </c>
      <c r="N429" s="266">
        <f>'01-Mapa de riesgo-UO'!AB430</f>
        <v>0</v>
      </c>
      <c r="O429" s="266">
        <f>'01-Mapa de riesgo-UO'!AF430</f>
        <v>0</v>
      </c>
      <c r="P429" s="268">
        <f>'01-Mapa de riesgo-UO'!AK430</f>
        <v>0</v>
      </c>
      <c r="Q429" s="268">
        <f>'01-Mapa de riesgo-UO'!AP430</f>
        <v>0</v>
      </c>
      <c r="R429" s="463"/>
      <c r="S429" s="571"/>
      <c r="T429" s="601"/>
      <c r="U429" s="269">
        <f>'01-Mapa de riesgo-UO'!AW430</f>
        <v>0</v>
      </c>
      <c r="V429" s="269">
        <f>'01-Mapa de riesgo-UO'!AX430</f>
        <v>0</v>
      </c>
      <c r="W429" s="270">
        <f>'01-Mapa de riesgo-UO'!K430</f>
        <v>0</v>
      </c>
      <c r="X429" s="273"/>
      <c r="Y429" s="273"/>
      <c r="Z429" s="273"/>
      <c r="AA429" s="273"/>
      <c r="AB429" s="603"/>
      <c r="AC429" s="264"/>
    </row>
    <row r="430" spans="1:29" ht="90.75" customHeight="1" x14ac:dyDescent="0.2">
      <c r="A430" s="465">
        <v>141</v>
      </c>
      <c r="B430" s="465" t="str">
        <f>'01-Mapa de riesgo-UO'!D431</f>
        <v>INVESTIGACIÓN_E_INNOVACIÓN</v>
      </c>
      <c r="C430" s="461" t="str">
        <f>+'01-Mapa de riesgo-UO'!F431</f>
        <v>SI</v>
      </c>
      <c r="D430" s="461" t="str">
        <f>'01-Mapa de riesgo-UO'!J431</f>
        <v>Estratégico</v>
      </c>
      <c r="E430" s="461" t="str">
        <f>'01-Mapa de riesgo-UO'!K431</f>
        <v xml:space="preserve">Reducción en la cantidad de activos de conocimiento transferidos a la sociedad </v>
      </c>
      <c r="F430" s="461"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6" t="str">
        <f>'01-Mapa de riesgo-UO'!I431</f>
        <v xml:space="preserve">Falta de financiación externa para la validación, prototipado y escalamiento de los activos tecnológicos </v>
      </c>
      <c r="H430" s="461"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64" t="str">
        <f>'01-Mapa de riesgo-UO'!AT431</f>
        <v>LEVE</v>
      </c>
      <c r="J430" s="461" t="str">
        <f>'01-Mapa de riesgo-UO'!AU431</f>
        <v>Índice de variación de contratos  de transferencia de activos de conocimiento: No de contratos de transferencia de activos de conocimiento 2024/ No de contratos de transferencia de activos de conocimiento 2023</v>
      </c>
      <c r="K430" s="533">
        <f>9/7</f>
        <v>1.2857142857142858</v>
      </c>
      <c r="L430" s="533" t="s">
        <v>2829</v>
      </c>
      <c r="M430" s="267" t="str">
        <f>'01-Mapa de riesgo-UO'!W431</f>
        <v xml:space="preserve">Actualización de inventario de activos de conocimiento y diagnóstico del índice de madurez tecnológica -  TRL </v>
      </c>
      <c r="N430" s="266">
        <f>'01-Mapa de riesgo-UO'!AB431</f>
        <v>0</v>
      </c>
      <c r="O430" s="266" t="str">
        <f>'01-Mapa de riesgo-UO'!AF431</f>
        <v>Asignado</v>
      </c>
      <c r="P430" s="268" t="str">
        <f>'01-Mapa de riesgo-UO'!AK431</f>
        <v>Oportuno</v>
      </c>
      <c r="Q430" s="268" t="str">
        <f>'01-Mapa de riesgo-UO'!AP431</f>
        <v>Preventivo</v>
      </c>
      <c r="R430" s="464" t="str">
        <f>'01-Mapa de riesgo-UO'!AR431</f>
        <v>ACEPTABLE</v>
      </c>
      <c r="S430" s="571" t="s">
        <v>2832</v>
      </c>
      <c r="T430" s="599"/>
      <c r="U430" s="269" t="str">
        <f>'01-Mapa de riesgo-UO'!AW431</f>
        <v>ASUMIR</v>
      </c>
      <c r="V430" s="269">
        <f>'01-Mapa de riesgo-UO'!AX431</f>
        <v>0</v>
      </c>
      <c r="W430" s="270" t="str">
        <f>'01-Mapa de riesgo-UO'!K431</f>
        <v xml:space="preserve">Reducción en la cantidad de activos de conocimiento transferidos a la sociedad </v>
      </c>
      <c r="X430" s="271"/>
      <c r="Y430" s="272"/>
      <c r="Z430" s="273"/>
      <c r="AA430" s="273"/>
      <c r="AB430" s="479" t="s">
        <v>2213</v>
      </c>
      <c r="AC430" s="264"/>
    </row>
    <row r="431" spans="1:29" ht="54.75" hidden="1" customHeight="1" x14ac:dyDescent="0.2">
      <c r="A431" s="462"/>
      <c r="B431" s="462"/>
      <c r="C431" s="462"/>
      <c r="D431" s="462"/>
      <c r="E431" s="462"/>
      <c r="F431" s="462"/>
      <c r="G431" s="266" t="str">
        <f>'01-Mapa de riesgo-UO'!I432</f>
        <v>Cambios en la normatividad que dificulten el proceso de transferencia de los activos de conocimiento</v>
      </c>
      <c r="H431" s="462"/>
      <c r="I431" s="462"/>
      <c r="J431" s="462"/>
      <c r="K431" s="472"/>
      <c r="L431" s="472"/>
      <c r="M431" s="267" t="str">
        <f>'01-Mapa de riesgo-UO'!W432</f>
        <v xml:space="preserve">Jornadas de sensibilización del Estatuto de Propiedad Intelectual  entre la comunidad universitaria </v>
      </c>
      <c r="N431" s="266">
        <f>'01-Mapa de riesgo-UO'!AB432</f>
        <v>0</v>
      </c>
      <c r="O431" s="266" t="str">
        <f>'01-Mapa de riesgo-UO'!AF432</f>
        <v>Asignado</v>
      </c>
      <c r="P431" s="268" t="str">
        <f>'01-Mapa de riesgo-UO'!AK432</f>
        <v>Oportuno</v>
      </c>
      <c r="Q431" s="268" t="str">
        <f>'01-Mapa de riesgo-UO'!AP432</f>
        <v>Preventivo</v>
      </c>
      <c r="R431" s="462"/>
      <c r="S431" s="571" t="s">
        <v>2833</v>
      </c>
      <c r="T431" s="599"/>
      <c r="U431" s="269" t="str">
        <f>'01-Mapa de riesgo-UO'!AW432</f>
        <v>ASUMIR</v>
      </c>
      <c r="V431" s="269">
        <f>'01-Mapa de riesgo-UO'!AX432</f>
        <v>0</v>
      </c>
      <c r="W431" s="270">
        <f>'01-Mapa de riesgo-UO'!K432</f>
        <v>0</v>
      </c>
      <c r="X431" s="271"/>
      <c r="Y431" s="272"/>
      <c r="Z431" s="273"/>
      <c r="AA431" s="273"/>
      <c r="AB431" s="469"/>
      <c r="AC431" s="264"/>
    </row>
    <row r="432" spans="1:29" ht="54.75" hidden="1" customHeight="1" x14ac:dyDescent="0.2">
      <c r="A432" s="463"/>
      <c r="B432" s="463"/>
      <c r="C432" s="463"/>
      <c r="D432" s="463"/>
      <c r="E432" s="463"/>
      <c r="F432" s="463"/>
      <c r="G432" s="266" t="str">
        <f>'01-Mapa de riesgo-UO'!I433</f>
        <v xml:space="preserve">Incipiente presupuesto para financiar convocatorias de desarrollo tecnológico e innovación </v>
      </c>
      <c r="H432" s="463"/>
      <c r="I432" s="463"/>
      <c r="J432" s="463"/>
      <c r="K432" s="473"/>
      <c r="L432" s="473"/>
      <c r="M432" s="267" t="str">
        <f>'01-Mapa de riesgo-UO'!W433</f>
        <v xml:space="preserve">Identificación y priorización de proyectos de desarrollo tecnológico e innovación susceptibles de financiación </v>
      </c>
      <c r="N432" s="266">
        <f>'01-Mapa de riesgo-UO'!AB433</f>
        <v>0</v>
      </c>
      <c r="O432" s="266" t="str">
        <f>'01-Mapa de riesgo-UO'!AF433</f>
        <v>Asignado</v>
      </c>
      <c r="P432" s="268" t="str">
        <f>'01-Mapa de riesgo-UO'!AK433</f>
        <v>Oportuno</v>
      </c>
      <c r="Q432" s="268" t="str">
        <f>'01-Mapa de riesgo-UO'!AP433</f>
        <v>Preventivo</v>
      </c>
      <c r="R432" s="463"/>
      <c r="S432" s="571" t="s">
        <v>2834</v>
      </c>
      <c r="T432" s="599"/>
      <c r="U432" s="269" t="str">
        <f>'01-Mapa de riesgo-UO'!AW433</f>
        <v>ASUMIR</v>
      </c>
      <c r="V432" s="269">
        <f>'01-Mapa de riesgo-UO'!AX433</f>
        <v>0</v>
      </c>
      <c r="W432" s="270">
        <f>'01-Mapa de riesgo-UO'!K433</f>
        <v>0</v>
      </c>
      <c r="X432" s="271"/>
      <c r="Y432" s="272"/>
      <c r="Z432" s="273"/>
      <c r="AA432" s="273"/>
      <c r="AB432" s="470"/>
      <c r="AC432" s="264"/>
    </row>
    <row r="433" spans="1:29" ht="54.75" hidden="1" customHeight="1" x14ac:dyDescent="0.2">
      <c r="A433" s="465">
        <v>142</v>
      </c>
      <c r="B433" s="465" t="str">
        <f>'01-Mapa de riesgo-UO'!D434</f>
        <v>EXTENSIÓN_PROYECCIÓN_SOCIAL</v>
      </c>
      <c r="C433" s="461" t="str">
        <f>+'01-Mapa de riesgo-UO'!F434</f>
        <v>NO</v>
      </c>
      <c r="D433" s="461" t="str">
        <f>'01-Mapa de riesgo-UO'!J434</f>
        <v>Financiero</v>
      </c>
      <c r="E433" s="461" t="str">
        <f>'01-Mapa de riesgo-UO'!K434</f>
        <v>Disminución de la inversión institucional en proyectos de Extensión financiados a traves de Convocatorias Internas</v>
      </c>
      <c r="F433" s="461" t="str">
        <f>'01-Mapa de riesgo-UO'!L434</f>
        <v>Disminución de la inversión institucional en proyectos de Extensión financiados a traves de Convocatorias Internas</v>
      </c>
      <c r="G433" s="266" t="str">
        <f>'01-Mapa de riesgo-UO'!I434</f>
        <v>Disminución presupuestal para la financiación de los proyectos de extension</v>
      </c>
      <c r="H433" s="461" t="str">
        <f>'01-Mapa de riesgo-UO'!M434</f>
        <v xml:space="preserve">Reducción en la ejecución y financiación de proyectos y actividades de extensión universitaria
</v>
      </c>
      <c r="I433" s="464" t="str">
        <f>'01-Mapa de riesgo-UO'!AT434</f>
        <v>LEVE</v>
      </c>
      <c r="J433" s="461" t="str">
        <f>'01-Mapa de riesgo-UO'!AU434</f>
        <v>Indice de Variación en el Numero de proyectos de Extensión Financiados internamente, respecto al año anterior: No de proyectos de extensión financiados año 2025 / No de proyectos de extensión financiados año 2024</v>
      </c>
      <c r="K433" s="553">
        <f>17/13</f>
        <v>1.3076923076923077</v>
      </c>
      <c r="L433" s="533" t="s">
        <v>2814</v>
      </c>
      <c r="M433" s="267" t="str">
        <f>'01-Mapa de riesgo-UO'!W434</f>
        <v>Convocatorias periódicas para la financiación de proyectos de Extensión</v>
      </c>
      <c r="N433" s="266">
        <f>'01-Mapa de riesgo-UO'!AB434</f>
        <v>0</v>
      </c>
      <c r="O433" s="266" t="str">
        <f>'01-Mapa de riesgo-UO'!AF434</f>
        <v>Asignado</v>
      </c>
      <c r="P433" s="268" t="str">
        <f>'01-Mapa de riesgo-UO'!AK434</f>
        <v>Oportuno</v>
      </c>
      <c r="Q433" s="268" t="str">
        <f>'01-Mapa de riesgo-UO'!AP434</f>
        <v>Preventivo</v>
      </c>
      <c r="R433" s="464" t="str">
        <f>'01-Mapa de riesgo-UO'!AR434</f>
        <v>ACEPTABLE</v>
      </c>
      <c r="S433" s="571" t="s">
        <v>2820</v>
      </c>
      <c r="T433" s="599"/>
      <c r="U433" s="269" t="str">
        <f>'01-Mapa de riesgo-UO'!AW434</f>
        <v>ASUMIR</v>
      </c>
      <c r="V433" s="269">
        <f>'01-Mapa de riesgo-UO'!AX434</f>
        <v>0</v>
      </c>
      <c r="W433" s="270" t="str">
        <f>'01-Mapa de riesgo-UO'!K434</f>
        <v>Disminución de la inversión institucional en proyectos de Extensión financiados a traves de Convocatorias Internas</v>
      </c>
      <c r="X433" s="271"/>
      <c r="Y433" s="272"/>
      <c r="Z433" s="273"/>
      <c r="AA433" s="273"/>
      <c r="AB433" s="479" t="s">
        <v>2213</v>
      </c>
      <c r="AC433" s="264"/>
    </row>
    <row r="434" spans="1:29" ht="54.75" hidden="1" customHeight="1" x14ac:dyDescent="0.2">
      <c r="A434" s="462"/>
      <c r="B434" s="462"/>
      <c r="C434" s="462"/>
      <c r="D434" s="462"/>
      <c r="E434" s="462"/>
      <c r="F434" s="462"/>
      <c r="G434" s="266">
        <f>'01-Mapa de riesgo-UO'!I435</f>
        <v>0</v>
      </c>
      <c r="H434" s="462"/>
      <c r="I434" s="462"/>
      <c r="J434" s="462"/>
      <c r="K434" s="554"/>
      <c r="L434" s="539"/>
      <c r="M434" s="267">
        <f>'01-Mapa de riesgo-UO'!W435</f>
        <v>0</v>
      </c>
      <c r="N434" s="266">
        <f>'01-Mapa de riesgo-UO'!AB435</f>
        <v>0</v>
      </c>
      <c r="O434" s="266">
        <f>'01-Mapa de riesgo-UO'!AF435</f>
        <v>0</v>
      </c>
      <c r="P434" s="268">
        <f>'01-Mapa de riesgo-UO'!AK435</f>
        <v>0</v>
      </c>
      <c r="Q434" s="268">
        <f>'01-Mapa de riesgo-UO'!AP435</f>
        <v>0</v>
      </c>
      <c r="R434" s="462"/>
      <c r="S434" s="571"/>
      <c r="T434" s="599"/>
      <c r="U434" s="269">
        <f>'01-Mapa de riesgo-UO'!AW435</f>
        <v>0</v>
      </c>
      <c r="V434" s="269">
        <f>'01-Mapa de riesgo-UO'!AX435</f>
        <v>0</v>
      </c>
      <c r="W434" s="270">
        <f>'01-Mapa de riesgo-UO'!K435</f>
        <v>0</v>
      </c>
      <c r="X434" s="271"/>
      <c r="Y434" s="272"/>
      <c r="Z434" s="273"/>
      <c r="AA434" s="273"/>
      <c r="AB434" s="469"/>
      <c r="AC434" s="264"/>
    </row>
    <row r="435" spans="1:29" ht="54.75" hidden="1" customHeight="1" x14ac:dyDescent="0.2">
      <c r="A435" s="463"/>
      <c r="B435" s="463"/>
      <c r="C435" s="463"/>
      <c r="D435" s="463"/>
      <c r="E435" s="463"/>
      <c r="F435" s="463"/>
      <c r="G435" s="266">
        <f>'01-Mapa de riesgo-UO'!I436</f>
        <v>0</v>
      </c>
      <c r="H435" s="463"/>
      <c r="I435" s="463"/>
      <c r="J435" s="463"/>
      <c r="K435" s="555"/>
      <c r="L435" s="540"/>
      <c r="M435" s="267">
        <f>'01-Mapa de riesgo-UO'!W436</f>
        <v>0</v>
      </c>
      <c r="N435" s="266">
        <f>'01-Mapa de riesgo-UO'!AB436</f>
        <v>0</v>
      </c>
      <c r="O435" s="266">
        <f>'01-Mapa de riesgo-UO'!AF436</f>
        <v>0</v>
      </c>
      <c r="P435" s="268">
        <f>'01-Mapa de riesgo-UO'!AK436</f>
        <v>0</v>
      </c>
      <c r="Q435" s="268">
        <f>'01-Mapa de riesgo-UO'!AP436</f>
        <v>0</v>
      </c>
      <c r="R435" s="463"/>
      <c r="S435" s="571"/>
      <c r="T435" s="599"/>
      <c r="U435" s="269">
        <f>'01-Mapa de riesgo-UO'!AW436</f>
        <v>0</v>
      </c>
      <c r="V435" s="269">
        <f>'01-Mapa de riesgo-UO'!AX436</f>
        <v>0</v>
      </c>
      <c r="W435" s="270">
        <f>'01-Mapa de riesgo-UO'!K436</f>
        <v>0</v>
      </c>
      <c r="X435" s="271"/>
      <c r="Y435" s="272"/>
      <c r="Z435" s="273"/>
      <c r="AA435" s="273"/>
      <c r="AB435" s="470"/>
      <c r="AC435" s="264"/>
    </row>
    <row r="436" spans="1:29" ht="54.75" hidden="1" customHeight="1" x14ac:dyDescent="0.2">
      <c r="A436" s="465">
        <v>143</v>
      </c>
      <c r="B436" s="465" t="str">
        <f>'01-Mapa de riesgo-UO'!D437</f>
        <v>EXTENSIÓN_PROYECCIÓN_SOCIAL</v>
      </c>
      <c r="C436" s="461" t="str">
        <f>+'01-Mapa de riesgo-UO'!F437</f>
        <v>SI</v>
      </c>
      <c r="D436" s="461" t="str">
        <f>'01-Mapa de riesgo-UO'!J437</f>
        <v>Estratégico</v>
      </c>
      <c r="E436" s="461" t="str">
        <f>'01-Mapa de riesgo-UO'!K437</f>
        <v xml:space="preserve">Disminuciónen la ejecución de proyectos y servicios  de extensión en la Universidad Tecnológica de Pereira. </v>
      </c>
      <c r="F436" s="461" t="str">
        <f>'01-Mapa de riesgo-UO'!L437</f>
        <v xml:space="preserve">Baja demanda de servicios de extensión en el sector externo a la Universidad Tecnológica de Pereira. </v>
      </c>
      <c r="G436" s="266" t="str">
        <f>'01-Mapa de riesgo-UO'!I437</f>
        <v>Poca acertividad en la promoción, difusion y visibilidad de los servicios de extensión de la Universidad</v>
      </c>
      <c r="H436" s="461" t="str">
        <f>'01-Mapa de riesgo-UO'!M437</f>
        <v xml:space="preserve">Desfinanciación de la Institución por falta de recursos internos. 
Bajo posicionamiento de la institución a nivel local, regional, nacional e internacional. 
Incumplimiento en los indicadores. </v>
      </c>
      <c r="I436" s="464" t="str">
        <f>'01-Mapa de riesgo-UO'!AT437</f>
        <v>LEVE</v>
      </c>
      <c r="J436" s="461" t="str">
        <f>'01-Mapa de riesgo-UO'!AU437</f>
        <v>Índice de variación de actividades de extensión: No de Actividades de Extensión por modalidades año 2025 / No de Actividades de Extensión por modalidades año 2024</v>
      </c>
      <c r="K436" s="556">
        <f>1479/1418</f>
        <v>1.0430183356840621</v>
      </c>
      <c r="L436" s="533" t="s">
        <v>2830</v>
      </c>
      <c r="M436" s="267" t="str">
        <f>'01-Mapa de riesgo-UO'!W437</f>
        <v>Generación de herramientas de promoción y visibilidad de las actividades de extensión y las capacidades institucionales</v>
      </c>
      <c r="N436" s="266">
        <f>'01-Mapa de riesgo-UO'!AB437</f>
        <v>0</v>
      </c>
      <c r="O436" s="266" t="str">
        <f>'01-Mapa de riesgo-UO'!AF437</f>
        <v>Asignado</v>
      </c>
      <c r="P436" s="268" t="str">
        <f>'01-Mapa de riesgo-UO'!AK437</f>
        <v>Oportuno</v>
      </c>
      <c r="Q436" s="268" t="str">
        <f>'01-Mapa de riesgo-UO'!AP437</f>
        <v>Preventivo</v>
      </c>
      <c r="R436" s="464" t="str">
        <f>'01-Mapa de riesgo-UO'!AR437</f>
        <v>ACEPTABLE</v>
      </c>
      <c r="S436" s="571" t="s">
        <v>2821</v>
      </c>
      <c r="T436" s="601"/>
      <c r="U436" s="269" t="str">
        <f>'01-Mapa de riesgo-UO'!AW437</f>
        <v>ASUMIR</v>
      </c>
      <c r="V436" s="269">
        <f>'01-Mapa de riesgo-UO'!AX437</f>
        <v>0</v>
      </c>
      <c r="W436" s="270" t="str">
        <f>'01-Mapa de riesgo-UO'!K437</f>
        <v xml:space="preserve">Disminuciónen la ejecución de proyectos y servicios  de extensión en la Universidad Tecnológica de Pereira. </v>
      </c>
      <c r="X436" s="271"/>
      <c r="Y436" s="272"/>
      <c r="Z436" s="273"/>
      <c r="AA436" s="273"/>
      <c r="AB436" s="479" t="s">
        <v>2213</v>
      </c>
      <c r="AC436" s="264"/>
    </row>
    <row r="437" spans="1:29" ht="54.75" hidden="1" customHeight="1" x14ac:dyDescent="0.2">
      <c r="A437" s="462"/>
      <c r="B437" s="462"/>
      <c r="C437" s="462"/>
      <c r="D437" s="462"/>
      <c r="E437" s="462"/>
      <c r="F437" s="462"/>
      <c r="G437" s="266">
        <f>'01-Mapa de riesgo-UO'!I438</f>
        <v>0</v>
      </c>
      <c r="H437" s="462"/>
      <c r="I437" s="462"/>
      <c r="J437" s="462"/>
      <c r="K437" s="557"/>
      <c r="L437" s="604"/>
      <c r="M437" s="267" t="str">
        <f>'01-Mapa de riesgo-UO'!W438</f>
        <v>Seguimiento a las certificaciónes de cumplimiento y evaluaciones de los servicios  ofrecidos para consolidar experiencia institucional</v>
      </c>
      <c r="N437" s="266">
        <f>'01-Mapa de riesgo-UO'!AB438</f>
        <v>0</v>
      </c>
      <c r="O437" s="266" t="str">
        <f>'01-Mapa de riesgo-UO'!AF438</f>
        <v>Asignado</v>
      </c>
      <c r="P437" s="268" t="str">
        <f>'01-Mapa de riesgo-UO'!AK438</f>
        <v>Oportuno</v>
      </c>
      <c r="Q437" s="268" t="str">
        <f>'01-Mapa de riesgo-UO'!AP438</f>
        <v>Preventivo</v>
      </c>
      <c r="R437" s="462"/>
      <c r="S437" s="571" t="s">
        <v>2822</v>
      </c>
      <c r="T437" s="601"/>
      <c r="U437" s="269" t="str">
        <f>'01-Mapa de riesgo-UO'!AW438</f>
        <v>ASUMIR</v>
      </c>
      <c r="V437" s="269">
        <f>'01-Mapa de riesgo-UO'!AX438</f>
        <v>0</v>
      </c>
      <c r="W437" s="270">
        <f>'01-Mapa de riesgo-UO'!K438</f>
        <v>0</v>
      </c>
      <c r="X437" s="271"/>
      <c r="Y437" s="272"/>
      <c r="Z437" s="273"/>
      <c r="AA437" s="273"/>
      <c r="AB437" s="469"/>
      <c r="AC437" s="264"/>
    </row>
    <row r="438" spans="1:29" ht="54.75" hidden="1" customHeight="1" x14ac:dyDescent="0.2">
      <c r="A438" s="463"/>
      <c r="B438" s="463"/>
      <c r="C438" s="463"/>
      <c r="D438" s="463"/>
      <c r="E438" s="463"/>
      <c r="F438" s="463"/>
      <c r="G438" s="266">
        <f>'01-Mapa de riesgo-UO'!I439</f>
        <v>0</v>
      </c>
      <c r="H438" s="463"/>
      <c r="I438" s="463"/>
      <c r="J438" s="463"/>
      <c r="K438" s="558"/>
      <c r="L438" s="605"/>
      <c r="M438" s="267" t="str">
        <f>'01-Mapa de riesgo-UO'!W439</f>
        <v>Seguimiento al registro de actividades de extensión universitaria</v>
      </c>
      <c r="N438" s="266">
        <f>'01-Mapa de riesgo-UO'!AB439</f>
        <v>0</v>
      </c>
      <c r="O438" s="266" t="str">
        <f>'01-Mapa de riesgo-UO'!AF439</f>
        <v>Asignado</v>
      </c>
      <c r="P438" s="268" t="str">
        <f>'01-Mapa de riesgo-UO'!AK439</f>
        <v>Oportuno</v>
      </c>
      <c r="Q438" s="268" t="str">
        <f>'01-Mapa de riesgo-UO'!AP439</f>
        <v>Preventivo</v>
      </c>
      <c r="R438" s="463"/>
      <c r="S438" s="571" t="s">
        <v>2823</v>
      </c>
      <c r="T438" s="601"/>
      <c r="U438" s="269" t="str">
        <f>'01-Mapa de riesgo-UO'!AW439</f>
        <v>ASUMIR</v>
      </c>
      <c r="V438" s="269">
        <f>'01-Mapa de riesgo-UO'!AX439</f>
        <v>0</v>
      </c>
      <c r="W438" s="270">
        <f>'01-Mapa de riesgo-UO'!K439</f>
        <v>0</v>
      </c>
      <c r="X438" s="271"/>
      <c r="Y438" s="272"/>
      <c r="Z438" s="273"/>
      <c r="AA438" s="273"/>
      <c r="AB438" s="470"/>
      <c r="AC438" s="264"/>
    </row>
    <row r="439" spans="1:29" ht="54.75" hidden="1" customHeight="1" x14ac:dyDescent="0.2">
      <c r="A439" s="465">
        <v>144</v>
      </c>
      <c r="B439" s="465" t="str">
        <f>'01-Mapa de riesgo-UO'!D440</f>
        <v>CREACIÓN_GESTIÓN_Y_TRANSFERENCIA_DEL_CONOCIMIENTO</v>
      </c>
      <c r="C439" s="461" t="str">
        <f>+'01-Mapa de riesgo-UO'!F440</f>
        <v>SI</v>
      </c>
      <c r="D439" s="461" t="str">
        <f>'01-Mapa de riesgo-UO'!J440</f>
        <v>Estratégico</v>
      </c>
      <c r="E439" s="461" t="str">
        <f>'01-Mapa de riesgo-UO'!K440</f>
        <v xml:space="preserve">Grupos de Investigación que pierden el reconocimiento de MinCiencias o disminuyen su categoría. </v>
      </c>
      <c r="F439" s="461" t="str">
        <f>'01-Mapa de riesgo-UO'!L440</f>
        <v>Grupos de investigación que no cumplen con los estándares mínimos para lograr el reconocimiento de MinCiencias o en su defecto disminuyan su categoría</v>
      </c>
      <c r="G439" s="266" t="str">
        <f>'01-Mapa de riesgo-UO'!I440</f>
        <v xml:space="preserve">Cambio de normatividad por parte de MinCiencias, relacionada al modelo de medición. </v>
      </c>
      <c r="H439" s="461" t="str">
        <f>'01-Mapa de riesgo-UO'!M440</f>
        <v xml:space="preserve">Pérdida de Acreditación Institucional y registros calificados. Incumplimiento de los indicadores institucionales. Disminución en la imagen y reconocimiento como universidad investigativa. </v>
      </c>
      <c r="I439" s="464" t="str">
        <f>'01-Mapa de riesgo-UO'!AT440</f>
        <v>MODERADO</v>
      </c>
      <c r="J439" s="461" t="str">
        <f>'01-Mapa de riesgo-UO'!AU440</f>
        <v xml:space="preserve">% de grupos de investigación que perdieron su reconocimiento o disminuyeron su categoría ante MinCiencias. </v>
      </c>
      <c r="K439" s="533">
        <v>0</v>
      </c>
      <c r="L439" s="533" t="s">
        <v>2831</v>
      </c>
      <c r="M439" s="267" t="str">
        <f>'01-Mapa de riesgo-UO'!W440</f>
        <v>Convocatorias periódicas para la financiación de proyectos de Grupos de Investigación y productos (Libros, artículos)</v>
      </c>
      <c r="N439" s="266">
        <f>'01-Mapa de riesgo-UO'!AB440</f>
        <v>0</v>
      </c>
      <c r="O439" s="266" t="str">
        <f>'01-Mapa de riesgo-UO'!AF440</f>
        <v>Asignado</v>
      </c>
      <c r="P439" s="268" t="str">
        <f>'01-Mapa de riesgo-UO'!AK440</f>
        <v>Oportuno</v>
      </c>
      <c r="Q439" s="268" t="str">
        <f>'01-Mapa de riesgo-UO'!AP440</f>
        <v>Preventivo</v>
      </c>
      <c r="R439" s="464" t="str">
        <f>'01-Mapa de riesgo-UO'!AR440</f>
        <v>ACEPTABLE</v>
      </c>
      <c r="S439" s="571" t="s">
        <v>2824</v>
      </c>
      <c r="T439" s="601"/>
      <c r="U439" s="269" t="str">
        <f>'01-Mapa de riesgo-UO'!AW440</f>
        <v>REDUCIR</v>
      </c>
      <c r="V439" s="269" t="str">
        <f>'01-Mapa de riesgo-UO'!AX440</f>
        <v xml:space="preserve">Se esta realizando el acompañamiento a cada uno de los grupos de investigación y sus integrantes, con el fin de que no pierdan su reconocimiento ante MinCiencias y que permita mejorar su clasificación. </v>
      </c>
      <c r="W439" s="270" t="str">
        <f>'01-Mapa de riesgo-UO'!K440</f>
        <v xml:space="preserve">Grupos de Investigación que pierden el reconocimiento de MinCiencias o disminuyen su categoría. </v>
      </c>
      <c r="X439" s="271"/>
      <c r="Y439" s="272"/>
      <c r="Z439" s="273"/>
      <c r="AA439" s="273"/>
      <c r="AB439" s="479" t="s">
        <v>2209</v>
      </c>
      <c r="AC439" s="264"/>
    </row>
    <row r="440" spans="1:29" ht="54.75" hidden="1" customHeight="1" x14ac:dyDescent="0.2">
      <c r="A440" s="462"/>
      <c r="B440" s="462"/>
      <c r="C440" s="462"/>
      <c r="D440" s="462"/>
      <c r="E440" s="462"/>
      <c r="F440" s="462"/>
      <c r="G440" s="266" t="str">
        <f>'01-Mapa de riesgo-UO'!I441</f>
        <v xml:space="preserve">Falta de financiación externa o interna para el fortalecimiento de los Grupos de Investigación. </v>
      </c>
      <c r="H440" s="462"/>
      <c r="I440" s="462"/>
      <c r="J440" s="462"/>
      <c r="K440" s="472"/>
      <c r="L440" s="472"/>
      <c r="M440" s="267" t="str">
        <f>'01-Mapa de riesgo-UO'!W441</f>
        <v>Programa de Formación para los investigadores (Formulación de Proyectos, Redacción de Artículos, Cvlac, Gruplac)</v>
      </c>
      <c r="N440" s="266">
        <f>'01-Mapa de riesgo-UO'!AB441</f>
        <v>0</v>
      </c>
      <c r="O440" s="266" t="str">
        <f>'01-Mapa de riesgo-UO'!AF441</f>
        <v>Asignado</v>
      </c>
      <c r="P440" s="268" t="str">
        <f>'01-Mapa de riesgo-UO'!AK441</f>
        <v>Oportuno</v>
      </c>
      <c r="Q440" s="268" t="str">
        <f>'01-Mapa de riesgo-UO'!AP441</f>
        <v>Preventivo</v>
      </c>
      <c r="R440" s="462"/>
      <c r="S440" s="571" t="s">
        <v>2825</v>
      </c>
      <c r="T440" s="601"/>
      <c r="U440" s="269">
        <f>'01-Mapa de riesgo-UO'!AW441</f>
        <v>0</v>
      </c>
      <c r="V440" s="269">
        <f>'01-Mapa de riesgo-UO'!AX441</f>
        <v>0</v>
      </c>
      <c r="W440" s="270">
        <f>'01-Mapa de riesgo-UO'!K441</f>
        <v>0</v>
      </c>
      <c r="X440" s="271"/>
      <c r="Y440" s="272"/>
      <c r="Z440" s="273"/>
      <c r="AA440" s="273"/>
      <c r="AB440" s="469"/>
      <c r="AC440" s="264"/>
    </row>
    <row r="441" spans="1:29" ht="54.75" hidden="1" customHeight="1" x14ac:dyDescent="0.2">
      <c r="A441" s="463"/>
      <c r="B441" s="463"/>
      <c r="C441" s="463"/>
      <c r="D441" s="463"/>
      <c r="E441" s="463"/>
      <c r="F441" s="463"/>
      <c r="G441" s="266" t="str">
        <f>'01-Mapa de riesgo-UO'!I442</f>
        <v xml:space="preserve">Desactualización de procedimientos y reglamentación interna relacionada a los Grupos de Investigación. </v>
      </c>
      <c r="H441" s="463"/>
      <c r="I441" s="463"/>
      <c r="J441" s="463"/>
      <c r="K441" s="473"/>
      <c r="L441" s="473"/>
      <c r="M441" s="267" t="str">
        <f>'01-Mapa de riesgo-UO'!W442</f>
        <v xml:space="preserve">Acuerdo de Investigaciones y Resolución Reglamentaria. </v>
      </c>
      <c r="N441" s="266">
        <f>'01-Mapa de riesgo-UO'!AB442</f>
        <v>0</v>
      </c>
      <c r="O441" s="266" t="str">
        <f>'01-Mapa de riesgo-UO'!AF442</f>
        <v>Asignado</v>
      </c>
      <c r="P441" s="268" t="str">
        <f>'01-Mapa de riesgo-UO'!AK442</f>
        <v>Oportuno</v>
      </c>
      <c r="Q441" s="268" t="str">
        <f>'01-Mapa de riesgo-UO'!AP442</f>
        <v>Preventivo</v>
      </c>
      <c r="R441" s="463"/>
      <c r="S441" s="571" t="s">
        <v>2826</v>
      </c>
      <c r="T441" s="601"/>
      <c r="U441" s="269">
        <f>'01-Mapa de riesgo-UO'!AW442</f>
        <v>0</v>
      </c>
      <c r="V441" s="269">
        <f>'01-Mapa de riesgo-UO'!AX442</f>
        <v>0</v>
      </c>
      <c r="W441" s="270">
        <f>'01-Mapa de riesgo-UO'!K442</f>
        <v>0</v>
      </c>
      <c r="X441" s="271"/>
      <c r="Y441" s="272"/>
      <c r="Z441" s="273"/>
      <c r="AA441" s="273"/>
      <c r="AB441" s="470"/>
      <c r="AC441" s="264"/>
    </row>
    <row r="442" spans="1:29" ht="54.75" hidden="1" customHeight="1" x14ac:dyDescent="0.2">
      <c r="A442" s="465">
        <v>145</v>
      </c>
      <c r="B442" s="465" t="str">
        <f>'01-Mapa de riesgo-UO'!D443</f>
        <v>INTERNACIONALIZACIÓN</v>
      </c>
      <c r="C442" s="461" t="str">
        <f>+'01-Mapa de riesgo-UO'!F443</f>
        <v>SI</v>
      </c>
      <c r="D442" s="461" t="str">
        <f>'01-Mapa de riesgo-UO'!J443</f>
        <v>Cumplimiento</v>
      </c>
      <c r="E442" s="461" t="str">
        <f>'01-Mapa de riesgo-UO'!K443</f>
        <v>Visitantes internacionales sin estatus migratorio regular</v>
      </c>
      <c r="F442" s="461"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6"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61"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64" t="str">
        <f>'01-Mapa de riesgo-UO'!AT443</f>
        <v>MODERADO</v>
      </c>
      <c r="J442" s="461">
        <f>'01-Mapa de riesgo-UO'!AU443</f>
        <v>0</v>
      </c>
      <c r="K442" s="533">
        <v>0</v>
      </c>
      <c r="L442" s="533" t="s">
        <v>2840</v>
      </c>
      <c r="M442" s="267"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6">
        <f>'01-Mapa de riesgo-UO'!AB443</f>
        <v>0</v>
      </c>
      <c r="O442" s="266" t="str">
        <f>'01-Mapa de riesgo-UO'!AF443</f>
        <v>Asignado</v>
      </c>
      <c r="P442" s="268" t="str">
        <f>'01-Mapa de riesgo-UO'!AK443</f>
        <v>Oportuno</v>
      </c>
      <c r="Q442" s="268" t="str">
        <f>'01-Mapa de riesgo-UO'!AP443</f>
        <v>Preventivo</v>
      </c>
      <c r="R442" s="464" t="str">
        <f>'01-Mapa de riesgo-UO'!AR443</f>
        <v>DÉBIL</v>
      </c>
      <c r="S442" s="571" t="s">
        <v>2841</v>
      </c>
      <c r="T442" s="599"/>
      <c r="U442" s="269">
        <f>'01-Mapa de riesgo-UO'!AW443</f>
        <v>0</v>
      </c>
      <c r="V442" s="269">
        <f>'01-Mapa de riesgo-UO'!AX443</f>
        <v>0</v>
      </c>
      <c r="W442" s="270" t="str">
        <f>'01-Mapa de riesgo-UO'!K443</f>
        <v>Visitantes internacionales sin estatus migratorio regular</v>
      </c>
      <c r="X442" s="271" t="s">
        <v>541</v>
      </c>
      <c r="Y442" s="272" t="s">
        <v>2842</v>
      </c>
      <c r="Z442" s="273" t="s">
        <v>544</v>
      </c>
      <c r="AA442" s="273" t="s">
        <v>2843</v>
      </c>
      <c r="AB442" s="479" t="s">
        <v>2213</v>
      </c>
      <c r="AC442" s="264"/>
    </row>
    <row r="443" spans="1:29" ht="54.75" hidden="1" customHeight="1" x14ac:dyDescent="0.2">
      <c r="A443" s="462"/>
      <c r="B443" s="462"/>
      <c r="C443" s="462"/>
      <c r="D443" s="462"/>
      <c r="E443" s="462"/>
      <c r="F443" s="462"/>
      <c r="G443" s="266"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62"/>
      <c r="I443" s="462"/>
      <c r="J443" s="462"/>
      <c r="K443" s="472"/>
      <c r="L443" s="472"/>
      <c r="M443" s="267">
        <f>'01-Mapa de riesgo-UO'!W444</f>
        <v>0</v>
      </c>
      <c r="N443" s="266">
        <f>'01-Mapa de riesgo-UO'!AB444</f>
        <v>0</v>
      </c>
      <c r="O443" s="266">
        <f>'01-Mapa de riesgo-UO'!AF444</f>
        <v>0</v>
      </c>
      <c r="P443" s="268">
        <f>'01-Mapa de riesgo-UO'!AK444</f>
        <v>0</v>
      </c>
      <c r="Q443" s="268">
        <f>'01-Mapa de riesgo-UO'!AP444</f>
        <v>0</v>
      </c>
      <c r="R443" s="462"/>
      <c r="S443" s="571" t="s">
        <v>2837</v>
      </c>
      <c r="T443" s="599"/>
      <c r="U443" s="269">
        <f>'01-Mapa de riesgo-UO'!AW444</f>
        <v>0</v>
      </c>
      <c r="V443" s="269">
        <f>'01-Mapa de riesgo-UO'!AX444</f>
        <v>0</v>
      </c>
      <c r="W443" s="270">
        <f>'01-Mapa de riesgo-UO'!K444</f>
        <v>0</v>
      </c>
      <c r="X443" s="271" t="s">
        <v>541</v>
      </c>
      <c r="Y443" s="272" t="s">
        <v>2844</v>
      </c>
      <c r="Z443" s="273" t="s">
        <v>544</v>
      </c>
      <c r="AA443" s="273" t="s">
        <v>2845</v>
      </c>
      <c r="AB443" s="469"/>
      <c r="AC443" s="264"/>
    </row>
    <row r="444" spans="1:29" ht="54.75" hidden="1" customHeight="1" x14ac:dyDescent="0.2">
      <c r="A444" s="463"/>
      <c r="B444" s="463"/>
      <c r="C444" s="463"/>
      <c r="D444" s="463"/>
      <c r="E444" s="463"/>
      <c r="F444" s="463"/>
      <c r="G444" s="266">
        <f>'01-Mapa de riesgo-UO'!I445</f>
        <v>0</v>
      </c>
      <c r="H444" s="463"/>
      <c r="I444" s="463"/>
      <c r="J444" s="463"/>
      <c r="K444" s="473"/>
      <c r="L444" s="473"/>
      <c r="M444" s="267">
        <f>'01-Mapa de riesgo-UO'!W445</f>
        <v>0</v>
      </c>
      <c r="N444" s="266">
        <f>'01-Mapa de riesgo-UO'!AB445</f>
        <v>0</v>
      </c>
      <c r="O444" s="266">
        <f>'01-Mapa de riesgo-UO'!AF445</f>
        <v>0</v>
      </c>
      <c r="P444" s="268">
        <f>'01-Mapa de riesgo-UO'!AK445</f>
        <v>0</v>
      </c>
      <c r="Q444" s="268">
        <f>'01-Mapa de riesgo-UO'!AP445</f>
        <v>0</v>
      </c>
      <c r="R444" s="463"/>
      <c r="S444" s="571"/>
      <c r="T444" s="599"/>
      <c r="U444" s="269">
        <f>'01-Mapa de riesgo-UO'!AW445</f>
        <v>0</v>
      </c>
      <c r="V444" s="269">
        <f>'01-Mapa de riesgo-UO'!AX445</f>
        <v>0</v>
      </c>
      <c r="W444" s="270">
        <f>'01-Mapa de riesgo-UO'!K445</f>
        <v>0</v>
      </c>
      <c r="X444" s="271"/>
      <c r="Y444" s="272"/>
      <c r="Z444" s="273"/>
      <c r="AA444" s="273"/>
      <c r="AB444" s="470"/>
      <c r="AC444" s="264"/>
    </row>
    <row r="445" spans="1:29" ht="54.75" hidden="1" customHeight="1" x14ac:dyDescent="0.2">
      <c r="A445" s="465">
        <v>146</v>
      </c>
      <c r="B445" s="465" t="str">
        <f>'01-Mapa de riesgo-UO'!D446</f>
        <v>DOCENCIA</v>
      </c>
      <c r="C445" s="461" t="str">
        <f>+'01-Mapa de riesgo-UO'!F446</f>
        <v>NO</v>
      </c>
      <c r="D445" s="461" t="str">
        <f>'01-Mapa de riesgo-UO'!J446</f>
        <v>Estratégico</v>
      </c>
      <c r="E445" s="461" t="str">
        <f>'01-Mapa de riesgo-UO'!K446</f>
        <v>Actualización en normativa vigente para procesos de programas académicos</v>
      </c>
      <c r="F445" s="461" t="str">
        <f>'01-Mapa de riesgo-UO'!L446</f>
        <v>La normativa nacional presenta cambios en algunos de sus procedimientos</v>
      </c>
      <c r="G445" s="266" t="str">
        <f>'01-Mapa de riesgo-UO'!I446</f>
        <v>Pérdida de registro calificado (acreditación) de programa académico</v>
      </c>
      <c r="H445" s="461" t="str">
        <f>'01-Mapa de riesgo-UO'!M446</f>
        <v>El programa académico puede ser cerrado en caso de no cumplir con los requisitos establecidos en la normativa</v>
      </c>
      <c r="I445" s="464" t="str">
        <f>'01-Mapa de riesgo-UO'!AT446</f>
        <v>MODERADO</v>
      </c>
      <c r="J445" s="461" t="str">
        <f>'01-Mapa de riesgo-UO'!AU446</f>
        <v>Programa reacreditado</v>
      </c>
      <c r="K445" s="626"/>
      <c r="L445" s="589" t="s">
        <v>2846</v>
      </c>
      <c r="M445" s="267" t="str">
        <f>'01-Mapa de riesgo-UO'!W446</f>
        <v>Revisión de las normativas establecidas en los Comités curriculares de los programas de Bellas Artes y Humanidades</v>
      </c>
      <c r="N445" s="266">
        <f>'01-Mapa de riesgo-UO'!AB446</f>
        <v>0</v>
      </c>
      <c r="O445" s="266" t="str">
        <f>'01-Mapa de riesgo-UO'!AF446</f>
        <v>Asignado</v>
      </c>
      <c r="P445" s="268" t="str">
        <f>'01-Mapa de riesgo-UO'!AK446</f>
        <v>Oportuno</v>
      </c>
      <c r="Q445" s="268" t="str">
        <f>'01-Mapa de riesgo-UO'!AP446</f>
        <v>Preventivo</v>
      </c>
      <c r="R445" s="464" t="str">
        <f>'01-Mapa de riesgo-UO'!AR446</f>
        <v>ACEPTABLE</v>
      </c>
      <c r="S445" s="589" t="s">
        <v>2850</v>
      </c>
      <c r="T445" s="589"/>
      <c r="U445" s="269" t="str">
        <f>'01-Mapa de riesgo-UO'!AW446</f>
        <v>REDUCIR</v>
      </c>
      <c r="V445" s="269" t="str">
        <f>'01-Mapa de riesgo-UO'!AX446</f>
        <v>Realizar un trabajo constante en el proceso de Renovación Curricular y Reacreditación</v>
      </c>
      <c r="W445" s="270" t="str">
        <f>'01-Mapa de riesgo-UO'!K446</f>
        <v>Actualización en normativa vigente para procesos de programas académicos</v>
      </c>
      <c r="X445" s="253" t="s">
        <v>541</v>
      </c>
      <c r="Y445" s="253" t="s">
        <v>2856</v>
      </c>
      <c r="Z445" s="253" t="s">
        <v>544</v>
      </c>
      <c r="AA445" s="253" t="s">
        <v>2857</v>
      </c>
      <c r="AB445" s="621" t="s">
        <v>2213</v>
      </c>
      <c r="AC445" s="264"/>
    </row>
    <row r="446" spans="1:29" ht="54.75" hidden="1" customHeight="1" x14ac:dyDescent="0.2">
      <c r="A446" s="462"/>
      <c r="B446" s="462"/>
      <c r="C446" s="462"/>
      <c r="D446" s="462"/>
      <c r="E446" s="462"/>
      <c r="F446" s="462"/>
      <c r="G446" s="266">
        <f>'01-Mapa de riesgo-UO'!I447</f>
        <v>0</v>
      </c>
      <c r="H446" s="462"/>
      <c r="I446" s="462"/>
      <c r="J446" s="462"/>
      <c r="K446" s="626"/>
      <c r="L446" s="589"/>
      <c r="M446" s="267" t="str">
        <f>'01-Mapa de riesgo-UO'!W447</f>
        <v>Reuniones periódicas con la viceacadémica para continuidad de los procesos</v>
      </c>
      <c r="N446" s="266">
        <f>'01-Mapa de riesgo-UO'!AB447</f>
        <v>0</v>
      </c>
      <c r="O446" s="266" t="str">
        <f>'01-Mapa de riesgo-UO'!AF447</f>
        <v>Asignado</v>
      </c>
      <c r="P446" s="268" t="str">
        <f>'01-Mapa de riesgo-UO'!AK447</f>
        <v>Oportuno</v>
      </c>
      <c r="Q446" s="268" t="str">
        <f>'01-Mapa de riesgo-UO'!AP447</f>
        <v>Preventivo</v>
      </c>
      <c r="R446" s="462"/>
      <c r="S446" s="589" t="s">
        <v>2851</v>
      </c>
      <c r="T446" s="589"/>
      <c r="U446" s="269">
        <f>'01-Mapa de riesgo-UO'!AW447</f>
        <v>0</v>
      </c>
      <c r="V446" s="269">
        <f>'01-Mapa de riesgo-UO'!AX447</f>
        <v>0</v>
      </c>
      <c r="W446" s="270">
        <f>'01-Mapa de riesgo-UO'!K447</f>
        <v>0</v>
      </c>
      <c r="X446" s="253" t="s">
        <v>541</v>
      </c>
      <c r="Y446" s="253" t="s">
        <v>2869</v>
      </c>
      <c r="Z446" s="253" t="s">
        <v>544</v>
      </c>
      <c r="AA446" s="253" t="s">
        <v>2859</v>
      </c>
      <c r="AB446" s="621"/>
      <c r="AC446" s="264"/>
    </row>
    <row r="447" spans="1:29" ht="54.75" hidden="1" customHeight="1" x14ac:dyDescent="0.2">
      <c r="A447" s="463"/>
      <c r="B447" s="463"/>
      <c r="C447" s="463"/>
      <c r="D447" s="463"/>
      <c r="E447" s="463"/>
      <c r="F447" s="463"/>
      <c r="G447" s="266">
        <f>'01-Mapa de riesgo-UO'!I448</f>
        <v>0</v>
      </c>
      <c r="H447" s="463"/>
      <c r="I447" s="463"/>
      <c r="J447" s="463"/>
      <c r="K447" s="626"/>
      <c r="L447" s="589"/>
      <c r="M447" s="267">
        <f>'01-Mapa de riesgo-UO'!W448</f>
        <v>0</v>
      </c>
      <c r="N447" s="266">
        <f>'01-Mapa de riesgo-UO'!AB448</f>
        <v>0</v>
      </c>
      <c r="O447" s="266">
        <f>'01-Mapa de riesgo-UO'!AF448</f>
        <v>0</v>
      </c>
      <c r="P447" s="268">
        <f>'01-Mapa de riesgo-UO'!AK448</f>
        <v>0</v>
      </c>
      <c r="Q447" s="268">
        <f>'01-Mapa de riesgo-UO'!AP448</f>
        <v>0</v>
      </c>
      <c r="R447" s="463"/>
      <c r="S447" s="589"/>
      <c r="T447" s="589"/>
      <c r="U447" s="269">
        <f>'01-Mapa de riesgo-UO'!AW448</f>
        <v>0</v>
      </c>
      <c r="V447" s="269">
        <f>'01-Mapa de riesgo-UO'!AX448</f>
        <v>0</v>
      </c>
      <c r="W447" s="270">
        <f>'01-Mapa de riesgo-UO'!K448</f>
        <v>0</v>
      </c>
      <c r="X447" s="253"/>
      <c r="Y447" s="253"/>
      <c r="Z447" s="253"/>
      <c r="AA447" s="253"/>
      <c r="AB447" s="621"/>
      <c r="AC447" s="264"/>
    </row>
    <row r="448" spans="1:29" ht="90.75" customHeight="1" x14ac:dyDescent="0.2">
      <c r="A448" s="465">
        <v>147</v>
      </c>
      <c r="B448" s="465" t="str">
        <f>'01-Mapa de riesgo-UO'!D449</f>
        <v>INVESTIGACIÓN_E_INNOVACIÓN</v>
      </c>
      <c r="C448" s="461" t="str">
        <f>+'01-Mapa de riesgo-UO'!F449</f>
        <v>NO</v>
      </c>
      <c r="D448" s="461" t="str">
        <f>'01-Mapa de riesgo-UO'!J449</f>
        <v>Estratégico</v>
      </c>
      <c r="E448" s="461" t="str">
        <f>'01-Mapa de riesgo-UO'!K449</f>
        <v>Actualización en normativa vigente para grupos de investigación</v>
      </c>
      <c r="F448" s="461" t="str">
        <f>'01-Mapa de riesgo-UO'!L449</f>
        <v>Los requerimientos de la normativa cambian al momento de realizar la actualización de la categoría de los grupos de inverstigación ante MinCiencias</v>
      </c>
      <c r="G448" s="266" t="str">
        <f>'01-Mapa de riesgo-UO'!I449</f>
        <v>Pérdida de categoría del grupo de investigación</v>
      </c>
      <c r="H448" s="461" t="str">
        <f>'01-Mapa de riesgo-UO'!M449</f>
        <v>Pérdida de la categoría del grupo de investigación</v>
      </c>
      <c r="I448" s="464" t="str">
        <f>'01-Mapa de riesgo-UO'!AT449</f>
        <v>MODERADO</v>
      </c>
      <c r="J448" s="461" t="str">
        <f>'01-Mapa de riesgo-UO'!AU449</f>
        <v># de grupos de investigación categorizados y registrados en MinCiencias</v>
      </c>
      <c r="K448" s="626">
        <v>16</v>
      </c>
      <c r="L448" s="589" t="s">
        <v>2866</v>
      </c>
      <c r="M448" s="267" t="str">
        <f>'01-Mapa de riesgo-UO'!W449</f>
        <v>Seguimiento a fechas de las convocatorias publicadas por la Vicerrectoría de investigaciones</v>
      </c>
      <c r="N448" s="266">
        <f>'01-Mapa de riesgo-UO'!AB449</f>
        <v>0</v>
      </c>
      <c r="O448" s="266" t="str">
        <f>'01-Mapa de riesgo-UO'!AF449</f>
        <v>Asignado</v>
      </c>
      <c r="P448" s="268" t="str">
        <f>'01-Mapa de riesgo-UO'!AK449</f>
        <v>Oportuno</v>
      </c>
      <c r="Q448" s="268" t="str">
        <f>'01-Mapa de riesgo-UO'!AP449</f>
        <v>Preventivo</v>
      </c>
      <c r="R448" s="464" t="str">
        <f>'01-Mapa de riesgo-UO'!AR449</f>
        <v>ACEPTABLE</v>
      </c>
      <c r="S448" s="589" t="s">
        <v>2852</v>
      </c>
      <c r="T448" s="589"/>
      <c r="U448" s="269" t="str">
        <f>'01-Mapa de riesgo-UO'!AW449</f>
        <v>REDUCIR</v>
      </c>
      <c r="V448" s="269" t="str">
        <f>'01-Mapa de riesgo-UO'!AX449</f>
        <v>Solicitar apoyo del área de investigaciones para darle continuidad al proceso de cada grupo de investigación</v>
      </c>
      <c r="W448" s="270" t="str">
        <f>'01-Mapa de riesgo-UO'!K449</f>
        <v>Actualización en normativa vigente para grupos de investigación</v>
      </c>
      <c r="X448" s="253" t="s">
        <v>541</v>
      </c>
      <c r="Y448" s="253" t="s">
        <v>2860</v>
      </c>
      <c r="Z448" s="253" t="s">
        <v>544</v>
      </c>
      <c r="AA448" s="253" t="s">
        <v>2861</v>
      </c>
      <c r="AB448" s="621" t="s">
        <v>2213</v>
      </c>
      <c r="AC448" s="264"/>
    </row>
    <row r="449" spans="1:29" ht="54.75" hidden="1" customHeight="1" x14ac:dyDescent="0.2">
      <c r="A449" s="462"/>
      <c r="B449" s="462"/>
      <c r="C449" s="462"/>
      <c r="D449" s="462"/>
      <c r="E449" s="462"/>
      <c r="F449" s="462"/>
      <c r="G449" s="266">
        <f>'01-Mapa de riesgo-UO'!I450</f>
        <v>0</v>
      </c>
      <c r="H449" s="462"/>
      <c r="I449" s="462"/>
      <c r="J449" s="462"/>
      <c r="K449" s="626"/>
      <c r="L449" s="589"/>
      <c r="M449" s="267" t="str">
        <f>'01-Mapa de riesgo-UO'!W450</f>
        <v>Actualización del Cvlac y el GrupLac</v>
      </c>
      <c r="N449" s="266">
        <f>'01-Mapa de riesgo-UO'!AB450</f>
        <v>0</v>
      </c>
      <c r="O449" s="266" t="str">
        <f>'01-Mapa de riesgo-UO'!AF450</f>
        <v>Asignado</v>
      </c>
      <c r="P449" s="268" t="str">
        <f>'01-Mapa de riesgo-UO'!AK450</f>
        <v>Oportuno</v>
      </c>
      <c r="Q449" s="268" t="str">
        <f>'01-Mapa de riesgo-UO'!AP450</f>
        <v>Preventivo</v>
      </c>
      <c r="R449" s="462"/>
      <c r="S449" s="589" t="s">
        <v>2853</v>
      </c>
      <c r="T449" s="589"/>
      <c r="U449" s="269">
        <f>'01-Mapa de riesgo-UO'!AW450</f>
        <v>0</v>
      </c>
      <c r="V449" s="269">
        <f>'01-Mapa de riesgo-UO'!AX450</f>
        <v>0</v>
      </c>
      <c r="W449" s="270">
        <f>'01-Mapa de riesgo-UO'!K450</f>
        <v>0</v>
      </c>
      <c r="X449" s="253" t="s">
        <v>541</v>
      </c>
      <c r="Y449" s="253" t="s">
        <v>2862</v>
      </c>
      <c r="Z449" s="253" t="s">
        <v>544</v>
      </c>
      <c r="AA449" s="253" t="s">
        <v>2863</v>
      </c>
      <c r="AB449" s="621"/>
      <c r="AC449" s="264"/>
    </row>
    <row r="450" spans="1:29" ht="54.75" hidden="1" customHeight="1" x14ac:dyDescent="0.2">
      <c r="A450" s="463"/>
      <c r="B450" s="463"/>
      <c r="C450" s="463"/>
      <c r="D450" s="463"/>
      <c r="E450" s="463"/>
      <c r="F450" s="463"/>
      <c r="G450" s="266">
        <f>'01-Mapa de riesgo-UO'!I451</f>
        <v>0</v>
      </c>
      <c r="H450" s="463"/>
      <c r="I450" s="463"/>
      <c r="J450" s="463"/>
      <c r="K450" s="626"/>
      <c r="L450" s="589"/>
      <c r="M450" s="267">
        <f>'01-Mapa de riesgo-UO'!W451</f>
        <v>0</v>
      </c>
      <c r="N450" s="266">
        <f>'01-Mapa de riesgo-UO'!AB451</f>
        <v>0</v>
      </c>
      <c r="O450" s="266">
        <f>'01-Mapa de riesgo-UO'!AF451</f>
        <v>0</v>
      </c>
      <c r="P450" s="268">
        <f>'01-Mapa de riesgo-UO'!AK451</f>
        <v>0</v>
      </c>
      <c r="Q450" s="268">
        <f>'01-Mapa de riesgo-UO'!AP451</f>
        <v>0</v>
      </c>
      <c r="R450" s="463"/>
      <c r="S450" s="589"/>
      <c r="T450" s="589"/>
      <c r="U450" s="269">
        <f>'01-Mapa de riesgo-UO'!AW451</f>
        <v>0</v>
      </c>
      <c r="V450" s="269">
        <f>'01-Mapa de riesgo-UO'!AX451</f>
        <v>0</v>
      </c>
      <c r="W450" s="270">
        <f>'01-Mapa de riesgo-UO'!K451</f>
        <v>0</v>
      </c>
      <c r="X450" s="253"/>
      <c r="Y450" s="253"/>
      <c r="Z450" s="253"/>
      <c r="AA450" s="253"/>
      <c r="AB450" s="621"/>
      <c r="AC450" s="264"/>
    </row>
    <row r="451" spans="1:29" ht="54.75" hidden="1" customHeight="1" x14ac:dyDescent="0.2">
      <c r="A451" s="465">
        <v>148</v>
      </c>
      <c r="B451" s="465" t="str">
        <f>'01-Mapa de riesgo-UO'!D452</f>
        <v>ADMINISTRACIÓN_INSTITUCIONAL</v>
      </c>
      <c r="C451" s="461" t="str">
        <f>+'01-Mapa de riesgo-UO'!F452</f>
        <v>NO</v>
      </c>
      <c r="D451" s="461" t="str">
        <f>'01-Mapa de riesgo-UO'!J452</f>
        <v>Operacional</v>
      </c>
      <c r="E451" s="461" t="str">
        <f>'01-Mapa de riesgo-UO'!K452</f>
        <v>Escasez de espacios físicos adecuados para el funcionamaiento de la Facultad de Bellas Artes y Humanidades</v>
      </c>
      <c r="F451" s="461" t="str">
        <f>'01-Mapa de riesgo-UO'!L452</f>
        <v>El edificio de la Facultad requiere adecuaciones de algunos espacios para mejorar los servicios académicos y laborales</v>
      </c>
      <c r="G451" s="266" t="str">
        <f>'01-Mapa de riesgo-UO'!I452</f>
        <v>El número de espacios físicos no es suficiente para llevar a cabo el funcionamiento de la Facultad de Bellas Artes y Humanidades</v>
      </c>
      <c r="H451" s="461" t="str">
        <f>'01-Mapa de riesgo-UO'!M452</f>
        <v>Disminución de la calidad académica en el cumplimiento de las funciones misionales.</v>
      </c>
      <c r="I451" s="464" t="str">
        <f>'01-Mapa de riesgo-UO'!AT452</f>
        <v>MODERADO</v>
      </c>
      <c r="J451" s="461" t="str">
        <f>'01-Mapa de riesgo-UO'!AU452</f>
        <v># adecuaciones físicas solicitadas</v>
      </c>
      <c r="K451" s="625"/>
      <c r="L451" s="589" t="s">
        <v>2867</v>
      </c>
      <c r="M451" s="267" t="str">
        <f>'01-Mapa de riesgo-UO'!W452</f>
        <v>Reuniones periódicas con oficina de planeación</v>
      </c>
      <c r="N451" s="266">
        <f>'01-Mapa de riesgo-UO'!AB452</f>
        <v>0</v>
      </c>
      <c r="O451" s="266" t="str">
        <f>'01-Mapa de riesgo-UO'!AF452</f>
        <v>Asignado</v>
      </c>
      <c r="P451" s="268" t="str">
        <f>'01-Mapa de riesgo-UO'!AK452</f>
        <v>No oportuno</v>
      </c>
      <c r="Q451" s="268" t="str">
        <f>'01-Mapa de riesgo-UO'!AP452</f>
        <v>Detectivo</v>
      </c>
      <c r="R451" s="464" t="str">
        <f>'01-Mapa de riesgo-UO'!AR452</f>
        <v>DÉBIL</v>
      </c>
      <c r="S451" s="589" t="s">
        <v>2854</v>
      </c>
      <c r="T451" s="589"/>
      <c r="U451" s="269" t="str">
        <f>'01-Mapa de riesgo-UO'!AW452</f>
        <v>COMPARTIR</v>
      </c>
      <c r="V451" s="269" t="str">
        <f>'01-Mapa de riesgo-UO'!AX452</f>
        <v>Presentar necesidades ante la Oficina de Planeación</v>
      </c>
      <c r="W451" s="270" t="str">
        <f>'01-Mapa de riesgo-UO'!K452</f>
        <v>Escasez de espacios físicos adecuados para el funcionamaiento de la Facultad de Bellas Artes y Humanidades</v>
      </c>
      <c r="X451" s="253" t="s">
        <v>266</v>
      </c>
      <c r="Y451" s="253" t="s">
        <v>2870</v>
      </c>
      <c r="Z451" s="253" t="s">
        <v>544</v>
      </c>
      <c r="AA451" s="253"/>
      <c r="AB451" s="621" t="s">
        <v>2209</v>
      </c>
      <c r="AC451" s="264"/>
    </row>
    <row r="452" spans="1:29" ht="54.75" hidden="1" customHeight="1" x14ac:dyDescent="0.2">
      <c r="A452" s="462"/>
      <c r="B452" s="462"/>
      <c r="C452" s="462"/>
      <c r="D452" s="462"/>
      <c r="E452" s="462"/>
      <c r="F452" s="462"/>
      <c r="G452" s="266" t="str">
        <f>'01-Mapa de riesgo-UO'!I453</f>
        <v>Algunos espacios existentes son innadecuados para el uso de la comunidad de la Facultad de Bellas Artes y Humanidades</v>
      </c>
      <c r="H452" s="462"/>
      <c r="I452" s="462"/>
      <c r="J452" s="462"/>
      <c r="K452" s="626"/>
      <c r="L452" s="589"/>
      <c r="M452" s="267">
        <f>'01-Mapa de riesgo-UO'!W453</f>
        <v>0</v>
      </c>
      <c r="N452" s="266">
        <f>'01-Mapa de riesgo-UO'!AB453</f>
        <v>0</v>
      </c>
      <c r="O452" s="266">
        <f>'01-Mapa de riesgo-UO'!AF453</f>
        <v>0</v>
      </c>
      <c r="P452" s="268">
        <f>'01-Mapa de riesgo-UO'!AK453</f>
        <v>0</v>
      </c>
      <c r="Q452" s="268">
        <f>'01-Mapa de riesgo-UO'!AP453</f>
        <v>0</v>
      </c>
      <c r="R452" s="462"/>
      <c r="S452" s="589"/>
      <c r="T452" s="589"/>
      <c r="U452" s="269" t="str">
        <f>'01-Mapa de riesgo-UO'!AW453</f>
        <v>COMPARTIR</v>
      </c>
      <c r="V452" s="269" t="str">
        <f>'01-Mapa de riesgo-UO'!AX453</f>
        <v>Proyectar acciones de intervención edificio</v>
      </c>
      <c r="W452" s="270">
        <f>'01-Mapa de riesgo-UO'!K453</f>
        <v>0</v>
      </c>
      <c r="X452" s="253"/>
      <c r="Y452" s="253"/>
      <c r="Z452" s="253"/>
      <c r="AA452" s="253"/>
      <c r="AB452" s="621"/>
      <c r="AC452" s="264"/>
    </row>
    <row r="453" spans="1:29" ht="54.75" hidden="1" customHeight="1" x14ac:dyDescent="0.2">
      <c r="A453" s="463"/>
      <c r="B453" s="463"/>
      <c r="C453" s="463"/>
      <c r="D453" s="463"/>
      <c r="E453" s="463"/>
      <c r="F453" s="463"/>
      <c r="G453" s="266">
        <f>'01-Mapa de riesgo-UO'!I454</f>
        <v>0</v>
      </c>
      <c r="H453" s="463"/>
      <c r="I453" s="463"/>
      <c r="J453" s="463"/>
      <c r="K453" s="626"/>
      <c r="L453" s="589"/>
      <c r="M453" s="267">
        <f>'01-Mapa de riesgo-UO'!W454</f>
        <v>0</v>
      </c>
      <c r="N453" s="266">
        <f>'01-Mapa de riesgo-UO'!AB454</f>
        <v>0</v>
      </c>
      <c r="O453" s="266">
        <f>'01-Mapa de riesgo-UO'!AF454</f>
        <v>0</v>
      </c>
      <c r="P453" s="268">
        <f>'01-Mapa de riesgo-UO'!AK454</f>
        <v>0</v>
      </c>
      <c r="Q453" s="268">
        <f>'01-Mapa de riesgo-UO'!AP454</f>
        <v>0</v>
      </c>
      <c r="R453" s="463"/>
      <c r="S453" s="589"/>
      <c r="T453" s="589"/>
      <c r="U453" s="269" t="str">
        <f>'01-Mapa de riesgo-UO'!AW454</f>
        <v>COMPARTIR</v>
      </c>
      <c r="V453" s="269" t="str">
        <f>'01-Mapa de riesgo-UO'!AX454</f>
        <v>Evaluar la periodicidad y establecer acciones reales, tipo seguimiento</v>
      </c>
      <c r="W453" s="270">
        <f>'01-Mapa de riesgo-UO'!K454</f>
        <v>0</v>
      </c>
      <c r="X453" s="253"/>
      <c r="Y453" s="253"/>
      <c r="Z453" s="253"/>
      <c r="AA453" s="253"/>
      <c r="AB453" s="621"/>
      <c r="AC453" s="264"/>
    </row>
    <row r="454" spans="1:29" ht="54.75" hidden="1" customHeight="1" x14ac:dyDescent="0.2">
      <c r="A454" s="465">
        <v>149</v>
      </c>
      <c r="B454" s="465" t="str">
        <f>'01-Mapa de riesgo-UO'!D455</f>
        <v>ADMINISTRACIÓN_INSTITUCIONAL</v>
      </c>
      <c r="C454" s="461" t="str">
        <f>+'01-Mapa de riesgo-UO'!F455</f>
        <v>NO</v>
      </c>
      <c r="D454" s="461" t="str">
        <f>'01-Mapa de riesgo-UO'!J455</f>
        <v>Derechos_Humanos</v>
      </c>
      <c r="E454" s="461" t="str">
        <f>'01-Mapa de riesgo-UO'!K455</f>
        <v>Público, psicosocial y físico</v>
      </c>
      <c r="F454" s="461" t="str">
        <f>'01-Mapa de riesgo-UO'!L455</f>
        <v>Actividades del orden social por parte de los estudiantes, que afectan el adecuado desempeño de las actividades académicas, administrativas y de extensión dentro de la facultad</v>
      </c>
      <c r="G454" s="266" t="str">
        <f>'01-Mapa de riesgo-UO'!I455</f>
        <v>El personal docente se encuentra altamente afectado por el alto nivel de ruido</v>
      </c>
      <c r="H454" s="461" t="str">
        <f>'01-Mapa de riesgo-UO'!M455</f>
        <v>Enfermedades de origen psicosocial
Otro tipo de enfermedades e intoxicaciones
Deserción
Afectación laboral por falta de condiciones adecuadas</v>
      </c>
      <c r="I454" s="464" t="str">
        <f>'01-Mapa de riesgo-UO'!AT455</f>
        <v>GRAVE</v>
      </c>
      <c r="J454" s="461" t="str">
        <f>'01-Mapa de riesgo-UO'!AU455</f>
        <v>Debido a que no se tienen controles, no hay fórmula para la medición</v>
      </c>
      <c r="K454" s="626"/>
      <c r="L454" s="589" t="s">
        <v>2868</v>
      </c>
      <c r="M454" s="267">
        <f>'01-Mapa de riesgo-UO'!W455</f>
        <v>0</v>
      </c>
      <c r="N454" s="266">
        <f>'01-Mapa de riesgo-UO'!AB455</f>
        <v>0</v>
      </c>
      <c r="O454" s="266">
        <f>'01-Mapa de riesgo-UO'!AF455</f>
        <v>0</v>
      </c>
      <c r="P454" s="268">
        <f>'01-Mapa de riesgo-UO'!AK455</f>
        <v>0</v>
      </c>
      <c r="Q454" s="268">
        <f>'01-Mapa de riesgo-UO'!AP455</f>
        <v>0</v>
      </c>
      <c r="R454" s="464" t="str">
        <f>'01-Mapa de riesgo-UO'!AR455</f>
        <v>INEXISTENTE</v>
      </c>
      <c r="S454" s="589" t="s">
        <v>2855</v>
      </c>
      <c r="T454" s="589"/>
      <c r="U454" s="269" t="str">
        <f>'01-Mapa de riesgo-UO'!AW455</f>
        <v>EVITAR</v>
      </c>
      <c r="V454" s="269">
        <f>'01-Mapa de riesgo-UO'!AX455</f>
        <v>0</v>
      </c>
      <c r="W454" s="270" t="str">
        <f>'01-Mapa de riesgo-UO'!K455</f>
        <v>Público, psicosocial y físico</v>
      </c>
      <c r="X454" s="253" t="s">
        <v>266</v>
      </c>
      <c r="Y454" s="253" t="s">
        <v>2865</v>
      </c>
      <c r="Z454" s="253" t="s">
        <v>544</v>
      </c>
      <c r="AA454" s="253" t="s">
        <v>2857</v>
      </c>
      <c r="AB454" s="621" t="s">
        <v>2209</v>
      </c>
      <c r="AC454" s="264"/>
    </row>
    <row r="455" spans="1:29" ht="54.75" hidden="1" customHeight="1" x14ac:dyDescent="0.2">
      <c r="A455" s="462"/>
      <c r="B455" s="462"/>
      <c r="C455" s="462"/>
      <c r="D455" s="462"/>
      <c r="E455" s="462"/>
      <c r="F455" s="462"/>
      <c r="G455" s="266" t="str">
        <f>'01-Mapa de riesgo-UO'!I456</f>
        <v>Consumo de sustancias alucinógenas al interior de la Facultad de Bellas Artes y Humanidades por parte de los estudiantes</v>
      </c>
      <c r="H455" s="462"/>
      <c r="I455" s="462"/>
      <c r="J455" s="462"/>
      <c r="K455" s="626"/>
      <c r="L455" s="589"/>
      <c r="M455" s="267">
        <f>'01-Mapa de riesgo-UO'!W456</f>
        <v>0</v>
      </c>
      <c r="N455" s="266">
        <f>'01-Mapa de riesgo-UO'!AB456</f>
        <v>0</v>
      </c>
      <c r="O455" s="266">
        <f>'01-Mapa de riesgo-UO'!AF456</f>
        <v>0</v>
      </c>
      <c r="P455" s="268">
        <f>'01-Mapa de riesgo-UO'!AK456</f>
        <v>0</v>
      </c>
      <c r="Q455" s="268">
        <f>'01-Mapa de riesgo-UO'!AP456</f>
        <v>0</v>
      </c>
      <c r="R455" s="462"/>
      <c r="S455" s="589"/>
      <c r="T455" s="589"/>
      <c r="U455" s="269">
        <f>'01-Mapa de riesgo-UO'!AW456</f>
        <v>0</v>
      </c>
      <c r="V455" s="269">
        <f>'01-Mapa de riesgo-UO'!AX456</f>
        <v>0</v>
      </c>
      <c r="W455" s="270">
        <f>'01-Mapa de riesgo-UO'!K456</f>
        <v>0</v>
      </c>
      <c r="X455" s="253"/>
      <c r="Y455" s="253"/>
      <c r="Z455" s="253"/>
      <c r="AA455" s="253"/>
      <c r="AB455" s="621"/>
      <c r="AC455" s="264"/>
    </row>
    <row r="456" spans="1:29" ht="54.75" hidden="1" customHeight="1" x14ac:dyDescent="0.2">
      <c r="A456" s="463"/>
      <c r="B456" s="463"/>
      <c r="C456" s="463"/>
      <c r="D456" s="463"/>
      <c r="E456" s="463"/>
      <c r="F456" s="463"/>
      <c r="G456" s="266" t="str">
        <f>'01-Mapa de riesgo-UO'!I457</f>
        <v>Proliferación de olores y humo de sustancias psicoactivas en la edificación de la Facultad de Bellas Artes y Humanidades</v>
      </c>
      <c r="H456" s="463"/>
      <c r="I456" s="463"/>
      <c r="J456" s="463"/>
      <c r="K456" s="626"/>
      <c r="L456" s="589"/>
      <c r="M456" s="267">
        <f>'01-Mapa de riesgo-UO'!W457</f>
        <v>0</v>
      </c>
      <c r="N456" s="266">
        <f>'01-Mapa de riesgo-UO'!AB457</f>
        <v>0</v>
      </c>
      <c r="O456" s="266">
        <f>'01-Mapa de riesgo-UO'!AF457</f>
        <v>0</v>
      </c>
      <c r="P456" s="268">
        <f>'01-Mapa de riesgo-UO'!AK457</f>
        <v>0</v>
      </c>
      <c r="Q456" s="268">
        <f>'01-Mapa de riesgo-UO'!AP457</f>
        <v>0</v>
      </c>
      <c r="R456" s="463"/>
      <c r="S456" s="589"/>
      <c r="T456" s="589"/>
      <c r="U456" s="269">
        <f>'01-Mapa de riesgo-UO'!AW457</f>
        <v>0</v>
      </c>
      <c r="V456" s="269">
        <f>'01-Mapa de riesgo-UO'!AX457</f>
        <v>0</v>
      </c>
      <c r="W456" s="270">
        <f>'01-Mapa de riesgo-UO'!K457</f>
        <v>0</v>
      </c>
      <c r="X456" s="253"/>
      <c r="Y456" s="253"/>
      <c r="Z456" s="253"/>
      <c r="AA456" s="253"/>
      <c r="AB456" s="621"/>
      <c r="AC456" s="264"/>
    </row>
    <row r="457" spans="1:29" ht="54.75" hidden="1" customHeight="1" x14ac:dyDescent="0.2">
      <c r="A457" s="465">
        <v>150</v>
      </c>
      <c r="B457" s="465" t="str">
        <f>'01-Mapa de riesgo-UO'!D458</f>
        <v>ADMINISTRACIÓN_INSTITUCIONAL</v>
      </c>
      <c r="C457" s="461" t="str">
        <f>+'01-Mapa de riesgo-UO'!F458</f>
        <v>NO</v>
      </c>
      <c r="D457" s="461" t="str">
        <f>'01-Mapa de riesgo-UO'!J458</f>
        <v>Cumplimiento</v>
      </c>
      <c r="E457" s="461" t="str">
        <f>'01-Mapa de riesgo-UO'!K458</f>
        <v>Registros presupuestales generados después de que se inicie la ejecución de los compromisos u obligaciones</v>
      </c>
      <c r="F457" s="461"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6" t="str">
        <f>'01-Mapa de riesgo-UO'!I458</f>
        <v>Falta de claridad en los compromisos que evidencien un hecho cumplido</v>
      </c>
      <c r="H457" s="461" t="str">
        <f>'01-Mapa de riesgo-UO'!M458</f>
        <v>Procesos disciplinarios</v>
      </c>
      <c r="I457" s="464" t="str">
        <f>'01-Mapa de riesgo-UO'!AT458</f>
        <v>LEVE</v>
      </c>
      <c r="J457" s="461" t="str">
        <f>'01-Mapa de riesgo-UO'!AU458</f>
        <v>Registros presupuestales generados a hechos cumplidos</v>
      </c>
      <c r="K457" s="534">
        <v>0</v>
      </c>
      <c r="L457" s="533" t="s">
        <v>2892</v>
      </c>
      <c r="M457" s="267" t="str">
        <f>'01-Mapa de riesgo-UO'!W458</f>
        <v>134-PRS-04 - Expedición y modificación de registros presupuestales</v>
      </c>
      <c r="N457" s="266">
        <f>'01-Mapa de riesgo-UO'!AB458</f>
        <v>0</v>
      </c>
      <c r="O457" s="266" t="str">
        <f>'01-Mapa de riesgo-UO'!AF458</f>
        <v>Asignado</v>
      </c>
      <c r="P457" s="268" t="str">
        <f>'01-Mapa de riesgo-UO'!AK458</f>
        <v>Oportuno</v>
      </c>
      <c r="Q457" s="268" t="str">
        <f>'01-Mapa de riesgo-UO'!AP458</f>
        <v>Detectivo</v>
      </c>
      <c r="R457" s="464" t="str">
        <f>'01-Mapa de riesgo-UO'!AR458</f>
        <v>ACEPTABLE</v>
      </c>
      <c r="S457" s="571" t="s">
        <v>2878</v>
      </c>
      <c r="T457" s="599"/>
      <c r="U457" s="269" t="str">
        <f>'01-Mapa de riesgo-UO'!AW458</f>
        <v>ASUMIR</v>
      </c>
      <c r="V457" s="269">
        <f>'01-Mapa de riesgo-UO'!AX458</f>
        <v>0</v>
      </c>
      <c r="W457" s="270" t="str">
        <f>'01-Mapa de riesgo-UO'!K458</f>
        <v>Registros presupuestales generados después de que se inicie la ejecución de los compromisos u obligaciones</v>
      </c>
      <c r="X457" s="271"/>
      <c r="Y457" s="272"/>
      <c r="Z457" s="273"/>
      <c r="AA457" s="273"/>
      <c r="AB457" s="479" t="s">
        <v>2213</v>
      </c>
      <c r="AC457" s="264"/>
    </row>
    <row r="458" spans="1:29" ht="54.75" hidden="1" customHeight="1" x14ac:dyDescent="0.2">
      <c r="A458" s="462"/>
      <c r="B458" s="462"/>
      <c r="C458" s="462"/>
      <c r="D458" s="462"/>
      <c r="E458" s="462"/>
      <c r="F458" s="462"/>
      <c r="G458" s="266">
        <f>'01-Mapa de riesgo-UO'!I459</f>
        <v>0</v>
      </c>
      <c r="H458" s="462"/>
      <c r="I458" s="462"/>
      <c r="J458" s="462"/>
      <c r="K458" s="472"/>
      <c r="L458" s="472"/>
      <c r="M458" s="267">
        <f>'01-Mapa de riesgo-UO'!W459</f>
        <v>0</v>
      </c>
      <c r="N458" s="266">
        <f>'01-Mapa de riesgo-UO'!AB459</f>
        <v>0</v>
      </c>
      <c r="O458" s="266">
        <f>'01-Mapa de riesgo-UO'!AF459</f>
        <v>0</v>
      </c>
      <c r="P458" s="268">
        <f>'01-Mapa de riesgo-UO'!AK459</f>
        <v>0</v>
      </c>
      <c r="Q458" s="268">
        <f>'01-Mapa de riesgo-UO'!AP459</f>
        <v>0</v>
      </c>
      <c r="R458" s="462"/>
      <c r="S458" s="571"/>
      <c r="T458" s="599"/>
      <c r="U458" s="269" t="str">
        <f>'01-Mapa de riesgo-UO'!AW459</f>
        <v>ASUMIR</v>
      </c>
      <c r="V458" s="269">
        <f>'01-Mapa de riesgo-UO'!AX459</f>
        <v>0</v>
      </c>
      <c r="W458" s="270">
        <f>'01-Mapa de riesgo-UO'!K459</f>
        <v>0</v>
      </c>
      <c r="X458" s="271"/>
      <c r="Y458" s="272"/>
      <c r="Z458" s="273"/>
      <c r="AA458" s="273"/>
      <c r="AB458" s="469"/>
      <c r="AC458" s="264"/>
    </row>
    <row r="459" spans="1:29" ht="54.75" hidden="1" customHeight="1" x14ac:dyDescent="0.2">
      <c r="A459" s="463"/>
      <c r="B459" s="463"/>
      <c r="C459" s="463"/>
      <c r="D459" s="463"/>
      <c r="E459" s="463"/>
      <c r="F459" s="463"/>
      <c r="G459" s="266">
        <f>'01-Mapa de riesgo-UO'!I460</f>
        <v>0</v>
      </c>
      <c r="H459" s="463"/>
      <c r="I459" s="463"/>
      <c r="J459" s="463"/>
      <c r="K459" s="473"/>
      <c r="L459" s="473"/>
      <c r="M459" s="267">
        <f>'01-Mapa de riesgo-UO'!W460</f>
        <v>0</v>
      </c>
      <c r="N459" s="266">
        <f>'01-Mapa de riesgo-UO'!AB460</f>
        <v>0</v>
      </c>
      <c r="O459" s="266">
        <f>'01-Mapa de riesgo-UO'!AF460</f>
        <v>0</v>
      </c>
      <c r="P459" s="268">
        <f>'01-Mapa de riesgo-UO'!AK460</f>
        <v>0</v>
      </c>
      <c r="Q459" s="268">
        <f>'01-Mapa de riesgo-UO'!AP460</f>
        <v>0</v>
      </c>
      <c r="R459" s="463"/>
      <c r="S459" s="571"/>
      <c r="T459" s="599"/>
      <c r="U459" s="269" t="str">
        <f>'01-Mapa de riesgo-UO'!AW460</f>
        <v>ASUMIR</v>
      </c>
      <c r="V459" s="269">
        <f>'01-Mapa de riesgo-UO'!AX460</f>
        <v>0</v>
      </c>
      <c r="W459" s="270">
        <f>'01-Mapa de riesgo-UO'!K460</f>
        <v>0</v>
      </c>
      <c r="X459" s="271"/>
      <c r="Y459" s="272"/>
      <c r="Z459" s="273"/>
      <c r="AA459" s="273"/>
      <c r="AB459" s="470"/>
      <c r="AC459" s="264"/>
    </row>
    <row r="460" spans="1:29" ht="54.75" hidden="1" customHeight="1" x14ac:dyDescent="0.2">
      <c r="A460" s="465">
        <v>151</v>
      </c>
      <c r="B460" s="465" t="str">
        <f>'01-Mapa de riesgo-UO'!D461</f>
        <v>ADMINISTRACIÓN_INSTITUCIONAL</v>
      </c>
      <c r="C460" s="461" t="str">
        <f>+'01-Mapa de riesgo-UO'!F461</f>
        <v>SI</v>
      </c>
      <c r="D460" s="461" t="str">
        <f>'01-Mapa de riesgo-UO'!J461</f>
        <v>Financiero</v>
      </c>
      <c r="E460" s="461" t="str">
        <f>'01-Mapa de riesgo-UO'!K461</f>
        <v>Fraude electronico</v>
      </c>
      <c r="F460" s="461" t="str">
        <f>'01-Mapa de riesgo-UO'!L461</f>
        <v xml:space="preserve">   Acceso no autorizado a la banca virtual</v>
      </c>
      <c r="G460" s="266" t="str">
        <f>'01-Mapa de riesgo-UO'!I461</f>
        <v>Falta de seguimiento a los protocolos definidos.</v>
      </c>
      <c r="H460" s="461" t="str">
        <f>'01-Mapa de riesgo-UO'!M461</f>
        <v xml:space="preserve">1. Detrimento Patrimonial.            2. Exposición   de la            información financiera de la Universidad.                      </v>
      </c>
      <c r="I460" s="464" t="str">
        <f>'01-Mapa de riesgo-UO'!AT461</f>
        <v>LEVE</v>
      </c>
      <c r="J460" s="461" t="str">
        <f>'01-Mapa de riesgo-UO'!AU461</f>
        <v xml:space="preserve">         N° de accesos no autorizados</v>
      </c>
      <c r="K460" s="534">
        <v>0</v>
      </c>
      <c r="L460" s="533" t="s">
        <v>2893</v>
      </c>
      <c r="M460" s="267" t="str">
        <f>'01-Mapa de riesgo-UO'!W461</f>
        <v>Descripción en los manuales de  funciones en las personas que manejan recursos</v>
      </c>
      <c r="N460" s="266">
        <f>'01-Mapa de riesgo-UO'!AB461</f>
        <v>0</v>
      </c>
      <c r="O460" s="266" t="str">
        <f>'01-Mapa de riesgo-UO'!AF461</f>
        <v>Asignado</v>
      </c>
      <c r="P460" s="268" t="str">
        <f>'01-Mapa de riesgo-UO'!AK461</f>
        <v>Oportuno</v>
      </c>
      <c r="Q460" s="268" t="str">
        <f>'01-Mapa de riesgo-UO'!AP461</f>
        <v>Preventivo</v>
      </c>
      <c r="R460" s="464" t="str">
        <f>'01-Mapa de riesgo-UO'!AR461</f>
        <v>FUERTE</v>
      </c>
      <c r="S460" s="571" t="s">
        <v>2879</v>
      </c>
      <c r="T460" s="599"/>
      <c r="U460" s="269" t="str">
        <f>'01-Mapa de riesgo-UO'!AW461</f>
        <v>ASUMIR</v>
      </c>
      <c r="V460" s="269">
        <f>'01-Mapa de riesgo-UO'!AX461</f>
        <v>0</v>
      </c>
      <c r="W460" s="270" t="str">
        <f>'01-Mapa de riesgo-UO'!K461</f>
        <v>Fraude electronico</v>
      </c>
      <c r="X460" s="271"/>
      <c r="Y460" s="272"/>
      <c r="Z460" s="273"/>
      <c r="AA460" s="273"/>
      <c r="AB460" s="479" t="s">
        <v>2209</v>
      </c>
      <c r="AC460" s="264"/>
    </row>
    <row r="461" spans="1:29" ht="54.75" hidden="1" customHeight="1" x14ac:dyDescent="0.2">
      <c r="A461" s="462"/>
      <c r="B461" s="462"/>
      <c r="C461" s="462"/>
      <c r="D461" s="462"/>
      <c r="E461" s="462"/>
      <c r="F461" s="462"/>
      <c r="G461" s="266" t="str">
        <f>'01-Mapa de riesgo-UO'!I462</f>
        <v>Incumplimiento de los protocolos</v>
      </c>
      <c r="H461" s="462"/>
      <c r="I461" s="462"/>
      <c r="J461" s="462"/>
      <c r="K461" s="472"/>
      <c r="L461" s="472"/>
      <c r="M461" s="267" t="str">
        <f>'01-Mapa de riesgo-UO'!W462</f>
        <v>Cambio de clave</v>
      </c>
      <c r="N461" s="266">
        <f>'01-Mapa de riesgo-UO'!AB462</f>
        <v>0</v>
      </c>
      <c r="O461" s="266" t="str">
        <f>'01-Mapa de riesgo-UO'!AF462</f>
        <v>Asignado</v>
      </c>
      <c r="P461" s="268" t="str">
        <f>'01-Mapa de riesgo-UO'!AK462</f>
        <v>Oportuno</v>
      </c>
      <c r="Q461" s="268" t="str">
        <f>'01-Mapa de riesgo-UO'!AP462</f>
        <v>Preventivo</v>
      </c>
      <c r="R461" s="462"/>
      <c r="S461" s="571" t="s">
        <v>2880</v>
      </c>
      <c r="T461" s="599"/>
      <c r="U461" s="269" t="str">
        <f>'01-Mapa de riesgo-UO'!AW462</f>
        <v>ASUMIR</v>
      </c>
      <c r="V461" s="269">
        <f>'01-Mapa de riesgo-UO'!AX462</f>
        <v>0</v>
      </c>
      <c r="W461" s="270">
        <f>'01-Mapa de riesgo-UO'!K462</f>
        <v>0</v>
      </c>
      <c r="X461" s="271"/>
      <c r="Y461" s="272"/>
      <c r="Z461" s="273"/>
      <c r="AA461" s="273"/>
      <c r="AB461" s="469"/>
      <c r="AC461" s="264"/>
    </row>
    <row r="462" spans="1:29" ht="54.75" hidden="1" customHeight="1" x14ac:dyDescent="0.2">
      <c r="A462" s="463"/>
      <c r="B462" s="463"/>
      <c r="C462" s="463"/>
      <c r="D462" s="463"/>
      <c r="E462" s="463"/>
      <c r="F462" s="463"/>
      <c r="G462" s="266" t="str">
        <f>'01-Mapa de riesgo-UO'!I463</f>
        <v>Ataques ciberneticos</v>
      </c>
      <c r="H462" s="463"/>
      <c r="I462" s="463"/>
      <c r="J462" s="463"/>
      <c r="K462" s="473"/>
      <c r="L462" s="473"/>
      <c r="M462" s="267" t="str">
        <f>'01-Mapa de riesgo-UO'!W463</f>
        <v>Manejo de token</v>
      </c>
      <c r="N462" s="266">
        <f>'01-Mapa de riesgo-UO'!AB463</f>
        <v>0</v>
      </c>
      <c r="O462" s="266" t="str">
        <f>'01-Mapa de riesgo-UO'!AF463</f>
        <v>Asignado</v>
      </c>
      <c r="P462" s="268" t="str">
        <f>'01-Mapa de riesgo-UO'!AK463</f>
        <v>Oportuno</v>
      </c>
      <c r="Q462" s="268" t="str">
        <f>'01-Mapa de riesgo-UO'!AP463</f>
        <v>Preventivo</v>
      </c>
      <c r="R462" s="463"/>
      <c r="S462" s="571" t="s">
        <v>2881</v>
      </c>
      <c r="T462" s="599"/>
      <c r="U462" s="269" t="str">
        <f>'01-Mapa de riesgo-UO'!AW463</f>
        <v>ASUMIR</v>
      </c>
      <c r="V462" s="269">
        <f>'01-Mapa de riesgo-UO'!AX463</f>
        <v>0</v>
      </c>
      <c r="W462" s="270">
        <f>'01-Mapa de riesgo-UO'!K463</f>
        <v>0</v>
      </c>
      <c r="X462" s="271"/>
      <c r="Y462" s="272"/>
      <c r="Z462" s="273"/>
      <c r="AA462" s="273"/>
      <c r="AB462" s="470"/>
      <c r="AC462" s="264"/>
    </row>
    <row r="463" spans="1:29" ht="54.75" hidden="1" customHeight="1" x14ac:dyDescent="0.2">
      <c r="A463" s="465">
        <v>152</v>
      </c>
      <c r="B463" s="465" t="str">
        <f>'01-Mapa de riesgo-UO'!D464</f>
        <v>ADMINISTRACIÓN_INSTITUCIONAL</v>
      </c>
      <c r="C463" s="461" t="str">
        <f>+'01-Mapa de riesgo-UO'!F464</f>
        <v>NO</v>
      </c>
      <c r="D463" s="461" t="str">
        <f>'01-Mapa de riesgo-UO'!J464</f>
        <v>Contable</v>
      </c>
      <c r="E463" s="461" t="str">
        <f>'01-Mapa de riesgo-UO'!K464</f>
        <v>Hechos económicos no incluidos en el proceso contable.</v>
      </c>
      <c r="F463" s="461" t="str">
        <f>'01-Mapa de riesgo-UO'!L464</f>
        <v>Gestión Contable, no sea informada de los hechos económicos, sociales y financieros generados en otras dependencias de la Universidad</v>
      </c>
      <c r="G463" s="266" t="str">
        <f>'01-Mapa de riesgo-UO'!I464</f>
        <v>Desconocimiento de las políticas y prácticas contables establecidas por la UTP.</v>
      </c>
      <c r="H463" s="461" t="str">
        <f>'01-Mapa de riesgo-UO'!M464</f>
        <v xml:space="preserve">1. Estados Financieros no razonables para la toma de decisiones 
2. Detrimento Patrimonial.
3. Hallazgos por parte del Ente de Control disciplinarios y fiscales. </v>
      </c>
      <c r="I463" s="464" t="str">
        <f>'01-Mapa de riesgo-UO'!AT464</f>
        <v>LEVE</v>
      </c>
      <c r="J463" s="461" t="str">
        <f>'01-Mapa de riesgo-UO'!AU464</f>
        <v>Número de hechos económicos no reportados en el período</v>
      </c>
      <c r="K463" s="534">
        <v>0</v>
      </c>
      <c r="L463" s="533" t="s">
        <v>2894</v>
      </c>
      <c r="M463" s="267" t="str">
        <f>'01-Mapa de riesgo-UO'!W464</f>
        <v>Actualización y divulgación de las políticas contables</v>
      </c>
      <c r="N463" s="266">
        <f>'01-Mapa de riesgo-UO'!AB464</f>
        <v>0</v>
      </c>
      <c r="O463" s="266" t="str">
        <f>'01-Mapa de riesgo-UO'!AF464</f>
        <v>Asignado</v>
      </c>
      <c r="P463" s="268" t="str">
        <f>'01-Mapa de riesgo-UO'!AK464</f>
        <v>Oportuno</v>
      </c>
      <c r="Q463" s="268" t="str">
        <f>'01-Mapa de riesgo-UO'!AP464</f>
        <v>Preventivo</v>
      </c>
      <c r="R463" s="464" t="str">
        <f>'01-Mapa de riesgo-UO'!AR464</f>
        <v>ACEPTABLE</v>
      </c>
      <c r="S463" s="571" t="s">
        <v>2882</v>
      </c>
      <c r="T463" s="599"/>
      <c r="U463" s="269" t="str">
        <f>'01-Mapa de riesgo-UO'!AW464</f>
        <v>ASUMIR</v>
      </c>
      <c r="V463" s="269">
        <f>'01-Mapa de riesgo-UO'!AX464</f>
        <v>0</v>
      </c>
      <c r="W463" s="270" t="str">
        <f>'01-Mapa de riesgo-UO'!K464</f>
        <v>Hechos económicos no incluidos en el proceso contable.</v>
      </c>
      <c r="X463" s="271"/>
      <c r="Y463" s="272"/>
      <c r="Z463" s="273"/>
      <c r="AA463" s="273"/>
      <c r="AB463" s="479" t="s">
        <v>2209</v>
      </c>
      <c r="AC463" s="264"/>
    </row>
    <row r="464" spans="1:29" ht="54.75" hidden="1" customHeight="1" x14ac:dyDescent="0.2">
      <c r="A464" s="462"/>
      <c r="B464" s="462"/>
      <c r="C464" s="462"/>
      <c r="D464" s="462"/>
      <c r="E464" s="462"/>
      <c r="F464" s="462"/>
      <c r="G464" s="266">
        <f>'01-Mapa de riesgo-UO'!I465</f>
        <v>0</v>
      </c>
      <c r="H464" s="462"/>
      <c r="I464" s="462"/>
      <c r="J464" s="462"/>
      <c r="K464" s="472"/>
      <c r="L464" s="472"/>
      <c r="M464" s="267" t="str">
        <f>'01-Mapa de riesgo-UO'!W465</f>
        <v>Solicitud de información contable al cierre de cada vigencia</v>
      </c>
      <c r="N464" s="266">
        <f>'01-Mapa de riesgo-UO'!AB465</f>
        <v>0</v>
      </c>
      <c r="O464" s="266" t="str">
        <f>'01-Mapa de riesgo-UO'!AF465</f>
        <v>Asignado</v>
      </c>
      <c r="P464" s="268" t="str">
        <f>'01-Mapa de riesgo-UO'!AK465</f>
        <v>Oportuno</v>
      </c>
      <c r="Q464" s="268" t="str">
        <f>'01-Mapa de riesgo-UO'!AP465</f>
        <v>Preventivo</v>
      </c>
      <c r="R464" s="462"/>
      <c r="S464" s="571" t="s">
        <v>2883</v>
      </c>
      <c r="T464" s="599"/>
      <c r="U464" s="269" t="str">
        <f>'01-Mapa de riesgo-UO'!AW465</f>
        <v>ASUMIR</v>
      </c>
      <c r="V464" s="269">
        <f>'01-Mapa de riesgo-UO'!AX465</f>
        <v>0</v>
      </c>
      <c r="W464" s="270">
        <f>'01-Mapa de riesgo-UO'!K465</f>
        <v>0</v>
      </c>
      <c r="X464" s="271"/>
      <c r="Y464" s="272"/>
      <c r="Z464" s="273"/>
      <c r="AA464" s="273"/>
      <c r="AB464" s="469"/>
      <c r="AC464" s="264"/>
    </row>
    <row r="465" spans="1:29" ht="54.75" hidden="1" customHeight="1" x14ac:dyDescent="0.2">
      <c r="A465" s="463"/>
      <c r="B465" s="463"/>
      <c r="C465" s="463"/>
      <c r="D465" s="463"/>
      <c r="E465" s="463"/>
      <c r="F465" s="463"/>
      <c r="G465" s="266">
        <f>'01-Mapa de riesgo-UO'!I466</f>
        <v>0</v>
      </c>
      <c r="H465" s="463"/>
      <c r="I465" s="463"/>
      <c r="J465" s="463"/>
      <c r="K465" s="473"/>
      <c r="L465" s="473"/>
      <c r="M465" s="267" t="str">
        <f>'01-Mapa de riesgo-UO'!W466</f>
        <v>Asesoría contable y financiera</v>
      </c>
      <c r="N465" s="266">
        <f>'01-Mapa de riesgo-UO'!AB466</f>
        <v>0</v>
      </c>
      <c r="O465" s="266" t="str">
        <f>'01-Mapa de riesgo-UO'!AF466</f>
        <v>Asignado</v>
      </c>
      <c r="P465" s="268" t="str">
        <f>'01-Mapa de riesgo-UO'!AK466</f>
        <v>Oportuno</v>
      </c>
      <c r="Q465" s="268" t="str">
        <f>'01-Mapa de riesgo-UO'!AP466</f>
        <v>Preventivo</v>
      </c>
      <c r="R465" s="463"/>
      <c r="S465" s="571" t="s">
        <v>2884</v>
      </c>
      <c r="T465" s="599"/>
      <c r="U465" s="269" t="str">
        <f>'01-Mapa de riesgo-UO'!AW466</f>
        <v>ASUMIR</v>
      </c>
      <c r="V465" s="269">
        <f>'01-Mapa de riesgo-UO'!AX466</f>
        <v>0</v>
      </c>
      <c r="W465" s="270">
        <f>'01-Mapa de riesgo-UO'!K466</f>
        <v>0</v>
      </c>
      <c r="X465" s="271"/>
      <c r="Y465" s="272"/>
      <c r="Z465" s="273"/>
      <c r="AA465" s="273"/>
      <c r="AB465" s="470"/>
      <c r="AC465" s="264"/>
    </row>
    <row r="466" spans="1:29" ht="54.75" hidden="1" customHeight="1" x14ac:dyDescent="0.2">
      <c r="A466" s="465">
        <v>153</v>
      </c>
      <c r="B466" s="465" t="str">
        <f>'01-Mapa de riesgo-UO'!D467</f>
        <v>ADMINISTRACIÓN_INSTITUCIONAL</v>
      </c>
      <c r="C466" s="461" t="str">
        <f>+'01-Mapa de riesgo-UO'!F467</f>
        <v>NO</v>
      </c>
      <c r="D466" s="461" t="str">
        <f>'01-Mapa de riesgo-UO'!J467</f>
        <v>Contable</v>
      </c>
      <c r="E466" s="461" t="str">
        <f>'01-Mapa de riesgo-UO'!K467</f>
        <v>No fenecimiento de la cuenta debido al incumplimiento normativo y del manual de políticas contables en el desarrollo de actividades financieras</v>
      </c>
      <c r="F466" s="461" t="str">
        <f>'01-Mapa de riesgo-UO'!L467</f>
        <v>Registros contables no consistentes con la normas expedidades por el ente regulardor en la materia</v>
      </c>
      <c r="G466" s="266" t="str">
        <f>'01-Mapa de riesgo-UO'!I467</f>
        <v>Estados Financieros inconsistentes.</v>
      </c>
      <c r="H466" s="461" t="str">
        <f>'01-Mapa de riesgo-UO'!M467</f>
        <v>1. Hechos economicos sobre o subestimados,
2. Sanciones Disciplinarias
3. Estados Financieros no aprobados.</v>
      </c>
      <c r="I466" s="464" t="str">
        <f>'01-Mapa de riesgo-UO'!AT467</f>
        <v>MODERADO</v>
      </c>
      <c r="J466" s="461" t="str">
        <f>'01-Mapa de riesgo-UO'!AU467</f>
        <v xml:space="preserve">Nro. de Estados FinanciEros no  fenecidos en la vigencia auditada </v>
      </c>
      <c r="K466" s="534">
        <v>1</v>
      </c>
      <c r="L466" s="533" t="s">
        <v>2895</v>
      </c>
      <c r="M466" s="267" t="str">
        <f>'01-Mapa de riesgo-UO'!W467</f>
        <v>Consultas página Web de la CGN para determinar los cambio que hayan del Marco  Normativo aplicable a la Universidad</v>
      </c>
      <c r="N466" s="266">
        <f>'01-Mapa de riesgo-UO'!AB467</f>
        <v>0</v>
      </c>
      <c r="O466" s="266" t="str">
        <f>'01-Mapa de riesgo-UO'!AF467</f>
        <v>Asignado</v>
      </c>
      <c r="P466" s="268" t="str">
        <f>'01-Mapa de riesgo-UO'!AK467</f>
        <v>Oportuno</v>
      </c>
      <c r="Q466" s="268" t="str">
        <f>'01-Mapa de riesgo-UO'!AP467</f>
        <v>Preventivo</v>
      </c>
      <c r="R466" s="464" t="str">
        <f>'01-Mapa de riesgo-UO'!AR467</f>
        <v>ACEPTABLE</v>
      </c>
      <c r="S466" s="571" t="s">
        <v>2885</v>
      </c>
      <c r="T466" s="599"/>
      <c r="U466" s="269" t="str">
        <f>'01-Mapa de riesgo-UO'!AW467</f>
        <v>REDUCIR</v>
      </c>
      <c r="V466" s="269" t="str">
        <f>'01-Mapa de riesgo-UO'!AX467</f>
        <v>Debe de ser permanente y va encaminada en cuanto a cumplir  toda la normatividad y regulación que emitan las entidades de control en materia contable para las entidades de gobierno</v>
      </c>
      <c r="W466" s="270" t="str">
        <f>'01-Mapa de riesgo-UO'!K467</f>
        <v>No fenecimiento de la cuenta debido al incumplimiento normativo y del manual de políticas contables en el desarrollo de actividades financieras</v>
      </c>
      <c r="X466" s="271" t="s">
        <v>541</v>
      </c>
      <c r="Y466" s="272" t="s">
        <v>2885</v>
      </c>
      <c r="Z466" s="273" t="s">
        <v>544</v>
      </c>
      <c r="AA466" s="273" t="s">
        <v>2889</v>
      </c>
      <c r="AB466" s="479" t="s">
        <v>2213</v>
      </c>
      <c r="AC466" s="264"/>
    </row>
    <row r="467" spans="1:29" ht="54.75" hidden="1" customHeight="1" x14ac:dyDescent="0.2">
      <c r="A467" s="462"/>
      <c r="B467" s="462"/>
      <c r="C467" s="462"/>
      <c r="D467" s="462"/>
      <c r="E467" s="462"/>
      <c r="F467" s="462"/>
      <c r="G467" s="266">
        <f>'01-Mapa de riesgo-UO'!I468</f>
        <v>0</v>
      </c>
      <c r="H467" s="462"/>
      <c r="I467" s="462"/>
      <c r="J467" s="462"/>
      <c r="K467" s="472"/>
      <c r="L467" s="472"/>
      <c r="M467" s="267" t="str">
        <f>'01-Mapa de riesgo-UO'!W468</f>
        <v>Verificar información que se incorpora en los Estados
Financieros acorde al Marco Normativo para Entidades del Estado y el Manual de
Políticas de la UTP</v>
      </c>
      <c r="N467" s="266">
        <f>'01-Mapa de riesgo-UO'!AB468</f>
        <v>0</v>
      </c>
      <c r="O467" s="266" t="str">
        <f>'01-Mapa de riesgo-UO'!AF468</f>
        <v>Asignado</v>
      </c>
      <c r="P467" s="268" t="str">
        <f>'01-Mapa de riesgo-UO'!AK468</f>
        <v>Oportuno</v>
      </c>
      <c r="Q467" s="268" t="str">
        <f>'01-Mapa de riesgo-UO'!AP468</f>
        <v>Preventivo</v>
      </c>
      <c r="R467" s="462"/>
      <c r="S467" s="571" t="s">
        <v>2885</v>
      </c>
      <c r="T467" s="599"/>
      <c r="U467" s="269">
        <f>'01-Mapa de riesgo-UO'!AW468</f>
        <v>0</v>
      </c>
      <c r="V467" s="269">
        <f>'01-Mapa de riesgo-UO'!AX468</f>
        <v>0</v>
      </c>
      <c r="W467" s="270">
        <f>'01-Mapa de riesgo-UO'!K468</f>
        <v>0</v>
      </c>
      <c r="X467" s="271"/>
      <c r="Y467" s="272"/>
      <c r="Z467" s="273"/>
      <c r="AA467" s="273"/>
      <c r="AB467" s="469"/>
      <c r="AC467" s="264"/>
    </row>
    <row r="468" spans="1:29" ht="54.75" hidden="1" customHeight="1" x14ac:dyDescent="0.2">
      <c r="A468" s="463"/>
      <c r="B468" s="463"/>
      <c r="C468" s="463"/>
      <c r="D468" s="463"/>
      <c r="E468" s="463"/>
      <c r="F468" s="463"/>
      <c r="G468" s="266">
        <f>'01-Mapa de riesgo-UO'!I469</f>
        <v>0</v>
      </c>
      <c r="H468" s="463"/>
      <c r="I468" s="463"/>
      <c r="J468" s="463"/>
      <c r="K468" s="473"/>
      <c r="L468" s="473"/>
      <c r="M468" s="267">
        <f>'01-Mapa de riesgo-UO'!W469</f>
        <v>0</v>
      </c>
      <c r="N468" s="266">
        <f>'01-Mapa de riesgo-UO'!AB469</f>
        <v>0</v>
      </c>
      <c r="O468" s="266">
        <f>'01-Mapa de riesgo-UO'!AF469</f>
        <v>0</v>
      </c>
      <c r="P468" s="268">
        <f>'01-Mapa de riesgo-UO'!AK469</f>
        <v>0</v>
      </c>
      <c r="Q468" s="268">
        <f>'01-Mapa de riesgo-UO'!AP469</f>
        <v>0</v>
      </c>
      <c r="R468" s="463"/>
      <c r="S468" s="571"/>
      <c r="T468" s="599"/>
      <c r="U468" s="269">
        <f>'01-Mapa de riesgo-UO'!AW469</f>
        <v>0</v>
      </c>
      <c r="V468" s="269">
        <f>'01-Mapa de riesgo-UO'!AX469</f>
        <v>0</v>
      </c>
      <c r="W468" s="270">
        <f>'01-Mapa de riesgo-UO'!K469</f>
        <v>0</v>
      </c>
      <c r="X468" s="271"/>
      <c r="Y468" s="272"/>
      <c r="Z468" s="273"/>
      <c r="AA468" s="273"/>
      <c r="AB468" s="470"/>
      <c r="AC468" s="264"/>
    </row>
    <row r="469" spans="1:29" ht="54.75" hidden="1" customHeight="1" x14ac:dyDescent="0.2">
      <c r="A469" s="465">
        <v>154</v>
      </c>
      <c r="B469" s="465" t="str">
        <f>'01-Mapa de riesgo-UO'!D470</f>
        <v>ADMINISTRACIÓN_INSTITUCIONAL</v>
      </c>
      <c r="C469" s="461" t="str">
        <f>+'01-Mapa de riesgo-UO'!F470</f>
        <v>NO</v>
      </c>
      <c r="D469" s="461" t="str">
        <f>'01-Mapa de riesgo-UO'!J470</f>
        <v>Cumplimiento</v>
      </c>
      <c r="E469" s="461" t="str">
        <f>'01-Mapa de riesgo-UO'!K470</f>
        <v xml:space="preserve">No suscribir el contrato </v>
      </c>
      <c r="F469" s="461" t="str">
        <f>'01-Mapa de riesgo-UO'!L470</f>
        <v xml:space="preserve">No suscribir el contrato, objeto de la invitación pública o convocatoria pública una vez haya sido adjudicado, dentro de los plazos y condiciones establecidas en el pliego de condiciones </v>
      </c>
      <c r="G469" s="266" t="str">
        <f>'01-Mapa de riesgo-UO'!I470</f>
        <v>Falta de criterio o aspecto en los pliegos de condiciones de las invitaciones públicas o convocatorias públicas</v>
      </c>
      <c r="H469" s="461" t="str">
        <f>'01-Mapa de riesgo-UO'!M470</f>
        <v xml:space="preserve">Retrasos en la presentación del servicio, pérdida económica, conflictos comerciales entre las partes, incumplimientos, falta de eficacia y eficiencia en los procesos de compra </v>
      </c>
      <c r="I469" s="464" t="str">
        <f>'01-Mapa de riesgo-UO'!AT470</f>
        <v>MODERADO</v>
      </c>
      <c r="J469" s="461" t="str">
        <f>'01-Mapa de riesgo-UO'!AU470</f>
        <v xml:space="preserve">Valor girado / Valor total aprobado en Decreto de Liquidación </v>
      </c>
      <c r="K469" s="534">
        <v>1</v>
      </c>
      <c r="L469" s="533" t="s">
        <v>2875</v>
      </c>
      <c r="M469" s="267"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6">
        <f>'01-Mapa de riesgo-UO'!AB470</f>
        <v>0</v>
      </c>
      <c r="O469" s="266" t="str">
        <f>'01-Mapa de riesgo-UO'!AF470</f>
        <v>Asignado</v>
      </c>
      <c r="P469" s="268" t="str">
        <f>'01-Mapa de riesgo-UO'!AK470</f>
        <v>Oportuno</v>
      </c>
      <c r="Q469" s="268" t="str">
        <f>'01-Mapa de riesgo-UO'!AP470</f>
        <v>Preventivo</v>
      </c>
      <c r="R469" s="464" t="str">
        <f>'01-Mapa de riesgo-UO'!AR470</f>
        <v>ACEPTABLE</v>
      </c>
      <c r="S469" s="571" t="s">
        <v>2886</v>
      </c>
      <c r="T469" s="599"/>
      <c r="U469" s="269" t="str">
        <f>'01-Mapa de riesgo-UO'!AW470</f>
        <v>REDUCIR</v>
      </c>
      <c r="V469" s="269"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0" t="str">
        <f>'01-Mapa de riesgo-UO'!K470</f>
        <v xml:space="preserve">No suscribir el contrato </v>
      </c>
      <c r="X469" s="271" t="s">
        <v>541</v>
      </c>
      <c r="Y469" s="272" t="s">
        <v>2890</v>
      </c>
      <c r="Z469" s="273" t="s">
        <v>544</v>
      </c>
      <c r="AA469" s="273" t="s">
        <v>2891</v>
      </c>
      <c r="AB469" s="479" t="s">
        <v>2213</v>
      </c>
      <c r="AC469" s="264"/>
    </row>
    <row r="470" spans="1:29" ht="54.75" hidden="1" customHeight="1" x14ac:dyDescent="0.2">
      <c r="A470" s="462"/>
      <c r="B470" s="462"/>
      <c r="C470" s="462"/>
      <c r="D470" s="462"/>
      <c r="E470" s="462"/>
      <c r="F470" s="462"/>
      <c r="G470" s="266">
        <f>'01-Mapa de riesgo-UO'!I471</f>
        <v>0</v>
      </c>
      <c r="H470" s="462"/>
      <c r="I470" s="462"/>
      <c r="J470" s="462"/>
      <c r="K470" s="472"/>
      <c r="L470" s="472"/>
      <c r="M470" s="267">
        <f>'01-Mapa de riesgo-UO'!W471</f>
        <v>0</v>
      </c>
      <c r="N470" s="266">
        <f>'01-Mapa de riesgo-UO'!AB471</f>
        <v>0</v>
      </c>
      <c r="O470" s="266">
        <f>'01-Mapa de riesgo-UO'!AF471</f>
        <v>0</v>
      </c>
      <c r="P470" s="268">
        <f>'01-Mapa de riesgo-UO'!AK471</f>
        <v>0</v>
      </c>
      <c r="Q470" s="268">
        <f>'01-Mapa de riesgo-UO'!AP471</f>
        <v>0</v>
      </c>
      <c r="R470" s="462"/>
      <c r="S470" s="571"/>
      <c r="T470" s="599"/>
      <c r="U470" s="269">
        <f>'01-Mapa de riesgo-UO'!AW471</f>
        <v>0</v>
      </c>
      <c r="V470" s="269">
        <f>'01-Mapa de riesgo-UO'!AX471</f>
        <v>0</v>
      </c>
      <c r="W470" s="270">
        <f>'01-Mapa de riesgo-UO'!K471</f>
        <v>0</v>
      </c>
      <c r="X470" s="271"/>
      <c r="Y470" s="272"/>
      <c r="Z470" s="273"/>
      <c r="AA470" s="273"/>
      <c r="AB470" s="469"/>
      <c r="AC470" s="264"/>
    </row>
    <row r="471" spans="1:29" ht="54.75" hidden="1" customHeight="1" x14ac:dyDescent="0.2">
      <c r="A471" s="463"/>
      <c r="B471" s="463"/>
      <c r="C471" s="463"/>
      <c r="D471" s="463"/>
      <c r="E471" s="463"/>
      <c r="F471" s="463"/>
      <c r="G471" s="266">
        <f>'01-Mapa de riesgo-UO'!I472</f>
        <v>0</v>
      </c>
      <c r="H471" s="463"/>
      <c r="I471" s="463"/>
      <c r="J471" s="463"/>
      <c r="K471" s="473"/>
      <c r="L471" s="473"/>
      <c r="M471" s="267">
        <f>'01-Mapa de riesgo-UO'!W472</f>
        <v>0</v>
      </c>
      <c r="N471" s="266">
        <f>'01-Mapa de riesgo-UO'!AB472</f>
        <v>0</v>
      </c>
      <c r="O471" s="266">
        <f>'01-Mapa de riesgo-UO'!AF472</f>
        <v>0</v>
      </c>
      <c r="P471" s="268">
        <f>'01-Mapa de riesgo-UO'!AK472</f>
        <v>0</v>
      </c>
      <c r="Q471" s="268">
        <f>'01-Mapa de riesgo-UO'!AP472</f>
        <v>0</v>
      </c>
      <c r="R471" s="463"/>
      <c r="S471" s="571"/>
      <c r="T471" s="599"/>
      <c r="U471" s="269">
        <f>'01-Mapa de riesgo-UO'!AW472</f>
        <v>0</v>
      </c>
      <c r="V471" s="269">
        <f>'01-Mapa de riesgo-UO'!AX472</f>
        <v>0</v>
      </c>
      <c r="W471" s="270">
        <f>'01-Mapa de riesgo-UO'!K472</f>
        <v>0</v>
      </c>
      <c r="X471" s="271"/>
      <c r="Y471" s="272"/>
      <c r="Z471" s="273"/>
      <c r="AA471" s="273"/>
      <c r="AB471" s="470"/>
      <c r="AC471" s="264"/>
    </row>
    <row r="472" spans="1:29" ht="54.75" hidden="1" customHeight="1" x14ac:dyDescent="0.2">
      <c r="A472" s="465">
        <v>155</v>
      </c>
      <c r="B472" s="465" t="str">
        <f>'01-Mapa de riesgo-UO'!D473</f>
        <v>BIENESTAR_INSTITUCIONAL</v>
      </c>
      <c r="C472" s="461" t="str">
        <f>+'01-Mapa de riesgo-UO'!F473</f>
        <v>NO</v>
      </c>
      <c r="D472" s="461" t="str">
        <f>'01-Mapa de riesgo-UO'!J473</f>
        <v>Contable</v>
      </c>
      <c r="E472" s="461" t="str">
        <f>'01-Mapa de riesgo-UO'!K473</f>
        <v>Hechos económicos no incluidos en el proceso contable .</v>
      </c>
      <c r="F472" s="461"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6" t="str">
        <f>'01-Mapa de riesgo-UO'!I473</f>
        <v xml:space="preserve">Demora en la revisión de documentos </v>
      </c>
      <c r="H472" s="461" t="str">
        <f>'01-Mapa de riesgo-UO'!M473</f>
        <v>1. Hechos económicos subestimados,
2. Mala Reputación
3. Declaración tributarias no exactas.</v>
      </c>
      <c r="I472" s="464" t="str">
        <f>'01-Mapa de riesgo-UO'!AT473</f>
        <v>LEVE</v>
      </c>
      <c r="J472" s="461"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34">
        <v>1</v>
      </c>
      <c r="L472" s="533" t="s">
        <v>2876</v>
      </c>
      <c r="M472" s="267" t="str">
        <f>'01-Mapa de riesgo-UO'!W473</f>
        <v>No se diligencia porque apenas se estableció el riesgo</v>
      </c>
      <c r="N472" s="266">
        <f>'01-Mapa de riesgo-UO'!AB473</f>
        <v>0</v>
      </c>
      <c r="O472" s="266" t="str">
        <f>'01-Mapa de riesgo-UO'!AF473</f>
        <v>Asignado</v>
      </c>
      <c r="P472" s="268" t="str">
        <f>'01-Mapa de riesgo-UO'!AK473</f>
        <v>Oportuno</v>
      </c>
      <c r="Q472" s="268" t="str">
        <f>'01-Mapa de riesgo-UO'!AP473</f>
        <v>Preventivo</v>
      </c>
      <c r="R472" s="464" t="str">
        <f>'01-Mapa de riesgo-UO'!AR473</f>
        <v>ACEPTABLE</v>
      </c>
      <c r="S472" s="571" t="s">
        <v>2887</v>
      </c>
      <c r="T472" s="599"/>
      <c r="U472" s="269" t="str">
        <f>'01-Mapa de riesgo-UO'!AW473</f>
        <v>ASUMIR</v>
      </c>
      <c r="V472" s="269">
        <f>'01-Mapa de riesgo-UO'!AX473</f>
        <v>0</v>
      </c>
      <c r="W472" s="270" t="str">
        <f>'01-Mapa de riesgo-UO'!K473</f>
        <v>Hechos económicos no incluidos en el proceso contable .</v>
      </c>
      <c r="X472" s="271"/>
      <c r="Y472" s="272"/>
      <c r="Z472" s="273"/>
      <c r="AA472" s="273"/>
      <c r="AB472" s="479" t="s">
        <v>2213</v>
      </c>
      <c r="AC472" s="264"/>
    </row>
    <row r="473" spans="1:29" ht="54.75" hidden="1" customHeight="1" x14ac:dyDescent="0.2">
      <c r="A473" s="462"/>
      <c r="B473" s="462"/>
      <c r="C473" s="462"/>
      <c r="D473" s="462"/>
      <c r="E473" s="462"/>
      <c r="F473" s="462"/>
      <c r="G473" s="266" t="str">
        <f>'01-Mapa de riesgo-UO'!I474</f>
        <v>Demora en la generación de Ordenes de pago</v>
      </c>
      <c r="H473" s="462"/>
      <c r="I473" s="462"/>
      <c r="J473" s="462"/>
      <c r="K473" s="472"/>
      <c r="L473" s="472"/>
      <c r="M473" s="267">
        <f>'01-Mapa de riesgo-UO'!W474</f>
        <v>0</v>
      </c>
      <c r="N473" s="266">
        <f>'01-Mapa de riesgo-UO'!AB474</f>
        <v>0</v>
      </c>
      <c r="O473" s="266">
        <f>'01-Mapa de riesgo-UO'!AF474</f>
        <v>0</v>
      </c>
      <c r="P473" s="268">
        <f>'01-Mapa de riesgo-UO'!AK474</f>
        <v>0</v>
      </c>
      <c r="Q473" s="268">
        <f>'01-Mapa de riesgo-UO'!AP474</f>
        <v>0</v>
      </c>
      <c r="R473" s="462"/>
      <c r="S473" s="571"/>
      <c r="T473" s="599"/>
      <c r="U473" s="269" t="str">
        <f>'01-Mapa de riesgo-UO'!AW474</f>
        <v>ASUMIR</v>
      </c>
      <c r="V473" s="269">
        <f>'01-Mapa de riesgo-UO'!AX474</f>
        <v>0</v>
      </c>
      <c r="W473" s="270">
        <f>'01-Mapa de riesgo-UO'!K474</f>
        <v>0</v>
      </c>
      <c r="X473" s="271"/>
      <c r="Y473" s="272"/>
      <c r="Z473" s="273"/>
      <c r="AA473" s="273"/>
      <c r="AB473" s="469"/>
      <c r="AC473" s="264"/>
    </row>
    <row r="474" spans="1:29" ht="54.75" hidden="1" customHeight="1" x14ac:dyDescent="0.2">
      <c r="A474" s="463"/>
      <c r="B474" s="463"/>
      <c r="C474" s="463"/>
      <c r="D474" s="463"/>
      <c r="E474" s="463"/>
      <c r="F474" s="463"/>
      <c r="G474" s="266" t="str">
        <f>'01-Mapa de riesgo-UO'!I475</f>
        <v>Demora en la Causación de Ordenes de pago</v>
      </c>
      <c r="H474" s="463"/>
      <c r="I474" s="463"/>
      <c r="J474" s="463"/>
      <c r="K474" s="473"/>
      <c r="L474" s="473"/>
      <c r="M474" s="267">
        <f>'01-Mapa de riesgo-UO'!W475</f>
        <v>0</v>
      </c>
      <c r="N474" s="266">
        <f>'01-Mapa de riesgo-UO'!AB475</f>
        <v>0</v>
      </c>
      <c r="O474" s="266">
        <f>'01-Mapa de riesgo-UO'!AF475</f>
        <v>0</v>
      </c>
      <c r="P474" s="268">
        <f>'01-Mapa de riesgo-UO'!AK475</f>
        <v>0</v>
      </c>
      <c r="Q474" s="268">
        <f>'01-Mapa de riesgo-UO'!AP475</f>
        <v>0</v>
      </c>
      <c r="R474" s="463"/>
      <c r="S474" s="571"/>
      <c r="T474" s="599"/>
      <c r="U474" s="269" t="str">
        <f>'01-Mapa de riesgo-UO'!AW475</f>
        <v>ASUMIR</v>
      </c>
      <c r="V474" s="269">
        <f>'01-Mapa de riesgo-UO'!AX475</f>
        <v>0</v>
      </c>
      <c r="W474" s="270">
        <f>'01-Mapa de riesgo-UO'!K475</f>
        <v>0</v>
      </c>
      <c r="X474" s="271"/>
      <c r="Y474" s="272"/>
      <c r="Z474" s="273"/>
      <c r="AA474" s="273"/>
      <c r="AB474" s="470"/>
      <c r="AC474" s="264"/>
    </row>
    <row r="475" spans="1:29" ht="54.75" hidden="1" customHeight="1" x14ac:dyDescent="0.2">
      <c r="A475" s="465">
        <v>156</v>
      </c>
      <c r="B475" s="465" t="str">
        <f>'01-Mapa de riesgo-UO'!D476</f>
        <v>BIENESTAR_INSTITUCIONAL</v>
      </c>
      <c r="C475" s="461" t="str">
        <f>+'01-Mapa de riesgo-UO'!F476</f>
        <v>NO</v>
      </c>
      <c r="D475" s="461" t="str">
        <f>'01-Mapa de riesgo-UO'!J476</f>
        <v>Contable</v>
      </c>
      <c r="E475" s="461" t="str">
        <f>'01-Mapa de riesgo-UO'!K476</f>
        <v>SANCIONES</v>
      </c>
      <c r="F475" s="461"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6" t="str">
        <f>'01-Mapa de riesgo-UO'!I476</f>
        <v>Inoportunidad en la presentación de la solicitud de devolución del IVA</v>
      </c>
      <c r="H475" s="461" t="str">
        <f>'01-Mapa de riesgo-UO'!M476</f>
        <v>1. Sanciones
2.  Declaración tributarias no exactas.
3. Detrimento patrimonial</v>
      </c>
      <c r="I475" s="464" t="str">
        <f>'01-Mapa de riesgo-UO'!AT476</f>
        <v>LEVE</v>
      </c>
      <c r="J475" s="461" t="str">
        <f>'01-Mapa de riesgo-UO'!AU476</f>
        <v>Obligaciones tributarias no presentadas/obligaciones tributarias a presentar 
Valores no aceptados en la devolución de IVA atribuibles a gestión Contable/Valor a solicitar de devolución de IVA</v>
      </c>
      <c r="K475" s="534">
        <v>1</v>
      </c>
      <c r="L475" s="533" t="s">
        <v>2877</v>
      </c>
      <c r="M475" s="267" t="str">
        <f>'01-Mapa de riesgo-UO'!W476</f>
        <v>No se diligencia porque apenas se estableció el riesgo</v>
      </c>
      <c r="N475" s="266">
        <f>'01-Mapa de riesgo-UO'!AB476</f>
        <v>0</v>
      </c>
      <c r="O475" s="266" t="str">
        <f>'01-Mapa de riesgo-UO'!AF476</f>
        <v>Asignado</v>
      </c>
      <c r="P475" s="268" t="str">
        <f>'01-Mapa de riesgo-UO'!AK476</f>
        <v>Oportuno</v>
      </c>
      <c r="Q475" s="268" t="str">
        <f>'01-Mapa de riesgo-UO'!AP476</f>
        <v>Preventivo</v>
      </c>
      <c r="R475" s="464" t="str">
        <f>'01-Mapa de riesgo-UO'!AR476</f>
        <v>ACEPTABLE</v>
      </c>
      <c r="S475" s="571" t="s">
        <v>2888</v>
      </c>
      <c r="T475" s="599"/>
      <c r="U475" s="269" t="str">
        <f>'01-Mapa de riesgo-UO'!AW476</f>
        <v>ASUMIR</v>
      </c>
      <c r="V475" s="269">
        <f>'01-Mapa de riesgo-UO'!AX476</f>
        <v>0</v>
      </c>
      <c r="W475" s="270" t="str">
        <f>'01-Mapa de riesgo-UO'!K476</f>
        <v>SANCIONES</v>
      </c>
      <c r="X475" s="271"/>
      <c r="Y475" s="272"/>
      <c r="Z475" s="273"/>
      <c r="AA475" s="273"/>
      <c r="AB475" s="479" t="s">
        <v>2213</v>
      </c>
      <c r="AC475" s="264"/>
    </row>
    <row r="476" spans="1:29" ht="54.75" hidden="1" customHeight="1" x14ac:dyDescent="0.2">
      <c r="A476" s="462"/>
      <c r="B476" s="462"/>
      <c r="C476" s="462"/>
      <c r="D476" s="462"/>
      <c r="E476" s="462"/>
      <c r="F476" s="462"/>
      <c r="G476" s="266" t="str">
        <f>'01-Mapa de riesgo-UO'!I477</f>
        <v xml:space="preserve">No presentación de una obligación tributaria </v>
      </c>
      <c r="H476" s="462"/>
      <c r="I476" s="462"/>
      <c r="J476" s="462"/>
      <c r="K476" s="472"/>
      <c r="L476" s="472"/>
      <c r="M476" s="267">
        <f>'01-Mapa de riesgo-UO'!W477</f>
        <v>0</v>
      </c>
      <c r="N476" s="266">
        <f>'01-Mapa de riesgo-UO'!AB477</f>
        <v>0</v>
      </c>
      <c r="O476" s="266">
        <f>'01-Mapa de riesgo-UO'!AF477</f>
        <v>0</v>
      </c>
      <c r="P476" s="268">
        <f>'01-Mapa de riesgo-UO'!AK477</f>
        <v>0</v>
      </c>
      <c r="Q476" s="268">
        <f>'01-Mapa de riesgo-UO'!AP477</f>
        <v>0</v>
      </c>
      <c r="R476" s="462"/>
      <c r="S476" s="571"/>
      <c r="T476" s="599"/>
      <c r="U476" s="269" t="str">
        <f>'01-Mapa de riesgo-UO'!AW477</f>
        <v>ASUMIR</v>
      </c>
      <c r="V476" s="269">
        <f>'01-Mapa de riesgo-UO'!AX477</f>
        <v>0</v>
      </c>
      <c r="W476" s="270">
        <f>'01-Mapa de riesgo-UO'!K477</f>
        <v>0</v>
      </c>
      <c r="X476" s="271"/>
      <c r="Y476" s="272"/>
      <c r="Z476" s="273"/>
      <c r="AA476" s="273"/>
      <c r="AB476" s="469"/>
      <c r="AC476" s="264"/>
    </row>
    <row r="477" spans="1:29" ht="54.75" hidden="1" customHeight="1" x14ac:dyDescent="0.2">
      <c r="A477" s="463"/>
      <c r="B477" s="463"/>
      <c r="C477" s="463"/>
      <c r="D477" s="463"/>
      <c r="E477" s="463"/>
      <c r="F477" s="463"/>
      <c r="G477" s="266" t="str">
        <f>'01-Mapa de riesgo-UO'!I478</f>
        <v xml:space="preserve">Presentación inadecuada de la solicitud de devolución de IVA/Declaración de Retención en la fuente/ICA </v>
      </c>
      <c r="H477" s="463"/>
      <c r="I477" s="463"/>
      <c r="J477" s="463"/>
      <c r="K477" s="473"/>
      <c r="L477" s="473"/>
      <c r="M477" s="267">
        <f>'01-Mapa de riesgo-UO'!W478</f>
        <v>0</v>
      </c>
      <c r="N477" s="266">
        <f>'01-Mapa de riesgo-UO'!AB478</f>
        <v>0</v>
      </c>
      <c r="O477" s="266">
        <f>'01-Mapa de riesgo-UO'!AF478</f>
        <v>0</v>
      </c>
      <c r="P477" s="268">
        <f>'01-Mapa de riesgo-UO'!AK478</f>
        <v>0</v>
      </c>
      <c r="Q477" s="268">
        <f>'01-Mapa de riesgo-UO'!AP478</f>
        <v>0</v>
      </c>
      <c r="R477" s="463"/>
      <c r="S477" s="571"/>
      <c r="T477" s="599"/>
      <c r="U477" s="269" t="str">
        <f>'01-Mapa de riesgo-UO'!AW478</f>
        <v>ASUMIR</v>
      </c>
      <c r="V477" s="269">
        <f>'01-Mapa de riesgo-UO'!AX478</f>
        <v>0</v>
      </c>
      <c r="W477" s="270">
        <f>'01-Mapa de riesgo-UO'!K478</f>
        <v>0</v>
      </c>
      <c r="X477" s="271"/>
      <c r="Y477" s="272"/>
      <c r="Z477" s="273"/>
      <c r="AA477" s="273"/>
      <c r="AB477" s="470"/>
      <c r="AC477" s="264"/>
    </row>
    <row r="478" spans="1:29" ht="54.75" hidden="1" customHeight="1" x14ac:dyDescent="0.2">
      <c r="A478" s="465">
        <v>157</v>
      </c>
      <c r="B478" s="465" t="str">
        <f>'01-Mapa de riesgo-UO'!D479</f>
        <v>ADMINISTRACIÓN_INSTITUCIONAL</v>
      </c>
      <c r="C478" s="461" t="str">
        <f>+'01-Mapa de riesgo-UO'!F479</f>
        <v>NO</v>
      </c>
      <c r="D478" s="461" t="str">
        <f>'01-Mapa de riesgo-UO'!J479</f>
        <v>Estratégico</v>
      </c>
      <c r="E478" s="461" t="str">
        <f>'01-Mapa de riesgo-UO'!K479</f>
        <v xml:space="preserve">Programas de apoyo socioeconómico que no lleguen oportunamente a la población que lo requiere de acuerdo a sus necesidades  </v>
      </c>
      <c r="F478" s="461" t="str">
        <f>'01-Mapa de riesgo-UO'!L479</f>
        <v>La no entrega de los  apoyos socioeconómicos de manera oportuna, debido a tenmas normativos o presupuestales</v>
      </c>
      <c r="G478" s="266" t="str">
        <f>'01-Mapa de riesgo-UO'!I479</f>
        <v>Normatividad y reglamentación interna existente, que dificultan el desarrollo de los elementos orientados a lo establecido en el pilar 5 del PDI</v>
      </c>
      <c r="H478" s="461" t="str">
        <f>'01-Mapa de riesgo-UO'!M479</f>
        <v xml:space="preserve">Los apoyos no lleguen oportunamente a quien lo necesita  según sus necesidades
Disminución en el cumplimiento de los indicadores del PDI 
</v>
      </c>
      <c r="I478" s="464" t="str">
        <f>'01-Mapa de riesgo-UO'!AT479</f>
        <v>MODERADO</v>
      </c>
      <c r="J478" s="461"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641">
        <v>0.85</v>
      </c>
      <c r="L478" s="638" t="s">
        <v>2926</v>
      </c>
      <c r="M478" s="267" t="str">
        <f>'01-Mapa de riesgo-UO'!W479</f>
        <v>Normatividad ajustada a los procesos, procedimientos y condiciones del entorno</v>
      </c>
      <c r="N478" s="266">
        <f>'01-Mapa de riesgo-UO'!AB479</f>
        <v>0</v>
      </c>
      <c r="O478" s="266" t="str">
        <f>'01-Mapa de riesgo-UO'!AF479</f>
        <v>Asignado</v>
      </c>
      <c r="P478" s="268" t="str">
        <f>'01-Mapa de riesgo-UO'!AK479</f>
        <v>Oportuno</v>
      </c>
      <c r="Q478" s="268" t="str">
        <f>'01-Mapa de riesgo-UO'!AP479</f>
        <v>Preventivo</v>
      </c>
      <c r="R478" s="464" t="str">
        <f>'01-Mapa de riesgo-UO'!AR479</f>
        <v>ACEPTABLE</v>
      </c>
      <c r="S478" s="577" t="s">
        <v>2929</v>
      </c>
      <c r="T478" s="634"/>
      <c r="U478" s="269" t="str">
        <f>'01-Mapa de riesgo-UO'!AW479</f>
        <v>REDUCIR</v>
      </c>
      <c r="V478" s="269" t="str">
        <f>'01-Mapa de riesgo-UO'!AX479</f>
        <v>Revisión y actualización de la normatividad aplicable a los programas sociales</v>
      </c>
      <c r="W478" s="270" t="str">
        <f>'01-Mapa de riesgo-UO'!K479</f>
        <v xml:space="preserve">Programas de apoyo socioeconómico que no lleguen oportunamente a la población que lo requiere de acuerdo a sus necesidades  </v>
      </c>
      <c r="X478" s="285" t="s">
        <v>266</v>
      </c>
      <c r="Y478" s="286" t="s">
        <v>2934</v>
      </c>
      <c r="Z478" s="287" t="s">
        <v>542</v>
      </c>
      <c r="AA478" s="287" t="s">
        <v>2935</v>
      </c>
      <c r="AB478" s="586" t="s">
        <v>2209</v>
      </c>
      <c r="AC478" s="264"/>
    </row>
    <row r="479" spans="1:29" ht="54.75" hidden="1" customHeight="1" x14ac:dyDescent="0.2">
      <c r="A479" s="462"/>
      <c r="B479" s="462"/>
      <c r="C479" s="462"/>
      <c r="D479" s="462"/>
      <c r="E479" s="462"/>
      <c r="F479" s="462"/>
      <c r="G479" s="266" t="str">
        <f>'01-Mapa de riesgo-UO'!I480</f>
        <v>Recursos disponibles que no permiten flexibilidad en la destinación de acuerdo a las necesidades identificadas en la población estudiantil</v>
      </c>
      <c r="H479" s="462"/>
      <c r="I479" s="462"/>
      <c r="J479" s="462"/>
      <c r="K479" s="639"/>
      <c r="L479" s="639"/>
      <c r="M479" s="267"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6">
        <f>'01-Mapa de riesgo-UO'!AB480</f>
        <v>0</v>
      </c>
      <c r="O479" s="266" t="str">
        <f>'01-Mapa de riesgo-UO'!AF480</f>
        <v>Asignado</v>
      </c>
      <c r="P479" s="268" t="str">
        <f>'01-Mapa de riesgo-UO'!AK480</f>
        <v>Oportuno</v>
      </c>
      <c r="Q479" s="268" t="str">
        <f>'01-Mapa de riesgo-UO'!AP480</f>
        <v>Detectivo</v>
      </c>
      <c r="R479" s="462"/>
      <c r="S479" s="577" t="s">
        <v>2930</v>
      </c>
      <c r="T479" s="634"/>
      <c r="U479" s="269" t="str">
        <f>'01-Mapa de riesgo-UO'!AW480</f>
        <v>REDUCIR</v>
      </c>
      <c r="V479" s="269" t="str">
        <f>'01-Mapa de riesgo-UO'!AX480</f>
        <v>Medición de la calidad de vida y otros analisis sociales que permitan identificar las necesidades del entorno estudiantil</v>
      </c>
      <c r="W479" s="270">
        <f>'01-Mapa de riesgo-UO'!K480</f>
        <v>0</v>
      </c>
      <c r="X479" s="285" t="s">
        <v>541</v>
      </c>
      <c r="Y479" s="286" t="s">
        <v>2697</v>
      </c>
      <c r="Z479" s="287" t="s">
        <v>544</v>
      </c>
      <c r="AA479" s="287" t="s">
        <v>2936</v>
      </c>
      <c r="AB479" s="635"/>
      <c r="AC479" s="264"/>
    </row>
    <row r="480" spans="1:29" ht="54.75" hidden="1" customHeight="1" x14ac:dyDescent="0.2">
      <c r="A480" s="463"/>
      <c r="B480" s="463"/>
      <c r="C480" s="463"/>
      <c r="D480" s="463"/>
      <c r="E480" s="463"/>
      <c r="F480" s="463"/>
      <c r="G480" s="266">
        <f>'01-Mapa de riesgo-UO'!I481</f>
        <v>0</v>
      </c>
      <c r="H480" s="463"/>
      <c r="I480" s="463"/>
      <c r="J480" s="463"/>
      <c r="K480" s="640"/>
      <c r="L480" s="640"/>
      <c r="M480" s="267">
        <f>'01-Mapa de riesgo-UO'!W481</f>
        <v>0</v>
      </c>
      <c r="N480" s="266">
        <f>'01-Mapa de riesgo-UO'!AB481</f>
        <v>0</v>
      </c>
      <c r="O480" s="266">
        <f>'01-Mapa de riesgo-UO'!AF481</f>
        <v>0</v>
      </c>
      <c r="P480" s="268">
        <f>'01-Mapa de riesgo-UO'!AK481</f>
        <v>0</v>
      </c>
      <c r="Q480" s="268">
        <f>'01-Mapa de riesgo-UO'!AP481</f>
        <v>0</v>
      </c>
      <c r="R480" s="463"/>
      <c r="S480" s="577" t="s">
        <v>2931</v>
      </c>
      <c r="T480" s="634"/>
      <c r="U480" s="269">
        <f>'01-Mapa de riesgo-UO'!AW481</f>
        <v>0</v>
      </c>
      <c r="V480" s="269">
        <f>'01-Mapa de riesgo-UO'!AX481</f>
        <v>0</v>
      </c>
      <c r="W480" s="270">
        <f>'01-Mapa de riesgo-UO'!K481</f>
        <v>0</v>
      </c>
      <c r="X480" s="285" t="s">
        <v>266</v>
      </c>
      <c r="Y480" s="286" t="s">
        <v>2937</v>
      </c>
      <c r="Z480" s="287" t="s">
        <v>542</v>
      </c>
      <c r="AA480" s="287" t="s">
        <v>2935</v>
      </c>
      <c r="AB480" s="636"/>
      <c r="AC480" s="264"/>
    </row>
    <row r="481" spans="1:29" ht="54.75" hidden="1" customHeight="1" x14ac:dyDescent="0.2">
      <c r="A481" s="465">
        <v>158</v>
      </c>
      <c r="B481" s="465" t="str">
        <f>'01-Mapa de riesgo-UO'!D482</f>
        <v>ADMINISTRACIÓN_INSTITUCIONAL</v>
      </c>
      <c r="C481" s="461" t="str">
        <f>+'01-Mapa de riesgo-UO'!F482</f>
        <v>NO</v>
      </c>
      <c r="D481" s="461" t="str">
        <f>'01-Mapa de riesgo-UO'!J482</f>
        <v>Cumplimiento</v>
      </c>
      <c r="E481" s="461" t="str">
        <f>'01-Mapa de riesgo-UO'!K482</f>
        <v>Inhabilitación del servicio de salud integral de la UTP por parte de los entes de control</v>
      </c>
      <c r="F481" s="461"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6" t="str">
        <f>'01-Mapa de riesgo-UO'!I482</f>
        <v xml:space="preserve">Cambios en la normatidad asociada  a los estandares de habilitación que implique ajustes para la prestacion de los servicios al interior de la Universidad </v>
      </c>
      <c r="H481" s="461" t="str">
        <f>'01-Mapa de riesgo-UO'!M482</f>
        <v>Cierre de los servicios de salud en la institución
Sanciones y multas a la Universidad
Procesos disciplinarios 
Afectación de imagen  Institucional</v>
      </c>
      <c r="I481" s="464" t="str">
        <f>'01-Mapa de riesgo-UO'!AT482</f>
        <v>GRAVE</v>
      </c>
      <c r="J481" s="461" t="str">
        <f>'01-Mapa de riesgo-UO'!AU482</f>
        <v>(No. de items de la autoevaluación que cumplen con los estandares de habilitación / Total de items de la autoevaluación de habilitación) * 100</v>
      </c>
      <c r="K481" s="638">
        <f>0/5</f>
        <v>0</v>
      </c>
      <c r="L481" s="638" t="s">
        <v>2927</v>
      </c>
      <c r="M481" s="267"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6">
        <f>'01-Mapa de riesgo-UO'!AB482</f>
        <v>0</v>
      </c>
      <c r="O481" s="266" t="str">
        <f>'01-Mapa de riesgo-UO'!AF482</f>
        <v>Asignado</v>
      </c>
      <c r="P481" s="268" t="str">
        <f>'01-Mapa de riesgo-UO'!AK482</f>
        <v>No oportuno</v>
      </c>
      <c r="Q481" s="268" t="str">
        <f>'01-Mapa de riesgo-UO'!AP482</f>
        <v>Preventivo</v>
      </c>
      <c r="R481" s="464" t="str">
        <f>'01-Mapa de riesgo-UO'!AR482</f>
        <v>ACEPTABLE</v>
      </c>
      <c r="S481" s="633" t="s">
        <v>2932</v>
      </c>
      <c r="T481" s="634"/>
      <c r="U481" s="269" t="str">
        <f>'01-Mapa de riesgo-UO'!AW482</f>
        <v>REDUCIR</v>
      </c>
      <c r="V481" s="269" t="str">
        <f>'01-Mapa de riesgo-UO'!AX482</f>
        <v>Realizar la revisión periodica del formato de autoevaluación, que permita identificar acciones correctivas, de mejora o preventivas para el cumplimiento de los estandares mínimos.</v>
      </c>
      <c r="W481" s="270" t="str">
        <f>'01-Mapa de riesgo-UO'!K482</f>
        <v>Inhabilitación del servicio de salud integral de la UTP por parte de los entes de control</v>
      </c>
      <c r="X481" s="288" t="s">
        <v>266</v>
      </c>
      <c r="Y481" s="286" t="s">
        <v>2938</v>
      </c>
      <c r="Z481" s="287" t="s">
        <v>2939</v>
      </c>
      <c r="AA481" s="289" t="s">
        <v>2940</v>
      </c>
      <c r="AB481" s="586" t="s">
        <v>2209</v>
      </c>
      <c r="AC481" s="264"/>
    </row>
    <row r="482" spans="1:29" ht="54.75" hidden="1" customHeight="1" x14ac:dyDescent="0.2">
      <c r="A482" s="462"/>
      <c r="B482" s="462"/>
      <c r="C482" s="462"/>
      <c r="D482" s="462"/>
      <c r="E482" s="462"/>
      <c r="F482" s="462"/>
      <c r="G482" s="266"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62"/>
      <c r="I482" s="462"/>
      <c r="J482" s="462"/>
      <c r="K482" s="639"/>
      <c r="L482" s="639"/>
      <c r="M482" s="267" t="str">
        <f>'01-Mapa de riesgo-UO'!W483</f>
        <v>Gestión y seguimiento ante la Vicerrectoria Administrativa y financiera para la asignación de CDP requeridos para los servicio relacionados con los apoyos socioeconómicos</v>
      </c>
      <c r="N482" s="266">
        <f>'01-Mapa de riesgo-UO'!AB483</f>
        <v>0</v>
      </c>
      <c r="O482" s="266" t="str">
        <f>'01-Mapa de riesgo-UO'!AF483</f>
        <v>Asignado</v>
      </c>
      <c r="P482" s="268" t="str">
        <f>'01-Mapa de riesgo-UO'!AK483</f>
        <v>Oportuno</v>
      </c>
      <c r="Q482" s="268" t="str">
        <f>'01-Mapa de riesgo-UO'!AP483</f>
        <v>Preventivo</v>
      </c>
      <c r="R482" s="462"/>
      <c r="S482" s="633" t="s">
        <v>2933</v>
      </c>
      <c r="T482" s="634"/>
      <c r="U482" s="269" t="str">
        <f>'01-Mapa de riesgo-UO'!AW483</f>
        <v>COMPARTIR</v>
      </c>
      <c r="V482" s="269" t="str">
        <f>'01-Mapa de riesgo-UO'!AX483</f>
        <v>Gestión oportuna y articulada para garantizar los recursos que permitan contar de manera permanente y continua con el asesor para los proesos de habilitación institucional en los servicios de salud</v>
      </c>
      <c r="W482" s="270">
        <f>'01-Mapa de riesgo-UO'!K483</f>
        <v>0</v>
      </c>
      <c r="X482" s="288" t="s">
        <v>541</v>
      </c>
      <c r="Y482" s="286" t="s">
        <v>2941</v>
      </c>
      <c r="Z482" s="287" t="s">
        <v>2939</v>
      </c>
      <c r="AA482" s="289" t="s">
        <v>2940</v>
      </c>
      <c r="AB482" s="635"/>
      <c r="AC482" s="264"/>
    </row>
    <row r="483" spans="1:29" ht="54.75" hidden="1" customHeight="1" x14ac:dyDescent="0.2">
      <c r="A483" s="463"/>
      <c r="B483" s="463"/>
      <c r="C483" s="463"/>
      <c r="D483" s="463"/>
      <c r="E483" s="463"/>
      <c r="F483" s="463"/>
      <c r="G483" s="266" t="str">
        <f>'01-Mapa de riesgo-UO'!I484</f>
        <v>Construcción de CAT institucional para el acopio de residuos postconsumo institucionales</v>
      </c>
      <c r="H483" s="463"/>
      <c r="I483" s="463"/>
      <c r="J483" s="463"/>
      <c r="K483" s="640"/>
      <c r="L483" s="640"/>
      <c r="M483" s="267" t="str">
        <f>'01-Mapa de riesgo-UO'!W484</f>
        <v>Gestiones para el ajuste normativo relacionado con los apoyos socioeconómicos, y la gestión para la adecuación del sistema de información con el que cuenta la institución para la priorización en la entrega de dichos apoyos.</v>
      </c>
      <c r="N483" s="266">
        <f>'01-Mapa de riesgo-UO'!AB484</f>
        <v>0</v>
      </c>
      <c r="O483" s="266" t="str">
        <f>'01-Mapa de riesgo-UO'!AF484</f>
        <v>Asignado</v>
      </c>
      <c r="P483" s="268" t="str">
        <f>'01-Mapa de riesgo-UO'!AK484</f>
        <v>Oportuno</v>
      </c>
      <c r="Q483" s="268" t="str">
        <f>'01-Mapa de riesgo-UO'!AP484</f>
        <v>Preventivo</v>
      </c>
      <c r="R483" s="463"/>
      <c r="S483" s="637" t="s">
        <v>2966</v>
      </c>
      <c r="T483" s="634"/>
      <c r="U483" s="269" t="str">
        <f>'01-Mapa de riesgo-UO'!AW484</f>
        <v>COMPARTIR</v>
      </c>
      <c r="V483" s="269" t="str">
        <f>'01-Mapa de riesgo-UO'!AX484</f>
        <v>Hacer seguimiento a las condiciones física de la insfraestructura y avances en el desarrollo de las fases propuestas que permitan contr con el CAT definitivo para la Universidad.</v>
      </c>
      <c r="W483" s="270">
        <f>'01-Mapa de riesgo-UO'!K484</f>
        <v>0</v>
      </c>
      <c r="X483" s="288" t="s">
        <v>541</v>
      </c>
      <c r="Y483" s="286" t="s">
        <v>2942</v>
      </c>
      <c r="Z483" s="287" t="s">
        <v>2939</v>
      </c>
      <c r="AA483" s="289" t="s">
        <v>2940</v>
      </c>
      <c r="AB483" s="636"/>
      <c r="AC483" s="264"/>
    </row>
    <row r="484" spans="1:29" ht="54.75" hidden="1" customHeight="1" x14ac:dyDescent="0.2">
      <c r="A484" s="465">
        <v>159</v>
      </c>
      <c r="B484" s="465" t="str">
        <f>'01-Mapa de riesgo-UO'!D485</f>
        <v>ADMINISTRACIÓN_INSTITUCIONAL</v>
      </c>
      <c r="C484" s="461" t="str">
        <f>+'01-Mapa de riesgo-UO'!F485</f>
        <v>SI</v>
      </c>
      <c r="D484" s="461" t="str">
        <f>'01-Mapa de riesgo-UO'!J485</f>
        <v>Estratégico</v>
      </c>
      <c r="E484" s="461" t="str">
        <f>'01-Mapa de riesgo-UO'!K485</f>
        <v>Programas de bienestar institucional con baja participación e impacto en la comunidad universitaria</v>
      </c>
      <c r="F484" s="461"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6" t="str">
        <f>'01-Mapa de riesgo-UO'!I485</f>
        <v>Diagnóstico insuficiente o desactualizado de necesidades  reales y cambiantes de la comunidad universitaria, lo que impide una planeación adecuada de los programas.</v>
      </c>
      <c r="H484" s="461" t="str">
        <f>'01-Mapa de riesgo-UO'!M485</f>
        <v xml:space="preserve">Aumento en la deserción y bajo rendimiento académico
Pérdida de confianza en los servicios institucionales
Desaprovechamiento de recursos institucionales.
Disminución en el cumplimiento de los indicadores del PDI </v>
      </c>
      <c r="I484" s="464" t="str">
        <f>'01-Mapa de riesgo-UO'!AT488</f>
        <v>MODERADO</v>
      </c>
      <c r="J484" s="461" t="str">
        <f>'01-Mapa de riesgo-UO'!AU485</f>
        <v>(Σ   Peso asignado a la línea temática  𝑖 de la politica de bienestar  x   Valor del indicador asociado a la línea temática 𝑖 de la politica de bienestar ) / ΣPeso asignado a la línea temática  𝑖 de la politica de bienestar</v>
      </c>
      <c r="K484" s="565">
        <v>0.73719999999999997</v>
      </c>
      <c r="L484" s="566" t="s">
        <v>2928</v>
      </c>
      <c r="M484" s="267" t="str">
        <f>'01-Mapa de riesgo-UO'!W485</f>
        <v>Medición de calidad de vida de la comunidad universitaria
 Nivel de severidad de las problemáticas sociales</v>
      </c>
      <c r="N484" s="266">
        <f>'01-Mapa de riesgo-UO'!AB485</f>
        <v>0</v>
      </c>
      <c r="O484" s="266" t="str">
        <f>'01-Mapa de riesgo-UO'!AF485</f>
        <v>Asignado</v>
      </c>
      <c r="P484" s="268" t="str">
        <f>'01-Mapa de riesgo-UO'!AK485</f>
        <v>Oportuno</v>
      </c>
      <c r="Q484" s="268" t="str">
        <f>'01-Mapa de riesgo-UO'!AP485</f>
        <v>Detectivo</v>
      </c>
      <c r="R484" s="464" t="str">
        <f>'01-Mapa de riesgo-UO'!AR485</f>
        <v>FUERTE</v>
      </c>
      <c r="S484" s="642" t="s">
        <v>2967</v>
      </c>
      <c r="T484" s="634"/>
      <c r="U484" s="269" t="str">
        <f>'01-Mapa de riesgo-UO'!AW485</f>
        <v>ASUMIR</v>
      </c>
      <c r="V484" s="269">
        <f>'01-Mapa de riesgo-UO'!AX485</f>
        <v>0</v>
      </c>
      <c r="W484" s="270" t="str">
        <f>'01-Mapa de riesgo-UO'!K485</f>
        <v>Programas de bienestar institucional con baja participación e impacto en la comunidad universitaria</v>
      </c>
      <c r="X484" s="271"/>
      <c r="Y484" s="272"/>
      <c r="Z484" s="273"/>
      <c r="AA484" s="273"/>
      <c r="AB484" s="643"/>
      <c r="AC484" s="264"/>
    </row>
    <row r="485" spans="1:29" ht="54.75" hidden="1" customHeight="1" x14ac:dyDescent="0.2">
      <c r="A485" s="462"/>
      <c r="B485" s="462"/>
      <c r="C485" s="462"/>
      <c r="D485" s="462"/>
      <c r="E485" s="462"/>
      <c r="F485" s="462"/>
      <c r="G485" s="266" t="str">
        <f>'01-Mapa de riesgo-UO'!I486</f>
        <v>Desarticulación entre dependencias y actores institucionales, que genera duplicidad de esfuerzos, vacíos de atención o pérdida de enfoque estratégico.</v>
      </c>
      <c r="H485" s="462"/>
      <c r="I485" s="462"/>
      <c r="J485" s="462"/>
      <c r="K485" s="639"/>
      <c r="L485" s="639"/>
      <c r="M485" s="267" t="str">
        <f>'01-Mapa de riesgo-UO'!W486</f>
        <v>Normatividad ajustada a los procesos, procedimientos y condiciones del entorno
 Politica de Bienestar Institucional</v>
      </c>
      <c r="N485" s="266">
        <f>'01-Mapa de riesgo-UO'!AB486</f>
        <v>0</v>
      </c>
      <c r="O485" s="266" t="str">
        <f>'01-Mapa de riesgo-UO'!AF486</f>
        <v>Asignado</v>
      </c>
      <c r="P485" s="268" t="str">
        <f>'01-Mapa de riesgo-UO'!AK486</f>
        <v>Oportuno</v>
      </c>
      <c r="Q485" s="268" t="str">
        <f>'01-Mapa de riesgo-UO'!AP486</f>
        <v>Detectivo</v>
      </c>
      <c r="R485" s="462"/>
      <c r="S485" s="642" t="s">
        <v>2968</v>
      </c>
      <c r="T485" s="634"/>
      <c r="U485" s="269" t="str">
        <f>'01-Mapa de riesgo-UO'!AW486</f>
        <v>ASUMIR</v>
      </c>
      <c r="V485" s="269">
        <f>'01-Mapa de riesgo-UO'!AX486</f>
        <v>0</v>
      </c>
      <c r="W485" s="270">
        <f>'01-Mapa de riesgo-UO'!K486</f>
        <v>0</v>
      </c>
      <c r="X485" s="271"/>
      <c r="Y485" s="272"/>
      <c r="Z485" s="273"/>
      <c r="AA485" s="273"/>
      <c r="AB485" s="644"/>
      <c r="AC485" s="264"/>
    </row>
    <row r="486" spans="1:29" ht="54.75" hidden="1" customHeight="1" x14ac:dyDescent="0.2">
      <c r="A486" s="463"/>
      <c r="B486" s="463"/>
      <c r="C486" s="463"/>
      <c r="D486" s="463"/>
      <c r="E486" s="463"/>
      <c r="F486" s="463"/>
      <c r="G486" s="266" t="str">
        <f>'01-Mapa de riesgo-UO'!I487</f>
        <v>Baja difusión y comunicación de los programas y   servicios disponibles para la  comunidad universitaria</v>
      </c>
      <c r="H486" s="463"/>
      <c r="I486" s="463"/>
      <c r="J486" s="463"/>
      <c r="K486" s="640"/>
      <c r="L486" s="640"/>
      <c r="M486" s="267" t="str">
        <f>'01-Mapa de riesgo-UO'!W487</f>
        <v>Dilvulgación y comunicación de la politica de bienestar Institucional y los servicios ofertados por las diferentes instancias en el marco de la misma</v>
      </c>
      <c r="N486" s="266">
        <f>'01-Mapa de riesgo-UO'!AB487</f>
        <v>0</v>
      </c>
      <c r="O486" s="266" t="str">
        <f>'01-Mapa de riesgo-UO'!AF487</f>
        <v>Asignado</v>
      </c>
      <c r="P486" s="268" t="str">
        <f>'01-Mapa de riesgo-UO'!AK487</f>
        <v>Oportuno</v>
      </c>
      <c r="Q486" s="268" t="str">
        <f>'01-Mapa de riesgo-UO'!AP487</f>
        <v>Detectivo</v>
      </c>
      <c r="R486" s="463"/>
      <c r="S486" s="642" t="s">
        <v>2969</v>
      </c>
      <c r="T486" s="634"/>
      <c r="U486" s="269" t="str">
        <f>'01-Mapa de riesgo-UO'!AW487</f>
        <v>ASUMIR</v>
      </c>
      <c r="V486" s="269">
        <f>'01-Mapa de riesgo-UO'!AX487</f>
        <v>0</v>
      </c>
      <c r="W486" s="270">
        <f>'01-Mapa de riesgo-UO'!K487</f>
        <v>0</v>
      </c>
      <c r="X486" s="271"/>
      <c r="Y486" s="272"/>
      <c r="Z486" s="273"/>
      <c r="AA486" s="273"/>
      <c r="AB486" s="645"/>
      <c r="AC486" s="264"/>
    </row>
    <row r="487" spans="1:29" ht="54.75" hidden="1" customHeight="1" x14ac:dyDescent="0.2">
      <c r="A487" s="465">
        <v>160</v>
      </c>
      <c r="B487" s="465" t="str">
        <f>'01-Mapa de riesgo-UO'!D488</f>
        <v>ADMINISTRACIÓN_INSTITUCIONAL</v>
      </c>
      <c r="C487" s="461" t="str">
        <f>+'01-Mapa de riesgo-UO'!F488</f>
        <v>NO</v>
      </c>
      <c r="D487" s="461" t="str">
        <f>'01-Mapa de riesgo-UO'!J488</f>
        <v>Operacional</v>
      </c>
      <c r="E487" s="461" t="str">
        <f>'01-Mapa de riesgo-UO'!K488</f>
        <v>No prestación adecuada de los servicios requeridos por la comunidad universitaria.</v>
      </c>
      <c r="F487" s="461" t="str">
        <f>'01-Mapa de riesgo-UO'!L488</f>
        <v>No seguirmiento oportuno y evaluación con los usuarios de los servicios solicitados y prestados desde Gestión de Servicios y Mantenimiento</v>
      </c>
      <c r="G487" s="266" t="str">
        <f>'01-Mapa de riesgo-UO'!I488</f>
        <v>Falta de seguimiento a los servicios internos solicitados, programados y ejecutados</v>
      </c>
      <c r="H487" s="461" t="str">
        <f>'01-Mapa de riesgo-UO'!M488</f>
        <v>Inconformidad de los usuarios, probabilidad de mal funcionamiento de equipos e incremento en daños de la infraestructura.</v>
      </c>
      <c r="I487" s="464" t="str">
        <f>'01-Mapa de riesgo-UO'!AT491</f>
        <v>LEVE</v>
      </c>
      <c r="J487" s="461" t="str">
        <f>'01-Mapa de riesgo-UO'!AU488</f>
        <v>No. de inconformidades en el servicio / No. De servicios y contratos programados x 100</v>
      </c>
      <c r="K487" s="625">
        <f>(2/3001)</f>
        <v>6.6644451849383541E-4</v>
      </c>
      <c r="L487" s="589" t="s">
        <v>2943</v>
      </c>
      <c r="M487" s="267" t="str">
        <f>'01-Mapa de riesgo-UO'!W488</f>
        <v>Encuestas de satisfacción con los usuarios</v>
      </c>
      <c r="N487" s="266">
        <f>'01-Mapa de riesgo-UO'!AB488</f>
        <v>0</v>
      </c>
      <c r="O487" s="266" t="str">
        <f>'01-Mapa de riesgo-UO'!AF488</f>
        <v>Asignado</v>
      </c>
      <c r="P487" s="268" t="str">
        <f>'01-Mapa de riesgo-UO'!AK488</f>
        <v>Oportuno</v>
      </c>
      <c r="Q487" s="268" t="str">
        <f>'01-Mapa de riesgo-UO'!AP488</f>
        <v>Preventivo</v>
      </c>
      <c r="R487" s="464" t="str">
        <f>'01-Mapa de riesgo-UO'!AR488</f>
        <v>ACEPTABLE</v>
      </c>
      <c r="S487" s="589" t="s">
        <v>2946</v>
      </c>
      <c r="T487" s="589"/>
      <c r="U487" s="269" t="str">
        <f>'01-Mapa de riesgo-UO'!AW488</f>
        <v>REDUCIR</v>
      </c>
      <c r="V487" s="269" t="str">
        <f>'01-Mapa de riesgo-UO'!AX488</f>
        <v>Consulta inmediata posterior a la prestación del servico para verificar cumplimiento oportuno y satisfacción de los usuarios</v>
      </c>
      <c r="W487" s="270" t="str">
        <f>'01-Mapa de riesgo-UO'!K488</f>
        <v>No prestación adecuada de los servicios requeridos por la comunidad universitaria.</v>
      </c>
      <c r="X487" s="253" t="s">
        <v>541</v>
      </c>
      <c r="Y487" s="253" t="s">
        <v>2960</v>
      </c>
      <c r="Z487" s="253" t="s">
        <v>544</v>
      </c>
      <c r="AA487" s="253"/>
      <c r="AB487" s="621" t="s">
        <v>2209</v>
      </c>
      <c r="AC487" s="264"/>
    </row>
    <row r="488" spans="1:29" ht="54.75" hidden="1" customHeight="1" x14ac:dyDescent="0.2">
      <c r="A488" s="462"/>
      <c r="B488" s="462"/>
      <c r="C488" s="462"/>
      <c r="D488" s="462"/>
      <c r="E488" s="462"/>
      <c r="F488" s="462"/>
      <c r="G488" s="266" t="str">
        <f>'01-Mapa de riesgo-UO'!I489</f>
        <v>No cumplimiento de los cronogramas establecidos en la contratación de obras y servicios</v>
      </c>
      <c r="H488" s="462"/>
      <c r="I488" s="462"/>
      <c r="J488" s="462"/>
      <c r="K488" s="626"/>
      <c r="L488" s="589"/>
      <c r="M488" s="267" t="str">
        <f>'01-Mapa de riesgo-UO'!W489</f>
        <v>Evaluación del desempeño a funcionarios encargados de labores de mantenimiento y servicios</v>
      </c>
      <c r="N488" s="266">
        <f>'01-Mapa de riesgo-UO'!AB489</f>
        <v>0</v>
      </c>
      <c r="O488" s="266" t="str">
        <f>'01-Mapa de riesgo-UO'!AF489</f>
        <v>Asignado</v>
      </c>
      <c r="P488" s="268" t="str">
        <f>'01-Mapa de riesgo-UO'!AK489</f>
        <v>Oportuno</v>
      </c>
      <c r="Q488" s="268" t="str">
        <f>'01-Mapa de riesgo-UO'!AP489</f>
        <v>Detectivo</v>
      </c>
      <c r="R488" s="462"/>
      <c r="S488" s="589" t="s">
        <v>2947</v>
      </c>
      <c r="T488" s="589"/>
      <c r="U488" s="269" t="str">
        <f>'01-Mapa de riesgo-UO'!AW489</f>
        <v>REDUCIR</v>
      </c>
      <c r="V488" s="269" t="str">
        <f>'01-Mapa de riesgo-UO'!AX489</f>
        <v>Seguimiento permanente al cumplimiento de cronograma de contratos y servicios</v>
      </c>
      <c r="W488" s="270">
        <f>'01-Mapa de riesgo-UO'!K489</f>
        <v>0</v>
      </c>
      <c r="X488" s="253" t="s">
        <v>541</v>
      </c>
      <c r="Y488" s="253" t="s">
        <v>2961</v>
      </c>
      <c r="Z488" s="253" t="s">
        <v>544</v>
      </c>
      <c r="AA488" s="253"/>
      <c r="AB488" s="621"/>
      <c r="AC488" s="264"/>
    </row>
    <row r="489" spans="1:29" ht="54.75" hidden="1" customHeight="1" x14ac:dyDescent="0.2">
      <c r="A489" s="463"/>
      <c r="B489" s="463"/>
      <c r="C489" s="463"/>
      <c r="D489" s="463"/>
      <c r="E489" s="463"/>
      <c r="F489" s="463"/>
      <c r="G489" s="266" t="str">
        <f>'01-Mapa de riesgo-UO'!I490</f>
        <v xml:space="preserve">Falta de revisión y atención a la ejecución a las observaciones presentadas por los contratistas en mantenimiento de equipos </v>
      </c>
      <c r="H489" s="463"/>
      <c r="I489" s="463"/>
      <c r="J489" s="463"/>
      <c r="K489" s="626"/>
      <c r="L489" s="589"/>
      <c r="M489" s="267" t="str">
        <f>'01-Mapa de riesgo-UO'!W490</f>
        <v>Revisión y seguimiento en las diferentes áreas para verificación de servicios y estado de la infraestructura y equipos.</v>
      </c>
      <c r="N489" s="266">
        <f>'01-Mapa de riesgo-UO'!AB490</f>
        <v>0</v>
      </c>
      <c r="O489" s="266" t="str">
        <f>'01-Mapa de riesgo-UO'!AF490</f>
        <v>Asignado</v>
      </c>
      <c r="P489" s="268" t="str">
        <f>'01-Mapa de riesgo-UO'!AK490</f>
        <v>Oportuno</v>
      </c>
      <c r="Q489" s="268" t="str">
        <f>'01-Mapa de riesgo-UO'!AP490</f>
        <v>Preventivo</v>
      </c>
      <c r="R489" s="463"/>
      <c r="S489" s="589" t="s">
        <v>2948</v>
      </c>
      <c r="T489" s="589"/>
      <c r="U489" s="269" t="str">
        <f>'01-Mapa de riesgo-UO'!AW490</f>
        <v>REDUCIR</v>
      </c>
      <c r="V489" s="269" t="str">
        <f>'01-Mapa de riesgo-UO'!AX490</f>
        <v>Implementar y ejecutar formatos de seguirmineto a las observaciones presentadas por los contratistas  en la ejecución de contratos de obras y servicios</v>
      </c>
      <c r="W489" s="270">
        <f>'01-Mapa de riesgo-UO'!K490</f>
        <v>0</v>
      </c>
      <c r="X489" s="253" t="s">
        <v>541</v>
      </c>
      <c r="Y489" s="253" t="s">
        <v>2962</v>
      </c>
      <c r="Z489" s="253" t="s">
        <v>544</v>
      </c>
      <c r="AA489" s="253"/>
      <c r="AB489" s="621"/>
      <c r="AC489" s="264"/>
    </row>
    <row r="490" spans="1:29" ht="54.75" hidden="1" customHeight="1" x14ac:dyDescent="0.2">
      <c r="A490" s="465">
        <v>161</v>
      </c>
      <c r="B490" s="465" t="str">
        <f>'01-Mapa de riesgo-UO'!D491</f>
        <v>ADMINISTRACIÓN_INSTITUCIONAL</v>
      </c>
      <c r="C490" s="461" t="str">
        <f>+'01-Mapa de riesgo-UO'!F491</f>
        <v>NO</v>
      </c>
      <c r="D490" s="461" t="str">
        <f>'01-Mapa de riesgo-UO'!J491</f>
        <v>Financiero</v>
      </c>
      <c r="E490" s="461" t="str">
        <f>'01-Mapa de riesgo-UO'!K491</f>
        <v>Pago de suministro de bienes, despues de la fecha de vencimiento de la factura.</v>
      </c>
      <c r="F490" s="461" t="str">
        <f>'01-Mapa de riesgo-UO'!L491</f>
        <v>Facturas que se pagan posterior a la fecha de vencimiento, incumplimiento con los tiempos establecidos por las normas y por los proveedores.</v>
      </c>
      <c r="G490" s="266" t="str">
        <f>'01-Mapa de riesgo-UO'!I491</f>
        <v>El proveedor entraga la factura en sitio diferente del almacén general</v>
      </c>
      <c r="H490" s="461" t="str">
        <f>'01-Mapa de riesgo-UO'!M491</f>
        <v>Demandas por incumplimiento en el pago.
Multas
Deterioro en la imagen institucional</v>
      </c>
      <c r="I490" s="464" t="str">
        <f>'01-Mapa de riesgo-UO'!AT494</f>
        <v>LEVE</v>
      </c>
      <c r="J490" s="461" t="str">
        <f>'01-Mapa de riesgo-UO'!AU491</f>
        <v>Número de facturas pagadas fuera de las fechas establecidas por el proveedor.</v>
      </c>
      <c r="K490" s="626">
        <v>0</v>
      </c>
      <c r="L490" s="589" t="s">
        <v>2944</v>
      </c>
      <c r="M490" s="267" t="str">
        <f>'01-Mapa de riesgo-UO'!W491</f>
        <v>Seguimiento a través de correo  especial con los funcionarios que intervienen el proceso tanto de Almacén General como de Contabilidad</v>
      </c>
      <c r="N490" s="266">
        <f>'01-Mapa de riesgo-UO'!AB491</f>
        <v>0</v>
      </c>
      <c r="O490" s="266" t="str">
        <f>'01-Mapa de riesgo-UO'!AF491</f>
        <v>Asignado</v>
      </c>
      <c r="P490" s="268" t="str">
        <f>'01-Mapa de riesgo-UO'!AK491</f>
        <v>Oportuno</v>
      </c>
      <c r="Q490" s="268" t="str">
        <f>'01-Mapa de riesgo-UO'!AP491</f>
        <v>Preventivo</v>
      </c>
      <c r="R490" s="464" t="str">
        <f>'01-Mapa de riesgo-UO'!AR491</f>
        <v>FUERTE</v>
      </c>
      <c r="S490" s="589" t="s">
        <v>2949</v>
      </c>
      <c r="T490" s="589"/>
      <c r="U490" s="269" t="str">
        <f>'01-Mapa de riesgo-UO'!AW491</f>
        <v>ASUMIR</v>
      </c>
      <c r="V490" s="269">
        <f>'01-Mapa de riesgo-UO'!AX491</f>
        <v>0</v>
      </c>
      <c r="W490" s="270" t="str">
        <f>'01-Mapa de riesgo-UO'!K491</f>
        <v>Pago de suministro de bienes, despues de la fecha de vencimiento de la factura.</v>
      </c>
      <c r="X490" s="253"/>
      <c r="Y490" s="253"/>
      <c r="Z490" s="253"/>
      <c r="AA490" s="253"/>
      <c r="AB490" s="621" t="s">
        <v>2209</v>
      </c>
      <c r="AC490" s="264"/>
    </row>
    <row r="491" spans="1:29" ht="54.75" hidden="1" customHeight="1" x14ac:dyDescent="0.2">
      <c r="A491" s="462"/>
      <c r="B491" s="462"/>
      <c r="C491" s="462"/>
      <c r="D491" s="462"/>
      <c r="E491" s="462"/>
      <c r="F491" s="462"/>
      <c r="G491" s="266" t="str">
        <f>'01-Mapa de riesgo-UO'!I492</f>
        <v>Falta de seguimiento al tramite de pago a proveedores.</v>
      </c>
      <c r="H491" s="462"/>
      <c r="I491" s="462"/>
      <c r="J491" s="462"/>
      <c r="K491" s="626"/>
      <c r="L491" s="589"/>
      <c r="M491" s="267" t="str">
        <f>'01-Mapa de riesgo-UO'!W492</f>
        <v>Realizar seguimiento a los pagos a proveedores a través de modulo consultas de PCT</v>
      </c>
      <c r="N491" s="266">
        <f>'01-Mapa de riesgo-UO'!AB492</f>
        <v>0</v>
      </c>
      <c r="O491" s="266" t="str">
        <f>'01-Mapa de riesgo-UO'!AF492</f>
        <v>Asignado</v>
      </c>
      <c r="P491" s="268" t="str">
        <f>'01-Mapa de riesgo-UO'!AK492</f>
        <v>Oportuno</v>
      </c>
      <c r="Q491" s="268" t="str">
        <f>'01-Mapa de riesgo-UO'!AP492</f>
        <v>Preventivo</v>
      </c>
      <c r="R491" s="462"/>
      <c r="S491" s="589" t="s">
        <v>2950</v>
      </c>
      <c r="T491" s="589"/>
      <c r="U491" s="269" t="str">
        <f>'01-Mapa de riesgo-UO'!AW492</f>
        <v>ASUMIR</v>
      </c>
      <c r="V491" s="269">
        <f>'01-Mapa de riesgo-UO'!AX492</f>
        <v>0</v>
      </c>
      <c r="W491" s="270">
        <f>'01-Mapa de riesgo-UO'!K492</f>
        <v>0</v>
      </c>
      <c r="X491" s="253"/>
      <c r="Y491" s="253"/>
      <c r="Z491" s="253"/>
      <c r="AA491" s="253"/>
      <c r="AB491" s="621"/>
      <c r="AC491" s="264"/>
    </row>
    <row r="492" spans="1:29" ht="54.75" hidden="1" customHeight="1" x14ac:dyDescent="0.2">
      <c r="A492" s="463"/>
      <c r="B492" s="463"/>
      <c r="C492" s="463"/>
      <c r="D492" s="463"/>
      <c r="E492" s="463"/>
      <c r="F492" s="463"/>
      <c r="G492" s="266" t="str">
        <f>'01-Mapa de riesgo-UO'!I493</f>
        <v xml:space="preserve">Diligenciamiento oportuno del acta de recibido a satisfaccion por de los supervisores </v>
      </c>
      <c r="H492" s="463"/>
      <c r="I492" s="463"/>
      <c r="J492" s="463"/>
      <c r="K492" s="626"/>
      <c r="L492" s="589"/>
      <c r="M492" s="267" t="str">
        <f>'01-Mapa de riesgo-UO'!W493</f>
        <v xml:space="preserve">Revisar diarimente correos enviados a los supervisores para la firma de actas </v>
      </c>
      <c r="N492" s="266">
        <f>'01-Mapa de riesgo-UO'!AB493</f>
        <v>0</v>
      </c>
      <c r="O492" s="266" t="str">
        <f>'01-Mapa de riesgo-UO'!AF493</f>
        <v>Asignado</v>
      </c>
      <c r="P492" s="268" t="str">
        <f>'01-Mapa de riesgo-UO'!AK493</f>
        <v>Oportuno</v>
      </c>
      <c r="Q492" s="268" t="str">
        <f>'01-Mapa de riesgo-UO'!AP493</f>
        <v>Preventivo</v>
      </c>
      <c r="R492" s="463"/>
      <c r="S492" s="589" t="s">
        <v>2951</v>
      </c>
      <c r="T492" s="589"/>
      <c r="U492" s="269" t="str">
        <f>'01-Mapa de riesgo-UO'!AW493</f>
        <v>ASUMIR</v>
      </c>
      <c r="V492" s="269">
        <f>'01-Mapa de riesgo-UO'!AX493</f>
        <v>0</v>
      </c>
      <c r="W492" s="270">
        <f>'01-Mapa de riesgo-UO'!K493</f>
        <v>0</v>
      </c>
      <c r="X492" s="253"/>
      <c r="Y492" s="253"/>
      <c r="Z492" s="253"/>
      <c r="AA492" s="253"/>
      <c r="AB492" s="621"/>
      <c r="AC492" s="264"/>
    </row>
    <row r="493" spans="1:29" ht="54.75" hidden="1" customHeight="1" x14ac:dyDescent="0.2">
      <c r="A493" s="465">
        <v>162</v>
      </c>
      <c r="B493" s="465" t="str">
        <f>'01-Mapa de riesgo-UO'!D494</f>
        <v>ADMINISTRACIÓN_INSTITUCIONAL</v>
      </c>
      <c r="C493" s="461" t="str">
        <f>+'01-Mapa de riesgo-UO'!F494</f>
        <v>NO</v>
      </c>
      <c r="D493" s="461" t="str">
        <f>'01-Mapa de riesgo-UO'!J494</f>
        <v>Operacional</v>
      </c>
      <c r="E493" s="461" t="str">
        <f>'01-Mapa de riesgo-UO'!K494</f>
        <v>Agotamiento de las reservas de agua en el campus universitario, para la atención de las necesidades basicas de salubridad.</v>
      </c>
      <c r="F493" s="461" t="str">
        <f>'01-Mapa de riesgo-UO'!L494</f>
        <v>Falta de agua en el campus Universitario para la atención de necesidades básicas</v>
      </c>
      <c r="G493" s="266" t="str">
        <f>'01-Mapa de riesgo-UO'!I494</f>
        <v>No revisión oportuna de los niveles de los tanques de almacenamiento de agua.</v>
      </c>
      <c r="H493" s="461" t="str">
        <f>'01-Mapa de riesgo-UO'!M494</f>
        <v>Suspensión de actividades académicas y administrativas</v>
      </c>
      <c r="I493" s="464" t="str">
        <f>'01-Mapa de riesgo-UO'!AT497</f>
        <v>LEVE</v>
      </c>
      <c r="J493" s="461" t="str">
        <f>'01-Mapa de riesgo-UO'!AU494</f>
        <v>Número de veces que se suspenden las actividades académicas o administrativas por agotamiento de las reservas de agua durante la vigencia en actividades no programadas</v>
      </c>
      <c r="K493" s="625">
        <v>0</v>
      </c>
      <c r="L493" s="589" t="s">
        <v>2945</v>
      </c>
      <c r="M493" s="267" t="str">
        <f>'01-Mapa de riesgo-UO'!W494</f>
        <v>Revisión periódica de los niveles de los tanques de almacenamiento de agua</v>
      </c>
      <c r="N493" s="266">
        <f>'01-Mapa de riesgo-UO'!AB494</f>
        <v>0</v>
      </c>
      <c r="O493" s="266" t="str">
        <f>'01-Mapa de riesgo-UO'!AF494</f>
        <v>Asignado</v>
      </c>
      <c r="P493" s="268" t="str">
        <f>'01-Mapa de riesgo-UO'!AK494</f>
        <v>Oportuno</v>
      </c>
      <c r="Q493" s="268" t="str">
        <f>'01-Mapa de riesgo-UO'!AP494</f>
        <v>Detectivo</v>
      </c>
      <c r="R493" s="464" t="str">
        <f>'01-Mapa de riesgo-UO'!AR494</f>
        <v>ACEPTABLE</v>
      </c>
      <c r="S493" s="589" t="s">
        <v>2952</v>
      </c>
      <c r="T493" s="589"/>
      <c r="U493" s="269" t="str">
        <f>'01-Mapa de riesgo-UO'!AW494</f>
        <v>ASUMIR</v>
      </c>
      <c r="V493" s="269">
        <f>'01-Mapa de riesgo-UO'!AX494</f>
        <v>0</v>
      </c>
      <c r="W493" s="270" t="str">
        <f>'01-Mapa de riesgo-UO'!K494</f>
        <v>Agotamiento de las reservas de agua en el campus universitario, para la atención de las necesidades basicas de salubridad.</v>
      </c>
      <c r="X493" s="253"/>
      <c r="Y493" s="253"/>
      <c r="Z493" s="253"/>
      <c r="AA493" s="253"/>
      <c r="AB493" s="621" t="s">
        <v>2209</v>
      </c>
      <c r="AC493" s="264"/>
    </row>
    <row r="494" spans="1:29" ht="54.75" hidden="1" customHeight="1" x14ac:dyDescent="0.2">
      <c r="A494" s="462"/>
      <c r="B494" s="462"/>
      <c r="C494" s="462"/>
      <c r="D494" s="462"/>
      <c r="E494" s="462"/>
      <c r="F494" s="462"/>
      <c r="G494" s="266" t="str">
        <f>'01-Mapa de riesgo-UO'!I495</f>
        <v xml:space="preserve">Daños ocurridos en la red hidráulica al interior del campus que imposibiliten el suministro de agua. </v>
      </c>
      <c r="H494" s="462"/>
      <c r="I494" s="462"/>
      <c r="J494" s="462"/>
      <c r="K494" s="626"/>
      <c r="L494" s="589"/>
      <c r="M494" s="267" t="str">
        <f>'01-Mapa de riesgo-UO'!W495</f>
        <v>Mantenimiento preventivo sistemas de bombeo en los tanques de reserva de agua</v>
      </c>
      <c r="N494" s="266">
        <f>'01-Mapa de riesgo-UO'!AB495</f>
        <v>0</v>
      </c>
      <c r="O494" s="266" t="str">
        <f>'01-Mapa de riesgo-UO'!AF495</f>
        <v>Asignado</v>
      </c>
      <c r="P494" s="268" t="str">
        <f>'01-Mapa de riesgo-UO'!AK495</f>
        <v>Oportuno</v>
      </c>
      <c r="Q494" s="268" t="str">
        <f>'01-Mapa de riesgo-UO'!AP495</f>
        <v>Preventivo</v>
      </c>
      <c r="R494" s="462"/>
      <c r="S494" s="589" t="s">
        <v>2953</v>
      </c>
      <c r="T494" s="589"/>
      <c r="U494" s="269">
        <f>'01-Mapa de riesgo-UO'!AW495</f>
        <v>0</v>
      </c>
      <c r="V494" s="269">
        <f>'01-Mapa de riesgo-UO'!AX495</f>
        <v>0</v>
      </c>
      <c r="W494" s="270">
        <f>'01-Mapa de riesgo-UO'!K495</f>
        <v>0</v>
      </c>
      <c r="X494" s="253" t="s">
        <v>541</v>
      </c>
      <c r="Y494" s="253" t="s">
        <v>2963</v>
      </c>
      <c r="Z494" s="253" t="s">
        <v>544</v>
      </c>
      <c r="AA494" s="253"/>
      <c r="AB494" s="621"/>
      <c r="AC494" s="264"/>
    </row>
    <row r="495" spans="1:29" ht="54.75" hidden="1" customHeight="1" x14ac:dyDescent="0.2">
      <c r="A495" s="463"/>
      <c r="B495" s="463"/>
      <c r="C495" s="463"/>
      <c r="D495" s="463"/>
      <c r="E495" s="463"/>
      <c r="F495" s="463"/>
      <c r="G495" s="266" t="str">
        <f>'01-Mapa de riesgo-UO'!I496</f>
        <v xml:space="preserve">Falta de suministro de agua prolongado por parte del prestador del servicio, por daños ocurridos en la red hidráulica  externa </v>
      </c>
      <c r="H495" s="463"/>
      <c r="I495" s="463"/>
      <c r="J495" s="463"/>
      <c r="K495" s="626"/>
      <c r="L495" s="589"/>
      <c r="M495" s="267" t="str">
        <f>'01-Mapa de riesgo-UO'!W496</f>
        <v>Verificación pagos del servicio de agua realizados por la Universidad.</v>
      </c>
      <c r="N495" s="266">
        <f>'01-Mapa de riesgo-UO'!AB496</f>
        <v>0</v>
      </c>
      <c r="O495" s="266" t="str">
        <f>'01-Mapa de riesgo-UO'!AF496</f>
        <v>Asignado</v>
      </c>
      <c r="P495" s="268" t="str">
        <f>'01-Mapa de riesgo-UO'!AK496</f>
        <v>Oportuno</v>
      </c>
      <c r="Q495" s="268" t="str">
        <f>'01-Mapa de riesgo-UO'!AP496</f>
        <v>Detectivo</v>
      </c>
      <c r="R495" s="463"/>
      <c r="S495" s="589" t="s">
        <v>2954</v>
      </c>
      <c r="T495" s="589"/>
      <c r="U495" s="269">
        <f>'01-Mapa de riesgo-UO'!AW496</f>
        <v>0</v>
      </c>
      <c r="V495" s="269">
        <f>'01-Mapa de riesgo-UO'!AX496</f>
        <v>0</v>
      </c>
      <c r="W495" s="270">
        <f>'01-Mapa de riesgo-UO'!K496</f>
        <v>0</v>
      </c>
      <c r="X495" s="253" t="s">
        <v>541</v>
      </c>
      <c r="Y495" s="253" t="s">
        <v>2964</v>
      </c>
      <c r="Z495" s="253" t="s">
        <v>545</v>
      </c>
      <c r="AA495" s="253"/>
      <c r="AB495" s="621"/>
      <c r="AC495" s="264"/>
    </row>
    <row r="496" spans="1:29" ht="12.75" hidden="1" customHeight="1" x14ac:dyDescent="0.2">
      <c r="A496" s="465">
        <v>163</v>
      </c>
      <c r="B496" s="465">
        <f>'01-Mapa de riesgo-UO'!D497</f>
        <v>0</v>
      </c>
      <c r="C496" s="461">
        <f>+'01-Mapa de riesgo-UO'!F497</f>
        <v>0</v>
      </c>
      <c r="D496" s="461">
        <f>'01-Mapa de riesgo-UO'!J497</f>
        <v>0</v>
      </c>
      <c r="E496" s="461">
        <f>'01-Mapa de riesgo-UO'!K497</f>
        <v>0</v>
      </c>
      <c r="F496" s="461">
        <f>'01-Mapa de riesgo-UO'!L497</f>
        <v>0</v>
      </c>
      <c r="G496" s="266">
        <f>'01-Mapa de riesgo-UO'!I497</f>
        <v>0</v>
      </c>
      <c r="H496" s="461">
        <f>'01-Mapa de riesgo-UO'!M497</f>
        <v>0</v>
      </c>
      <c r="I496" s="464" t="str">
        <f>'01-Mapa de riesgo-UO'!AT500</f>
        <v>LEVE</v>
      </c>
      <c r="J496" s="461">
        <f>'01-Mapa de riesgo-UO'!AU500</f>
        <v>0</v>
      </c>
      <c r="K496" s="570"/>
      <c r="L496" s="567"/>
      <c r="M496" s="267">
        <f>'01-Mapa de riesgo-UO'!W500</f>
        <v>0</v>
      </c>
      <c r="N496" s="266">
        <f>'01-Mapa de riesgo-UO'!AB500</f>
        <v>0</v>
      </c>
      <c r="O496" s="266">
        <f>'01-Mapa de riesgo-UO'!AF497</f>
        <v>0</v>
      </c>
      <c r="P496" s="268">
        <f>'01-Mapa de riesgo-UO'!AK497</f>
        <v>0</v>
      </c>
      <c r="Q496" s="268">
        <f>'01-Mapa de riesgo-UO'!AP497</f>
        <v>0</v>
      </c>
      <c r="R496" s="464" t="e">
        <f>'01-Mapa de riesgo-UO'!AR500</f>
        <v>#DIV/0!</v>
      </c>
      <c r="S496" s="580"/>
      <c r="T496" s="581"/>
      <c r="U496" s="269">
        <f>'01-Mapa de riesgo-UO'!AW497</f>
        <v>0</v>
      </c>
      <c r="V496" s="269">
        <f>'01-Mapa de riesgo-UO'!AX500</f>
        <v>0</v>
      </c>
      <c r="W496" s="270">
        <f>'01-Mapa de riesgo-UO'!K500</f>
        <v>0</v>
      </c>
      <c r="X496" s="290"/>
      <c r="Y496" s="291"/>
      <c r="Z496" s="292"/>
      <c r="AA496" s="292"/>
      <c r="AB496" s="479"/>
      <c r="AC496" s="264"/>
    </row>
    <row r="497" spans="1:29" ht="12.75" hidden="1" customHeight="1" x14ac:dyDescent="0.2">
      <c r="A497" s="462"/>
      <c r="B497" s="462"/>
      <c r="C497" s="462"/>
      <c r="D497" s="462"/>
      <c r="E497" s="462"/>
      <c r="F497" s="462"/>
      <c r="G497" s="266">
        <f>'01-Mapa de riesgo-UO'!I498</f>
        <v>0</v>
      </c>
      <c r="H497" s="462"/>
      <c r="I497" s="462"/>
      <c r="J497" s="462"/>
      <c r="K497" s="568"/>
      <c r="L497" s="568"/>
      <c r="M497" s="267">
        <f>'01-Mapa de riesgo-UO'!W501</f>
        <v>0</v>
      </c>
      <c r="N497" s="266">
        <f>'01-Mapa de riesgo-UO'!AB501</f>
        <v>0</v>
      </c>
      <c r="O497" s="266">
        <f>'01-Mapa de riesgo-UO'!AF501</f>
        <v>0</v>
      </c>
      <c r="P497" s="268">
        <f>'01-Mapa de riesgo-UO'!AK498</f>
        <v>0</v>
      </c>
      <c r="Q497" s="268">
        <f>'01-Mapa de riesgo-UO'!AP498</f>
        <v>0</v>
      </c>
      <c r="R497" s="462"/>
      <c r="S497" s="580"/>
      <c r="T497" s="581"/>
      <c r="U497" s="269">
        <f>'01-Mapa de riesgo-UO'!AW501</f>
        <v>0</v>
      </c>
      <c r="V497" s="269">
        <f>'01-Mapa de riesgo-UO'!AX501</f>
        <v>0</v>
      </c>
      <c r="W497" s="270">
        <f>'01-Mapa de riesgo-UO'!K501</f>
        <v>0</v>
      </c>
      <c r="X497" s="290"/>
      <c r="Y497" s="291"/>
      <c r="Z497" s="292"/>
      <c r="AA497" s="292"/>
      <c r="AB497" s="469"/>
      <c r="AC497" s="264"/>
    </row>
    <row r="498" spans="1:29" ht="12.75" hidden="1" customHeight="1" x14ac:dyDescent="0.2">
      <c r="A498" s="463"/>
      <c r="B498" s="463"/>
      <c r="C498" s="463"/>
      <c r="D498" s="463"/>
      <c r="E498" s="463"/>
      <c r="F498" s="463"/>
      <c r="G498" s="266">
        <f>'01-Mapa de riesgo-UO'!I502</f>
        <v>0</v>
      </c>
      <c r="H498" s="463"/>
      <c r="I498" s="463"/>
      <c r="J498" s="463"/>
      <c r="K498" s="569"/>
      <c r="L498" s="569"/>
      <c r="M498" s="267">
        <f>'01-Mapa de riesgo-UO'!W502</f>
        <v>0</v>
      </c>
      <c r="N498" s="266">
        <f>'01-Mapa de riesgo-UO'!AB502</f>
        <v>0</v>
      </c>
      <c r="O498" s="266">
        <f>'01-Mapa de riesgo-UO'!AF502</f>
        <v>0</v>
      </c>
      <c r="P498" s="268">
        <f>'01-Mapa de riesgo-UO'!AK502</f>
        <v>0</v>
      </c>
      <c r="Q498" s="268">
        <f>'01-Mapa de riesgo-UO'!AP502</f>
        <v>0</v>
      </c>
      <c r="R498" s="463"/>
      <c r="S498" s="580"/>
      <c r="T498" s="581"/>
      <c r="U498" s="269">
        <f>'01-Mapa de riesgo-UO'!AW502</f>
        <v>0</v>
      </c>
      <c r="V498" s="269">
        <f>'01-Mapa de riesgo-UO'!AX502</f>
        <v>0</v>
      </c>
      <c r="W498" s="270">
        <f>'01-Mapa de riesgo-UO'!K502</f>
        <v>0</v>
      </c>
      <c r="X498" s="290"/>
      <c r="Y498" s="291"/>
      <c r="Z498" s="292"/>
      <c r="AA498" s="292"/>
      <c r="AB498" s="470"/>
      <c r="AC498" s="264"/>
    </row>
    <row r="499" spans="1:29" ht="12.75" hidden="1" customHeight="1" x14ac:dyDescent="0.2">
      <c r="A499" s="465">
        <v>164</v>
      </c>
      <c r="B499" s="465">
        <f>'01-Mapa de riesgo-UO'!D503</f>
        <v>0</v>
      </c>
      <c r="C499" s="461">
        <f>+'01-Mapa de riesgo-UO'!F500</f>
        <v>0</v>
      </c>
      <c r="D499" s="461">
        <f>'01-Mapa de riesgo-UO'!J503</f>
        <v>0</v>
      </c>
      <c r="E499" s="461">
        <f>'01-Mapa de riesgo-UO'!K503</f>
        <v>0</v>
      </c>
      <c r="F499" s="461">
        <f>'01-Mapa de riesgo-UO'!L500</f>
        <v>0</v>
      </c>
      <c r="G499" s="266">
        <f>'01-Mapa de riesgo-UO'!I503</f>
        <v>0</v>
      </c>
      <c r="H499" s="461">
        <f>'01-Mapa de riesgo-UO'!M503</f>
        <v>0</v>
      </c>
      <c r="I499" s="464" t="str">
        <f>'01-Mapa de riesgo-UO'!AT503</f>
        <v>LEVE</v>
      </c>
      <c r="J499" s="461">
        <f>'01-Mapa de riesgo-UO'!AU503</f>
        <v>0</v>
      </c>
      <c r="K499" s="570"/>
      <c r="L499" s="567"/>
      <c r="M499" s="267">
        <f>'01-Mapa de riesgo-UO'!W503</f>
        <v>0</v>
      </c>
      <c r="N499" s="266">
        <f>'01-Mapa de riesgo-UO'!AB503</f>
        <v>0</v>
      </c>
      <c r="O499" s="266">
        <f>'01-Mapa de riesgo-UO'!AF503</f>
        <v>0</v>
      </c>
      <c r="P499" s="268">
        <f>'01-Mapa de riesgo-UO'!AK503</f>
        <v>0</v>
      </c>
      <c r="Q499" s="268">
        <f>'01-Mapa de riesgo-UO'!AP503</f>
        <v>0</v>
      </c>
      <c r="R499" s="464" t="e">
        <f>'01-Mapa de riesgo-UO'!AR503</f>
        <v>#DIV/0!</v>
      </c>
      <c r="S499" s="580"/>
      <c r="T499" s="581"/>
      <c r="U499" s="269">
        <f>'01-Mapa de riesgo-UO'!AW503</f>
        <v>0</v>
      </c>
      <c r="V499" s="269">
        <f>'01-Mapa de riesgo-UO'!AX503</f>
        <v>0</v>
      </c>
      <c r="W499" s="270">
        <f>'01-Mapa de riesgo-UO'!K503</f>
        <v>0</v>
      </c>
      <c r="X499" s="290"/>
      <c r="Y499" s="291"/>
      <c r="Z499" s="292"/>
      <c r="AA499" s="292"/>
      <c r="AB499" s="479"/>
      <c r="AC499" s="264"/>
    </row>
    <row r="500" spans="1:29" ht="12.75" hidden="1" customHeight="1" x14ac:dyDescent="0.2">
      <c r="A500" s="462"/>
      <c r="B500" s="462"/>
      <c r="C500" s="462"/>
      <c r="D500" s="462"/>
      <c r="E500" s="462"/>
      <c r="F500" s="462"/>
      <c r="G500" s="266">
        <f>'01-Mapa de riesgo-UO'!I504</f>
        <v>0</v>
      </c>
      <c r="H500" s="462"/>
      <c r="I500" s="462"/>
      <c r="J500" s="462"/>
      <c r="K500" s="568"/>
      <c r="L500" s="568"/>
      <c r="M500" s="267">
        <f>'01-Mapa de riesgo-UO'!W504</f>
        <v>0</v>
      </c>
      <c r="N500" s="266">
        <f>'01-Mapa de riesgo-UO'!AB504</f>
        <v>0</v>
      </c>
      <c r="O500" s="266">
        <f>'01-Mapa de riesgo-UO'!AF504</f>
        <v>0</v>
      </c>
      <c r="P500" s="268">
        <f>'01-Mapa de riesgo-UO'!AK504</f>
        <v>0</v>
      </c>
      <c r="Q500" s="268">
        <f>'01-Mapa de riesgo-UO'!AP504</f>
        <v>0</v>
      </c>
      <c r="R500" s="462"/>
      <c r="S500" s="580"/>
      <c r="T500" s="581"/>
      <c r="U500" s="269">
        <f>'01-Mapa de riesgo-UO'!AW504</f>
        <v>0</v>
      </c>
      <c r="V500" s="269">
        <f>'01-Mapa de riesgo-UO'!AX504</f>
        <v>0</v>
      </c>
      <c r="W500" s="270">
        <f>'01-Mapa de riesgo-UO'!K504</f>
        <v>0</v>
      </c>
      <c r="X500" s="290"/>
      <c r="Y500" s="291"/>
      <c r="Z500" s="292"/>
      <c r="AA500" s="292"/>
      <c r="AB500" s="469"/>
      <c r="AC500" s="264"/>
    </row>
    <row r="501" spans="1:29" ht="12.75" hidden="1" customHeight="1" x14ac:dyDescent="0.2">
      <c r="A501" s="463"/>
      <c r="B501" s="463"/>
      <c r="C501" s="463"/>
      <c r="D501" s="463"/>
      <c r="E501" s="463"/>
      <c r="F501" s="463"/>
      <c r="G501" s="266">
        <f>'01-Mapa de riesgo-UO'!I505</f>
        <v>0</v>
      </c>
      <c r="H501" s="463"/>
      <c r="I501" s="463"/>
      <c r="J501" s="463"/>
      <c r="K501" s="569"/>
      <c r="L501" s="569"/>
      <c r="M501" s="267">
        <f>'01-Mapa de riesgo-UO'!W505</f>
        <v>0</v>
      </c>
      <c r="N501" s="266">
        <f>'01-Mapa de riesgo-UO'!AB505</f>
        <v>0</v>
      </c>
      <c r="O501" s="266">
        <f>'01-Mapa de riesgo-UO'!AF505</f>
        <v>0</v>
      </c>
      <c r="P501" s="268">
        <f>'01-Mapa de riesgo-UO'!AK505</f>
        <v>0</v>
      </c>
      <c r="Q501" s="268">
        <f>'01-Mapa de riesgo-UO'!AP505</f>
        <v>0</v>
      </c>
      <c r="R501" s="463"/>
      <c r="S501" s="580"/>
      <c r="T501" s="581"/>
      <c r="U501" s="269">
        <f>'01-Mapa de riesgo-UO'!AW505</f>
        <v>0</v>
      </c>
      <c r="V501" s="269">
        <f>'01-Mapa de riesgo-UO'!AX505</f>
        <v>0</v>
      </c>
      <c r="W501" s="270">
        <f>'01-Mapa de riesgo-UO'!K505</f>
        <v>0</v>
      </c>
      <c r="X501" s="290"/>
      <c r="Y501" s="291"/>
      <c r="Z501" s="292"/>
      <c r="AA501" s="292"/>
      <c r="AB501" s="470"/>
      <c r="AC501" s="264"/>
    </row>
    <row r="502" spans="1:29" ht="12.75" hidden="1" customHeight="1" x14ac:dyDescent="0.2">
      <c r="A502" s="465">
        <v>165</v>
      </c>
      <c r="B502" s="465">
        <f>'01-Mapa de riesgo-UO'!D506</f>
        <v>0</v>
      </c>
      <c r="C502" s="461">
        <f>+'01-Mapa de riesgo-UO'!F506</f>
        <v>0</v>
      </c>
      <c r="D502" s="461">
        <f>'01-Mapa de riesgo-UO'!J506</f>
        <v>0</v>
      </c>
      <c r="E502" s="461">
        <f>'01-Mapa de riesgo-UO'!K506</f>
        <v>0</v>
      </c>
      <c r="F502" s="461">
        <f>'01-Mapa de riesgo-UO'!L506</f>
        <v>0</v>
      </c>
      <c r="G502" s="266">
        <f>'01-Mapa de riesgo-UO'!I506</f>
        <v>0</v>
      </c>
      <c r="H502" s="461">
        <f>'01-Mapa de riesgo-UO'!M506</f>
        <v>0</v>
      </c>
      <c r="I502" s="464" t="str">
        <f>'01-Mapa de riesgo-UO'!AT506</f>
        <v>LEVE</v>
      </c>
      <c r="J502" s="461">
        <f>'01-Mapa de riesgo-UO'!AU506</f>
        <v>0</v>
      </c>
      <c r="K502" s="570"/>
      <c r="L502" s="567"/>
      <c r="M502" s="267">
        <f>'01-Mapa de riesgo-UO'!W506</f>
        <v>0</v>
      </c>
      <c r="N502" s="266">
        <f>'01-Mapa de riesgo-UO'!AB506</f>
        <v>0</v>
      </c>
      <c r="O502" s="266">
        <f>'01-Mapa de riesgo-UO'!AF506</f>
        <v>0</v>
      </c>
      <c r="P502" s="268">
        <f>'01-Mapa de riesgo-UO'!AK506</f>
        <v>0</v>
      </c>
      <c r="Q502" s="268">
        <f>'01-Mapa de riesgo-UO'!AP506</f>
        <v>0</v>
      </c>
      <c r="R502" s="464" t="e">
        <f>'01-Mapa de riesgo-UO'!AR506</f>
        <v>#DIV/0!</v>
      </c>
      <c r="S502" s="580"/>
      <c r="T502" s="581"/>
      <c r="U502" s="269">
        <f>'01-Mapa de riesgo-UO'!AW506</f>
        <v>0</v>
      </c>
      <c r="V502" s="269">
        <f>'01-Mapa de riesgo-UO'!AX506</f>
        <v>0</v>
      </c>
      <c r="W502" s="270">
        <f>'01-Mapa de riesgo-UO'!K506</f>
        <v>0</v>
      </c>
      <c r="X502" s="290"/>
      <c r="Y502" s="291"/>
      <c r="Z502" s="292"/>
      <c r="AA502" s="292"/>
      <c r="AB502" s="479"/>
      <c r="AC502" s="264"/>
    </row>
    <row r="503" spans="1:29" ht="12.75" hidden="1" customHeight="1" x14ac:dyDescent="0.2">
      <c r="A503" s="462"/>
      <c r="B503" s="462"/>
      <c r="C503" s="462"/>
      <c r="D503" s="462"/>
      <c r="E503" s="462"/>
      <c r="F503" s="462"/>
      <c r="G503" s="266">
        <f>'01-Mapa de riesgo-UO'!I507</f>
        <v>0</v>
      </c>
      <c r="H503" s="462"/>
      <c r="I503" s="462"/>
      <c r="J503" s="462"/>
      <c r="K503" s="568"/>
      <c r="L503" s="568"/>
      <c r="M503" s="267">
        <f>'01-Mapa de riesgo-UO'!W507</f>
        <v>0</v>
      </c>
      <c r="N503" s="266">
        <f>'01-Mapa de riesgo-UO'!AB507</f>
        <v>0</v>
      </c>
      <c r="O503" s="266">
        <f>'01-Mapa de riesgo-UO'!AF507</f>
        <v>0</v>
      </c>
      <c r="P503" s="268">
        <f>'01-Mapa de riesgo-UO'!AK507</f>
        <v>0</v>
      </c>
      <c r="Q503" s="268">
        <f>'01-Mapa de riesgo-UO'!AP507</f>
        <v>0</v>
      </c>
      <c r="R503" s="462"/>
      <c r="S503" s="580"/>
      <c r="T503" s="581"/>
      <c r="U503" s="269">
        <f>'01-Mapa de riesgo-UO'!AW507</f>
        <v>0</v>
      </c>
      <c r="V503" s="269">
        <f>'01-Mapa de riesgo-UO'!AX507</f>
        <v>0</v>
      </c>
      <c r="W503" s="270">
        <f>'01-Mapa de riesgo-UO'!K507</f>
        <v>0</v>
      </c>
      <c r="X503" s="290"/>
      <c r="Y503" s="291"/>
      <c r="Z503" s="292"/>
      <c r="AA503" s="292"/>
      <c r="AB503" s="469"/>
      <c r="AC503" s="264"/>
    </row>
    <row r="504" spans="1:29" ht="12.75" hidden="1" customHeight="1" x14ac:dyDescent="0.2">
      <c r="A504" s="463"/>
      <c r="B504" s="463"/>
      <c r="C504" s="463"/>
      <c r="D504" s="463"/>
      <c r="E504" s="463"/>
      <c r="F504" s="463"/>
      <c r="G504" s="266">
        <f>'01-Mapa de riesgo-UO'!I508</f>
        <v>0</v>
      </c>
      <c r="H504" s="463"/>
      <c r="I504" s="463"/>
      <c r="J504" s="463"/>
      <c r="K504" s="569"/>
      <c r="L504" s="569"/>
      <c r="M504" s="267">
        <f>'01-Mapa de riesgo-UO'!W508</f>
        <v>0</v>
      </c>
      <c r="N504" s="266">
        <f>'01-Mapa de riesgo-UO'!AB508</f>
        <v>0</v>
      </c>
      <c r="O504" s="266">
        <f>'01-Mapa de riesgo-UO'!AF508</f>
        <v>0</v>
      </c>
      <c r="P504" s="268">
        <f>'01-Mapa de riesgo-UO'!AK508</f>
        <v>0</v>
      </c>
      <c r="Q504" s="268">
        <f>'01-Mapa de riesgo-UO'!AP508</f>
        <v>0</v>
      </c>
      <c r="R504" s="463"/>
      <c r="S504" s="580"/>
      <c r="T504" s="581"/>
      <c r="U504" s="269">
        <f>'01-Mapa de riesgo-UO'!AW508</f>
        <v>0</v>
      </c>
      <c r="V504" s="269">
        <f>'01-Mapa de riesgo-UO'!AX508</f>
        <v>0</v>
      </c>
      <c r="W504" s="270">
        <f>'01-Mapa de riesgo-UO'!K508</f>
        <v>0</v>
      </c>
      <c r="X504" s="290"/>
      <c r="Y504" s="291"/>
      <c r="Z504" s="292"/>
      <c r="AA504" s="292"/>
      <c r="AB504" s="470"/>
      <c r="AC504" s="264"/>
    </row>
    <row r="505" spans="1:29" ht="12.75" hidden="1" customHeight="1" x14ac:dyDescent="0.2">
      <c r="A505" s="465">
        <v>166</v>
      </c>
      <c r="B505" s="465">
        <f>'01-Mapa de riesgo-UO'!D509</f>
        <v>0</v>
      </c>
      <c r="C505" s="461">
        <f>+'01-Mapa de riesgo-UO'!F509</f>
        <v>0</v>
      </c>
      <c r="D505" s="461">
        <f>'01-Mapa de riesgo-UO'!J509</f>
        <v>0</v>
      </c>
      <c r="E505" s="461">
        <f>'01-Mapa de riesgo-UO'!K509</f>
        <v>0</v>
      </c>
      <c r="F505" s="461">
        <f>'01-Mapa de riesgo-UO'!L509</f>
        <v>0</v>
      </c>
      <c r="G505" s="266">
        <f>'01-Mapa de riesgo-UO'!I509</f>
        <v>0</v>
      </c>
      <c r="H505" s="461">
        <f>'01-Mapa de riesgo-UO'!M509</f>
        <v>0</v>
      </c>
      <c r="I505" s="464" t="str">
        <f>'01-Mapa de riesgo-UO'!AT509</f>
        <v>LEVE</v>
      </c>
      <c r="J505" s="461">
        <f>'01-Mapa de riesgo-UO'!AU509</f>
        <v>0</v>
      </c>
      <c r="K505" s="570"/>
      <c r="L505" s="567"/>
      <c r="M505" s="267">
        <f>'01-Mapa de riesgo-UO'!W509</f>
        <v>0</v>
      </c>
      <c r="N505" s="266">
        <f>'01-Mapa de riesgo-UO'!AB509</f>
        <v>0</v>
      </c>
      <c r="O505" s="266">
        <f>'01-Mapa de riesgo-UO'!AF509</f>
        <v>0</v>
      </c>
      <c r="P505" s="268">
        <f>'01-Mapa de riesgo-UO'!AK509</f>
        <v>0</v>
      </c>
      <c r="Q505" s="268">
        <f>'01-Mapa de riesgo-UO'!AP509</f>
        <v>0</v>
      </c>
      <c r="R505" s="464" t="e">
        <f>'01-Mapa de riesgo-UO'!AR509</f>
        <v>#DIV/0!</v>
      </c>
      <c r="S505" s="580"/>
      <c r="T505" s="581"/>
      <c r="U505" s="269">
        <f>'01-Mapa de riesgo-UO'!AW509</f>
        <v>0</v>
      </c>
      <c r="V505" s="269">
        <f>'01-Mapa de riesgo-UO'!AX509</f>
        <v>0</v>
      </c>
      <c r="W505" s="270">
        <f>'01-Mapa de riesgo-UO'!K509</f>
        <v>0</v>
      </c>
      <c r="X505" s="290"/>
      <c r="Y505" s="291"/>
      <c r="Z505" s="292"/>
      <c r="AA505" s="292"/>
      <c r="AB505" s="479"/>
      <c r="AC505" s="264"/>
    </row>
    <row r="506" spans="1:29" ht="12.75" hidden="1" customHeight="1" x14ac:dyDescent="0.2">
      <c r="A506" s="462"/>
      <c r="B506" s="462"/>
      <c r="C506" s="462"/>
      <c r="D506" s="462"/>
      <c r="E506" s="462"/>
      <c r="F506" s="462"/>
      <c r="G506" s="266">
        <f>'01-Mapa de riesgo-UO'!I510</f>
        <v>0</v>
      </c>
      <c r="H506" s="462"/>
      <c r="I506" s="462"/>
      <c r="J506" s="462"/>
      <c r="K506" s="568"/>
      <c r="L506" s="568"/>
      <c r="M506" s="267">
        <f>'01-Mapa de riesgo-UO'!W510</f>
        <v>0</v>
      </c>
      <c r="N506" s="266">
        <f>'01-Mapa de riesgo-UO'!AB510</f>
        <v>0</v>
      </c>
      <c r="O506" s="266">
        <f>'01-Mapa de riesgo-UO'!AF510</f>
        <v>0</v>
      </c>
      <c r="P506" s="268">
        <f>'01-Mapa de riesgo-UO'!AK510</f>
        <v>0</v>
      </c>
      <c r="Q506" s="268">
        <f>'01-Mapa de riesgo-UO'!AP510</f>
        <v>0</v>
      </c>
      <c r="R506" s="462"/>
      <c r="S506" s="580"/>
      <c r="T506" s="581"/>
      <c r="U506" s="269">
        <f>'01-Mapa de riesgo-UO'!AW510</f>
        <v>0</v>
      </c>
      <c r="V506" s="269">
        <f>'01-Mapa de riesgo-UO'!AX510</f>
        <v>0</v>
      </c>
      <c r="W506" s="270">
        <f>'01-Mapa de riesgo-UO'!K510</f>
        <v>0</v>
      </c>
      <c r="X506" s="290"/>
      <c r="Y506" s="291"/>
      <c r="Z506" s="292"/>
      <c r="AA506" s="292"/>
      <c r="AB506" s="469"/>
      <c r="AC506" s="264"/>
    </row>
    <row r="507" spans="1:29" ht="12.75" hidden="1" customHeight="1" x14ac:dyDescent="0.2">
      <c r="A507" s="463"/>
      <c r="B507" s="463"/>
      <c r="C507" s="463"/>
      <c r="D507" s="463"/>
      <c r="E507" s="463"/>
      <c r="F507" s="463"/>
      <c r="G507" s="266">
        <f>'01-Mapa de riesgo-UO'!I511</f>
        <v>0</v>
      </c>
      <c r="H507" s="463"/>
      <c r="I507" s="463"/>
      <c r="J507" s="463"/>
      <c r="K507" s="569"/>
      <c r="L507" s="569"/>
      <c r="M507" s="267">
        <f>'01-Mapa de riesgo-UO'!W511</f>
        <v>0</v>
      </c>
      <c r="N507" s="266">
        <f>'01-Mapa de riesgo-UO'!AB511</f>
        <v>0</v>
      </c>
      <c r="O507" s="266">
        <f>'01-Mapa de riesgo-UO'!AF511</f>
        <v>0</v>
      </c>
      <c r="P507" s="268">
        <f>'01-Mapa de riesgo-UO'!AK511</f>
        <v>0</v>
      </c>
      <c r="Q507" s="268">
        <f>'01-Mapa de riesgo-UO'!AP511</f>
        <v>0</v>
      </c>
      <c r="R507" s="463"/>
      <c r="S507" s="580"/>
      <c r="T507" s="581"/>
      <c r="U507" s="269">
        <f>'01-Mapa de riesgo-UO'!AW511</f>
        <v>0</v>
      </c>
      <c r="V507" s="269">
        <f>'01-Mapa de riesgo-UO'!AX511</f>
        <v>0</v>
      </c>
      <c r="W507" s="270">
        <f>'01-Mapa de riesgo-UO'!K511</f>
        <v>0</v>
      </c>
      <c r="X507" s="290"/>
      <c r="Y507" s="291"/>
      <c r="Z507" s="292"/>
      <c r="AA507" s="292"/>
      <c r="AB507" s="470"/>
      <c r="AC507" s="264"/>
    </row>
    <row r="508" spans="1:29" ht="12.75" hidden="1" customHeight="1" x14ac:dyDescent="0.2">
      <c r="A508" s="465">
        <v>167</v>
      </c>
      <c r="B508" s="465">
        <f>'01-Mapa de riesgo-UO'!D512</f>
        <v>0</v>
      </c>
      <c r="C508" s="461">
        <f>+'01-Mapa de riesgo-UO'!F512</f>
        <v>0</v>
      </c>
      <c r="D508" s="461">
        <f>'01-Mapa de riesgo-UO'!J512</f>
        <v>0</v>
      </c>
      <c r="E508" s="461">
        <f>'01-Mapa de riesgo-UO'!K512</f>
        <v>0</v>
      </c>
      <c r="F508" s="461">
        <f>'01-Mapa de riesgo-UO'!L512</f>
        <v>0</v>
      </c>
      <c r="G508" s="266">
        <f>'01-Mapa de riesgo-UO'!I512</f>
        <v>0</v>
      </c>
      <c r="H508" s="461">
        <f>'01-Mapa de riesgo-UO'!M512</f>
        <v>0</v>
      </c>
      <c r="I508" s="464" t="str">
        <f>'01-Mapa de riesgo-UO'!AT512</f>
        <v>LEVE</v>
      </c>
      <c r="J508" s="461">
        <f>'01-Mapa de riesgo-UO'!AU512</f>
        <v>0</v>
      </c>
      <c r="K508" s="570"/>
      <c r="L508" s="567"/>
      <c r="M508" s="267">
        <f>'01-Mapa de riesgo-UO'!W512</f>
        <v>0</v>
      </c>
      <c r="N508" s="266">
        <f>'01-Mapa de riesgo-UO'!AB512</f>
        <v>0</v>
      </c>
      <c r="O508" s="266">
        <f>'01-Mapa de riesgo-UO'!AF512</f>
        <v>0</v>
      </c>
      <c r="P508" s="268">
        <f>'01-Mapa de riesgo-UO'!AK512</f>
        <v>0</v>
      </c>
      <c r="Q508" s="268">
        <f>'01-Mapa de riesgo-UO'!AP512</f>
        <v>0</v>
      </c>
      <c r="R508" s="464" t="e">
        <f>'01-Mapa de riesgo-UO'!AR512</f>
        <v>#DIV/0!</v>
      </c>
      <c r="S508" s="580"/>
      <c r="T508" s="581"/>
      <c r="U508" s="269">
        <f>'01-Mapa de riesgo-UO'!AW512</f>
        <v>0</v>
      </c>
      <c r="V508" s="269">
        <f>'01-Mapa de riesgo-UO'!AX512</f>
        <v>0</v>
      </c>
      <c r="W508" s="270">
        <f>'01-Mapa de riesgo-UO'!K512</f>
        <v>0</v>
      </c>
      <c r="X508" s="290"/>
      <c r="Y508" s="291"/>
      <c r="Z508" s="292"/>
      <c r="AA508" s="292"/>
      <c r="AB508" s="479"/>
      <c r="AC508" s="264"/>
    </row>
    <row r="509" spans="1:29" ht="12.75" hidden="1" customHeight="1" x14ac:dyDescent="0.2">
      <c r="A509" s="462"/>
      <c r="B509" s="462"/>
      <c r="C509" s="462"/>
      <c r="D509" s="462"/>
      <c r="E509" s="462"/>
      <c r="F509" s="462"/>
      <c r="G509" s="266">
        <f>'01-Mapa de riesgo-UO'!I513</f>
        <v>0</v>
      </c>
      <c r="H509" s="462"/>
      <c r="I509" s="462"/>
      <c r="J509" s="462"/>
      <c r="K509" s="568"/>
      <c r="L509" s="568"/>
      <c r="M509" s="267">
        <f>'01-Mapa de riesgo-UO'!W513</f>
        <v>0</v>
      </c>
      <c r="N509" s="266">
        <f>'01-Mapa de riesgo-UO'!AB513</f>
        <v>0</v>
      </c>
      <c r="O509" s="266">
        <f>'01-Mapa de riesgo-UO'!AF513</f>
        <v>0</v>
      </c>
      <c r="P509" s="268">
        <f>'01-Mapa de riesgo-UO'!AK513</f>
        <v>0</v>
      </c>
      <c r="Q509" s="268">
        <f>'01-Mapa de riesgo-UO'!AP513</f>
        <v>0</v>
      </c>
      <c r="R509" s="462"/>
      <c r="S509" s="580"/>
      <c r="T509" s="581"/>
      <c r="U509" s="269">
        <f>'01-Mapa de riesgo-UO'!AW513</f>
        <v>0</v>
      </c>
      <c r="V509" s="269">
        <f>'01-Mapa de riesgo-UO'!AX513</f>
        <v>0</v>
      </c>
      <c r="W509" s="270">
        <f>'01-Mapa de riesgo-UO'!K513</f>
        <v>0</v>
      </c>
      <c r="X509" s="290"/>
      <c r="Y509" s="291"/>
      <c r="Z509" s="292"/>
      <c r="AA509" s="292"/>
      <c r="AB509" s="469"/>
      <c r="AC509" s="264"/>
    </row>
    <row r="510" spans="1:29" ht="12.75" hidden="1" customHeight="1" x14ac:dyDescent="0.2">
      <c r="A510" s="463"/>
      <c r="B510" s="463"/>
      <c r="C510" s="463"/>
      <c r="D510" s="463"/>
      <c r="E510" s="463"/>
      <c r="F510" s="463"/>
      <c r="G510" s="266">
        <f>'01-Mapa de riesgo-UO'!I514</f>
        <v>0</v>
      </c>
      <c r="H510" s="463"/>
      <c r="I510" s="463"/>
      <c r="J510" s="463"/>
      <c r="K510" s="569"/>
      <c r="L510" s="569"/>
      <c r="M510" s="267">
        <f>'01-Mapa de riesgo-UO'!W514</f>
        <v>0</v>
      </c>
      <c r="N510" s="266">
        <f>'01-Mapa de riesgo-UO'!AB514</f>
        <v>0</v>
      </c>
      <c r="O510" s="266">
        <f>'01-Mapa de riesgo-UO'!AF514</f>
        <v>0</v>
      </c>
      <c r="P510" s="268">
        <f>'01-Mapa de riesgo-UO'!AK514</f>
        <v>0</v>
      </c>
      <c r="Q510" s="268">
        <f>'01-Mapa de riesgo-UO'!AP514</f>
        <v>0</v>
      </c>
      <c r="R510" s="463"/>
      <c r="S510" s="580"/>
      <c r="T510" s="581"/>
      <c r="U510" s="269">
        <f>'01-Mapa de riesgo-UO'!AW514</f>
        <v>0</v>
      </c>
      <c r="V510" s="269">
        <f>'01-Mapa de riesgo-UO'!AX514</f>
        <v>0</v>
      </c>
      <c r="W510" s="270">
        <f>'01-Mapa de riesgo-UO'!K514</f>
        <v>0</v>
      </c>
      <c r="X510" s="290"/>
      <c r="Y510" s="291"/>
      <c r="Z510" s="292"/>
      <c r="AA510" s="292"/>
      <c r="AB510" s="470"/>
      <c r="AC510" s="264"/>
    </row>
    <row r="511" spans="1:29" ht="12.75" hidden="1" customHeight="1" x14ac:dyDescent="0.2">
      <c r="A511" s="465">
        <v>168</v>
      </c>
      <c r="B511" s="465">
        <f>'01-Mapa de riesgo-UO'!D515</f>
        <v>0</v>
      </c>
      <c r="C511" s="461">
        <f>+'01-Mapa de riesgo-UO'!F515</f>
        <v>0</v>
      </c>
      <c r="D511" s="461">
        <f>'01-Mapa de riesgo-UO'!J515</f>
        <v>0</v>
      </c>
      <c r="E511" s="461">
        <f>'01-Mapa de riesgo-UO'!K515</f>
        <v>0</v>
      </c>
      <c r="F511" s="461">
        <f>'01-Mapa de riesgo-UO'!L515</f>
        <v>0</v>
      </c>
      <c r="G511" s="266">
        <f>'01-Mapa de riesgo-UO'!I515</f>
        <v>0</v>
      </c>
      <c r="H511" s="461">
        <f>'01-Mapa de riesgo-UO'!M515</f>
        <v>0</v>
      </c>
      <c r="I511" s="464" t="str">
        <f>'01-Mapa de riesgo-UO'!AT515</f>
        <v>LEVE</v>
      </c>
      <c r="J511" s="461">
        <f>'01-Mapa de riesgo-UO'!AU515</f>
        <v>0</v>
      </c>
      <c r="K511" s="570"/>
      <c r="L511" s="567"/>
      <c r="M511" s="267">
        <f>'01-Mapa de riesgo-UO'!W515</f>
        <v>0</v>
      </c>
      <c r="N511" s="266">
        <f>'01-Mapa de riesgo-UO'!AB515</f>
        <v>0</v>
      </c>
      <c r="O511" s="266">
        <f>'01-Mapa de riesgo-UO'!AF515</f>
        <v>0</v>
      </c>
      <c r="P511" s="268">
        <f>'01-Mapa de riesgo-UO'!AK515</f>
        <v>0</v>
      </c>
      <c r="Q511" s="268">
        <f>'01-Mapa de riesgo-UO'!AP515</f>
        <v>0</v>
      </c>
      <c r="R511" s="464" t="e">
        <f>'01-Mapa de riesgo-UO'!AR515</f>
        <v>#DIV/0!</v>
      </c>
      <c r="S511" s="580"/>
      <c r="T511" s="581"/>
      <c r="U511" s="269">
        <f>'01-Mapa de riesgo-UO'!AW515</f>
        <v>0</v>
      </c>
      <c r="V511" s="269">
        <f>'01-Mapa de riesgo-UO'!AX515</f>
        <v>0</v>
      </c>
      <c r="W511" s="270">
        <f>'01-Mapa de riesgo-UO'!K515</f>
        <v>0</v>
      </c>
      <c r="X511" s="290"/>
      <c r="Y511" s="291"/>
      <c r="Z511" s="292"/>
      <c r="AA511" s="292"/>
      <c r="AB511" s="479"/>
      <c r="AC511" s="264"/>
    </row>
    <row r="512" spans="1:29" ht="12.75" hidden="1" customHeight="1" x14ac:dyDescent="0.2">
      <c r="A512" s="462"/>
      <c r="B512" s="462"/>
      <c r="C512" s="462"/>
      <c r="D512" s="462"/>
      <c r="E512" s="462"/>
      <c r="F512" s="462"/>
      <c r="G512" s="266">
        <f>'01-Mapa de riesgo-UO'!I516</f>
        <v>0</v>
      </c>
      <c r="H512" s="462"/>
      <c r="I512" s="462"/>
      <c r="J512" s="462"/>
      <c r="K512" s="568"/>
      <c r="L512" s="568"/>
      <c r="M512" s="267">
        <f>'01-Mapa de riesgo-UO'!W516</f>
        <v>0</v>
      </c>
      <c r="N512" s="266">
        <f>'01-Mapa de riesgo-UO'!AB516</f>
        <v>0</v>
      </c>
      <c r="O512" s="266">
        <f>'01-Mapa de riesgo-UO'!AF516</f>
        <v>0</v>
      </c>
      <c r="P512" s="268">
        <f>'01-Mapa de riesgo-UO'!AK516</f>
        <v>0</v>
      </c>
      <c r="Q512" s="268">
        <f>'01-Mapa de riesgo-UO'!AP516</f>
        <v>0</v>
      </c>
      <c r="R512" s="462"/>
      <c r="S512" s="580"/>
      <c r="T512" s="581"/>
      <c r="U512" s="269">
        <f>'01-Mapa de riesgo-UO'!AW516</f>
        <v>0</v>
      </c>
      <c r="V512" s="269">
        <f>'01-Mapa de riesgo-UO'!AX516</f>
        <v>0</v>
      </c>
      <c r="W512" s="270">
        <f>'01-Mapa de riesgo-UO'!K516</f>
        <v>0</v>
      </c>
      <c r="X512" s="290"/>
      <c r="Y512" s="291"/>
      <c r="Z512" s="292"/>
      <c r="AA512" s="292"/>
      <c r="AB512" s="469"/>
      <c r="AC512" s="264"/>
    </row>
    <row r="513" spans="1:29" ht="12.75" hidden="1" customHeight="1" x14ac:dyDescent="0.2">
      <c r="A513" s="463"/>
      <c r="B513" s="463"/>
      <c r="C513" s="463"/>
      <c r="D513" s="463"/>
      <c r="E513" s="463"/>
      <c r="F513" s="463"/>
      <c r="G513" s="266">
        <f>'01-Mapa de riesgo-UO'!I517</f>
        <v>0</v>
      </c>
      <c r="H513" s="463"/>
      <c r="I513" s="463"/>
      <c r="J513" s="463"/>
      <c r="K513" s="569"/>
      <c r="L513" s="569"/>
      <c r="M513" s="267">
        <f>'01-Mapa de riesgo-UO'!W517</f>
        <v>0</v>
      </c>
      <c r="N513" s="266">
        <f>'01-Mapa de riesgo-UO'!AB517</f>
        <v>0</v>
      </c>
      <c r="O513" s="266">
        <f>'01-Mapa de riesgo-UO'!AF517</f>
        <v>0</v>
      </c>
      <c r="P513" s="268">
        <f>'01-Mapa de riesgo-UO'!AK517</f>
        <v>0</v>
      </c>
      <c r="Q513" s="268">
        <f>'01-Mapa de riesgo-UO'!AP517</f>
        <v>0</v>
      </c>
      <c r="R513" s="463"/>
      <c r="S513" s="580"/>
      <c r="T513" s="581"/>
      <c r="U513" s="269">
        <f>'01-Mapa de riesgo-UO'!AW517</f>
        <v>0</v>
      </c>
      <c r="V513" s="269">
        <f>'01-Mapa de riesgo-UO'!AX517</f>
        <v>0</v>
      </c>
      <c r="W513" s="270">
        <f>'01-Mapa de riesgo-UO'!K517</f>
        <v>0</v>
      </c>
      <c r="X513" s="290"/>
      <c r="Y513" s="291"/>
      <c r="Z513" s="292"/>
      <c r="AA513" s="292"/>
      <c r="AB513" s="470"/>
      <c r="AC513" s="264"/>
    </row>
    <row r="514" spans="1:29" ht="12.75" hidden="1" customHeight="1" x14ac:dyDescent="0.2">
      <c r="A514" s="465">
        <v>169</v>
      </c>
      <c r="B514" s="465">
        <f>'01-Mapa de riesgo-UO'!D518</f>
        <v>0</v>
      </c>
      <c r="C514" s="461">
        <f>+'01-Mapa de riesgo-UO'!F518</f>
        <v>0</v>
      </c>
      <c r="D514" s="461">
        <f>'01-Mapa de riesgo-UO'!J518</f>
        <v>0</v>
      </c>
      <c r="E514" s="461">
        <f>'01-Mapa de riesgo-UO'!K518</f>
        <v>0</v>
      </c>
      <c r="F514" s="461">
        <f>'01-Mapa de riesgo-UO'!L518</f>
        <v>0</v>
      </c>
      <c r="G514" s="266">
        <f>'01-Mapa de riesgo-UO'!I518</f>
        <v>0</v>
      </c>
      <c r="H514" s="461">
        <f>'01-Mapa de riesgo-UO'!M518</f>
        <v>0</v>
      </c>
      <c r="I514" s="464" t="str">
        <f>'01-Mapa de riesgo-UO'!AT518</f>
        <v>LEVE</v>
      </c>
      <c r="J514" s="461">
        <f>'01-Mapa de riesgo-UO'!AU518</f>
        <v>0</v>
      </c>
      <c r="K514" s="570"/>
      <c r="L514" s="567"/>
      <c r="M514" s="267">
        <f>'01-Mapa de riesgo-UO'!W518</f>
        <v>0</v>
      </c>
      <c r="N514" s="266">
        <f>'01-Mapa de riesgo-UO'!AB518</f>
        <v>0</v>
      </c>
      <c r="O514" s="266">
        <f>'01-Mapa de riesgo-UO'!AF518</f>
        <v>0</v>
      </c>
      <c r="P514" s="268">
        <f>'01-Mapa de riesgo-UO'!AK518</f>
        <v>0</v>
      </c>
      <c r="Q514" s="268">
        <f>'01-Mapa de riesgo-UO'!AP518</f>
        <v>0</v>
      </c>
      <c r="R514" s="464" t="e">
        <f>'01-Mapa de riesgo-UO'!AR518</f>
        <v>#DIV/0!</v>
      </c>
      <c r="S514" s="580"/>
      <c r="T514" s="581"/>
      <c r="U514" s="269">
        <f>'01-Mapa de riesgo-UO'!AW518</f>
        <v>0</v>
      </c>
      <c r="V514" s="269">
        <f>'01-Mapa de riesgo-UO'!AX518</f>
        <v>0</v>
      </c>
      <c r="W514" s="270">
        <f>'01-Mapa de riesgo-UO'!K518</f>
        <v>0</v>
      </c>
      <c r="X514" s="290"/>
      <c r="Y514" s="291"/>
      <c r="Z514" s="292"/>
      <c r="AA514" s="292"/>
      <c r="AB514" s="479"/>
      <c r="AC514" s="264"/>
    </row>
    <row r="515" spans="1:29" ht="12.75" hidden="1" customHeight="1" x14ac:dyDescent="0.2">
      <c r="A515" s="462"/>
      <c r="B515" s="462"/>
      <c r="C515" s="462"/>
      <c r="D515" s="462"/>
      <c r="E515" s="462"/>
      <c r="F515" s="462"/>
      <c r="G515" s="266">
        <f>'01-Mapa de riesgo-UO'!I519</f>
        <v>0</v>
      </c>
      <c r="H515" s="462"/>
      <c r="I515" s="462"/>
      <c r="J515" s="462"/>
      <c r="K515" s="568"/>
      <c r="L515" s="568"/>
      <c r="M515" s="267">
        <f>'01-Mapa de riesgo-UO'!W519</f>
        <v>0</v>
      </c>
      <c r="N515" s="266">
        <f>'01-Mapa de riesgo-UO'!AB519</f>
        <v>0</v>
      </c>
      <c r="O515" s="266">
        <f>'01-Mapa de riesgo-UO'!AF519</f>
        <v>0</v>
      </c>
      <c r="P515" s="268">
        <f>'01-Mapa de riesgo-UO'!AK519</f>
        <v>0</v>
      </c>
      <c r="Q515" s="268">
        <f>'01-Mapa de riesgo-UO'!AP519</f>
        <v>0</v>
      </c>
      <c r="R515" s="462"/>
      <c r="S515" s="580"/>
      <c r="T515" s="581"/>
      <c r="U515" s="269">
        <f>'01-Mapa de riesgo-UO'!AW519</f>
        <v>0</v>
      </c>
      <c r="V515" s="269">
        <f>'01-Mapa de riesgo-UO'!AX519</f>
        <v>0</v>
      </c>
      <c r="W515" s="270">
        <f>'01-Mapa de riesgo-UO'!K519</f>
        <v>0</v>
      </c>
      <c r="X515" s="290"/>
      <c r="Y515" s="291"/>
      <c r="Z515" s="292"/>
      <c r="AA515" s="292"/>
      <c r="AB515" s="469"/>
      <c r="AC515" s="264"/>
    </row>
    <row r="516" spans="1:29" ht="12.75" hidden="1" customHeight="1" x14ac:dyDescent="0.2">
      <c r="A516" s="463"/>
      <c r="B516" s="463"/>
      <c r="C516" s="463"/>
      <c r="D516" s="463"/>
      <c r="E516" s="463"/>
      <c r="F516" s="463"/>
      <c r="G516" s="266">
        <f>'01-Mapa de riesgo-UO'!I520</f>
        <v>0</v>
      </c>
      <c r="H516" s="463"/>
      <c r="I516" s="463"/>
      <c r="J516" s="463"/>
      <c r="K516" s="569"/>
      <c r="L516" s="569"/>
      <c r="M516" s="267">
        <f>'01-Mapa de riesgo-UO'!W520</f>
        <v>0</v>
      </c>
      <c r="N516" s="266">
        <f>'01-Mapa de riesgo-UO'!AB520</f>
        <v>0</v>
      </c>
      <c r="O516" s="266">
        <f>'01-Mapa de riesgo-UO'!AF520</f>
        <v>0</v>
      </c>
      <c r="P516" s="268">
        <f>'01-Mapa de riesgo-UO'!AK520</f>
        <v>0</v>
      </c>
      <c r="Q516" s="268">
        <f>'01-Mapa de riesgo-UO'!AP520</f>
        <v>0</v>
      </c>
      <c r="R516" s="463"/>
      <c r="S516" s="580"/>
      <c r="T516" s="581"/>
      <c r="U516" s="269">
        <f>'01-Mapa de riesgo-UO'!AW520</f>
        <v>0</v>
      </c>
      <c r="V516" s="269">
        <f>'01-Mapa de riesgo-UO'!AX520</f>
        <v>0</v>
      </c>
      <c r="W516" s="270">
        <f>'01-Mapa de riesgo-UO'!K520</f>
        <v>0</v>
      </c>
      <c r="X516" s="290"/>
      <c r="Y516" s="291"/>
      <c r="Z516" s="292"/>
      <c r="AA516" s="292"/>
      <c r="AB516" s="470"/>
      <c r="AC516" s="264"/>
    </row>
    <row r="517" spans="1:29" ht="12.75" hidden="1" customHeight="1" x14ac:dyDescent="0.2">
      <c r="A517" s="465">
        <v>170</v>
      </c>
      <c r="B517" s="465">
        <f>'01-Mapa de riesgo-UO'!D521</f>
        <v>0</v>
      </c>
      <c r="C517" s="461">
        <f>+'01-Mapa de riesgo-UO'!F521</f>
        <v>0</v>
      </c>
      <c r="D517" s="461">
        <f>'01-Mapa de riesgo-UO'!J521</f>
        <v>0</v>
      </c>
      <c r="E517" s="461">
        <f>'01-Mapa de riesgo-UO'!K521</f>
        <v>0</v>
      </c>
      <c r="F517" s="461">
        <f>'01-Mapa de riesgo-UO'!L521</f>
        <v>0</v>
      </c>
      <c r="G517" s="266">
        <f>'01-Mapa de riesgo-UO'!I521</f>
        <v>0</v>
      </c>
      <c r="H517" s="461">
        <f>'01-Mapa de riesgo-UO'!M521</f>
        <v>0</v>
      </c>
      <c r="I517" s="464" t="str">
        <f>'01-Mapa de riesgo-UO'!AT521</f>
        <v>LEVE</v>
      </c>
      <c r="J517" s="461">
        <f>'01-Mapa de riesgo-UO'!AU521</f>
        <v>0</v>
      </c>
      <c r="K517" s="570"/>
      <c r="L517" s="567"/>
      <c r="M517" s="267">
        <f>'01-Mapa de riesgo-UO'!W521</f>
        <v>0</v>
      </c>
      <c r="N517" s="266">
        <f>'01-Mapa de riesgo-UO'!AB521</f>
        <v>0</v>
      </c>
      <c r="O517" s="266">
        <f>'01-Mapa de riesgo-UO'!AF521</f>
        <v>0</v>
      </c>
      <c r="P517" s="268">
        <f>'01-Mapa de riesgo-UO'!AK521</f>
        <v>0</v>
      </c>
      <c r="Q517" s="268">
        <f>'01-Mapa de riesgo-UO'!AP521</f>
        <v>0</v>
      </c>
      <c r="R517" s="464" t="e">
        <f>'01-Mapa de riesgo-UO'!AR521</f>
        <v>#DIV/0!</v>
      </c>
      <c r="S517" s="580"/>
      <c r="T517" s="581"/>
      <c r="U517" s="269">
        <f>'01-Mapa de riesgo-UO'!AW521</f>
        <v>0</v>
      </c>
      <c r="V517" s="269">
        <f>'01-Mapa de riesgo-UO'!AX521</f>
        <v>0</v>
      </c>
      <c r="W517" s="270">
        <f>'01-Mapa de riesgo-UO'!K521</f>
        <v>0</v>
      </c>
      <c r="X517" s="290"/>
      <c r="Y517" s="291"/>
      <c r="Z517" s="292"/>
      <c r="AA517" s="292"/>
      <c r="AB517" s="479"/>
      <c r="AC517" s="264"/>
    </row>
    <row r="518" spans="1:29" ht="12.75" hidden="1" customHeight="1" x14ac:dyDescent="0.2">
      <c r="A518" s="462"/>
      <c r="B518" s="462"/>
      <c r="C518" s="462"/>
      <c r="D518" s="462"/>
      <c r="E518" s="462"/>
      <c r="F518" s="462"/>
      <c r="G518" s="266">
        <f>'01-Mapa de riesgo-UO'!I522</f>
        <v>0</v>
      </c>
      <c r="H518" s="462"/>
      <c r="I518" s="462"/>
      <c r="J518" s="462"/>
      <c r="K518" s="568"/>
      <c r="L518" s="568"/>
      <c r="M518" s="267">
        <f>'01-Mapa de riesgo-UO'!W522</f>
        <v>0</v>
      </c>
      <c r="N518" s="266">
        <f>'01-Mapa de riesgo-UO'!AB522</f>
        <v>0</v>
      </c>
      <c r="O518" s="266">
        <f>'01-Mapa de riesgo-UO'!AF522</f>
        <v>0</v>
      </c>
      <c r="P518" s="268">
        <f>'01-Mapa de riesgo-UO'!AK522</f>
        <v>0</v>
      </c>
      <c r="Q518" s="268">
        <f>'01-Mapa de riesgo-UO'!AP522</f>
        <v>0</v>
      </c>
      <c r="R518" s="462"/>
      <c r="S518" s="580"/>
      <c r="T518" s="581"/>
      <c r="U518" s="269">
        <f>'01-Mapa de riesgo-UO'!AW522</f>
        <v>0</v>
      </c>
      <c r="V518" s="269">
        <f>'01-Mapa de riesgo-UO'!AX522</f>
        <v>0</v>
      </c>
      <c r="W518" s="270">
        <f>'01-Mapa de riesgo-UO'!K522</f>
        <v>0</v>
      </c>
      <c r="X518" s="290"/>
      <c r="Y518" s="291"/>
      <c r="Z518" s="292"/>
      <c r="AA518" s="292"/>
      <c r="AB518" s="469"/>
      <c r="AC518" s="264"/>
    </row>
    <row r="519" spans="1:29" ht="12.75" hidden="1" customHeight="1" x14ac:dyDescent="0.2">
      <c r="A519" s="463"/>
      <c r="B519" s="463"/>
      <c r="C519" s="463"/>
      <c r="D519" s="463"/>
      <c r="E519" s="463"/>
      <c r="F519" s="463"/>
      <c r="G519" s="266">
        <f>'01-Mapa de riesgo-UO'!I523</f>
        <v>0</v>
      </c>
      <c r="H519" s="463"/>
      <c r="I519" s="463"/>
      <c r="J519" s="463"/>
      <c r="K519" s="569"/>
      <c r="L519" s="569"/>
      <c r="M519" s="267">
        <f>'01-Mapa de riesgo-UO'!W523</f>
        <v>0</v>
      </c>
      <c r="N519" s="266">
        <f>'01-Mapa de riesgo-UO'!AB523</f>
        <v>0</v>
      </c>
      <c r="O519" s="266">
        <f>'01-Mapa de riesgo-UO'!AF523</f>
        <v>0</v>
      </c>
      <c r="P519" s="268">
        <f>'01-Mapa de riesgo-UO'!AK523</f>
        <v>0</v>
      </c>
      <c r="Q519" s="268">
        <f>'01-Mapa de riesgo-UO'!AP523</f>
        <v>0</v>
      </c>
      <c r="R519" s="463"/>
      <c r="S519" s="580"/>
      <c r="T519" s="581"/>
      <c r="U519" s="269">
        <f>'01-Mapa de riesgo-UO'!AW523</f>
        <v>0</v>
      </c>
      <c r="V519" s="269">
        <f>'01-Mapa de riesgo-UO'!AX523</f>
        <v>0</v>
      </c>
      <c r="W519" s="270">
        <f>'01-Mapa de riesgo-UO'!K523</f>
        <v>0</v>
      </c>
      <c r="X519" s="290"/>
      <c r="Y519" s="291"/>
      <c r="Z519" s="292"/>
      <c r="AA519" s="292"/>
      <c r="AB519" s="470"/>
      <c r="AC519" s="264"/>
    </row>
    <row r="520" spans="1:29" ht="12.75" hidden="1" customHeight="1" x14ac:dyDescent="0.2">
      <c r="A520" s="465">
        <v>171</v>
      </c>
      <c r="B520" s="465">
        <f>'01-Mapa de riesgo-UO'!D524</f>
        <v>0</v>
      </c>
      <c r="C520" s="461">
        <f>+'01-Mapa de riesgo-UO'!F524</f>
        <v>0</v>
      </c>
      <c r="D520" s="461">
        <f>'01-Mapa de riesgo-UO'!J524</f>
        <v>0</v>
      </c>
      <c r="E520" s="461">
        <f>'01-Mapa de riesgo-UO'!K524</f>
        <v>0</v>
      </c>
      <c r="F520" s="461">
        <f>'01-Mapa de riesgo-UO'!L524</f>
        <v>0</v>
      </c>
      <c r="G520" s="266">
        <f>'01-Mapa de riesgo-UO'!I524</f>
        <v>0</v>
      </c>
      <c r="H520" s="461">
        <f>'01-Mapa de riesgo-UO'!M524</f>
        <v>0</v>
      </c>
      <c r="I520" s="464" t="str">
        <f>'01-Mapa de riesgo-UO'!AT524</f>
        <v>LEVE</v>
      </c>
      <c r="J520" s="461">
        <f>'01-Mapa de riesgo-UO'!AU524</f>
        <v>0</v>
      </c>
      <c r="K520" s="570"/>
      <c r="L520" s="567"/>
      <c r="M520" s="267">
        <f>'01-Mapa de riesgo-UO'!W524</f>
        <v>0</v>
      </c>
      <c r="N520" s="266">
        <f>'01-Mapa de riesgo-UO'!AB524</f>
        <v>0</v>
      </c>
      <c r="O520" s="266">
        <f>'01-Mapa de riesgo-UO'!AF524</f>
        <v>0</v>
      </c>
      <c r="P520" s="268">
        <f>'01-Mapa de riesgo-UO'!AK524</f>
        <v>0</v>
      </c>
      <c r="Q520" s="268">
        <f>'01-Mapa de riesgo-UO'!AP524</f>
        <v>0</v>
      </c>
      <c r="R520" s="464" t="e">
        <f>'01-Mapa de riesgo-UO'!AR524</f>
        <v>#DIV/0!</v>
      </c>
      <c r="S520" s="580"/>
      <c r="T520" s="581"/>
      <c r="U520" s="269">
        <f>'01-Mapa de riesgo-UO'!AW524</f>
        <v>0</v>
      </c>
      <c r="V520" s="269">
        <f>'01-Mapa de riesgo-UO'!AX524</f>
        <v>0</v>
      </c>
      <c r="W520" s="270">
        <f>'01-Mapa de riesgo-UO'!K524</f>
        <v>0</v>
      </c>
      <c r="X520" s="290"/>
      <c r="Y520" s="291"/>
      <c r="Z520" s="292"/>
      <c r="AA520" s="292"/>
      <c r="AB520" s="479"/>
      <c r="AC520" s="264"/>
    </row>
    <row r="521" spans="1:29" ht="12.75" hidden="1" customHeight="1" x14ac:dyDescent="0.2">
      <c r="A521" s="462"/>
      <c r="B521" s="462"/>
      <c r="C521" s="462"/>
      <c r="D521" s="462"/>
      <c r="E521" s="462"/>
      <c r="F521" s="462"/>
      <c r="G521" s="266">
        <f>'01-Mapa de riesgo-UO'!I525</f>
        <v>0</v>
      </c>
      <c r="H521" s="462"/>
      <c r="I521" s="462"/>
      <c r="J521" s="462"/>
      <c r="K521" s="568"/>
      <c r="L521" s="568"/>
      <c r="M521" s="267">
        <f>'01-Mapa de riesgo-UO'!W525</f>
        <v>0</v>
      </c>
      <c r="N521" s="266">
        <f>'01-Mapa de riesgo-UO'!AB525</f>
        <v>0</v>
      </c>
      <c r="O521" s="266">
        <f>'01-Mapa de riesgo-UO'!AF525</f>
        <v>0</v>
      </c>
      <c r="P521" s="268">
        <f>'01-Mapa de riesgo-UO'!AK525</f>
        <v>0</v>
      </c>
      <c r="Q521" s="268">
        <f>'01-Mapa de riesgo-UO'!AP525</f>
        <v>0</v>
      </c>
      <c r="R521" s="462"/>
      <c r="S521" s="580"/>
      <c r="T521" s="581"/>
      <c r="U521" s="269">
        <f>'01-Mapa de riesgo-UO'!AW525</f>
        <v>0</v>
      </c>
      <c r="V521" s="269">
        <f>'01-Mapa de riesgo-UO'!AX525</f>
        <v>0</v>
      </c>
      <c r="W521" s="270">
        <f>'01-Mapa de riesgo-UO'!K525</f>
        <v>0</v>
      </c>
      <c r="X521" s="290"/>
      <c r="Y521" s="291"/>
      <c r="Z521" s="292"/>
      <c r="AA521" s="292"/>
      <c r="AB521" s="469"/>
      <c r="AC521" s="264"/>
    </row>
    <row r="522" spans="1:29" ht="12.75" hidden="1" customHeight="1" x14ac:dyDescent="0.2">
      <c r="A522" s="463"/>
      <c r="B522" s="463"/>
      <c r="C522" s="463"/>
      <c r="D522" s="463"/>
      <c r="E522" s="463"/>
      <c r="F522" s="463"/>
      <c r="G522" s="266">
        <f>'01-Mapa de riesgo-UO'!I526</f>
        <v>0</v>
      </c>
      <c r="H522" s="463"/>
      <c r="I522" s="463"/>
      <c r="J522" s="463"/>
      <c r="K522" s="569"/>
      <c r="L522" s="569"/>
      <c r="M522" s="267">
        <f>'01-Mapa de riesgo-UO'!W526</f>
        <v>0</v>
      </c>
      <c r="N522" s="266">
        <f>'01-Mapa de riesgo-UO'!AB526</f>
        <v>0</v>
      </c>
      <c r="O522" s="266">
        <f>'01-Mapa de riesgo-UO'!AF526</f>
        <v>0</v>
      </c>
      <c r="P522" s="268">
        <f>'01-Mapa de riesgo-UO'!AK526</f>
        <v>0</v>
      </c>
      <c r="Q522" s="268">
        <f>'01-Mapa de riesgo-UO'!AP526</f>
        <v>0</v>
      </c>
      <c r="R522" s="463"/>
      <c r="S522" s="580"/>
      <c r="T522" s="581"/>
      <c r="U522" s="269">
        <f>'01-Mapa de riesgo-UO'!AW526</f>
        <v>0</v>
      </c>
      <c r="V522" s="269">
        <f>'01-Mapa de riesgo-UO'!AX526</f>
        <v>0</v>
      </c>
      <c r="W522" s="270">
        <f>'01-Mapa de riesgo-UO'!K526</f>
        <v>0</v>
      </c>
      <c r="X522" s="290"/>
      <c r="Y522" s="291"/>
      <c r="Z522" s="292"/>
      <c r="AA522" s="292"/>
      <c r="AB522" s="470"/>
      <c r="AC522" s="264"/>
    </row>
    <row r="523" spans="1:29" ht="12.75" hidden="1" customHeight="1" x14ac:dyDescent="0.2">
      <c r="A523" s="465">
        <v>172</v>
      </c>
      <c r="B523" s="465">
        <f>'01-Mapa de riesgo-UO'!D527</f>
        <v>0</v>
      </c>
      <c r="C523" s="461">
        <f>+'01-Mapa de riesgo-UO'!F527</f>
        <v>0</v>
      </c>
      <c r="D523" s="461">
        <f>'01-Mapa de riesgo-UO'!J527</f>
        <v>0</v>
      </c>
      <c r="E523" s="461">
        <f>'01-Mapa de riesgo-UO'!K527</f>
        <v>0</v>
      </c>
      <c r="F523" s="461">
        <f>'01-Mapa de riesgo-UO'!L527</f>
        <v>0</v>
      </c>
      <c r="G523" s="266">
        <f>'01-Mapa de riesgo-UO'!I527</f>
        <v>0</v>
      </c>
      <c r="H523" s="461">
        <f>'01-Mapa de riesgo-UO'!M527</f>
        <v>0</v>
      </c>
      <c r="I523" s="464" t="str">
        <f>'01-Mapa de riesgo-UO'!AT527</f>
        <v>LEVE</v>
      </c>
      <c r="J523" s="461">
        <f>'01-Mapa de riesgo-UO'!AU527</f>
        <v>0</v>
      </c>
      <c r="K523" s="570"/>
      <c r="L523" s="567"/>
      <c r="M523" s="267">
        <f>'01-Mapa de riesgo-UO'!W527</f>
        <v>0</v>
      </c>
      <c r="N523" s="266">
        <f>'01-Mapa de riesgo-UO'!AB527</f>
        <v>0</v>
      </c>
      <c r="O523" s="266">
        <f>'01-Mapa de riesgo-UO'!AF527</f>
        <v>0</v>
      </c>
      <c r="P523" s="268">
        <f>'01-Mapa de riesgo-UO'!AK527</f>
        <v>0</v>
      </c>
      <c r="Q523" s="268">
        <f>'01-Mapa de riesgo-UO'!AP527</f>
        <v>0</v>
      </c>
      <c r="R523" s="464" t="e">
        <f>'01-Mapa de riesgo-UO'!AR527</f>
        <v>#DIV/0!</v>
      </c>
      <c r="S523" s="580"/>
      <c r="T523" s="581"/>
      <c r="U523" s="269">
        <f>'01-Mapa de riesgo-UO'!AW527</f>
        <v>0</v>
      </c>
      <c r="V523" s="269">
        <f>'01-Mapa de riesgo-UO'!AX527</f>
        <v>0</v>
      </c>
      <c r="W523" s="270">
        <f>'01-Mapa de riesgo-UO'!K527</f>
        <v>0</v>
      </c>
      <c r="X523" s="290"/>
      <c r="Y523" s="291"/>
      <c r="Z523" s="292"/>
      <c r="AA523" s="292"/>
      <c r="AB523" s="479"/>
      <c r="AC523" s="264"/>
    </row>
    <row r="524" spans="1:29" ht="12.75" hidden="1" customHeight="1" x14ac:dyDescent="0.2">
      <c r="A524" s="462"/>
      <c r="B524" s="462"/>
      <c r="C524" s="462"/>
      <c r="D524" s="462"/>
      <c r="E524" s="462"/>
      <c r="F524" s="462"/>
      <c r="G524" s="266">
        <f>'01-Mapa de riesgo-UO'!I528</f>
        <v>0</v>
      </c>
      <c r="H524" s="462"/>
      <c r="I524" s="462"/>
      <c r="J524" s="462"/>
      <c r="K524" s="568"/>
      <c r="L524" s="568"/>
      <c r="M524" s="267">
        <f>'01-Mapa de riesgo-UO'!W528</f>
        <v>0</v>
      </c>
      <c r="N524" s="266">
        <f>'01-Mapa de riesgo-UO'!AB528</f>
        <v>0</v>
      </c>
      <c r="O524" s="266">
        <f>'01-Mapa de riesgo-UO'!AF528</f>
        <v>0</v>
      </c>
      <c r="P524" s="268">
        <f>'01-Mapa de riesgo-UO'!AK528</f>
        <v>0</v>
      </c>
      <c r="Q524" s="268">
        <f>'01-Mapa de riesgo-UO'!AP528</f>
        <v>0</v>
      </c>
      <c r="R524" s="462"/>
      <c r="S524" s="580"/>
      <c r="T524" s="581"/>
      <c r="U524" s="269">
        <f>'01-Mapa de riesgo-UO'!AW528</f>
        <v>0</v>
      </c>
      <c r="V524" s="269">
        <f>'01-Mapa de riesgo-UO'!AX528</f>
        <v>0</v>
      </c>
      <c r="W524" s="270">
        <f>'01-Mapa de riesgo-UO'!K528</f>
        <v>0</v>
      </c>
      <c r="X524" s="290"/>
      <c r="Y524" s="291"/>
      <c r="Z524" s="292"/>
      <c r="AA524" s="292"/>
      <c r="AB524" s="469"/>
      <c r="AC524" s="264"/>
    </row>
    <row r="525" spans="1:29" ht="12.75" hidden="1" customHeight="1" x14ac:dyDescent="0.2">
      <c r="A525" s="463"/>
      <c r="B525" s="463"/>
      <c r="C525" s="463"/>
      <c r="D525" s="463"/>
      <c r="E525" s="463"/>
      <c r="F525" s="463"/>
      <c r="G525" s="266">
        <f>'01-Mapa de riesgo-UO'!I529</f>
        <v>0</v>
      </c>
      <c r="H525" s="463"/>
      <c r="I525" s="463"/>
      <c r="J525" s="463"/>
      <c r="K525" s="569"/>
      <c r="L525" s="569"/>
      <c r="M525" s="267">
        <f>'01-Mapa de riesgo-UO'!W529</f>
        <v>0</v>
      </c>
      <c r="N525" s="266">
        <f>'01-Mapa de riesgo-UO'!AB529</f>
        <v>0</v>
      </c>
      <c r="O525" s="266">
        <f>'01-Mapa de riesgo-UO'!AF529</f>
        <v>0</v>
      </c>
      <c r="P525" s="268">
        <f>'01-Mapa de riesgo-UO'!AK529</f>
        <v>0</v>
      </c>
      <c r="Q525" s="268">
        <f>'01-Mapa de riesgo-UO'!AP529</f>
        <v>0</v>
      </c>
      <c r="R525" s="463"/>
      <c r="S525" s="580"/>
      <c r="T525" s="581"/>
      <c r="U525" s="269">
        <f>'01-Mapa de riesgo-UO'!AW529</f>
        <v>0</v>
      </c>
      <c r="V525" s="269">
        <f>'01-Mapa de riesgo-UO'!AX529</f>
        <v>0</v>
      </c>
      <c r="W525" s="270">
        <f>'01-Mapa de riesgo-UO'!K529</f>
        <v>0</v>
      </c>
      <c r="X525" s="290"/>
      <c r="Y525" s="291"/>
      <c r="Z525" s="292"/>
      <c r="AA525" s="292"/>
      <c r="AB525" s="470"/>
      <c r="AC525" s="264"/>
    </row>
    <row r="526" spans="1:29" ht="12.75" hidden="1" customHeight="1" x14ac:dyDescent="0.2">
      <c r="A526" s="465">
        <v>173</v>
      </c>
      <c r="B526" s="465">
        <f>'01-Mapa de riesgo-UO'!D530</f>
        <v>0</v>
      </c>
      <c r="C526" s="461">
        <f>+'01-Mapa de riesgo-UO'!F530</f>
        <v>0</v>
      </c>
      <c r="D526" s="461">
        <f>'01-Mapa de riesgo-UO'!J530</f>
        <v>0</v>
      </c>
      <c r="E526" s="461">
        <f>'01-Mapa de riesgo-UO'!K530</f>
        <v>0</v>
      </c>
      <c r="F526" s="461">
        <f>'01-Mapa de riesgo-UO'!L530</f>
        <v>0</v>
      </c>
      <c r="G526" s="266">
        <f>'01-Mapa de riesgo-UO'!I530</f>
        <v>0</v>
      </c>
      <c r="H526" s="461">
        <f>'01-Mapa de riesgo-UO'!M530</f>
        <v>0</v>
      </c>
      <c r="I526" s="464" t="str">
        <f>'01-Mapa de riesgo-UO'!AT530</f>
        <v>LEVE</v>
      </c>
      <c r="J526" s="461">
        <f>'01-Mapa de riesgo-UO'!AU530</f>
        <v>0</v>
      </c>
      <c r="K526" s="570"/>
      <c r="L526" s="567"/>
      <c r="M526" s="267">
        <f>'01-Mapa de riesgo-UO'!W530</f>
        <v>0</v>
      </c>
      <c r="N526" s="266">
        <f>'01-Mapa de riesgo-UO'!AB530</f>
        <v>0</v>
      </c>
      <c r="O526" s="266">
        <f>'01-Mapa de riesgo-UO'!AF530</f>
        <v>0</v>
      </c>
      <c r="P526" s="268">
        <f>'01-Mapa de riesgo-UO'!AK530</f>
        <v>0</v>
      </c>
      <c r="Q526" s="268">
        <f>'01-Mapa de riesgo-UO'!AP530</f>
        <v>0</v>
      </c>
      <c r="R526" s="464" t="e">
        <f>'01-Mapa de riesgo-UO'!AR530</f>
        <v>#DIV/0!</v>
      </c>
      <c r="S526" s="580"/>
      <c r="T526" s="581"/>
      <c r="U526" s="269">
        <f>'01-Mapa de riesgo-UO'!AW530</f>
        <v>0</v>
      </c>
      <c r="V526" s="269">
        <f>'01-Mapa de riesgo-UO'!AX530</f>
        <v>0</v>
      </c>
      <c r="W526" s="270">
        <f>'01-Mapa de riesgo-UO'!K530</f>
        <v>0</v>
      </c>
      <c r="X526" s="290"/>
      <c r="Y526" s="291"/>
      <c r="Z526" s="292"/>
      <c r="AA526" s="292"/>
      <c r="AB526" s="479"/>
      <c r="AC526" s="264"/>
    </row>
    <row r="527" spans="1:29" ht="12.75" hidden="1" customHeight="1" x14ac:dyDescent="0.2">
      <c r="A527" s="462"/>
      <c r="B527" s="462"/>
      <c r="C527" s="462"/>
      <c r="D527" s="462"/>
      <c r="E527" s="462"/>
      <c r="F527" s="462"/>
      <c r="G527" s="266">
        <f>'01-Mapa de riesgo-UO'!I531</f>
        <v>0</v>
      </c>
      <c r="H527" s="462"/>
      <c r="I527" s="462"/>
      <c r="J527" s="462"/>
      <c r="K527" s="568"/>
      <c r="L527" s="568"/>
      <c r="M527" s="267">
        <f>'01-Mapa de riesgo-UO'!W531</f>
        <v>0</v>
      </c>
      <c r="N527" s="266">
        <f>'01-Mapa de riesgo-UO'!AB531</f>
        <v>0</v>
      </c>
      <c r="O527" s="266">
        <f>'01-Mapa de riesgo-UO'!AF531</f>
        <v>0</v>
      </c>
      <c r="P527" s="268">
        <f>'01-Mapa de riesgo-UO'!AK531</f>
        <v>0</v>
      </c>
      <c r="Q527" s="268">
        <f>'01-Mapa de riesgo-UO'!AP531</f>
        <v>0</v>
      </c>
      <c r="R527" s="462"/>
      <c r="S527" s="580"/>
      <c r="T527" s="581"/>
      <c r="U527" s="269">
        <f>'01-Mapa de riesgo-UO'!AW531</f>
        <v>0</v>
      </c>
      <c r="V527" s="269">
        <f>'01-Mapa de riesgo-UO'!AX531</f>
        <v>0</v>
      </c>
      <c r="W527" s="270">
        <f>'01-Mapa de riesgo-UO'!K531</f>
        <v>0</v>
      </c>
      <c r="X527" s="290"/>
      <c r="Y527" s="291"/>
      <c r="Z527" s="292"/>
      <c r="AA527" s="292"/>
      <c r="AB527" s="469"/>
      <c r="AC527" s="264"/>
    </row>
    <row r="528" spans="1:29" ht="12.75" hidden="1" customHeight="1" x14ac:dyDescent="0.2">
      <c r="A528" s="463"/>
      <c r="B528" s="463"/>
      <c r="C528" s="463"/>
      <c r="D528" s="463"/>
      <c r="E528" s="463"/>
      <c r="F528" s="463"/>
      <c r="G528" s="266">
        <f>'01-Mapa de riesgo-UO'!I532</f>
        <v>0</v>
      </c>
      <c r="H528" s="463"/>
      <c r="I528" s="463"/>
      <c r="J528" s="463"/>
      <c r="K528" s="569"/>
      <c r="L528" s="569"/>
      <c r="M528" s="267">
        <f>'01-Mapa de riesgo-UO'!W532</f>
        <v>0</v>
      </c>
      <c r="N528" s="266">
        <f>'01-Mapa de riesgo-UO'!AB532</f>
        <v>0</v>
      </c>
      <c r="O528" s="266">
        <f>'01-Mapa de riesgo-UO'!AF532</f>
        <v>0</v>
      </c>
      <c r="P528" s="268">
        <f>'01-Mapa de riesgo-UO'!AK532</f>
        <v>0</v>
      </c>
      <c r="Q528" s="268">
        <f>'01-Mapa de riesgo-UO'!AP532</f>
        <v>0</v>
      </c>
      <c r="R528" s="463"/>
      <c r="S528" s="580"/>
      <c r="T528" s="581"/>
      <c r="U528" s="269">
        <f>'01-Mapa de riesgo-UO'!AW532</f>
        <v>0</v>
      </c>
      <c r="V528" s="269">
        <f>'01-Mapa de riesgo-UO'!AX532</f>
        <v>0</v>
      </c>
      <c r="W528" s="270">
        <f>'01-Mapa de riesgo-UO'!K532</f>
        <v>0</v>
      </c>
      <c r="X528" s="290"/>
      <c r="Y528" s="291"/>
      <c r="Z528" s="292"/>
      <c r="AA528" s="292"/>
      <c r="AB528" s="470"/>
      <c r="AC528" s="264"/>
    </row>
    <row r="529" spans="1:29" ht="12.75" hidden="1" customHeight="1" x14ac:dyDescent="0.2">
      <c r="A529" s="465">
        <v>174</v>
      </c>
      <c r="B529" s="465">
        <f>'01-Mapa de riesgo-UO'!D533</f>
        <v>0</v>
      </c>
      <c r="C529" s="461">
        <f>+'01-Mapa de riesgo-UO'!F533</f>
        <v>0</v>
      </c>
      <c r="D529" s="461">
        <f>'01-Mapa de riesgo-UO'!J533</f>
        <v>0</v>
      </c>
      <c r="E529" s="461">
        <f>'01-Mapa de riesgo-UO'!K533</f>
        <v>0</v>
      </c>
      <c r="F529" s="461">
        <f>'01-Mapa de riesgo-UO'!L533</f>
        <v>0</v>
      </c>
      <c r="G529" s="266">
        <f>'01-Mapa de riesgo-UO'!I533</f>
        <v>0</v>
      </c>
      <c r="H529" s="461">
        <f>'01-Mapa de riesgo-UO'!M533</f>
        <v>0</v>
      </c>
      <c r="I529" s="464" t="str">
        <f>'01-Mapa de riesgo-UO'!AT533</f>
        <v>LEVE</v>
      </c>
      <c r="J529" s="461">
        <f>'01-Mapa de riesgo-UO'!AU533</f>
        <v>0</v>
      </c>
      <c r="K529" s="570"/>
      <c r="L529" s="567"/>
      <c r="M529" s="267">
        <f>'01-Mapa de riesgo-UO'!W533</f>
        <v>0</v>
      </c>
      <c r="N529" s="266">
        <f>'01-Mapa de riesgo-UO'!AB533</f>
        <v>0</v>
      </c>
      <c r="O529" s="266">
        <f>'01-Mapa de riesgo-UO'!AF533</f>
        <v>0</v>
      </c>
      <c r="P529" s="268">
        <f>'01-Mapa de riesgo-UO'!AK533</f>
        <v>0</v>
      </c>
      <c r="Q529" s="268">
        <f>'01-Mapa de riesgo-UO'!AP533</f>
        <v>0</v>
      </c>
      <c r="R529" s="464" t="e">
        <f>'01-Mapa de riesgo-UO'!AR533</f>
        <v>#DIV/0!</v>
      </c>
      <c r="S529" s="580"/>
      <c r="T529" s="581"/>
      <c r="U529" s="269">
        <f>'01-Mapa de riesgo-UO'!AW533</f>
        <v>0</v>
      </c>
      <c r="V529" s="269">
        <f>'01-Mapa de riesgo-UO'!AX533</f>
        <v>0</v>
      </c>
      <c r="W529" s="270">
        <f>'01-Mapa de riesgo-UO'!K533</f>
        <v>0</v>
      </c>
      <c r="X529" s="290"/>
      <c r="Y529" s="291"/>
      <c r="Z529" s="292"/>
      <c r="AA529" s="292"/>
      <c r="AB529" s="479"/>
      <c r="AC529" s="264"/>
    </row>
    <row r="530" spans="1:29" ht="12.75" hidden="1" customHeight="1" x14ac:dyDescent="0.2">
      <c r="A530" s="462"/>
      <c r="B530" s="462"/>
      <c r="C530" s="462"/>
      <c r="D530" s="462"/>
      <c r="E530" s="462"/>
      <c r="F530" s="462"/>
      <c r="G530" s="266">
        <f>'01-Mapa de riesgo-UO'!I534</f>
        <v>0</v>
      </c>
      <c r="H530" s="462"/>
      <c r="I530" s="462"/>
      <c r="J530" s="462"/>
      <c r="K530" s="568"/>
      <c r="L530" s="568"/>
      <c r="M530" s="267">
        <f>'01-Mapa de riesgo-UO'!W534</f>
        <v>0</v>
      </c>
      <c r="N530" s="266">
        <f>'01-Mapa de riesgo-UO'!AB534</f>
        <v>0</v>
      </c>
      <c r="O530" s="266">
        <f>'01-Mapa de riesgo-UO'!AF534</f>
        <v>0</v>
      </c>
      <c r="P530" s="268">
        <f>'01-Mapa de riesgo-UO'!AK534</f>
        <v>0</v>
      </c>
      <c r="Q530" s="268">
        <f>'01-Mapa de riesgo-UO'!AP534</f>
        <v>0</v>
      </c>
      <c r="R530" s="462"/>
      <c r="S530" s="580"/>
      <c r="T530" s="581"/>
      <c r="U530" s="269">
        <f>'01-Mapa de riesgo-UO'!AW534</f>
        <v>0</v>
      </c>
      <c r="V530" s="269">
        <f>'01-Mapa de riesgo-UO'!AX534</f>
        <v>0</v>
      </c>
      <c r="W530" s="270">
        <f>'01-Mapa de riesgo-UO'!K534</f>
        <v>0</v>
      </c>
      <c r="X530" s="290"/>
      <c r="Y530" s="291"/>
      <c r="Z530" s="292"/>
      <c r="AA530" s="292"/>
      <c r="AB530" s="469"/>
      <c r="AC530" s="264"/>
    </row>
    <row r="531" spans="1:29" ht="12.75" hidden="1" customHeight="1" x14ac:dyDescent="0.2">
      <c r="A531" s="463"/>
      <c r="B531" s="463"/>
      <c r="C531" s="463"/>
      <c r="D531" s="463"/>
      <c r="E531" s="463"/>
      <c r="F531" s="463"/>
      <c r="G531" s="266">
        <f>'01-Mapa de riesgo-UO'!I535</f>
        <v>0</v>
      </c>
      <c r="H531" s="463"/>
      <c r="I531" s="463"/>
      <c r="J531" s="463"/>
      <c r="K531" s="569"/>
      <c r="L531" s="569"/>
      <c r="M531" s="267">
        <f>'01-Mapa de riesgo-UO'!W535</f>
        <v>0</v>
      </c>
      <c r="N531" s="266">
        <f>'01-Mapa de riesgo-UO'!AB535</f>
        <v>0</v>
      </c>
      <c r="O531" s="266">
        <f>'01-Mapa de riesgo-UO'!AF535</f>
        <v>0</v>
      </c>
      <c r="P531" s="268">
        <f>'01-Mapa de riesgo-UO'!AK535</f>
        <v>0</v>
      </c>
      <c r="Q531" s="268">
        <f>'01-Mapa de riesgo-UO'!AP535</f>
        <v>0</v>
      </c>
      <c r="R531" s="463"/>
      <c r="S531" s="580"/>
      <c r="T531" s="581"/>
      <c r="U531" s="269">
        <f>'01-Mapa de riesgo-UO'!AW535</f>
        <v>0</v>
      </c>
      <c r="V531" s="269">
        <f>'01-Mapa de riesgo-UO'!AX535</f>
        <v>0</v>
      </c>
      <c r="W531" s="270">
        <f>'01-Mapa de riesgo-UO'!K535</f>
        <v>0</v>
      </c>
      <c r="X531" s="290"/>
      <c r="Y531" s="291"/>
      <c r="Z531" s="292"/>
      <c r="AA531" s="292"/>
      <c r="AB531" s="470"/>
      <c r="AC531" s="264"/>
    </row>
    <row r="532" spans="1:29" ht="12.75" hidden="1" customHeight="1" x14ac:dyDescent="0.2">
      <c r="A532" s="465">
        <v>175</v>
      </c>
      <c r="B532" s="465">
        <f>'01-Mapa de riesgo-UO'!D536</f>
        <v>0</v>
      </c>
      <c r="C532" s="461">
        <f>+'01-Mapa de riesgo-UO'!F536</f>
        <v>0</v>
      </c>
      <c r="D532" s="461">
        <f>'01-Mapa de riesgo-UO'!J536</f>
        <v>0</v>
      </c>
      <c r="E532" s="461">
        <f>'01-Mapa de riesgo-UO'!K536</f>
        <v>0</v>
      </c>
      <c r="F532" s="461">
        <f>'01-Mapa de riesgo-UO'!L536</f>
        <v>0</v>
      </c>
      <c r="G532" s="266">
        <f>'01-Mapa de riesgo-UO'!I536</f>
        <v>0</v>
      </c>
      <c r="H532" s="461">
        <f>'01-Mapa de riesgo-UO'!M536</f>
        <v>0</v>
      </c>
      <c r="I532" s="464" t="str">
        <f>'01-Mapa de riesgo-UO'!AT536</f>
        <v>LEVE</v>
      </c>
      <c r="J532" s="461">
        <f>'01-Mapa de riesgo-UO'!AU536</f>
        <v>0</v>
      </c>
      <c r="K532" s="570"/>
      <c r="L532" s="567"/>
      <c r="M532" s="267">
        <f>'01-Mapa de riesgo-UO'!W536</f>
        <v>0</v>
      </c>
      <c r="N532" s="266">
        <f>'01-Mapa de riesgo-UO'!AB536</f>
        <v>0</v>
      </c>
      <c r="O532" s="266">
        <f>'01-Mapa de riesgo-UO'!AF536</f>
        <v>0</v>
      </c>
      <c r="P532" s="268">
        <f>'01-Mapa de riesgo-UO'!AK536</f>
        <v>0</v>
      </c>
      <c r="Q532" s="268">
        <f>'01-Mapa de riesgo-UO'!AP536</f>
        <v>0</v>
      </c>
      <c r="R532" s="464" t="e">
        <f>'01-Mapa de riesgo-UO'!AR536</f>
        <v>#DIV/0!</v>
      </c>
      <c r="S532" s="580"/>
      <c r="T532" s="581"/>
      <c r="U532" s="269">
        <f>'01-Mapa de riesgo-UO'!AW536</f>
        <v>0</v>
      </c>
      <c r="V532" s="269">
        <f>'01-Mapa de riesgo-UO'!AX536</f>
        <v>0</v>
      </c>
      <c r="W532" s="270">
        <f>'01-Mapa de riesgo-UO'!K536</f>
        <v>0</v>
      </c>
      <c r="X532" s="290"/>
      <c r="Y532" s="291"/>
      <c r="Z532" s="292"/>
      <c r="AA532" s="292"/>
      <c r="AB532" s="479"/>
      <c r="AC532" s="264"/>
    </row>
    <row r="533" spans="1:29" ht="12.75" hidden="1" customHeight="1" x14ac:dyDescent="0.2">
      <c r="A533" s="462"/>
      <c r="B533" s="462"/>
      <c r="C533" s="462"/>
      <c r="D533" s="462"/>
      <c r="E533" s="462"/>
      <c r="F533" s="462"/>
      <c r="G533" s="266">
        <f>'01-Mapa de riesgo-UO'!I537</f>
        <v>0</v>
      </c>
      <c r="H533" s="462"/>
      <c r="I533" s="462"/>
      <c r="J533" s="462"/>
      <c r="K533" s="568"/>
      <c r="L533" s="568"/>
      <c r="M533" s="267">
        <f>'01-Mapa de riesgo-UO'!W537</f>
        <v>0</v>
      </c>
      <c r="N533" s="266">
        <f>'01-Mapa de riesgo-UO'!AB537</f>
        <v>0</v>
      </c>
      <c r="O533" s="266">
        <f>'01-Mapa de riesgo-UO'!AF537</f>
        <v>0</v>
      </c>
      <c r="P533" s="268">
        <f>'01-Mapa de riesgo-UO'!AK537</f>
        <v>0</v>
      </c>
      <c r="Q533" s="268">
        <f>'01-Mapa de riesgo-UO'!AP537</f>
        <v>0</v>
      </c>
      <c r="R533" s="462"/>
      <c r="S533" s="580"/>
      <c r="T533" s="581"/>
      <c r="U533" s="269">
        <f>'01-Mapa de riesgo-UO'!AW537</f>
        <v>0</v>
      </c>
      <c r="V533" s="269">
        <f>'01-Mapa de riesgo-UO'!AX537</f>
        <v>0</v>
      </c>
      <c r="W533" s="270">
        <f>'01-Mapa de riesgo-UO'!K537</f>
        <v>0</v>
      </c>
      <c r="X533" s="290"/>
      <c r="Y533" s="291"/>
      <c r="Z533" s="292"/>
      <c r="AA533" s="292"/>
      <c r="AB533" s="469"/>
      <c r="AC533" s="264"/>
    </row>
    <row r="534" spans="1:29" ht="12.75" hidden="1" customHeight="1" x14ac:dyDescent="0.2">
      <c r="A534" s="463"/>
      <c r="B534" s="463"/>
      <c r="C534" s="463"/>
      <c r="D534" s="463"/>
      <c r="E534" s="463"/>
      <c r="F534" s="463"/>
      <c r="G534" s="266">
        <f>'01-Mapa de riesgo-UO'!I538</f>
        <v>0</v>
      </c>
      <c r="H534" s="463"/>
      <c r="I534" s="463"/>
      <c r="J534" s="463"/>
      <c r="K534" s="569"/>
      <c r="L534" s="569"/>
      <c r="M534" s="267">
        <f>'01-Mapa de riesgo-UO'!W538</f>
        <v>0</v>
      </c>
      <c r="N534" s="266">
        <f>'01-Mapa de riesgo-UO'!AB538</f>
        <v>0</v>
      </c>
      <c r="O534" s="266">
        <f>'01-Mapa de riesgo-UO'!AF538</f>
        <v>0</v>
      </c>
      <c r="P534" s="268">
        <f>'01-Mapa de riesgo-UO'!AK538</f>
        <v>0</v>
      </c>
      <c r="Q534" s="268">
        <f>'01-Mapa de riesgo-UO'!AP538</f>
        <v>0</v>
      </c>
      <c r="R534" s="463"/>
      <c r="S534" s="580"/>
      <c r="T534" s="581"/>
      <c r="U534" s="269">
        <f>'01-Mapa de riesgo-UO'!AW538</f>
        <v>0</v>
      </c>
      <c r="V534" s="269">
        <f>'01-Mapa de riesgo-UO'!AX538</f>
        <v>0</v>
      </c>
      <c r="W534" s="270">
        <f>'01-Mapa de riesgo-UO'!K538</f>
        <v>0</v>
      </c>
      <c r="X534" s="290"/>
      <c r="Y534" s="291"/>
      <c r="Z534" s="292"/>
      <c r="AA534" s="292"/>
      <c r="AB534" s="470"/>
      <c r="AC534" s="264"/>
    </row>
    <row r="535" spans="1:29" ht="12.75" hidden="1" customHeight="1" x14ac:dyDescent="0.2">
      <c r="A535" s="465">
        <v>176</v>
      </c>
      <c r="B535" s="465">
        <f>'01-Mapa de riesgo-UO'!D539</f>
        <v>0</v>
      </c>
      <c r="C535" s="461">
        <f>+'01-Mapa de riesgo-UO'!F539</f>
        <v>0</v>
      </c>
      <c r="D535" s="461">
        <f>'01-Mapa de riesgo-UO'!J539</f>
        <v>0</v>
      </c>
      <c r="E535" s="461">
        <f>'01-Mapa de riesgo-UO'!K539</f>
        <v>0</v>
      </c>
      <c r="F535" s="461">
        <f>'01-Mapa de riesgo-UO'!L539</f>
        <v>0</v>
      </c>
      <c r="G535" s="266">
        <f>'01-Mapa de riesgo-UO'!I539</f>
        <v>0</v>
      </c>
      <c r="H535" s="461">
        <f>'01-Mapa de riesgo-UO'!M539</f>
        <v>0</v>
      </c>
      <c r="I535" s="464" t="str">
        <f>'01-Mapa de riesgo-UO'!AT539</f>
        <v>LEVE</v>
      </c>
      <c r="J535" s="461">
        <f>'01-Mapa de riesgo-UO'!AU539</f>
        <v>0</v>
      </c>
      <c r="K535" s="570"/>
      <c r="L535" s="567"/>
      <c r="M535" s="267">
        <f>'01-Mapa de riesgo-UO'!W539</f>
        <v>0</v>
      </c>
      <c r="N535" s="266">
        <f>'01-Mapa de riesgo-UO'!AB539</f>
        <v>0</v>
      </c>
      <c r="O535" s="266">
        <f>'01-Mapa de riesgo-UO'!AF539</f>
        <v>0</v>
      </c>
      <c r="P535" s="268">
        <f>'01-Mapa de riesgo-UO'!AK539</f>
        <v>0</v>
      </c>
      <c r="Q535" s="268">
        <f>'01-Mapa de riesgo-UO'!AP539</f>
        <v>0</v>
      </c>
      <c r="R535" s="464" t="e">
        <f>'01-Mapa de riesgo-UO'!AR539</f>
        <v>#DIV/0!</v>
      </c>
      <c r="S535" s="580"/>
      <c r="T535" s="581"/>
      <c r="U535" s="269">
        <f>'01-Mapa de riesgo-UO'!AW539</f>
        <v>0</v>
      </c>
      <c r="V535" s="269">
        <f>'01-Mapa de riesgo-UO'!AX539</f>
        <v>0</v>
      </c>
      <c r="W535" s="270">
        <f>'01-Mapa de riesgo-UO'!K539</f>
        <v>0</v>
      </c>
      <c r="X535" s="290"/>
      <c r="Y535" s="291"/>
      <c r="Z535" s="292"/>
      <c r="AA535" s="292"/>
      <c r="AB535" s="479"/>
      <c r="AC535" s="264"/>
    </row>
    <row r="536" spans="1:29" ht="12.75" hidden="1" customHeight="1" x14ac:dyDescent="0.2">
      <c r="A536" s="462"/>
      <c r="B536" s="462"/>
      <c r="C536" s="462"/>
      <c r="D536" s="462"/>
      <c r="E536" s="462"/>
      <c r="F536" s="462"/>
      <c r="G536" s="266">
        <f>'01-Mapa de riesgo-UO'!I540</f>
        <v>0</v>
      </c>
      <c r="H536" s="462"/>
      <c r="I536" s="462"/>
      <c r="J536" s="462"/>
      <c r="K536" s="568"/>
      <c r="L536" s="568"/>
      <c r="M536" s="267">
        <f>'01-Mapa de riesgo-UO'!W540</f>
        <v>0</v>
      </c>
      <c r="N536" s="266">
        <f>'01-Mapa de riesgo-UO'!AB540</f>
        <v>0</v>
      </c>
      <c r="O536" s="266">
        <f>'01-Mapa de riesgo-UO'!AF540</f>
        <v>0</v>
      </c>
      <c r="P536" s="268">
        <f>'01-Mapa de riesgo-UO'!AK540</f>
        <v>0</v>
      </c>
      <c r="Q536" s="268">
        <f>'01-Mapa de riesgo-UO'!AP540</f>
        <v>0</v>
      </c>
      <c r="R536" s="462"/>
      <c r="S536" s="580"/>
      <c r="T536" s="581"/>
      <c r="U536" s="269">
        <f>'01-Mapa de riesgo-UO'!AW540</f>
        <v>0</v>
      </c>
      <c r="V536" s="269">
        <f>'01-Mapa de riesgo-UO'!AX540</f>
        <v>0</v>
      </c>
      <c r="W536" s="270">
        <f>'01-Mapa de riesgo-UO'!K540</f>
        <v>0</v>
      </c>
      <c r="X536" s="290"/>
      <c r="Y536" s="291"/>
      <c r="Z536" s="292"/>
      <c r="AA536" s="292"/>
      <c r="AB536" s="469"/>
      <c r="AC536" s="264"/>
    </row>
    <row r="537" spans="1:29" ht="12.75" hidden="1" customHeight="1" x14ac:dyDescent="0.2">
      <c r="A537" s="463"/>
      <c r="B537" s="463"/>
      <c r="C537" s="463"/>
      <c r="D537" s="463"/>
      <c r="E537" s="463"/>
      <c r="F537" s="463"/>
      <c r="G537" s="266">
        <f>'01-Mapa de riesgo-UO'!I541</f>
        <v>0</v>
      </c>
      <c r="H537" s="463"/>
      <c r="I537" s="463"/>
      <c r="J537" s="463"/>
      <c r="K537" s="569"/>
      <c r="L537" s="569"/>
      <c r="M537" s="267">
        <f>'01-Mapa de riesgo-UO'!W541</f>
        <v>0</v>
      </c>
      <c r="N537" s="266">
        <f>'01-Mapa de riesgo-UO'!AB541</f>
        <v>0</v>
      </c>
      <c r="O537" s="266">
        <f>'01-Mapa de riesgo-UO'!AF541</f>
        <v>0</v>
      </c>
      <c r="P537" s="268">
        <f>'01-Mapa de riesgo-UO'!AK541</f>
        <v>0</v>
      </c>
      <c r="Q537" s="268">
        <f>'01-Mapa de riesgo-UO'!AP541</f>
        <v>0</v>
      </c>
      <c r="R537" s="463"/>
      <c r="S537" s="580"/>
      <c r="T537" s="581"/>
      <c r="U537" s="269">
        <f>'01-Mapa de riesgo-UO'!AW541</f>
        <v>0</v>
      </c>
      <c r="V537" s="269">
        <f>'01-Mapa de riesgo-UO'!AX541</f>
        <v>0</v>
      </c>
      <c r="W537" s="270">
        <f>'01-Mapa de riesgo-UO'!K541</f>
        <v>0</v>
      </c>
      <c r="X537" s="290"/>
      <c r="Y537" s="291"/>
      <c r="Z537" s="292"/>
      <c r="AA537" s="292"/>
      <c r="AB537" s="470"/>
      <c r="AC537" s="264"/>
    </row>
    <row r="538" spans="1:29" ht="12.75" hidden="1" customHeight="1" x14ac:dyDescent="0.2">
      <c r="A538" s="465">
        <v>177</v>
      </c>
      <c r="B538" s="465">
        <f>'01-Mapa de riesgo-UO'!D542</f>
        <v>0</v>
      </c>
      <c r="C538" s="461">
        <f>+'01-Mapa de riesgo-UO'!F542</f>
        <v>0</v>
      </c>
      <c r="D538" s="461">
        <f>'01-Mapa de riesgo-UO'!J542</f>
        <v>0</v>
      </c>
      <c r="E538" s="461">
        <f>'01-Mapa de riesgo-UO'!K542</f>
        <v>0</v>
      </c>
      <c r="F538" s="461">
        <f>'01-Mapa de riesgo-UO'!L542</f>
        <v>0</v>
      </c>
      <c r="G538" s="266">
        <f>'01-Mapa de riesgo-UO'!I542</f>
        <v>0</v>
      </c>
      <c r="H538" s="461">
        <f>'01-Mapa de riesgo-UO'!M542</f>
        <v>0</v>
      </c>
      <c r="I538" s="464" t="str">
        <f>'01-Mapa de riesgo-UO'!AT542</f>
        <v>LEVE</v>
      </c>
      <c r="J538" s="461">
        <f>'01-Mapa de riesgo-UO'!AU542</f>
        <v>0</v>
      </c>
      <c r="K538" s="570"/>
      <c r="L538" s="567"/>
      <c r="M538" s="267">
        <f>'01-Mapa de riesgo-UO'!W542</f>
        <v>0</v>
      </c>
      <c r="N538" s="266">
        <f>'01-Mapa de riesgo-UO'!AB542</f>
        <v>0</v>
      </c>
      <c r="O538" s="266">
        <f>'01-Mapa de riesgo-UO'!AF542</f>
        <v>0</v>
      </c>
      <c r="P538" s="268">
        <f>'01-Mapa de riesgo-UO'!AK542</f>
        <v>0</v>
      </c>
      <c r="Q538" s="268">
        <f>'01-Mapa de riesgo-UO'!AP542</f>
        <v>0</v>
      </c>
      <c r="R538" s="464" t="e">
        <f>'01-Mapa de riesgo-UO'!AR542</f>
        <v>#DIV/0!</v>
      </c>
      <c r="S538" s="580"/>
      <c r="T538" s="581"/>
      <c r="U538" s="269">
        <f>'01-Mapa de riesgo-UO'!AW542</f>
        <v>0</v>
      </c>
      <c r="V538" s="269">
        <f>'01-Mapa de riesgo-UO'!AX542</f>
        <v>0</v>
      </c>
      <c r="W538" s="270">
        <f>'01-Mapa de riesgo-UO'!K542</f>
        <v>0</v>
      </c>
      <c r="X538" s="290"/>
      <c r="Y538" s="291"/>
      <c r="Z538" s="292"/>
      <c r="AA538" s="292"/>
      <c r="AB538" s="479"/>
      <c r="AC538" s="264"/>
    </row>
    <row r="539" spans="1:29" ht="12.75" hidden="1" customHeight="1" x14ac:dyDescent="0.2">
      <c r="A539" s="462"/>
      <c r="B539" s="462"/>
      <c r="C539" s="462"/>
      <c r="D539" s="462"/>
      <c r="E539" s="462"/>
      <c r="F539" s="462"/>
      <c r="G539" s="266">
        <f>'01-Mapa de riesgo-UO'!I543</f>
        <v>0</v>
      </c>
      <c r="H539" s="462"/>
      <c r="I539" s="462"/>
      <c r="J539" s="462"/>
      <c r="K539" s="568"/>
      <c r="L539" s="568"/>
      <c r="M539" s="267">
        <f>'01-Mapa de riesgo-UO'!W543</f>
        <v>0</v>
      </c>
      <c r="N539" s="266">
        <f>'01-Mapa de riesgo-UO'!AB543</f>
        <v>0</v>
      </c>
      <c r="O539" s="266">
        <f>'01-Mapa de riesgo-UO'!AF543</f>
        <v>0</v>
      </c>
      <c r="P539" s="268">
        <f>'01-Mapa de riesgo-UO'!AK543</f>
        <v>0</v>
      </c>
      <c r="Q539" s="268">
        <f>'01-Mapa de riesgo-UO'!AP543</f>
        <v>0</v>
      </c>
      <c r="R539" s="462"/>
      <c r="S539" s="580"/>
      <c r="T539" s="581"/>
      <c r="U539" s="269">
        <f>'01-Mapa de riesgo-UO'!AW543</f>
        <v>0</v>
      </c>
      <c r="V539" s="269">
        <f>'01-Mapa de riesgo-UO'!AX543</f>
        <v>0</v>
      </c>
      <c r="W539" s="270">
        <f>'01-Mapa de riesgo-UO'!K543</f>
        <v>0</v>
      </c>
      <c r="X539" s="290"/>
      <c r="Y539" s="291"/>
      <c r="Z539" s="292"/>
      <c r="AA539" s="292"/>
      <c r="AB539" s="469"/>
      <c r="AC539" s="264"/>
    </row>
    <row r="540" spans="1:29" ht="12.75" hidden="1" customHeight="1" x14ac:dyDescent="0.2">
      <c r="A540" s="463"/>
      <c r="B540" s="463"/>
      <c r="C540" s="463"/>
      <c r="D540" s="463"/>
      <c r="E540" s="463"/>
      <c r="F540" s="463"/>
      <c r="G540" s="266">
        <f>'01-Mapa de riesgo-UO'!I544</f>
        <v>0</v>
      </c>
      <c r="H540" s="463"/>
      <c r="I540" s="463"/>
      <c r="J540" s="463"/>
      <c r="K540" s="569"/>
      <c r="L540" s="569"/>
      <c r="M540" s="267">
        <f>'01-Mapa de riesgo-UO'!W544</f>
        <v>0</v>
      </c>
      <c r="N540" s="266">
        <f>'01-Mapa de riesgo-UO'!AB544</f>
        <v>0</v>
      </c>
      <c r="O540" s="266">
        <f>'01-Mapa de riesgo-UO'!AF544</f>
        <v>0</v>
      </c>
      <c r="P540" s="268">
        <f>'01-Mapa de riesgo-UO'!AK544</f>
        <v>0</v>
      </c>
      <c r="Q540" s="268">
        <f>'01-Mapa de riesgo-UO'!AP544</f>
        <v>0</v>
      </c>
      <c r="R540" s="463"/>
      <c r="S540" s="580"/>
      <c r="T540" s="581"/>
      <c r="U540" s="269">
        <f>'01-Mapa de riesgo-UO'!AW544</f>
        <v>0</v>
      </c>
      <c r="V540" s="269">
        <f>'01-Mapa de riesgo-UO'!AX544</f>
        <v>0</v>
      </c>
      <c r="W540" s="270">
        <f>'01-Mapa de riesgo-UO'!K544</f>
        <v>0</v>
      </c>
      <c r="X540" s="290"/>
      <c r="Y540" s="291"/>
      <c r="Z540" s="292"/>
      <c r="AA540" s="292"/>
      <c r="AB540" s="470"/>
      <c r="AC540" s="264"/>
    </row>
    <row r="541" spans="1:29" ht="12.75" hidden="1" customHeight="1" x14ac:dyDescent="0.2">
      <c r="A541" s="465">
        <v>178</v>
      </c>
      <c r="B541" s="465">
        <f>'01-Mapa de riesgo-UO'!D545</f>
        <v>0</v>
      </c>
      <c r="C541" s="461">
        <f>+'01-Mapa de riesgo-UO'!F545</f>
        <v>0</v>
      </c>
      <c r="D541" s="461">
        <f>'01-Mapa de riesgo-UO'!J545</f>
        <v>0</v>
      </c>
      <c r="E541" s="461">
        <f>'01-Mapa de riesgo-UO'!K545</f>
        <v>0</v>
      </c>
      <c r="F541" s="461">
        <f>'01-Mapa de riesgo-UO'!L545</f>
        <v>0</v>
      </c>
      <c r="G541" s="266">
        <f>'01-Mapa de riesgo-UO'!I545</f>
        <v>0</v>
      </c>
      <c r="H541" s="461">
        <f>'01-Mapa de riesgo-UO'!M545</f>
        <v>0</v>
      </c>
      <c r="I541" s="464" t="str">
        <f>'01-Mapa de riesgo-UO'!AT545</f>
        <v>LEVE</v>
      </c>
      <c r="J541" s="461">
        <f>'01-Mapa de riesgo-UO'!AU545</f>
        <v>0</v>
      </c>
      <c r="K541" s="570"/>
      <c r="L541" s="567"/>
      <c r="M541" s="267">
        <f>'01-Mapa de riesgo-UO'!W545</f>
        <v>0</v>
      </c>
      <c r="N541" s="266">
        <f>'01-Mapa de riesgo-UO'!AB545</f>
        <v>0</v>
      </c>
      <c r="O541" s="266">
        <f>'01-Mapa de riesgo-UO'!AF545</f>
        <v>0</v>
      </c>
      <c r="P541" s="268">
        <f>'01-Mapa de riesgo-UO'!AK545</f>
        <v>0</v>
      </c>
      <c r="Q541" s="268">
        <f>'01-Mapa de riesgo-UO'!AP545</f>
        <v>0</v>
      </c>
      <c r="R541" s="464" t="e">
        <f>'01-Mapa de riesgo-UO'!AR545</f>
        <v>#DIV/0!</v>
      </c>
      <c r="S541" s="580"/>
      <c r="T541" s="581"/>
      <c r="U541" s="269">
        <f>'01-Mapa de riesgo-UO'!AW545</f>
        <v>0</v>
      </c>
      <c r="V541" s="269">
        <f>'01-Mapa de riesgo-UO'!AX545</f>
        <v>0</v>
      </c>
      <c r="W541" s="270">
        <f>'01-Mapa de riesgo-UO'!K545</f>
        <v>0</v>
      </c>
      <c r="X541" s="290"/>
      <c r="Y541" s="291"/>
      <c r="Z541" s="292"/>
      <c r="AA541" s="292"/>
      <c r="AB541" s="479"/>
      <c r="AC541" s="264"/>
    </row>
    <row r="542" spans="1:29" ht="12.75" hidden="1" customHeight="1" x14ac:dyDescent="0.2">
      <c r="A542" s="462"/>
      <c r="B542" s="462"/>
      <c r="C542" s="462"/>
      <c r="D542" s="462"/>
      <c r="E542" s="462"/>
      <c r="F542" s="462"/>
      <c r="G542" s="266">
        <f>'01-Mapa de riesgo-UO'!I546</f>
        <v>0</v>
      </c>
      <c r="H542" s="462"/>
      <c r="I542" s="462"/>
      <c r="J542" s="462"/>
      <c r="K542" s="568"/>
      <c r="L542" s="568"/>
      <c r="M542" s="267">
        <f>'01-Mapa de riesgo-UO'!W546</f>
        <v>0</v>
      </c>
      <c r="N542" s="266">
        <f>'01-Mapa de riesgo-UO'!AB546</f>
        <v>0</v>
      </c>
      <c r="O542" s="266">
        <f>'01-Mapa de riesgo-UO'!AF546</f>
        <v>0</v>
      </c>
      <c r="P542" s="268">
        <f>'01-Mapa de riesgo-UO'!AK546</f>
        <v>0</v>
      </c>
      <c r="Q542" s="268">
        <f>'01-Mapa de riesgo-UO'!AP546</f>
        <v>0</v>
      </c>
      <c r="R542" s="462"/>
      <c r="S542" s="580"/>
      <c r="T542" s="581"/>
      <c r="U542" s="269">
        <f>'01-Mapa de riesgo-UO'!AW546</f>
        <v>0</v>
      </c>
      <c r="V542" s="269">
        <f>'01-Mapa de riesgo-UO'!AX546</f>
        <v>0</v>
      </c>
      <c r="W542" s="270">
        <f>'01-Mapa de riesgo-UO'!K546</f>
        <v>0</v>
      </c>
      <c r="X542" s="290"/>
      <c r="Y542" s="291"/>
      <c r="Z542" s="292"/>
      <c r="AA542" s="292"/>
      <c r="AB542" s="469"/>
      <c r="AC542" s="264"/>
    </row>
    <row r="543" spans="1:29" ht="12.75" hidden="1" customHeight="1" x14ac:dyDescent="0.2">
      <c r="A543" s="463"/>
      <c r="B543" s="463"/>
      <c r="C543" s="463"/>
      <c r="D543" s="463"/>
      <c r="E543" s="463"/>
      <c r="F543" s="463"/>
      <c r="G543" s="266">
        <f>'01-Mapa de riesgo-UO'!I547</f>
        <v>0</v>
      </c>
      <c r="H543" s="463"/>
      <c r="I543" s="463"/>
      <c r="J543" s="463"/>
      <c r="K543" s="569"/>
      <c r="L543" s="569"/>
      <c r="M543" s="267">
        <f>'01-Mapa de riesgo-UO'!W547</f>
        <v>0</v>
      </c>
      <c r="N543" s="266">
        <f>'01-Mapa de riesgo-UO'!AB547</f>
        <v>0</v>
      </c>
      <c r="O543" s="266">
        <f>'01-Mapa de riesgo-UO'!AF547</f>
        <v>0</v>
      </c>
      <c r="P543" s="268">
        <f>'01-Mapa de riesgo-UO'!AK547</f>
        <v>0</v>
      </c>
      <c r="Q543" s="268">
        <f>'01-Mapa de riesgo-UO'!AP547</f>
        <v>0</v>
      </c>
      <c r="R543" s="463"/>
      <c r="S543" s="580"/>
      <c r="T543" s="581"/>
      <c r="U543" s="269">
        <f>'01-Mapa de riesgo-UO'!AW547</f>
        <v>0</v>
      </c>
      <c r="V543" s="269">
        <f>'01-Mapa de riesgo-UO'!AX547</f>
        <v>0</v>
      </c>
      <c r="W543" s="270">
        <f>'01-Mapa de riesgo-UO'!K547</f>
        <v>0</v>
      </c>
      <c r="X543" s="290"/>
      <c r="Y543" s="291"/>
      <c r="Z543" s="292"/>
      <c r="AA543" s="292"/>
      <c r="AB543" s="470"/>
      <c r="AC543" s="264"/>
    </row>
    <row r="544" spans="1:29" ht="12.75" hidden="1" customHeight="1" x14ac:dyDescent="0.2">
      <c r="A544" s="465">
        <v>179</v>
      </c>
      <c r="B544" s="465">
        <f>'01-Mapa de riesgo-UO'!D548</f>
        <v>0</v>
      </c>
      <c r="C544" s="461">
        <f>+'01-Mapa de riesgo-UO'!F548</f>
        <v>0</v>
      </c>
      <c r="D544" s="461">
        <f>'01-Mapa de riesgo-UO'!J548</f>
        <v>0</v>
      </c>
      <c r="E544" s="461">
        <f>'01-Mapa de riesgo-UO'!K548</f>
        <v>0</v>
      </c>
      <c r="F544" s="461">
        <f>'01-Mapa de riesgo-UO'!L548</f>
        <v>0</v>
      </c>
      <c r="G544" s="266">
        <f>'01-Mapa de riesgo-UO'!I548</f>
        <v>0</v>
      </c>
      <c r="H544" s="461">
        <f>'01-Mapa de riesgo-UO'!M548</f>
        <v>0</v>
      </c>
      <c r="I544" s="464" t="str">
        <f>'01-Mapa de riesgo-UO'!AT548</f>
        <v>LEVE</v>
      </c>
      <c r="J544" s="461">
        <f>'01-Mapa de riesgo-UO'!AU548</f>
        <v>0</v>
      </c>
      <c r="K544" s="570"/>
      <c r="L544" s="567"/>
      <c r="M544" s="267">
        <f>'01-Mapa de riesgo-UO'!W548</f>
        <v>0</v>
      </c>
      <c r="N544" s="266">
        <f>'01-Mapa de riesgo-UO'!AB548</f>
        <v>0</v>
      </c>
      <c r="O544" s="266">
        <f>'01-Mapa de riesgo-UO'!AF548</f>
        <v>0</v>
      </c>
      <c r="P544" s="268">
        <f>'01-Mapa de riesgo-UO'!AK548</f>
        <v>0</v>
      </c>
      <c r="Q544" s="268">
        <f>'01-Mapa de riesgo-UO'!AP548</f>
        <v>0</v>
      </c>
      <c r="R544" s="464" t="e">
        <f>'01-Mapa de riesgo-UO'!AR548</f>
        <v>#DIV/0!</v>
      </c>
      <c r="S544" s="580"/>
      <c r="T544" s="581"/>
      <c r="U544" s="269">
        <f>'01-Mapa de riesgo-UO'!AW548</f>
        <v>0</v>
      </c>
      <c r="V544" s="269">
        <f>'01-Mapa de riesgo-UO'!AX548</f>
        <v>0</v>
      </c>
      <c r="W544" s="270">
        <f>'01-Mapa de riesgo-UO'!K548</f>
        <v>0</v>
      </c>
      <c r="X544" s="290"/>
      <c r="Y544" s="291"/>
      <c r="Z544" s="292"/>
      <c r="AA544" s="292"/>
      <c r="AB544" s="479"/>
      <c r="AC544" s="264"/>
    </row>
    <row r="545" spans="1:29" ht="12.75" hidden="1" customHeight="1" x14ac:dyDescent="0.2">
      <c r="A545" s="462"/>
      <c r="B545" s="462"/>
      <c r="C545" s="462"/>
      <c r="D545" s="462"/>
      <c r="E545" s="462"/>
      <c r="F545" s="462"/>
      <c r="G545" s="266">
        <f>'01-Mapa de riesgo-UO'!I549</f>
        <v>0</v>
      </c>
      <c r="H545" s="462"/>
      <c r="I545" s="462"/>
      <c r="J545" s="462"/>
      <c r="K545" s="568"/>
      <c r="L545" s="568"/>
      <c r="M545" s="267">
        <f>'01-Mapa de riesgo-UO'!W549</f>
        <v>0</v>
      </c>
      <c r="N545" s="266">
        <f>'01-Mapa de riesgo-UO'!AB549</f>
        <v>0</v>
      </c>
      <c r="O545" s="266">
        <f>'01-Mapa de riesgo-UO'!AF549</f>
        <v>0</v>
      </c>
      <c r="P545" s="268">
        <f>'01-Mapa de riesgo-UO'!AK549</f>
        <v>0</v>
      </c>
      <c r="Q545" s="268">
        <f>'01-Mapa de riesgo-UO'!AP549</f>
        <v>0</v>
      </c>
      <c r="R545" s="462"/>
      <c r="S545" s="580"/>
      <c r="T545" s="581"/>
      <c r="U545" s="269">
        <f>'01-Mapa de riesgo-UO'!AW549</f>
        <v>0</v>
      </c>
      <c r="V545" s="269">
        <f>'01-Mapa de riesgo-UO'!AX549</f>
        <v>0</v>
      </c>
      <c r="W545" s="270">
        <f>'01-Mapa de riesgo-UO'!K549</f>
        <v>0</v>
      </c>
      <c r="X545" s="290"/>
      <c r="Y545" s="291"/>
      <c r="Z545" s="292"/>
      <c r="AA545" s="292"/>
      <c r="AB545" s="469"/>
      <c r="AC545" s="264"/>
    </row>
    <row r="546" spans="1:29" ht="12.75" hidden="1" customHeight="1" x14ac:dyDescent="0.2">
      <c r="A546" s="463"/>
      <c r="B546" s="463"/>
      <c r="C546" s="463"/>
      <c r="D546" s="463"/>
      <c r="E546" s="463"/>
      <c r="F546" s="463"/>
      <c r="G546" s="266">
        <f>'01-Mapa de riesgo-UO'!I550</f>
        <v>0</v>
      </c>
      <c r="H546" s="463"/>
      <c r="I546" s="463"/>
      <c r="J546" s="463"/>
      <c r="K546" s="569"/>
      <c r="L546" s="569"/>
      <c r="M546" s="267">
        <f>'01-Mapa de riesgo-UO'!W550</f>
        <v>0</v>
      </c>
      <c r="N546" s="266">
        <f>'01-Mapa de riesgo-UO'!AB550</f>
        <v>0</v>
      </c>
      <c r="O546" s="266">
        <f>'01-Mapa de riesgo-UO'!AF550</f>
        <v>0</v>
      </c>
      <c r="P546" s="268">
        <f>'01-Mapa de riesgo-UO'!AK550</f>
        <v>0</v>
      </c>
      <c r="Q546" s="268">
        <f>'01-Mapa de riesgo-UO'!AP550</f>
        <v>0</v>
      </c>
      <c r="R546" s="463"/>
      <c r="S546" s="580"/>
      <c r="T546" s="581"/>
      <c r="U546" s="269">
        <f>'01-Mapa de riesgo-UO'!AW550</f>
        <v>0</v>
      </c>
      <c r="V546" s="269">
        <f>'01-Mapa de riesgo-UO'!AX550</f>
        <v>0</v>
      </c>
      <c r="W546" s="270">
        <f>'01-Mapa de riesgo-UO'!K550</f>
        <v>0</v>
      </c>
      <c r="X546" s="290"/>
      <c r="Y546" s="291"/>
      <c r="Z546" s="292"/>
      <c r="AA546" s="292"/>
      <c r="AB546" s="470"/>
      <c r="AC546" s="264"/>
    </row>
    <row r="547" spans="1:29" ht="12.75" hidden="1" customHeight="1" x14ac:dyDescent="0.2">
      <c r="A547" s="465">
        <v>180</v>
      </c>
      <c r="B547" s="465">
        <f>'01-Mapa de riesgo-UO'!D551</f>
        <v>0</v>
      </c>
      <c r="C547" s="461">
        <f>+'01-Mapa de riesgo-UO'!F551</f>
        <v>0</v>
      </c>
      <c r="D547" s="461">
        <f>'01-Mapa de riesgo-UO'!J551</f>
        <v>0</v>
      </c>
      <c r="E547" s="461">
        <f>'01-Mapa de riesgo-UO'!K551</f>
        <v>0</v>
      </c>
      <c r="F547" s="461">
        <f>'01-Mapa de riesgo-UO'!L551</f>
        <v>0</v>
      </c>
      <c r="G547" s="266">
        <f>'01-Mapa de riesgo-UO'!I551</f>
        <v>0</v>
      </c>
      <c r="H547" s="461">
        <f>'01-Mapa de riesgo-UO'!M551</f>
        <v>0</v>
      </c>
      <c r="I547" s="464" t="str">
        <f>'01-Mapa de riesgo-UO'!AT551</f>
        <v>LEVE</v>
      </c>
      <c r="J547" s="461">
        <f>'01-Mapa de riesgo-UO'!AU551</f>
        <v>0</v>
      </c>
      <c r="K547" s="570"/>
      <c r="L547" s="567"/>
      <c r="M547" s="267">
        <f>'01-Mapa de riesgo-UO'!W551</f>
        <v>0</v>
      </c>
      <c r="N547" s="266">
        <f>'01-Mapa de riesgo-UO'!AB551</f>
        <v>0</v>
      </c>
      <c r="O547" s="266">
        <f>'01-Mapa de riesgo-UO'!AF551</f>
        <v>0</v>
      </c>
      <c r="P547" s="268">
        <f>'01-Mapa de riesgo-UO'!AK551</f>
        <v>0</v>
      </c>
      <c r="Q547" s="268">
        <f>'01-Mapa de riesgo-UO'!AP551</f>
        <v>0</v>
      </c>
      <c r="R547" s="464" t="e">
        <f>'01-Mapa de riesgo-UO'!AR551</f>
        <v>#DIV/0!</v>
      </c>
      <c r="S547" s="580"/>
      <c r="T547" s="581"/>
      <c r="U547" s="269">
        <f>'01-Mapa de riesgo-UO'!AW551</f>
        <v>0</v>
      </c>
      <c r="V547" s="269">
        <f>'01-Mapa de riesgo-UO'!AX551</f>
        <v>0</v>
      </c>
      <c r="W547" s="270">
        <f>'01-Mapa de riesgo-UO'!K551</f>
        <v>0</v>
      </c>
      <c r="X547" s="290"/>
      <c r="Y547" s="291"/>
      <c r="Z547" s="292"/>
      <c r="AA547" s="292"/>
      <c r="AB547" s="479"/>
      <c r="AC547" s="264"/>
    </row>
    <row r="548" spans="1:29" ht="12.75" hidden="1" customHeight="1" x14ac:dyDescent="0.2">
      <c r="A548" s="462"/>
      <c r="B548" s="462"/>
      <c r="C548" s="462"/>
      <c r="D548" s="462"/>
      <c r="E548" s="462"/>
      <c r="F548" s="462"/>
      <c r="G548" s="266">
        <f>'01-Mapa de riesgo-UO'!I552</f>
        <v>0</v>
      </c>
      <c r="H548" s="462"/>
      <c r="I548" s="462"/>
      <c r="J548" s="462"/>
      <c r="K548" s="568"/>
      <c r="L548" s="568"/>
      <c r="M548" s="267">
        <f>'01-Mapa de riesgo-UO'!W552</f>
        <v>0</v>
      </c>
      <c r="N548" s="266">
        <f>'01-Mapa de riesgo-UO'!AB552</f>
        <v>0</v>
      </c>
      <c r="O548" s="266">
        <f>'01-Mapa de riesgo-UO'!AF552</f>
        <v>0</v>
      </c>
      <c r="P548" s="268">
        <f>'01-Mapa de riesgo-UO'!AK552</f>
        <v>0</v>
      </c>
      <c r="Q548" s="268">
        <f>'01-Mapa de riesgo-UO'!AP552</f>
        <v>0</v>
      </c>
      <c r="R548" s="462"/>
      <c r="S548" s="580"/>
      <c r="T548" s="581"/>
      <c r="U548" s="269">
        <f>'01-Mapa de riesgo-UO'!AW552</f>
        <v>0</v>
      </c>
      <c r="V548" s="269">
        <f>'01-Mapa de riesgo-UO'!AX552</f>
        <v>0</v>
      </c>
      <c r="W548" s="270">
        <f>'01-Mapa de riesgo-UO'!K552</f>
        <v>0</v>
      </c>
      <c r="X548" s="290"/>
      <c r="Y548" s="291"/>
      <c r="Z548" s="292"/>
      <c r="AA548" s="292"/>
      <c r="AB548" s="469"/>
      <c r="AC548" s="264"/>
    </row>
    <row r="549" spans="1:29" ht="12.75" hidden="1" customHeight="1" x14ac:dyDescent="0.2">
      <c r="A549" s="463"/>
      <c r="B549" s="463"/>
      <c r="C549" s="463"/>
      <c r="D549" s="463"/>
      <c r="E549" s="463"/>
      <c r="F549" s="463"/>
      <c r="G549" s="266">
        <f>'01-Mapa de riesgo-UO'!I553</f>
        <v>0</v>
      </c>
      <c r="H549" s="463"/>
      <c r="I549" s="463"/>
      <c r="J549" s="463"/>
      <c r="K549" s="569"/>
      <c r="L549" s="569"/>
      <c r="M549" s="267">
        <f>'01-Mapa de riesgo-UO'!W553</f>
        <v>0</v>
      </c>
      <c r="N549" s="266">
        <f>'01-Mapa de riesgo-UO'!AB553</f>
        <v>0</v>
      </c>
      <c r="O549" s="266">
        <f>'01-Mapa de riesgo-UO'!AF553</f>
        <v>0</v>
      </c>
      <c r="P549" s="268">
        <f>'01-Mapa de riesgo-UO'!AK553</f>
        <v>0</v>
      </c>
      <c r="Q549" s="268">
        <f>'01-Mapa de riesgo-UO'!AP553</f>
        <v>0</v>
      </c>
      <c r="R549" s="463"/>
      <c r="S549" s="580"/>
      <c r="T549" s="581"/>
      <c r="U549" s="269">
        <f>'01-Mapa de riesgo-UO'!AW553</f>
        <v>0</v>
      </c>
      <c r="V549" s="269">
        <f>'01-Mapa de riesgo-UO'!AX553</f>
        <v>0</v>
      </c>
      <c r="W549" s="270">
        <f>'01-Mapa de riesgo-UO'!K553</f>
        <v>0</v>
      </c>
      <c r="X549" s="290"/>
      <c r="Y549" s="291"/>
      <c r="Z549" s="292"/>
      <c r="AA549" s="292"/>
      <c r="AB549" s="470"/>
      <c r="AC549" s="264"/>
    </row>
    <row r="550" spans="1:29" ht="12.75" hidden="1" customHeight="1" x14ac:dyDescent="0.2">
      <c r="A550" s="465">
        <v>181</v>
      </c>
      <c r="B550" s="465">
        <f>'01-Mapa de riesgo-UO'!D554</f>
        <v>0</v>
      </c>
      <c r="C550" s="461">
        <f>+'01-Mapa de riesgo-UO'!F554</f>
        <v>0</v>
      </c>
      <c r="D550" s="461">
        <f>'01-Mapa de riesgo-UO'!J554</f>
        <v>0</v>
      </c>
      <c r="E550" s="461">
        <f>'01-Mapa de riesgo-UO'!K554</f>
        <v>0</v>
      </c>
      <c r="F550" s="461">
        <f>'01-Mapa de riesgo-UO'!L554</f>
        <v>0</v>
      </c>
      <c r="G550" s="266">
        <f>'01-Mapa de riesgo-UO'!I554</f>
        <v>0</v>
      </c>
      <c r="H550" s="461">
        <f>'01-Mapa de riesgo-UO'!M554</f>
        <v>0</v>
      </c>
      <c r="I550" s="464" t="str">
        <f>'01-Mapa de riesgo-UO'!AT554</f>
        <v>LEVE</v>
      </c>
      <c r="J550" s="461">
        <f>'01-Mapa de riesgo-UO'!AU554</f>
        <v>0</v>
      </c>
      <c r="K550" s="570"/>
      <c r="L550" s="567"/>
      <c r="M550" s="267">
        <f>'01-Mapa de riesgo-UO'!W554</f>
        <v>0</v>
      </c>
      <c r="N550" s="266">
        <f>'01-Mapa de riesgo-UO'!AB554</f>
        <v>0</v>
      </c>
      <c r="O550" s="266">
        <f>'01-Mapa de riesgo-UO'!AF554</f>
        <v>0</v>
      </c>
      <c r="P550" s="268">
        <f>'01-Mapa de riesgo-UO'!AK554</f>
        <v>0</v>
      </c>
      <c r="Q550" s="268">
        <f>'01-Mapa de riesgo-UO'!AP554</f>
        <v>0</v>
      </c>
      <c r="R550" s="464" t="e">
        <f>'01-Mapa de riesgo-UO'!AR554</f>
        <v>#DIV/0!</v>
      </c>
      <c r="S550" s="580"/>
      <c r="T550" s="581"/>
      <c r="U550" s="269">
        <f>'01-Mapa de riesgo-UO'!AW554</f>
        <v>0</v>
      </c>
      <c r="V550" s="269">
        <f>'01-Mapa de riesgo-UO'!AX554</f>
        <v>0</v>
      </c>
      <c r="W550" s="270">
        <f>'01-Mapa de riesgo-UO'!K554</f>
        <v>0</v>
      </c>
      <c r="X550" s="290"/>
      <c r="Y550" s="291"/>
      <c r="Z550" s="292"/>
      <c r="AA550" s="292"/>
      <c r="AB550" s="479"/>
      <c r="AC550" s="264"/>
    </row>
    <row r="551" spans="1:29" ht="12.75" hidden="1" customHeight="1" x14ac:dyDescent="0.2">
      <c r="A551" s="462"/>
      <c r="B551" s="462"/>
      <c r="C551" s="462"/>
      <c r="D551" s="462"/>
      <c r="E551" s="462"/>
      <c r="F551" s="462"/>
      <c r="G551" s="266">
        <f>'01-Mapa de riesgo-UO'!I555</f>
        <v>0</v>
      </c>
      <c r="H551" s="462"/>
      <c r="I551" s="462"/>
      <c r="J551" s="462"/>
      <c r="K551" s="568"/>
      <c r="L551" s="568"/>
      <c r="M551" s="267">
        <f>'01-Mapa de riesgo-UO'!W555</f>
        <v>0</v>
      </c>
      <c r="N551" s="266">
        <f>'01-Mapa de riesgo-UO'!AB555</f>
        <v>0</v>
      </c>
      <c r="O551" s="266">
        <f>'01-Mapa de riesgo-UO'!AF555</f>
        <v>0</v>
      </c>
      <c r="P551" s="268">
        <f>'01-Mapa de riesgo-UO'!AK555</f>
        <v>0</v>
      </c>
      <c r="Q551" s="268">
        <f>'01-Mapa de riesgo-UO'!AP555</f>
        <v>0</v>
      </c>
      <c r="R551" s="462"/>
      <c r="S551" s="580"/>
      <c r="T551" s="581"/>
      <c r="U551" s="269">
        <f>'01-Mapa de riesgo-UO'!AW555</f>
        <v>0</v>
      </c>
      <c r="V551" s="269">
        <f>'01-Mapa de riesgo-UO'!AX555</f>
        <v>0</v>
      </c>
      <c r="W551" s="270">
        <f>'01-Mapa de riesgo-UO'!K555</f>
        <v>0</v>
      </c>
      <c r="X551" s="290"/>
      <c r="Y551" s="291"/>
      <c r="Z551" s="292"/>
      <c r="AA551" s="292"/>
      <c r="AB551" s="469"/>
      <c r="AC551" s="264"/>
    </row>
    <row r="552" spans="1:29" ht="12.75" hidden="1" customHeight="1" x14ac:dyDescent="0.2">
      <c r="A552" s="463"/>
      <c r="B552" s="463"/>
      <c r="C552" s="463"/>
      <c r="D552" s="463"/>
      <c r="E552" s="463"/>
      <c r="F552" s="463"/>
      <c r="G552" s="266">
        <f>'01-Mapa de riesgo-UO'!I556</f>
        <v>0</v>
      </c>
      <c r="H552" s="463"/>
      <c r="I552" s="463"/>
      <c r="J552" s="463"/>
      <c r="K552" s="569"/>
      <c r="L552" s="569"/>
      <c r="M552" s="267">
        <f>'01-Mapa de riesgo-UO'!W556</f>
        <v>0</v>
      </c>
      <c r="N552" s="266">
        <f>'01-Mapa de riesgo-UO'!AB556</f>
        <v>0</v>
      </c>
      <c r="O552" s="266">
        <f>'01-Mapa de riesgo-UO'!AF556</f>
        <v>0</v>
      </c>
      <c r="P552" s="268">
        <f>'01-Mapa de riesgo-UO'!AK556</f>
        <v>0</v>
      </c>
      <c r="Q552" s="268">
        <f>'01-Mapa de riesgo-UO'!AP556</f>
        <v>0</v>
      </c>
      <c r="R552" s="463"/>
      <c r="S552" s="580"/>
      <c r="T552" s="581"/>
      <c r="U552" s="269">
        <f>'01-Mapa de riesgo-UO'!AW556</f>
        <v>0</v>
      </c>
      <c r="V552" s="269">
        <f>'01-Mapa de riesgo-UO'!AX556</f>
        <v>0</v>
      </c>
      <c r="W552" s="270">
        <f>'01-Mapa de riesgo-UO'!K556</f>
        <v>0</v>
      </c>
      <c r="X552" s="290"/>
      <c r="Y552" s="291"/>
      <c r="Z552" s="292"/>
      <c r="AA552" s="292"/>
      <c r="AB552" s="470"/>
      <c r="AC552" s="264"/>
    </row>
    <row r="553" spans="1:29" ht="12.75" hidden="1" customHeight="1" x14ac:dyDescent="0.2">
      <c r="A553" s="465">
        <v>182</v>
      </c>
      <c r="B553" s="465">
        <f>'01-Mapa de riesgo-UO'!D557</f>
        <v>0</v>
      </c>
      <c r="C553" s="461">
        <f>+'01-Mapa de riesgo-UO'!F557</f>
        <v>0</v>
      </c>
      <c r="D553" s="461">
        <f>'01-Mapa de riesgo-UO'!J557</f>
        <v>0</v>
      </c>
      <c r="E553" s="461">
        <f>'01-Mapa de riesgo-UO'!K557</f>
        <v>0</v>
      </c>
      <c r="F553" s="461">
        <f>'01-Mapa de riesgo-UO'!L557</f>
        <v>0</v>
      </c>
      <c r="G553" s="266">
        <f>'01-Mapa de riesgo-UO'!I557</f>
        <v>0</v>
      </c>
      <c r="H553" s="461">
        <f>'01-Mapa de riesgo-UO'!M557</f>
        <v>0</v>
      </c>
      <c r="I553" s="464" t="str">
        <f>'01-Mapa de riesgo-UO'!AT557</f>
        <v>LEVE</v>
      </c>
      <c r="J553" s="461">
        <f>'01-Mapa de riesgo-UO'!AU557</f>
        <v>0</v>
      </c>
      <c r="K553" s="570"/>
      <c r="L553" s="567"/>
      <c r="M553" s="267">
        <f>'01-Mapa de riesgo-UO'!W557</f>
        <v>0</v>
      </c>
      <c r="N553" s="266">
        <f>'01-Mapa de riesgo-UO'!AB557</f>
        <v>0</v>
      </c>
      <c r="O553" s="266">
        <f>'01-Mapa de riesgo-UO'!AF557</f>
        <v>0</v>
      </c>
      <c r="P553" s="268">
        <f>'01-Mapa de riesgo-UO'!AK557</f>
        <v>0</v>
      </c>
      <c r="Q553" s="268">
        <f>'01-Mapa de riesgo-UO'!AP557</f>
        <v>0</v>
      </c>
      <c r="R553" s="464" t="e">
        <f>'01-Mapa de riesgo-UO'!AR557</f>
        <v>#DIV/0!</v>
      </c>
      <c r="S553" s="580"/>
      <c r="T553" s="581"/>
      <c r="U553" s="269">
        <f>'01-Mapa de riesgo-UO'!AW557</f>
        <v>0</v>
      </c>
      <c r="V553" s="269">
        <f>'01-Mapa de riesgo-UO'!AX557</f>
        <v>0</v>
      </c>
      <c r="W553" s="270">
        <f>'01-Mapa de riesgo-UO'!K557</f>
        <v>0</v>
      </c>
      <c r="X553" s="290"/>
      <c r="Y553" s="291"/>
      <c r="Z553" s="292"/>
      <c r="AA553" s="292"/>
      <c r="AB553" s="479"/>
      <c r="AC553" s="264"/>
    </row>
    <row r="554" spans="1:29" ht="12.75" hidden="1" customHeight="1" x14ac:dyDescent="0.2">
      <c r="A554" s="462"/>
      <c r="B554" s="462"/>
      <c r="C554" s="462"/>
      <c r="D554" s="462"/>
      <c r="E554" s="462"/>
      <c r="F554" s="462"/>
      <c r="G554" s="266">
        <f>'01-Mapa de riesgo-UO'!I558</f>
        <v>0</v>
      </c>
      <c r="H554" s="462"/>
      <c r="I554" s="462"/>
      <c r="J554" s="462"/>
      <c r="K554" s="568"/>
      <c r="L554" s="568"/>
      <c r="M554" s="267">
        <f>'01-Mapa de riesgo-UO'!W558</f>
        <v>0</v>
      </c>
      <c r="N554" s="266">
        <f>'01-Mapa de riesgo-UO'!AB558</f>
        <v>0</v>
      </c>
      <c r="O554" s="266">
        <f>'01-Mapa de riesgo-UO'!AF558</f>
        <v>0</v>
      </c>
      <c r="P554" s="268">
        <f>'01-Mapa de riesgo-UO'!AK558</f>
        <v>0</v>
      </c>
      <c r="Q554" s="268">
        <f>'01-Mapa de riesgo-UO'!AP558</f>
        <v>0</v>
      </c>
      <c r="R554" s="462"/>
      <c r="S554" s="580"/>
      <c r="T554" s="581"/>
      <c r="U554" s="269">
        <f>'01-Mapa de riesgo-UO'!AW558</f>
        <v>0</v>
      </c>
      <c r="V554" s="269">
        <f>'01-Mapa de riesgo-UO'!AX558</f>
        <v>0</v>
      </c>
      <c r="W554" s="270">
        <f>'01-Mapa de riesgo-UO'!K558</f>
        <v>0</v>
      </c>
      <c r="X554" s="290"/>
      <c r="Y554" s="291"/>
      <c r="Z554" s="292"/>
      <c r="AA554" s="292"/>
      <c r="AB554" s="469"/>
      <c r="AC554" s="264"/>
    </row>
    <row r="555" spans="1:29" ht="12.75" hidden="1" customHeight="1" x14ac:dyDescent="0.2">
      <c r="A555" s="463"/>
      <c r="B555" s="463"/>
      <c r="C555" s="463"/>
      <c r="D555" s="463"/>
      <c r="E555" s="463"/>
      <c r="F555" s="463"/>
      <c r="G555" s="266">
        <f>'01-Mapa de riesgo-UO'!I559</f>
        <v>0</v>
      </c>
      <c r="H555" s="463"/>
      <c r="I555" s="463"/>
      <c r="J555" s="463"/>
      <c r="K555" s="569"/>
      <c r="L555" s="569"/>
      <c r="M555" s="267">
        <f>'01-Mapa de riesgo-UO'!W559</f>
        <v>0</v>
      </c>
      <c r="N555" s="266">
        <f>'01-Mapa de riesgo-UO'!AB559</f>
        <v>0</v>
      </c>
      <c r="O555" s="266">
        <f>'01-Mapa de riesgo-UO'!AF559</f>
        <v>0</v>
      </c>
      <c r="P555" s="268">
        <f>'01-Mapa de riesgo-UO'!AK559</f>
        <v>0</v>
      </c>
      <c r="Q555" s="268">
        <f>'01-Mapa de riesgo-UO'!AP559</f>
        <v>0</v>
      </c>
      <c r="R555" s="463"/>
      <c r="S555" s="580"/>
      <c r="T555" s="581"/>
      <c r="U555" s="269">
        <f>'01-Mapa de riesgo-UO'!AW559</f>
        <v>0</v>
      </c>
      <c r="V555" s="269">
        <f>'01-Mapa de riesgo-UO'!AX559</f>
        <v>0</v>
      </c>
      <c r="W555" s="270">
        <f>'01-Mapa de riesgo-UO'!K559</f>
        <v>0</v>
      </c>
      <c r="X555" s="290"/>
      <c r="Y555" s="291"/>
      <c r="Z555" s="292"/>
      <c r="AA555" s="292"/>
      <c r="AB555" s="470"/>
      <c r="AC555" s="264"/>
    </row>
    <row r="556" spans="1:29" ht="12.75" hidden="1" customHeight="1" x14ac:dyDescent="0.2">
      <c r="A556" s="465">
        <v>183</v>
      </c>
      <c r="B556" s="465">
        <f>'01-Mapa de riesgo-UO'!D560</f>
        <v>0</v>
      </c>
      <c r="C556" s="461">
        <f>+'01-Mapa de riesgo-UO'!F560</f>
        <v>0</v>
      </c>
      <c r="D556" s="461">
        <f>'01-Mapa de riesgo-UO'!J560</f>
        <v>0</v>
      </c>
      <c r="E556" s="461">
        <f>'01-Mapa de riesgo-UO'!K560</f>
        <v>0</v>
      </c>
      <c r="F556" s="461">
        <f>'01-Mapa de riesgo-UO'!L560</f>
        <v>0</v>
      </c>
      <c r="G556" s="266">
        <f>'01-Mapa de riesgo-UO'!I560</f>
        <v>0</v>
      </c>
      <c r="H556" s="461">
        <f>'01-Mapa de riesgo-UO'!M560</f>
        <v>0</v>
      </c>
      <c r="I556" s="464" t="str">
        <f>'01-Mapa de riesgo-UO'!AT560</f>
        <v>LEVE</v>
      </c>
      <c r="J556" s="461">
        <f>'01-Mapa de riesgo-UO'!AU560</f>
        <v>0</v>
      </c>
      <c r="K556" s="570"/>
      <c r="L556" s="567"/>
      <c r="M556" s="267">
        <f>'01-Mapa de riesgo-UO'!W560</f>
        <v>0</v>
      </c>
      <c r="N556" s="266">
        <f>'01-Mapa de riesgo-UO'!AB560</f>
        <v>0</v>
      </c>
      <c r="O556" s="266">
        <f>'01-Mapa de riesgo-UO'!AF560</f>
        <v>0</v>
      </c>
      <c r="P556" s="268">
        <f>'01-Mapa de riesgo-UO'!AK560</f>
        <v>0</v>
      </c>
      <c r="Q556" s="268">
        <f>'01-Mapa de riesgo-UO'!AP560</f>
        <v>0</v>
      </c>
      <c r="R556" s="464" t="e">
        <f>'01-Mapa de riesgo-UO'!AR560</f>
        <v>#DIV/0!</v>
      </c>
      <c r="S556" s="580"/>
      <c r="T556" s="581"/>
      <c r="U556" s="269">
        <f>'01-Mapa de riesgo-UO'!AW560</f>
        <v>0</v>
      </c>
      <c r="V556" s="269">
        <f>'01-Mapa de riesgo-UO'!AX560</f>
        <v>0</v>
      </c>
      <c r="W556" s="270">
        <f>'01-Mapa de riesgo-UO'!K560</f>
        <v>0</v>
      </c>
      <c r="X556" s="290"/>
      <c r="Y556" s="291"/>
      <c r="Z556" s="292"/>
      <c r="AA556" s="292"/>
      <c r="AB556" s="479"/>
      <c r="AC556" s="264"/>
    </row>
    <row r="557" spans="1:29" ht="12.75" hidden="1" customHeight="1" x14ac:dyDescent="0.2">
      <c r="A557" s="462"/>
      <c r="B557" s="462"/>
      <c r="C557" s="462"/>
      <c r="D557" s="462"/>
      <c r="E557" s="462"/>
      <c r="F557" s="462"/>
      <c r="G557" s="266">
        <f>'01-Mapa de riesgo-UO'!I561</f>
        <v>0</v>
      </c>
      <c r="H557" s="462"/>
      <c r="I557" s="462"/>
      <c r="J557" s="462"/>
      <c r="K557" s="568"/>
      <c r="L557" s="568"/>
      <c r="M557" s="267">
        <f>'01-Mapa de riesgo-UO'!W561</f>
        <v>0</v>
      </c>
      <c r="N557" s="266">
        <f>'01-Mapa de riesgo-UO'!AB561</f>
        <v>0</v>
      </c>
      <c r="O557" s="266">
        <f>'01-Mapa de riesgo-UO'!AF561</f>
        <v>0</v>
      </c>
      <c r="P557" s="268">
        <f>'01-Mapa de riesgo-UO'!AK561</f>
        <v>0</v>
      </c>
      <c r="Q557" s="268">
        <f>'01-Mapa de riesgo-UO'!AP561</f>
        <v>0</v>
      </c>
      <c r="R557" s="462"/>
      <c r="S557" s="580"/>
      <c r="T557" s="581"/>
      <c r="U557" s="269">
        <f>'01-Mapa de riesgo-UO'!AW561</f>
        <v>0</v>
      </c>
      <c r="V557" s="269">
        <f>'01-Mapa de riesgo-UO'!AX561</f>
        <v>0</v>
      </c>
      <c r="W557" s="270">
        <f>'01-Mapa de riesgo-UO'!K561</f>
        <v>0</v>
      </c>
      <c r="X557" s="290"/>
      <c r="Y557" s="291"/>
      <c r="Z557" s="292"/>
      <c r="AA557" s="292"/>
      <c r="AB557" s="469"/>
      <c r="AC557" s="264"/>
    </row>
    <row r="558" spans="1:29" ht="12.75" hidden="1" customHeight="1" x14ac:dyDescent="0.2">
      <c r="A558" s="463"/>
      <c r="B558" s="463"/>
      <c r="C558" s="463"/>
      <c r="D558" s="463"/>
      <c r="E558" s="463"/>
      <c r="F558" s="463"/>
      <c r="G558" s="266">
        <f>'01-Mapa de riesgo-UO'!I562</f>
        <v>0</v>
      </c>
      <c r="H558" s="463"/>
      <c r="I558" s="463"/>
      <c r="J558" s="463"/>
      <c r="K558" s="569"/>
      <c r="L558" s="569"/>
      <c r="M558" s="267">
        <f>'01-Mapa de riesgo-UO'!W562</f>
        <v>0</v>
      </c>
      <c r="N558" s="266">
        <f>'01-Mapa de riesgo-UO'!AB562</f>
        <v>0</v>
      </c>
      <c r="O558" s="266">
        <f>'01-Mapa de riesgo-UO'!AF562</f>
        <v>0</v>
      </c>
      <c r="P558" s="268">
        <f>'01-Mapa de riesgo-UO'!AK562</f>
        <v>0</v>
      </c>
      <c r="Q558" s="268">
        <f>'01-Mapa de riesgo-UO'!AP562</f>
        <v>0</v>
      </c>
      <c r="R558" s="463"/>
      <c r="S558" s="580"/>
      <c r="T558" s="581"/>
      <c r="U558" s="269">
        <f>'01-Mapa de riesgo-UO'!AW562</f>
        <v>0</v>
      </c>
      <c r="V558" s="269">
        <f>'01-Mapa de riesgo-UO'!AX562</f>
        <v>0</v>
      </c>
      <c r="W558" s="270">
        <f>'01-Mapa de riesgo-UO'!K562</f>
        <v>0</v>
      </c>
      <c r="X558" s="290"/>
      <c r="Y558" s="291"/>
      <c r="Z558" s="292"/>
      <c r="AA558" s="292"/>
      <c r="AB558" s="470"/>
      <c r="AC558" s="264"/>
    </row>
    <row r="559" spans="1:29" ht="12.75" hidden="1" customHeight="1" x14ac:dyDescent="0.2">
      <c r="A559" s="465">
        <v>184</v>
      </c>
      <c r="B559" s="465">
        <f>'01-Mapa de riesgo-UO'!D563</f>
        <v>0</v>
      </c>
      <c r="C559" s="461">
        <f>+'01-Mapa de riesgo-UO'!F563</f>
        <v>0</v>
      </c>
      <c r="D559" s="461">
        <f>'01-Mapa de riesgo-UO'!J563</f>
        <v>0</v>
      </c>
      <c r="E559" s="461">
        <f>'01-Mapa de riesgo-UO'!K563</f>
        <v>0</v>
      </c>
      <c r="F559" s="461">
        <f>'01-Mapa de riesgo-UO'!L563</f>
        <v>0</v>
      </c>
      <c r="G559" s="266">
        <f>'01-Mapa de riesgo-UO'!I563</f>
        <v>0</v>
      </c>
      <c r="H559" s="461">
        <f>'01-Mapa de riesgo-UO'!M563</f>
        <v>0</v>
      </c>
      <c r="I559" s="464" t="str">
        <f>'01-Mapa de riesgo-UO'!AT563</f>
        <v>LEVE</v>
      </c>
      <c r="J559" s="461">
        <f>'01-Mapa de riesgo-UO'!AU563</f>
        <v>0</v>
      </c>
      <c r="K559" s="570"/>
      <c r="L559" s="567"/>
      <c r="M559" s="267">
        <f>'01-Mapa de riesgo-UO'!W563</f>
        <v>0</v>
      </c>
      <c r="N559" s="266">
        <f>'01-Mapa de riesgo-UO'!AB563</f>
        <v>0</v>
      </c>
      <c r="O559" s="266">
        <f>'01-Mapa de riesgo-UO'!AF563</f>
        <v>0</v>
      </c>
      <c r="P559" s="268">
        <f>'01-Mapa de riesgo-UO'!AK563</f>
        <v>0</v>
      </c>
      <c r="Q559" s="268">
        <f>'01-Mapa de riesgo-UO'!AP563</f>
        <v>0</v>
      </c>
      <c r="R559" s="464" t="e">
        <f>'01-Mapa de riesgo-UO'!AR563</f>
        <v>#DIV/0!</v>
      </c>
      <c r="S559" s="580"/>
      <c r="T559" s="581"/>
      <c r="U559" s="269">
        <f>'01-Mapa de riesgo-UO'!AW563</f>
        <v>0</v>
      </c>
      <c r="V559" s="269">
        <f>'01-Mapa de riesgo-UO'!AX563</f>
        <v>0</v>
      </c>
      <c r="W559" s="270">
        <f>'01-Mapa de riesgo-UO'!K563</f>
        <v>0</v>
      </c>
      <c r="X559" s="290"/>
      <c r="Y559" s="291"/>
      <c r="Z559" s="292"/>
      <c r="AA559" s="292"/>
      <c r="AB559" s="479"/>
      <c r="AC559" s="264"/>
    </row>
    <row r="560" spans="1:29" ht="12.75" hidden="1" customHeight="1" x14ac:dyDescent="0.2">
      <c r="A560" s="462"/>
      <c r="B560" s="462"/>
      <c r="C560" s="462"/>
      <c r="D560" s="462"/>
      <c r="E560" s="462"/>
      <c r="F560" s="462"/>
      <c r="G560" s="266">
        <f>'01-Mapa de riesgo-UO'!I564</f>
        <v>0</v>
      </c>
      <c r="H560" s="462"/>
      <c r="I560" s="462"/>
      <c r="J560" s="462"/>
      <c r="K560" s="568"/>
      <c r="L560" s="568"/>
      <c r="M560" s="267">
        <f>'01-Mapa de riesgo-UO'!W564</f>
        <v>0</v>
      </c>
      <c r="N560" s="266">
        <f>'01-Mapa de riesgo-UO'!AB564</f>
        <v>0</v>
      </c>
      <c r="O560" s="266">
        <f>'01-Mapa de riesgo-UO'!AF564</f>
        <v>0</v>
      </c>
      <c r="P560" s="268">
        <f>'01-Mapa de riesgo-UO'!AK564</f>
        <v>0</v>
      </c>
      <c r="Q560" s="268">
        <f>'01-Mapa de riesgo-UO'!AP564</f>
        <v>0</v>
      </c>
      <c r="R560" s="462"/>
      <c r="S560" s="580"/>
      <c r="T560" s="581"/>
      <c r="U560" s="269">
        <f>'01-Mapa de riesgo-UO'!AW564</f>
        <v>0</v>
      </c>
      <c r="V560" s="269">
        <f>'01-Mapa de riesgo-UO'!AX564</f>
        <v>0</v>
      </c>
      <c r="W560" s="270">
        <f>'01-Mapa de riesgo-UO'!K564</f>
        <v>0</v>
      </c>
      <c r="X560" s="290"/>
      <c r="Y560" s="291"/>
      <c r="Z560" s="292"/>
      <c r="AA560" s="292"/>
      <c r="AB560" s="469"/>
      <c r="AC560" s="264"/>
    </row>
    <row r="561" spans="1:29" ht="12.75" hidden="1" customHeight="1" x14ac:dyDescent="0.2">
      <c r="A561" s="463"/>
      <c r="B561" s="463"/>
      <c r="C561" s="463"/>
      <c r="D561" s="463"/>
      <c r="E561" s="463"/>
      <c r="F561" s="463"/>
      <c r="G561" s="266">
        <f>'01-Mapa de riesgo-UO'!I565</f>
        <v>0</v>
      </c>
      <c r="H561" s="463"/>
      <c r="I561" s="463"/>
      <c r="J561" s="463"/>
      <c r="K561" s="569"/>
      <c r="L561" s="569"/>
      <c r="M561" s="267">
        <f>'01-Mapa de riesgo-UO'!W565</f>
        <v>0</v>
      </c>
      <c r="N561" s="266">
        <f>'01-Mapa de riesgo-UO'!AB565</f>
        <v>0</v>
      </c>
      <c r="O561" s="266">
        <f>'01-Mapa de riesgo-UO'!AF565</f>
        <v>0</v>
      </c>
      <c r="P561" s="268">
        <f>'01-Mapa de riesgo-UO'!AK565</f>
        <v>0</v>
      </c>
      <c r="Q561" s="268">
        <f>'01-Mapa de riesgo-UO'!AP565</f>
        <v>0</v>
      </c>
      <c r="R561" s="463"/>
      <c r="S561" s="580"/>
      <c r="T561" s="581"/>
      <c r="U561" s="269">
        <f>'01-Mapa de riesgo-UO'!AW565</f>
        <v>0</v>
      </c>
      <c r="V561" s="269">
        <f>'01-Mapa de riesgo-UO'!AX565</f>
        <v>0</v>
      </c>
      <c r="W561" s="270">
        <f>'01-Mapa de riesgo-UO'!K565</f>
        <v>0</v>
      </c>
      <c r="X561" s="290"/>
      <c r="Y561" s="291"/>
      <c r="Z561" s="292"/>
      <c r="AA561" s="292"/>
      <c r="AB561" s="470"/>
      <c r="AC561" s="264"/>
    </row>
    <row r="562" spans="1:29" ht="12.75" hidden="1" customHeight="1" x14ac:dyDescent="0.2">
      <c r="A562" s="465">
        <v>185</v>
      </c>
      <c r="B562" s="465">
        <f>'01-Mapa de riesgo-UO'!D566</f>
        <v>0</v>
      </c>
      <c r="C562" s="461">
        <f>+'01-Mapa de riesgo-UO'!F566</f>
        <v>0</v>
      </c>
      <c r="D562" s="461">
        <f>'01-Mapa de riesgo-UO'!J566</f>
        <v>0</v>
      </c>
      <c r="E562" s="461">
        <f>'01-Mapa de riesgo-UO'!K566</f>
        <v>0</v>
      </c>
      <c r="F562" s="461">
        <f>'01-Mapa de riesgo-UO'!L566</f>
        <v>0</v>
      </c>
      <c r="G562" s="266">
        <f>'01-Mapa de riesgo-UO'!I566</f>
        <v>0</v>
      </c>
      <c r="H562" s="461">
        <f>'01-Mapa de riesgo-UO'!M566</f>
        <v>0</v>
      </c>
      <c r="I562" s="464" t="str">
        <f>'01-Mapa de riesgo-UO'!AT566</f>
        <v>LEVE</v>
      </c>
      <c r="J562" s="461">
        <f>'01-Mapa de riesgo-UO'!AU566</f>
        <v>0</v>
      </c>
      <c r="K562" s="570"/>
      <c r="L562" s="567"/>
      <c r="M562" s="267">
        <f>'01-Mapa de riesgo-UO'!W566</f>
        <v>0</v>
      </c>
      <c r="N562" s="266">
        <f>'01-Mapa de riesgo-UO'!AB566</f>
        <v>0</v>
      </c>
      <c r="O562" s="266">
        <f>'01-Mapa de riesgo-UO'!AF566</f>
        <v>0</v>
      </c>
      <c r="P562" s="268">
        <f>'01-Mapa de riesgo-UO'!AK566</f>
        <v>0</v>
      </c>
      <c r="Q562" s="268">
        <f>'01-Mapa de riesgo-UO'!AP566</f>
        <v>0</v>
      </c>
      <c r="R562" s="464" t="e">
        <f>'01-Mapa de riesgo-UO'!AR566</f>
        <v>#DIV/0!</v>
      </c>
      <c r="S562" s="580"/>
      <c r="T562" s="581"/>
      <c r="U562" s="269">
        <f>'01-Mapa de riesgo-UO'!AW566</f>
        <v>0</v>
      </c>
      <c r="V562" s="269">
        <f>'01-Mapa de riesgo-UO'!AX566</f>
        <v>0</v>
      </c>
      <c r="W562" s="270">
        <f>'01-Mapa de riesgo-UO'!K566</f>
        <v>0</v>
      </c>
      <c r="X562" s="290"/>
      <c r="Y562" s="291"/>
      <c r="Z562" s="292"/>
      <c r="AA562" s="292"/>
      <c r="AB562" s="479"/>
      <c r="AC562" s="264"/>
    </row>
    <row r="563" spans="1:29" ht="12.75" hidden="1" customHeight="1" x14ac:dyDescent="0.2">
      <c r="A563" s="462"/>
      <c r="B563" s="462"/>
      <c r="C563" s="462"/>
      <c r="D563" s="462"/>
      <c r="E563" s="462"/>
      <c r="F563" s="462"/>
      <c r="G563" s="266">
        <f>'01-Mapa de riesgo-UO'!I567</f>
        <v>0</v>
      </c>
      <c r="H563" s="462"/>
      <c r="I563" s="462"/>
      <c r="J563" s="462"/>
      <c r="K563" s="568"/>
      <c r="L563" s="568"/>
      <c r="M563" s="267">
        <f>'01-Mapa de riesgo-UO'!W567</f>
        <v>0</v>
      </c>
      <c r="N563" s="266">
        <f>'01-Mapa de riesgo-UO'!AB567</f>
        <v>0</v>
      </c>
      <c r="O563" s="266">
        <f>'01-Mapa de riesgo-UO'!AF567</f>
        <v>0</v>
      </c>
      <c r="P563" s="268">
        <f>'01-Mapa de riesgo-UO'!AK567</f>
        <v>0</v>
      </c>
      <c r="Q563" s="268">
        <f>'01-Mapa de riesgo-UO'!AP567</f>
        <v>0</v>
      </c>
      <c r="R563" s="462"/>
      <c r="S563" s="580"/>
      <c r="T563" s="581"/>
      <c r="U563" s="269">
        <f>'01-Mapa de riesgo-UO'!AW567</f>
        <v>0</v>
      </c>
      <c r="V563" s="269">
        <f>'01-Mapa de riesgo-UO'!AX567</f>
        <v>0</v>
      </c>
      <c r="W563" s="270">
        <f>'01-Mapa de riesgo-UO'!K567</f>
        <v>0</v>
      </c>
      <c r="X563" s="290"/>
      <c r="Y563" s="291"/>
      <c r="Z563" s="292"/>
      <c r="AA563" s="292"/>
      <c r="AB563" s="469"/>
      <c r="AC563" s="264"/>
    </row>
    <row r="564" spans="1:29" ht="12.75" hidden="1" customHeight="1" x14ac:dyDescent="0.2">
      <c r="A564" s="463"/>
      <c r="B564" s="463"/>
      <c r="C564" s="463"/>
      <c r="D564" s="463"/>
      <c r="E564" s="463"/>
      <c r="F564" s="463"/>
      <c r="G564" s="266">
        <f>'01-Mapa de riesgo-UO'!I568</f>
        <v>0</v>
      </c>
      <c r="H564" s="463"/>
      <c r="I564" s="463"/>
      <c r="J564" s="463"/>
      <c r="K564" s="569"/>
      <c r="L564" s="569"/>
      <c r="M564" s="267">
        <f>'01-Mapa de riesgo-UO'!W568</f>
        <v>0</v>
      </c>
      <c r="N564" s="266">
        <f>'01-Mapa de riesgo-UO'!AB568</f>
        <v>0</v>
      </c>
      <c r="O564" s="266">
        <f>'01-Mapa de riesgo-UO'!AF568</f>
        <v>0</v>
      </c>
      <c r="P564" s="268">
        <f>'01-Mapa de riesgo-UO'!AK568</f>
        <v>0</v>
      </c>
      <c r="Q564" s="268">
        <f>'01-Mapa de riesgo-UO'!AP568</f>
        <v>0</v>
      </c>
      <c r="R564" s="463"/>
      <c r="S564" s="580"/>
      <c r="T564" s="581"/>
      <c r="U564" s="269">
        <f>'01-Mapa de riesgo-UO'!AW568</f>
        <v>0</v>
      </c>
      <c r="V564" s="269">
        <f>'01-Mapa de riesgo-UO'!AX568</f>
        <v>0</v>
      </c>
      <c r="W564" s="270">
        <f>'01-Mapa de riesgo-UO'!K568</f>
        <v>0</v>
      </c>
      <c r="X564" s="290"/>
      <c r="Y564" s="291"/>
      <c r="Z564" s="292"/>
      <c r="AA564" s="292"/>
      <c r="AB564" s="470"/>
      <c r="AC564" s="264"/>
    </row>
    <row r="565" spans="1:29" ht="12.75" hidden="1" customHeight="1" x14ac:dyDescent="0.2">
      <c r="A565" s="465">
        <v>186</v>
      </c>
      <c r="B565" s="465">
        <f>'01-Mapa de riesgo-UO'!D569</f>
        <v>0</v>
      </c>
      <c r="C565" s="461">
        <f>+'01-Mapa de riesgo-UO'!F569</f>
        <v>0</v>
      </c>
      <c r="D565" s="461">
        <f>'01-Mapa de riesgo-UO'!J569</f>
        <v>0</v>
      </c>
      <c r="E565" s="461">
        <f>'01-Mapa de riesgo-UO'!K569</f>
        <v>0</v>
      </c>
      <c r="F565" s="461">
        <f>'01-Mapa de riesgo-UO'!L569</f>
        <v>0</v>
      </c>
      <c r="G565" s="266">
        <f>'01-Mapa de riesgo-UO'!I569</f>
        <v>0</v>
      </c>
      <c r="H565" s="461">
        <f>'01-Mapa de riesgo-UO'!M569</f>
        <v>0</v>
      </c>
      <c r="I565" s="464" t="str">
        <f>'01-Mapa de riesgo-UO'!AT569</f>
        <v>LEVE</v>
      </c>
      <c r="J565" s="461">
        <f>'01-Mapa de riesgo-UO'!AU569</f>
        <v>0</v>
      </c>
      <c r="K565" s="570"/>
      <c r="L565" s="567"/>
      <c r="M565" s="267">
        <f>'01-Mapa de riesgo-UO'!W569</f>
        <v>0</v>
      </c>
      <c r="N565" s="266">
        <f>'01-Mapa de riesgo-UO'!AB569</f>
        <v>0</v>
      </c>
      <c r="O565" s="266">
        <f>'01-Mapa de riesgo-UO'!AF569</f>
        <v>0</v>
      </c>
      <c r="P565" s="268">
        <f>'01-Mapa de riesgo-UO'!AK569</f>
        <v>0</v>
      </c>
      <c r="Q565" s="268">
        <f>'01-Mapa de riesgo-UO'!AP569</f>
        <v>0</v>
      </c>
      <c r="R565" s="464" t="e">
        <f>'01-Mapa de riesgo-UO'!AR569</f>
        <v>#DIV/0!</v>
      </c>
      <c r="S565" s="580"/>
      <c r="T565" s="581"/>
      <c r="U565" s="269">
        <f>'01-Mapa de riesgo-UO'!AW569</f>
        <v>0</v>
      </c>
      <c r="V565" s="269">
        <f>'01-Mapa de riesgo-UO'!AX569</f>
        <v>0</v>
      </c>
      <c r="W565" s="270">
        <f>'01-Mapa de riesgo-UO'!K569</f>
        <v>0</v>
      </c>
      <c r="X565" s="290"/>
      <c r="Y565" s="291"/>
      <c r="Z565" s="292"/>
      <c r="AA565" s="292"/>
      <c r="AB565" s="479"/>
      <c r="AC565" s="264"/>
    </row>
    <row r="566" spans="1:29" ht="12.75" hidden="1" customHeight="1" x14ac:dyDescent="0.2">
      <c r="A566" s="462"/>
      <c r="B566" s="462"/>
      <c r="C566" s="462"/>
      <c r="D566" s="462"/>
      <c r="E566" s="462"/>
      <c r="F566" s="462"/>
      <c r="G566" s="266">
        <f>'01-Mapa de riesgo-UO'!I570</f>
        <v>0</v>
      </c>
      <c r="H566" s="462"/>
      <c r="I566" s="462"/>
      <c r="J566" s="462"/>
      <c r="K566" s="568"/>
      <c r="L566" s="568"/>
      <c r="M566" s="267">
        <f>'01-Mapa de riesgo-UO'!W570</f>
        <v>0</v>
      </c>
      <c r="N566" s="266">
        <f>'01-Mapa de riesgo-UO'!AB570</f>
        <v>0</v>
      </c>
      <c r="O566" s="266">
        <f>'01-Mapa de riesgo-UO'!AF570</f>
        <v>0</v>
      </c>
      <c r="P566" s="268">
        <f>'01-Mapa de riesgo-UO'!AK570</f>
        <v>0</v>
      </c>
      <c r="Q566" s="268">
        <f>'01-Mapa de riesgo-UO'!AP570</f>
        <v>0</v>
      </c>
      <c r="R566" s="462"/>
      <c r="S566" s="580"/>
      <c r="T566" s="581"/>
      <c r="U566" s="269">
        <f>'01-Mapa de riesgo-UO'!AW570</f>
        <v>0</v>
      </c>
      <c r="V566" s="269">
        <f>'01-Mapa de riesgo-UO'!AX570</f>
        <v>0</v>
      </c>
      <c r="W566" s="270">
        <f>'01-Mapa de riesgo-UO'!K570</f>
        <v>0</v>
      </c>
      <c r="X566" s="290"/>
      <c r="Y566" s="291"/>
      <c r="Z566" s="292"/>
      <c r="AA566" s="292"/>
      <c r="AB566" s="469"/>
      <c r="AC566" s="264"/>
    </row>
    <row r="567" spans="1:29" ht="12.75" hidden="1" customHeight="1" x14ac:dyDescent="0.2">
      <c r="A567" s="463"/>
      <c r="B567" s="463"/>
      <c r="C567" s="463"/>
      <c r="D567" s="463"/>
      <c r="E567" s="463"/>
      <c r="F567" s="463"/>
      <c r="G567" s="266">
        <f>'01-Mapa de riesgo-UO'!I571</f>
        <v>0</v>
      </c>
      <c r="H567" s="463"/>
      <c r="I567" s="463"/>
      <c r="J567" s="463"/>
      <c r="K567" s="569"/>
      <c r="L567" s="569"/>
      <c r="M567" s="267">
        <f>'01-Mapa de riesgo-UO'!W571</f>
        <v>0</v>
      </c>
      <c r="N567" s="266">
        <f>'01-Mapa de riesgo-UO'!AB571</f>
        <v>0</v>
      </c>
      <c r="O567" s="266">
        <f>'01-Mapa de riesgo-UO'!AF571</f>
        <v>0</v>
      </c>
      <c r="P567" s="268">
        <f>'01-Mapa de riesgo-UO'!AK571</f>
        <v>0</v>
      </c>
      <c r="Q567" s="268">
        <f>'01-Mapa de riesgo-UO'!AP571</f>
        <v>0</v>
      </c>
      <c r="R567" s="463"/>
      <c r="S567" s="580"/>
      <c r="T567" s="581"/>
      <c r="U567" s="269">
        <f>'01-Mapa de riesgo-UO'!AW571</f>
        <v>0</v>
      </c>
      <c r="V567" s="269">
        <f>'01-Mapa de riesgo-UO'!AX571</f>
        <v>0</v>
      </c>
      <c r="W567" s="270">
        <f>'01-Mapa de riesgo-UO'!K571</f>
        <v>0</v>
      </c>
      <c r="X567" s="290"/>
      <c r="Y567" s="291"/>
      <c r="Z567" s="292"/>
      <c r="AA567" s="292"/>
      <c r="AB567" s="470"/>
      <c r="AC567" s="264"/>
    </row>
    <row r="568" spans="1:29" ht="12.75" customHeight="1" x14ac:dyDescent="0.2">
      <c r="A568" s="264"/>
      <c r="B568" s="264"/>
      <c r="C568" s="264"/>
      <c r="D568" s="264"/>
      <c r="E568" s="264"/>
      <c r="F568" s="264"/>
      <c r="G568" s="264"/>
      <c r="H568" s="264"/>
      <c r="I568" s="264"/>
      <c r="J568" s="264"/>
      <c r="K568" s="264"/>
      <c r="L568" s="264"/>
      <c r="M568" s="264"/>
      <c r="N568" s="264"/>
      <c r="O568" s="264"/>
      <c r="P568" s="264"/>
      <c r="Q568" s="264"/>
      <c r="S568" s="264"/>
      <c r="T568" s="264"/>
      <c r="U568" s="264"/>
      <c r="V568" s="264"/>
      <c r="W568" s="264"/>
      <c r="X568" s="264"/>
      <c r="Y568" s="264"/>
      <c r="Z568" s="264"/>
      <c r="AA568" s="264"/>
      <c r="AB568" s="264"/>
      <c r="AC568" s="264"/>
    </row>
    <row r="569" spans="1:29" ht="12.75" hidden="1"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4" t="s">
        <v>88</v>
      </c>
      <c r="X569" s="293" t="s">
        <v>91</v>
      </c>
      <c r="Y569" s="293" t="s">
        <v>89</v>
      </c>
      <c r="Z569" s="293" t="s">
        <v>92</v>
      </c>
      <c r="AA569" s="293" t="s">
        <v>90</v>
      </c>
      <c r="AB569" s="293"/>
      <c r="AC569" s="293"/>
    </row>
    <row r="570" spans="1:29"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95"/>
      <c r="X570" s="264" t="s">
        <v>541</v>
      </c>
      <c r="Y570" s="264" t="s">
        <v>541</v>
      </c>
      <c r="Z570" s="264" t="s">
        <v>541</v>
      </c>
      <c r="AA570" s="264" t="s">
        <v>541</v>
      </c>
      <c r="AB570" s="264"/>
      <c r="AC570" s="264"/>
    </row>
    <row r="571" spans="1:29"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95"/>
      <c r="X571" s="264" t="s">
        <v>266</v>
      </c>
      <c r="Y571" s="264" t="s">
        <v>266</v>
      </c>
      <c r="Z571" s="264" t="s">
        <v>266</v>
      </c>
      <c r="AA571" s="264" t="s">
        <v>266</v>
      </c>
      <c r="AB571" s="264"/>
      <c r="AC571" s="264"/>
    </row>
    <row r="572" spans="1:29" ht="12.75" hidden="1" customHeight="1" x14ac:dyDescent="0.2">
      <c r="A572" s="264"/>
      <c r="B572" s="264"/>
      <c r="C572" s="264"/>
      <c r="D572" s="264"/>
      <c r="E572" s="264"/>
      <c r="F572" s="264"/>
      <c r="G572" s="264" t="s">
        <v>87</v>
      </c>
      <c r="H572" s="264" t="s">
        <v>86</v>
      </c>
      <c r="I572" s="264" t="s">
        <v>85</v>
      </c>
      <c r="J572" s="264"/>
      <c r="K572" s="264"/>
      <c r="L572" s="264"/>
      <c r="M572" s="264"/>
      <c r="N572" s="264"/>
      <c r="O572" s="264"/>
      <c r="P572" s="264"/>
      <c r="Q572" s="264"/>
      <c r="R572" s="264"/>
      <c r="S572" s="264"/>
      <c r="T572" s="264"/>
      <c r="U572" s="264"/>
      <c r="V572" s="264"/>
      <c r="W572" s="295"/>
      <c r="X572" s="264" t="s">
        <v>267</v>
      </c>
      <c r="Y572" s="264" t="s">
        <v>267</v>
      </c>
      <c r="Z572" s="264" t="s">
        <v>267</v>
      </c>
      <c r="AA572" s="264" t="s">
        <v>267</v>
      </c>
      <c r="AB572" s="264"/>
      <c r="AC572" s="264"/>
    </row>
    <row r="573" spans="1:29" ht="12.75" hidden="1" customHeight="1" x14ac:dyDescent="0.2">
      <c r="A573" s="264"/>
      <c r="B573" s="264"/>
      <c r="C573" s="264"/>
      <c r="D573" s="264"/>
      <c r="E573" s="264"/>
      <c r="F573" s="264"/>
      <c r="G573" s="264" t="s">
        <v>259</v>
      </c>
      <c r="H573" s="264" t="s">
        <v>259</v>
      </c>
      <c r="I573" s="264" t="s">
        <v>261</v>
      </c>
      <c r="J573" s="264"/>
      <c r="K573" s="264"/>
      <c r="L573" s="264"/>
      <c r="M573" s="264"/>
      <c r="N573" s="264"/>
      <c r="O573" s="264"/>
      <c r="P573" s="264"/>
      <c r="Q573" s="264"/>
      <c r="R573" s="264"/>
      <c r="S573" s="264"/>
      <c r="T573" s="264"/>
      <c r="U573" s="264"/>
      <c r="V573" s="264"/>
      <c r="W573" s="295"/>
      <c r="X573" s="264"/>
      <c r="Y573" s="264"/>
      <c r="Z573" s="264"/>
      <c r="AA573" s="264"/>
      <c r="AB573" s="264"/>
      <c r="AC573" s="264"/>
    </row>
    <row r="574" spans="1:29" ht="12.75" hidden="1" customHeight="1" x14ac:dyDescent="0.2">
      <c r="A574" s="264"/>
      <c r="B574" s="264"/>
      <c r="C574" s="264"/>
      <c r="D574" s="264"/>
      <c r="E574" s="264"/>
      <c r="F574" s="264"/>
      <c r="G574" s="264"/>
      <c r="H574" s="264" t="s">
        <v>260</v>
      </c>
      <c r="I574" s="264" t="s">
        <v>262</v>
      </c>
      <c r="J574" s="264"/>
      <c r="K574" s="264"/>
      <c r="L574" s="264"/>
      <c r="M574" s="264"/>
      <c r="N574" s="264"/>
      <c r="O574" s="264"/>
      <c r="P574" s="264"/>
      <c r="Q574" s="264"/>
      <c r="R574" s="264"/>
      <c r="S574" s="264"/>
      <c r="T574" s="264"/>
      <c r="U574" s="264"/>
      <c r="V574" s="264"/>
      <c r="W574" s="295"/>
      <c r="X574" s="264"/>
      <c r="Y574" s="264"/>
      <c r="Z574" s="264"/>
      <c r="AA574" s="264"/>
      <c r="AB574" s="264"/>
      <c r="AC574" s="264"/>
    </row>
    <row r="575" spans="1:29"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95"/>
      <c r="X575" s="264"/>
      <c r="Y575" s="264"/>
      <c r="Z575" s="264"/>
      <c r="AA575" s="264"/>
      <c r="AB575" s="264"/>
      <c r="AC575" s="264"/>
    </row>
    <row r="576" spans="1:29"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95"/>
      <c r="X576" s="264"/>
      <c r="Y576" s="264"/>
      <c r="Z576" s="264"/>
      <c r="AA576" s="264"/>
      <c r="AB576" s="264"/>
      <c r="AC576" s="264"/>
    </row>
    <row r="577" spans="1:29"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96" t="s">
        <v>266</v>
      </c>
      <c r="X577" s="297" t="s">
        <v>267</v>
      </c>
      <c r="Y577" s="297" t="s">
        <v>541</v>
      </c>
      <c r="Z577" s="264"/>
      <c r="AA577" s="264"/>
      <c r="AB577" s="264"/>
      <c r="AC577" s="264"/>
    </row>
    <row r="578" spans="1:29"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95" t="s">
        <v>542</v>
      </c>
      <c r="X578" s="264" t="s">
        <v>543</v>
      </c>
      <c r="Y578" s="264" t="s">
        <v>544</v>
      </c>
      <c r="Z578" s="264"/>
      <c r="AA578" s="264"/>
      <c r="AB578" s="264"/>
      <c r="AC578" s="264"/>
    </row>
    <row r="579" spans="1:29"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95"/>
      <c r="X579" s="264"/>
      <c r="Y579" s="264" t="s">
        <v>545</v>
      </c>
      <c r="Z579" s="264"/>
      <c r="AA579" s="264"/>
      <c r="AB579" s="264"/>
      <c r="AC579" s="264"/>
    </row>
    <row r="580" spans="1:29"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12.75"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12.75"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12.75"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12.75"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12.75"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12.75"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12.75"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12.75"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12.75"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12.75"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12.75"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12.75"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12.75"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12.75"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12.75"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12.75"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12.75"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12.75"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12.75"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12.75"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12.75"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12.75"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12.75"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12.75"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12.75"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12.75"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12.75"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12.75"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12.75"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12.75"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12.75"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12.75"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12.75"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12.75"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12.75"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12.75"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12.75"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12.75"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12.75"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12.75"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12.75"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12.75"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12.75"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12.75"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12.75"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12.75"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12.75"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12.75"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12.75"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12.75"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12.75"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12.75"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12.75"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12.75"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12.75"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12.75"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12.75"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12.75"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12.75"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12.75"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12.75"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12.75"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12.75"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12.75"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12.75"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12.75"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12.75"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12.75"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12.75"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12.75"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12.75"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12.75"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12.75"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12.75"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12.75"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12.75"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12.75"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12.75"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12.75"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12.75"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12.75"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12.75"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12.75"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12.75"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12.75"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12.75"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12.75"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12.75"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12.75"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12.75"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12.75"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12.75"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12.75"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12.75"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12.75"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12.75"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12.75"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12.75"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12.75"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12.75"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12.75"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12.75"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12.75"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12.75"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12.75"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12.75"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12.75"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12.75"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12.75"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12.75"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12.75"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12.75"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12.75"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12.75"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12.75"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12.75"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12.75"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12.75"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12.75"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12.75"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12.75"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12.75"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12.75"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12.75"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12.75"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12.75"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12.75"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12.75"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12.75"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12.75"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12.75"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12.75"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12.75"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12.75"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12.75"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12.75"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12.75"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12.75"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12.75"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12.75"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12.75"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12.75"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12.75"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12.75"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12.75"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12.75"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12.75"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12.75"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12.75"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12.75"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12.75"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12.75"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12.75"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12.75"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12.75"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12.75"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12.75"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12.75"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12.75"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12.75"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12.75"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12.75"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12.75"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12.75"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12.75"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12.75"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12.75"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12.75"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12.75"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12.75"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12.75"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12.75"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12.75"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12.75"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12.75"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12.75"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12.75"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12.75"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12.75"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12.75"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12.75"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12.75"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12.75"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12.75"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12.75"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12.75"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12.75"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12.75"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12.75"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12.75"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12.75"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12.75"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12.75"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12.75"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12.75"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12.75"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12.75"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12.75"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12.75"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12.75"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12.75"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12.75"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12.75"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12.75"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12.75"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12.75"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12.75"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12.75"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12.75"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12.75"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12.75"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12.75"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12.75"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12.75"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12.75"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12.75"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12.75"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12.75"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12.75"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12.75"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12.75"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12.75"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12.75"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12.75"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12.75"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12.75"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12.75"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12.75"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12.75"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12.75"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12.75"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12.75"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12.75"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12.75"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12.75"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12.75"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12.75"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12.75"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12.75"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12.75"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12.75"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12.75"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12.75"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12.75"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12.75"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12.75"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12.75"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12.75"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12.75"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12.75"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12.75"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12.75"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12.75"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12.75"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12.75"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12.75"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12.75"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12.75"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12.75"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12.75"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12.75"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12.75"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12.75"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12.75"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12.75"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12.75"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12.75"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12.75"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12.75"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12.75"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12.75"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12.75"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12.75"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12.75"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12.75"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12.75"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12.75"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12.75"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12.75"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12.75"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12.75"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12.75"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12.75"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12.75"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12.75"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12.75"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12.75"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12.75"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12.75"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12.75"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12.75"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12.75"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12.75"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12.75"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12.75"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12.75"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12.75"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12.75"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12.75"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12.75"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12.75"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12.75"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12.75"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12.75"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12.75"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12.75"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12.75"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12.75"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12.75"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12.75"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12.75"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12.75"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12.75"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12.75"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12.75"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12.75"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12.75"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12.75"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12.75"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12.75"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12.75"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12.75"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12.75"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12.75"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12.75"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12.75"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12.75"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12.75"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12.75"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12.75"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12.75"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12.75"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12.75"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12.75"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12.75"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12.75"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12.75"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12.75"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12.75"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12.75"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12.75"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12.75"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12.75"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12.75"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12.75"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12.75"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12.75"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12.75"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12.75"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12.75"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12.75"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12.75"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12.75"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12.75"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12.75"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12.75"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12.75"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12.75"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12.75"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12.75"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12.75"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12.75"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12.75"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12.75"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12.75"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12.75"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12.75"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12.75"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12.75"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12.75"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12.75"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12.75"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12.75"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12.75"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12.75"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12.75"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12.75"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12.75"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12.75"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12.75"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12.75"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12.75"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12.75"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12.75"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12.75"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12.75"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12.75"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12.75"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12.75"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12.75"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12.75"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12.75"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12.75"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12.75"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12.75"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12.75"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12.75"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12.75"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12.75"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12.75"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12.75"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12.75"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12.75"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12.75"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12.75"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12.75"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12.75"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12.75"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12.75"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12.75"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12.75"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12.75"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12.75"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12.75"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row r="1001" spans="1:29" ht="12.75"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row>
    <row r="1002" spans="1:29" ht="12.75"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row>
    <row r="1003" spans="1:29" ht="12.75"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row>
    <row r="1004" spans="1:29" ht="12.75"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row>
    <row r="1005" spans="1:29" ht="12.75"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row>
    <row r="1006" spans="1:29" ht="12.75"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row>
    <row r="1007" spans="1:29" ht="12.75"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row>
    <row r="1008" spans="1:29" ht="12.75"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row>
    <row r="1009" spans="1:29" ht="12.75"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row>
    <row r="1010" spans="1:29" ht="12.75"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row>
    <row r="1011" spans="1:29" ht="12.75"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row>
    <row r="1012" spans="1:29" ht="12.75"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row>
    <row r="1013" spans="1:29" ht="12.75"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row>
    <row r="1014" spans="1:29" ht="12.75"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row>
    <row r="1015" spans="1:29" ht="12.75"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row>
    <row r="1016" spans="1:29" ht="12.75"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row>
    <row r="1017" spans="1:29" ht="12.75"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row>
    <row r="1018" spans="1:29" ht="12.75"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row>
    <row r="1019" spans="1:29" ht="12.75"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row>
    <row r="1020" spans="1:29" ht="12.75"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row>
    <row r="1021" spans="1:29" ht="12.75"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row>
    <row r="1022" spans="1:29" ht="12.75"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row>
    <row r="1023" spans="1:29" ht="12.75"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row>
    <row r="1024" spans="1:29" ht="12.75"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row>
    <row r="1025" spans="1:29" ht="12.75"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row>
    <row r="1026" spans="1:29" ht="12.75"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row>
    <row r="1027" spans="1:29" ht="12.75"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row>
    <row r="1028" spans="1:29" ht="12.75"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row>
    <row r="1029" spans="1:29" ht="12.75"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row>
    <row r="1030" spans="1:29" ht="12.75"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row>
    <row r="1031" spans="1:29" ht="12.75"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row>
    <row r="1032" spans="1:29" ht="12.75"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row>
    <row r="1033" spans="1:29" ht="12.75"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row>
    <row r="1034" spans="1:29" ht="12.75"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row>
    <row r="1035" spans="1:29" ht="12.75"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row>
    <row r="1036" spans="1:29" ht="12.75"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row>
    <row r="1037" spans="1:29" ht="12.75"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row>
    <row r="1038" spans="1:29" ht="12.75"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row>
    <row r="1039" spans="1:29" ht="12.75"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row>
    <row r="1040" spans="1:29" ht="12.75"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row>
    <row r="1041" spans="1:29" ht="12.75"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row>
    <row r="1042" spans="1:29" ht="12.75"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row>
    <row r="1043" spans="1:29" ht="12.75"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row>
    <row r="1044" spans="1:29" ht="12.75"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row>
    <row r="1045" spans="1:29" ht="12.75"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row>
    <row r="1046" spans="1:29" ht="12.75"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row>
    <row r="1047" spans="1:29" ht="12.75"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row>
    <row r="1048" spans="1:29" ht="12.75"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row>
    <row r="1049" spans="1:29" ht="12.75"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row>
    <row r="1050" spans="1:29" ht="12.75"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row>
    <row r="1051" spans="1:29" ht="12.75"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row>
    <row r="1052" spans="1:29" ht="12.75"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row>
    <row r="1053" spans="1:29" ht="12.75"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row>
    <row r="1054" spans="1:29" ht="12.75"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row>
    <row r="1055" spans="1:29" ht="12.75"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row>
    <row r="1056" spans="1:29" ht="12.75"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row>
    <row r="1057" spans="1:29" ht="12.75"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row>
    <row r="1058" spans="1:29" ht="12.75"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row>
    <row r="1059" spans="1:29" ht="12.75"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row>
    <row r="1060" spans="1:29" ht="12.75"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row>
    <row r="1061" spans="1:29" ht="12.75"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row>
    <row r="1062" spans="1:29" ht="12.75"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row>
    <row r="1063" spans="1:29" ht="12.75"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row>
    <row r="1064" spans="1:29" ht="12.75"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row>
    <row r="1065" spans="1:29" ht="12.75"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row>
    <row r="1066" spans="1:29" ht="12.75"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row>
    <row r="1067" spans="1:29" ht="12.75"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row>
    <row r="1068" spans="1:29" ht="12.75"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row>
    <row r="1069" spans="1:29" ht="12.75"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row>
    <row r="1070" spans="1:29" ht="12.75"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row>
    <row r="1071" spans="1:29" ht="12.75"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row>
    <row r="1072" spans="1:29" ht="12.75"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row>
    <row r="1073" spans="1:29" ht="12.75"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row>
    <row r="1074" spans="1:29" ht="12.75"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row>
    <row r="1075" spans="1:29" ht="12.75"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row>
    <row r="1076" spans="1:29" ht="12.75"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row>
    <row r="1077" spans="1:29" ht="12.75"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row>
    <row r="1078" spans="1:29" ht="12.75"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row>
    <row r="1079" spans="1:29" ht="12.75"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row>
    <row r="1080" spans="1:29" ht="12.75"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row>
    <row r="1081" spans="1:29" ht="12.75"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row>
    <row r="1082" spans="1:29" ht="12.75"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row>
    <row r="1083" spans="1:29" ht="12.75"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row>
    <row r="1084" spans="1:29" ht="12.75"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row>
    <row r="1085" spans="1:29" ht="12.75"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row>
    <row r="1086" spans="1:29" ht="12.75"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row>
    <row r="1087" spans="1:29" ht="12.75"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row>
    <row r="1088" spans="1:29" ht="12.75"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row>
    <row r="1089" spans="1:29" ht="12.75"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row>
    <row r="1090" spans="1:29" ht="12.75"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row>
    <row r="1091" spans="1:29" ht="12.75"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row>
    <row r="1092" spans="1:29" ht="12.75"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row>
    <row r="1093" spans="1:29" ht="12.75"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row>
    <row r="1094" spans="1:29" ht="12.75"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row>
    <row r="1095" spans="1:29" ht="12.75"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row>
    <row r="1096" spans="1:29" ht="12.75"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row>
    <row r="1097" spans="1:29" ht="12.75"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row>
    <row r="1098" spans="1:29" ht="12.75"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row>
    <row r="1099" spans="1:29" ht="12.75"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row>
    <row r="1100" spans="1:29" ht="12.75"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row>
    <row r="1101" spans="1:29" ht="12.75"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row>
    <row r="1102" spans="1:29" ht="12.75"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row>
    <row r="1103" spans="1:29" ht="12.75"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row>
    <row r="1104" spans="1:29" ht="12.75"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row>
    <row r="1105" spans="1:29" ht="12.75"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row>
    <row r="1106" spans="1:29" ht="12.75"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row>
    <row r="1107" spans="1:29" ht="12.75"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row>
    <row r="1108" spans="1:29" ht="12.75"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row>
    <row r="1109" spans="1:29" ht="12.75"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row>
    <row r="1110" spans="1:29" ht="12.75"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row>
    <row r="1111" spans="1:29" ht="12.75"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row>
    <row r="1112" spans="1:29" ht="12.75"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row>
    <row r="1113" spans="1:29" ht="12.75"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row>
    <row r="1114" spans="1:29" ht="12.75"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row>
    <row r="1115" spans="1:29" ht="12.75"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row>
    <row r="1116" spans="1:29" ht="12.75"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row>
    <row r="1117" spans="1:29" ht="12.75"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row>
    <row r="1118" spans="1:29" ht="12.75"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row>
    <row r="1119" spans="1:29" ht="12.75"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row>
    <row r="1120" spans="1:29" ht="12.75"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row>
    <row r="1121" spans="1:29" ht="12.75"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row>
    <row r="1122" spans="1:29" ht="12.75"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row>
    <row r="1123" spans="1:29" ht="12.75"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row>
    <row r="1124" spans="1:29" ht="12.75"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row>
    <row r="1125" spans="1:29" ht="12.75"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row>
    <row r="1126" spans="1:29" ht="12.75"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row>
    <row r="1127" spans="1:29" ht="12.75"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row>
    <row r="1128" spans="1:29" ht="12.75"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row>
    <row r="1129" spans="1:29" ht="12.75"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row>
    <row r="1130" spans="1:29" ht="12.75"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row>
    <row r="1131" spans="1:29" ht="12.75"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row>
    <row r="1132" spans="1:29" ht="12.75"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row>
    <row r="1133" spans="1:29" ht="12.75"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row>
    <row r="1134" spans="1:29" ht="12.75"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row>
    <row r="1135" spans="1:29" ht="12.75"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row>
    <row r="1136" spans="1:29" ht="12.75"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row>
    <row r="1137" spans="1:29" ht="12.75"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row>
    <row r="1138" spans="1:29" ht="12.75"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row>
    <row r="1139" spans="1:29" ht="12.75"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row>
    <row r="1140" spans="1:29" ht="12.75"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row>
    <row r="1141" spans="1:29" ht="12.75"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row>
    <row r="1142" spans="1:29" ht="12.75"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row>
    <row r="1143" spans="1:29" ht="12.75"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row>
    <row r="1144" spans="1:29" ht="12.75"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row>
    <row r="1145" spans="1:29" ht="12.75"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row>
    <row r="1146" spans="1:29" ht="12.75"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row>
    <row r="1147" spans="1:29" ht="12.75"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row>
    <row r="1148" spans="1:29" ht="12.75"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row>
    <row r="1149" spans="1:29" ht="12.75"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row>
    <row r="1150" spans="1:29" ht="12.75"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row>
    <row r="1151" spans="1:29" ht="12.75"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row>
    <row r="1152" spans="1:29" ht="12.75"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row>
    <row r="1153" spans="1:29" ht="12.75"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row>
    <row r="1154" spans="1:29" ht="12.75"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row>
    <row r="1155" spans="1:29" ht="12.75"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row>
    <row r="1156" spans="1:29" ht="12.75"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row>
    <row r="1157" spans="1:29" ht="12.75"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row>
    <row r="1158" spans="1:29" ht="12.75"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row>
    <row r="1159" spans="1:29" ht="12.75"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row>
    <row r="1160" spans="1:29" ht="12.75"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row>
    <row r="1161" spans="1:29" ht="12.75"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row>
    <row r="1162" spans="1:29" ht="12.75"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row>
    <row r="1163" spans="1:29" ht="12.75"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row>
    <row r="1164" spans="1:29" ht="12.75"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row>
    <row r="1165" spans="1:29" ht="12.75"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row>
    <row r="1166" spans="1:29" ht="12.75"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row>
    <row r="1167" spans="1:29" ht="12.75"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row>
    <row r="1168" spans="1:29" ht="12.75"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row>
    <row r="1169" spans="1:29" ht="12.75"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row>
    <row r="1170" spans="1:29" ht="12.75"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row>
    <row r="1171" spans="1:29" ht="12.75"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row>
    <row r="1172" spans="1:29" ht="12.75"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row>
    <row r="1173" spans="1:29" ht="12.75"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row>
    <row r="1174" spans="1:29" ht="12.75"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row>
    <row r="1175" spans="1:29" ht="12.75"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row>
    <row r="1176" spans="1:29" ht="12.75"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row>
    <row r="1177" spans="1:29" ht="12.75"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row>
    <row r="1178" spans="1:29" ht="12.75"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row>
    <row r="1179" spans="1:29" ht="12.75"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row>
    <row r="1180" spans="1:29" ht="12.75"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row>
    <row r="1181" spans="1:29" ht="12.75"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row>
    <row r="1182" spans="1:29" ht="12.75"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row>
    <row r="1183" spans="1:29" ht="12.75"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row>
    <row r="1184" spans="1:29" ht="12.75"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row>
    <row r="1185" spans="1:29" ht="12.75"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row>
    <row r="1186" spans="1:29" ht="12.75"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row>
    <row r="1187" spans="1:29" ht="12.75"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row>
    <row r="1188" spans="1:29" ht="12.75"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row>
    <row r="1189" spans="1:29" ht="12.75"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row>
    <row r="1190" spans="1:29" ht="12.75"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row>
    <row r="1191" spans="1:29" ht="12.75"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row>
    <row r="1192" spans="1:29" ht="12.75"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row>
    <row r="1193" spans="1:29" ht="12.75"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row>
    <row r="1194" spans="1:29" ht="12.75"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row>
    <row r="1195" spans="1:29" ht="12.75"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row>
    <row r="1196" spans="1:29" ht="12.75"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row>
    <row r="1197" spans="1:29" ht="12.75"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row>
    <row r="1198" spans="1:29" ht="12.75"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row>
    <row r="1199" spans="1:29" ht="12.75"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row>
    <row r="1200" spans="1:29" ht="12.75"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row>
    <row r="1201" spans="1:29" ht="12.75"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row>
    <row r="1202" spans="1:29" ht="12.75"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row>
    <row r="1203" spans="1:29" ht="12.75"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row>
    <row r="1204" spans="1:29" ht="12.75"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row>
    <row r="1205" spans="1:29" ht="12.75"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row>
    <row r="1206" spans="1:29" ht="12.75"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row>
    <row r="1207" spans="1:29" ht="12.75"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row>
    <row r="1208" spans="1:29" ht="12.75"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row>
    <row r="1209" spans="1:29" ht="12.75"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row>
    <row r="1210" spans="1:29" ht="12.75"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row>
    <row r="1211" spans="1:29" ht="12.75"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row>
    <row r="1212" spans="1:29" ht="12.75"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row>
    <row r="1213" spans="1:29" ht="12.75"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row>
    <row r="1214" spans="1:29" ht="12.75"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row>
    <row r="1215" spans="1:29" ht="12.75"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row>
    <row r="1216" spans="1:29" ht="12.75"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row>
    <row r="1217" spans="1:29" ht="12.75"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row>
    <row r="1218" spans="1:29" ht="12.75"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row>
    <row r="1219" spans="1:29" ht="12.75"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row>
    <row r="1220" spans="1:29" ht="12.75"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row>
    <row r="1221" spans="1:29" ht="12.75"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row>
    <row r="1222" spans="1:29" ht="12.75"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row>
    <row r="1223" spans="1:29" ht="12.75"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row>
    <row r="1224" spans="1:29" ht="12.75"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row>
    <row r="1225" spans="1:29" ht="12.75"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row>
    <row r="1226" spans="1:29" ht="12.75"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row>
    <row r="1227" spans="1:29" ht="12.75"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row>
    <row r="1228" spans="1:29" ht="12.75"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row>
    <row r="1229" spans="1:29" ht="12.75"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row>
    <row r="1230" spans="1:29" ht="12.75"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row>
    <row r="1231" spans="1:29" ht="12.75"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row>
    <row r="1232" spans="1:29" ht="12.75"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row>
    <row r="1233" spans="1:29" ht="12.75"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row>
    <row r="1234" spans="1:29" ht="12.75"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row>
    <row r="1235" spans="1:29" ht="12.75"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row>
    <row r="1236" spans="1:29" ht="12.75"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row>
    <row r="1237" spans="1:29" ht="12.75"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row>
    <row r="1238" spans="1:29" ht="12.75"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row>
    <row r="1239" spans="1:29" ht="12.75"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row>
    <row r="1240" spans="1:29" ht="12.75"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row>
    <row r="1241" spans="1:29" ht="12.75"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row>
    <row r="1242" spans="1:29" ht="12.75"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row>
    <row r="1243" spans="1:29" ht="12.75"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row>
    <row r="1244" spans="1:29" ht="12.75"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row>
    <row r="1245" spans="1:29" ht="12.75"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row>
    <row r="1246" spans="1:29" ht="12.75"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row>
    <row r="1247" spans="1:29" ht="12.75"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row>
    <row r="1248" spans="1:29" ht="12.75"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row>
    <row r="1249" spans="1:29" ht="12.75"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row>
    <row r="1250" spans="1:29" ht="12.75"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row>
    <row r="1251" spans="1:29" ht="12.75"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row>
    <row r="1252" spans="1:29" ht="12.75"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row>
    <row r="1253" spans="1:29" ht="12.75"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row>
    <row r="1254" spans="1:29" ht="12.75"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row>
    <row r="1255" spans="1:29" ht="12.75"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row>
    <row r="1256" spans="1:29" ht="12.75"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row>
    <row r="1257" spans="1:29" ht="12.75"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row>
    <row r="1258" spans="1:29" ht="12.75"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row>
    <row r="1259" spans="1:29" ht="12.75"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row>
    <row r="1260" spans="1:29" ht="12.75"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row>
    <row r="1261" spans="1:29" ht="12.75"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row>
    <row r="1262" spans="1:29" ht="12.75"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row>
    <row r="1263" spans="1:29" ht="12.75"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row>
    <row r="1264" spans="1:29" ht="12.75"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row>
    <row r="1265" spans="1:29" ht="12.75"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row>
    <row r="1266" spans="1:29" ht="12.75"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row>
    <row r="1267" spans="1:29" ht="12.75"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row>
    <row r="1268" spans="1:29" ht="12.75"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row>
    <row r="1269" spans="1:29" ht="12.75"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row>
    <row r="1270" spans="1:29" ht="12.75"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row>
    <row r="1271" spans="1:29" ht="12.75"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row>
    <row r="1272" spans="1:29" ht="12.75"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row>
    <row r="1273" spans="1:29" ht="12.75"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row>
    <row r="1274" spans="1:29" ht="12.75"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row>
    <row r="1275" spans="1:29" ht="12.75"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row>
    <row r="1276" spans="1:29" ht="12.75"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row>
    <row r="1277" spans="1:29" ht="12.75"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row>
    <row r="1278" spans="1:29" ht="12.75"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row>
    <row r="1279" spans="1:29" ht="12.75"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row>
    <row r="1280" spans="1:29" ht="12.75"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row>
    <row r="1281" spans="1:29" ht="12.75"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row>
    <row r="1282" spans="1:29" ht="12.75"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row>
    <row r="1283" spans="1:29" ht="12.75"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row>
    <row r="1284" spans="1:29" ht="12.75"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row>
    <row r="1285" spans="1:29" ht="12.75"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row>
    <row r="1286" spans="1:29" ht="12.75"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row>
    <row r="1287" spans="1:29" ht="12.75"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row>
    <row r="1288" spans="1:29" ht="12.75"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row>
    <row r="1289" spans="1:29" ht="12.75"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row>
    <row r="1290" spans="1:29" ht="12.75"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row>
    <row r="1291" spans="1:29" ht="12.75"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row>
    <row r="1292" spans="1:29" ht="12.75"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row>
    <row r="1293" spans="1:29" ht="12.75"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row>
    <row r="1294" spans="1:29" ht="12.75"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row>
    <row r="1295" spans="1:29" ht="12.75"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row>
    <row r="1296" spans="1:29" ht="12.75"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row>
    <row r="1297" spans="1:29" ht="12.75"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row>
    <row r="1298" spans="1:29" ht="12.75"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row>
    <row r="1299" spans="1:29" ht="12.75"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row>
    <row r="1300" spans="1:29" ht="12.75"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row>
    <row r="1301" spans="1:29" ht="12.75"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row>
    <row r="1302" spans="1:29" ht="12.75"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row>
    <row r="1303" spans="1:29" ht="12.75"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row>
    <row r="1304" spans="1:29" ht="12.75"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row>
    <row r="1305" spans="1:29" ht="12.75"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row>
    <row r="1306" spans="1:29" ht="12.75"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row>
    <row r="1307" spans="1:29" ht="12.75"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row>
    <row r="1308" spans="1:29" ht="12.75"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row>
    <row r="1309" spans="1:29" ht="12.75"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row>
    <row r="1310" spans="1:29" ht="12.75"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row>
    <row r="1311" spans="1:29" ht="12.75"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row>
    <row r="1312" spans="1:29" ht="12.75"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row>
    <row r="1313" spans="1:29" ht="12.75"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row>
    <row r="1314" spans="1:29" ht="12.75"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row>
    <row r="1315" spans="1:29" ht="12.75"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row>
    <row r="1316" spans="1:29" ht="12.75"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row>
    <row r="1317" spans="1:29" ht="12.75"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row>
    <row r="1318" spans="1:29" ht="12.75"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row>
    <row r="1319" spans="1:29" ht="12.75"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row>
    <row r="1320" spans="1:29" ht="12.75"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row>
    <row r="1321" spans="1:29" ht="12.75"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row>
    <row r="1322" spans="1:29" ht="12.75"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row>
    <row r="1323" spans="1:29" ht="12.75"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row>
    <row r="1324" spans="1:29" ht="12.75"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row>
    <row r="1325" spans="1:29" ht="12.75"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row>
    <row r="1326" spans="1:29" ht="12.75"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row>
    <row r="1327" spans="1:29" ht="12.75"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row>
    <row r="1328" spans="1:29" ht="12.75"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row>
    <row r="1329" spans="1:29" ht="12.75"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row>
    <row r="1330" spans="1:29" ht="12.75"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row>
    <row r="1331" spans="1:29" ht="12.75"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row>
    <row r="1332" spans="1:29" ht="12.75"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row>
    <row r="1333" spans="1:29" ht="12.75"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row>
    <row r="1334" spans="1:29" ht="12.75"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row>
    <row r="1335" spans="1:29" ht="12.75"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row>
    <row r="1336" spans="1:29" ht="12.75"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row>
    <row r="1337" spans="1:29" ht="12.75"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row>
    <row r="1338" spans="1:29" ht="12.75"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row>
    <row r="1339" spans="1:29" ht="12.75"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row>
    <row r="1340" spans="1:29" ht="12.75"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row>
    <row r="1341" spans="1:29" ht="12.75"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row>
    <row r="1342" spans="1:29" ht="12.75"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row>
    <row r="1343" spans="1:29" ht="12.75"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row>
    <row r="1344" spans="1:29" ht="12.75"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row>
    <row r="1345" spans="1:29" ht="12.75"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row>
    <row r="1346" spans="1:29" ht="12.75"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row>
    <row r="1347" spans="1:29" ht="12.75"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row>
    <row r="1348" spans="1:29" ht="12.75"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row>
    <row r="1349" spans="1:29" ht="12.75"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row>
    <row r="1350" spans="1:29" ht="12.75"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row>
    <row r="1351" spans="1:29" ht="12.75"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row>
    <row r="1352" spans="1:29" ht="12.75"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row>
    <row r="1353" spans="1:29" ht="12.75"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row>
    <row r="1354" spans="1:29" ht="12.75"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row>
    <row r="1355" spans="1:29" ht="12.75"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row>
    <row r="1356" spans="1:29" ht="12.75"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row>
    <row r="1357" spans="1:29" ht="12.75"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row>
    <row r="1358" spans="1:29" ht="12.75"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row>
    <row r="1359" spans="1:29" ht="12.75"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row>
    <row r="1360" spans="1:29" ht="12.75"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row>
    <row r="1361" spans="1:29" ht="12.75"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row>
    <row r="1362" spans="1:29" ht="12.75"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row>
    <row r="1363" spans="1:29" ht="12.75"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row>
    <row r="1364" spans="1:29" ht="12.75"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row>
    <row r="1365" spans="1:29" ht="12.75"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row>
    <row r="1366" spans="1:29" ht="12.75"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row>
    <row r="1367" spans="1:29" ht="12.75" customHeight="1" x14ac:dyDescent="0.2">
      <c r="A1367" s="264"/>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row>
    <row r="1368" spans="1:29" ht="12.75" customHeight="1" x14ac:dyDescent="0.2">
      <c r="A1368" s="264"/>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row>
    <row r="1369" spans="1:29" ht="12.75" customHeight="1" x14ac:dyDescent="0.2">
      <c r="A1369" s="264"/>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row>
    <row r="1370" spans="1:29" ht="12.75" customHeight="1" x14ac:dyDescent="0.2">
      <c r="A1370" s="264"/>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row>
    <row r="1371" spans="1:29" ht="12.75" customHeight="1" x14ac:dyDescent="0.2">
      <c r="A1371" s="264"/>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row>
    <row r="1372" spans="1:29" ht="12.75" customHeight="1" x14ac:dyDescent="0.2">
      <c r="A1372" s="264"/>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row>
    <row r="1373" spans="1:29" ht="12.75" customHeight="1" x14ac:dyDescent="0.2">
      <c r="A1373" s="264"/>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row>
    <row r="1374" spans="1:29" ht="12.75" customHeight="1" x14ac:dyDescent="0.2">
      <c r="A1374" s="264"/>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row>
    <row r="1375" spans="1:29" ht="12.75" customHeight="1" x14ac:dyDescent="0.2">
      <c r="A1375" s="264"/>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row>
    <row r="1376" spans="1:29" ht="12.75" customHeight="1" x14ac:dyDescent="0.2">
      <c r="A1376" s="264"/>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row>
    <row r="1377" spans="1:29" ht="12.75" customHeight="1" x14ac:dyDescent="0.2">
      <c r="A1377" s="264"/>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row>
    <row r="1378" spans="1:29" ht="12.75" customHeight="1" x14ac:dyDescent="0.2">
      <c r="A1378" s="264"/>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row>
    <row r="1379" spans="1:29" ht="12.75" customHeight="1" x14ac:dyDescent="0.2">
      <c r="A1379" s="264"/>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row>
    <row r="1380" spans="1:29" ht="12.75" customHeight="1" x14ac:dyDescent="0.2">
      <c r="A1380" s="264"/>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row>
    <row r="1381" spans="1:29" ht="12.75" customHeight="1" x14ac:dyDescent="0.2">
      <c r="A1381" s="264"/>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c r="Z1381" s="264"/>
      <c r="AA1381" s="264"/>
      <c r="AB1381" s="264"/>
      <c r="AC1381" s="264"/>
    </row>
    <row r="1382" spans="1:29" ht="12.75" customHeight="1" x14ac:dyDescent="0.2">
      <c r="A1382" s="264"/>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row>
    <row r="1383" spans="1:29" ht="12.75" customHeight="1" x14ac:dyDescent="0.2">
      <c r="A1383" s="264"/>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row>
    <row r="1384" spans="1:29" ht="12.75" customHeight="1" x14ac:dyDescent="0.2">
      <c r="A1384" s="264"/>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row>
    <row r="1385" spans="1:29" ht="12.75" customHeight="1" x14ac:dyDescent="0.2">
      <c r="A1385" s="264"/>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row>
    <row r="1386" spans="1:29" ht="12.75" customHeight="1" x14ac:dyDescent="0.2">
      <c r="A1386" s="264"/>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row>
    <row r="1387" spans="1:29" ht="12.75" customHeight="1" x14ac:dyDescent="0.2">
      <c r="A1387" s="264"/>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row>
    <row r="1388" spans="1:29" ht="12.75" customHeight="1" x14ac:dyDescent="0.2">
      <c r="A1388" s="264"/>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row>
    <row r="1389" spans="1:29" ht="12.75" customHeight="1" x14ac:dyDescent="0.2">
      <c r="A1389" s="264"/>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row>
    <row r="1390" spans="1:29" ht="12.75" customHeight="1" x14ac:dyDescent="0.2">
      <c r="A1390" s="264"/>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row>
    <row r="1391" spans="1:29" ht="12.75" customHeight="1" x14ac:dyDescent="0.2">
      <c r="A1391" s="264"/>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c r="Z1391" s="264"/>
      <c r="AA1391" s="264"/>
      <c r="AB1391" s="264"/>
      <c r="AC1391" s="264"/>
    </row>
    <row r="1392" spans="1:29" ht="12.75" customHeight="1" x14ac:dyDescent="0.2">
      <c r="A1392" s="264"/>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row>
    <row r="1393" spans="1:29" ht="12.75" customHeight="1" x14ac:dyDescent="0.2">
      <c r="A1393" s="264"/>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c r="AB1393" s="264"/>
      <c r="AC1393" s="264"/>
    </row>
    <row r="1394" spans="1:29" ht="12.75" customHeight="1" x14ac:dyDescent="0.2">
      <c r="A1394" s="264"/>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c r="Z1394" s="264"/>
      <c r="AA1394" s="264"/>
      <c r="AB1394" s="264"/>
      <c r="AC1394" s="264"/>
    </row>
    <row r="1395" spans="1:29" ht="12.75" customHeight="1" x14ac:dyDescent="0.2">
      <c r="A1395" s="264"/>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row>
    <row r="1396" spans="1:29" ht="12.75" customHeight="1" x14ac:dyDescent="0.2">
      <c r="A1396" s="264"/>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row>
    <row r="1397" spans="1:29" ht="12.75" customHeight="1" x14ac:dyDescent="0.2">
      <c r="A1397" s="264"/>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row>
    <row r="1398" spans="1:29" ht="12.75" customHeight="1" x14ac:dyDescent="0.2">
      <c r="A1398" s="264"/>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row>
    <row r="1399" spans="1:29" ht="12.75" customHeight="1" x14ac:dyDescent="0.2">
      <c r="A1399" s="264"/>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row>
    <row r="1400" spans="1:29" ht="12.75" customHeight="1" x14ac:dyDescent="0.2">
      <c r="A1400" s="264"/>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row>
    <row r="1401" spans="1:29" ht="12.75" customHeight="1" x14ac:dyDescent="0.2">
      <c r="A1401" s="264"/>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row>
    <row r="1402" spans="1:29" ht="12.75" customHeight="1" x14ac:dyDescent="0.2">
      <c r="A1402" s="264"/>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row>
    <row r="1403" spans="1:29" ht="12.75" customHeight="1" x14ac:dyDescent="0.2">
      <c r="A1403" s="264"/>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row>
    <row r="1404" spans="1:29" ht="12.75" customHeight="1" x14ac:dyDescent="0.2">
      <c r="A1404" s="264"/>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row>
    <row r="1405" spans="1:29" ht="12.75" customHeight="1" x14ac:dyDescent="0.2">
      <c r="A1405" s="264"/>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row>
    <row r="1406" spans="1:29" ht="12.75" customHeight="1" x14ac:dyDescent="0.2">
      <c r="A1406" s="264"/>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row>
    <row r="1407" spans="1:29" ht="12.75" customHeight="1" x14ac:dyDescent="0.2">
      <c r="A1407" s="264"/>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row>
    <row r="1408" spans="1:29" ht="12.75" customHeight="1" x14ac:dyDescent="0.2">
      <c r="A1408" s="264"/>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row>
    <row r="1409" spans="1:29" ht="12.75" customHeight="1" x14ac:dyDescent="0.2">
      <c r="A1409" s="264"/>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row>
    <row r="1410" spans="1:29" ht="12.75" customHeight="1" x14ac:dyDescent="0.2">
      <c r="A1410" s="264"/>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row>
    <row r="1411" spans="1:29" ht="12.75" customHeight="1" x14ac:dyDescent="0.2">
      <c r="A1411" s="264"/>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row>
    <row r="1412" spans="1:29" ht="12.75" customHeight="1" x14ac:dyDescent="0.2">
      <c r="A1412" s="264"/>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c r="Z1412" s="264"/>
      <c r="AA1412" s="264"/>
      <c r="AB1412" s="264"/>
      <c r="AC1412" s="264"/>
    </row>
    <row r="1413" spans="1:29" ht="12.75" customHeight="1" x14ac:dyDescent="0.2">
      <c r="A1413" s="264"/>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row>
    <row r="1414" spans="1:29" ht="12.75" customHeight="1" x14ac:dyDescent="0.2">
      <c r="A1414" s="264"/>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row>
    <row r="1415" spans="1:29" ht="12.75" customHeight="1" x14ac:dyDescent="0.2">
      <c r="A1415" s="264"/>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row>
    <row r="1416" spans="1:29" ht="12.75" customHeight="1" x14ac:dyDescent="0.2">
      <c r="A1416" s="264"/>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row>
    <row r="1417" spans="1:29" ht="12.75" customHeight="1" x14ac:dyDescent="0.2">
      <c r="A1417" s="264"/>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row>
    <row r="1418" spans="1:29" ht="12.75" customHeight="1" x14ac:dyDescent="0.2">
      <c r="A1418" s="264"/>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row>
    <row r="1419" spans="1:29" ht="12.75" customHeight="1" x14ac:dyDescent="0.2">
      <c r="A1419" s="264"/>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row>
    <row r="1420" spans="1:29" ht="12.75" customHeight="1" x14ac:dyDescent="0.2">
      <c r="A1420" s="264"/>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row>
    <row r="1421" spans="1:29" ht="12.75" customHeight="1" x14ac:dyDescent="0.2">
      <c r="A1421" s="264"/>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c r="Z1421" s="264"/>
      <c r="AA1421" s="264"/>
      <c r="AB1421" s="264"/>
      <c r="AC1421" s="264"/>
    </row>
    <row r="1422" spans="1:29" ht="12.75" customHeight="1" x14ac:dyDescent="0.2">
      <c r="A1422" s="264"/>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c r="AB1422" s="264"/>
      <c r="AC1422" s="264"/>
    </row>
    <row r="1423" spans="1:29" ht="12.75" customHeight="1" x14ac:dyDescent="0.2">
      <c r="A1423" s="264"/>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row>
    <row r="1424" spans="1:29" ht="12.75" customHeight="1" x14ac:dyDescent="0.2">
      <c r="A1424" s="264"/>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c r="Z1424" s="264"/>
      <c r="AA1424" s="264"/>
      <c r="AB1424" s="264"/>
      <c r="AC1424" s="264"/>
    </row>
    <row r="1425" spans="1:29" ht="12.75" customHeight="1" x14ac:dyDescent="0.2">
      <c r="A1425" s="264"/>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c r="Z1425" s="264"/>
      <c r="AA1425" s="264"/>
      <c r="AB1425" s="264"/>
      <c r="AC1425" s="264"/>
    </row>
    <row r="1426" spans="1:29" ht="12.75" customHeight="1" x14ac:dyDescent="0.2">
      <c r="A1426" s="264"/>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row>
    <row r="1427" spans="1:29" ht="12.75" customHeight="1" x14ac:dyDescent="0.2">
      <c r="A1427" s="264"/>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row>
    <row r="1428" spans="1:29" ht="12.75" customHeight="1" x14ac:dyDescent="0.2">
      <c r="A1428" s="264"/>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row>
    <row r="1429" spans="1:29" ht="12.75" customHeight="1" x14ac:dyDescent="0.2">
      <c r="A1429" s="264"/>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row>
    <row r="1430" spans="1:29" ht="12.75" customHeight="1" x14ac:dyDescent="0.2">
      <c r="A1430" s="264"/>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row>
    <row r="1431" spans="1:29" ht="12.75" customHeight="1" x14ac:dyDescent="0.2">
      <c r="A1431" s="264"/>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row>
    <row r="1432" spans="1:29" ht="12.75" customHeight="1" x14ac:dyDescent="0.2">
      <c r="A1432" s="264"/>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row>
    <row r="1433" spans="1:29" ht="12.75" customHeight="1" x14ac:dyDescent="0.2">
      <c r="A1433" s="264"/>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row>
    <row r="1434" spans="1:29" ht="12.75" customHeight="1" x14ac:dyDescent="0.2">
      <c r="A1434" s="264"/>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row>
    <row r="1435" spans="1:29" ht="12.75" customHeight="1" x14ac:dyDescent="0.2">
      <c r="A1435" s="264"/>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row>
    <row r="1436" spans="1:29" ht="12.75" customHeight="1" x14ac:dyDescent="0.2">
      <c r="A1436" s="264"/>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row>
    <row r="1437" spans="1:29" ht="12.75" customHeight="1" x14ac:dyDescent="0.2">
      <c r="A1437" s="264"/>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row>
  </sheetData>
  <sheetProtection algorithmName="SHA-512" hashValue="AlyakKOy0UutWl8rpikwCo6QyodgmQa08UzJ5epcH10+56GP/TFGkJCNzaihCtJlmt+nxE04yVTurxWMjHpBAg==" saltValue="1gSNhTgnfKmMMoLFKsczhg==" spinCount="100000" sheet="1" objects="1" scenarios="1"/>
  <autoFilter ref="A9:AC567" xr:uid="{00000000-0001-0000-0400-000000000000}">
    <filterColumn colId="1">
      <filters>
        <filter val="INVESTIGACIÓN_E_INNOVACIÓN"/>
      </filters>
    </filterColumn>
    <filterColumn colId="18" showButton="0"/>
    <filterColumn colId="23" showButton="0"/>
    <filterColumn colId="25" showButton="0"/>
  </autoFilter>
  <mergeCells count="2997">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59:T559"/>
    <mergeCell ref="AB559:AB561"/>
    <mergeCell ref="S560:T560"/>
    <mergeCell ref="S561:T561"/>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R376:R378"/>
    <mergeCell ref="L379:L381"/>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Y66:Z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s>
  <conditionalFormatting sqref="I10:I567">
    <cfRule type="cellIs" dxfId="674" priority="799" operator="equal">
      <formula>"LEVE"</formula>
    </cfRule>
  </conditionalFormatting>
  <conditionalFormatting sqref="I10:I567">
    <cfRule type="cellIs" dxfId="673" priority="800" operator="equal">
      <formula>"MODERADO"</formula>
    </cfRule>
  </conditionalFormatting>
  <conditionalFormatting sqref="I10:I567">
    <cfRule type="cellIs" dxfId="672" priority="801" operator="equal">
      <formula>"GRAVE"</formula>
    </cfRule>
  </conditionalFormatting>
  <conditionalFormatting sqref="I10:I567">
    <cfRule type="cellIs" dxfId="671" priority="802" stopIfTrue="1" operator="equal">
      <formula>1</formula>
    </cfRule>
  </conditionalFormatting>
  <conditionalFormatting sqref="I10:I567">
    <cfRule type="cellIs" dxfId="670" priority="803" stopIfTrue="1" operator="between">
      <formula>1.9</formula>
      <formula>3.1</formula>
    </cfRule>
  </conditionalFormatting>
  <conditionalFormatting sqref="I10:I567">
    <cfRule type="cellIs" dxfId="669" priority="804" stopIfTrue="1" operator="equal">
      <formula>4</formula>
    </cfRule>
  </conditionalFormatting>
  <conditionalFormatting sqref="P10:P567">
    <cfRule type="expression" dxfId="668" priority="805">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96 R499 R502 R505 R508 R511 R514 R517 R520 R523 R526 R529 R532 R550 R553 R556 R559 R562 R565 R535 R538 R541 R544 R547 Q11:Q567 R478 R481 R484 R487 R490 R493">
    <cfRule type="expression" dxfId="667" priority="806">
      <formula>$M$10="No existe control para el riesgo"</formula>
    </cfRule>
  </conditionalFormatting>
  <conditionalFormatting sqref="R10:R567">
    <cfRule type="cellIs" dxfId="666" priority="807" operator="equal">
      <formula>"INEXISTENTE"</formula>
    </cfRule>
  </conditionalFormatting>
  <conditionalFormatting sqref="R10:R567">
    <cfRule type="cellIs" dxfId="665" priority="808" operator="equal">
      <formula>"ACEPTABLE"</formula>
    </cfRule>
  </conditionalFormatting>
  <conditionalFormatting sqref="R10:R567">
    <cfRule type="cellIs" dxfId="664" priority="809" operator="equal">
      <formula>"FUERTE"</formula>
    </cfRule>
  </conditionalFormatting>
  <conditionalFormatting sqref="R10:R567">
    <cfRule type="cellIs" dxfId="663" priority="810" operator="equal">
      <formula>"DÉBIL"</formula>
    </cfRule>
  </conditionalFormatting>
  <conditionalFormatting sqref="V10:V567">
    <cfRule type="expression" dxfId="662" priority="811">
      <formula>U10="ASUMIR"</formula>
    </cfRule>
  </conditionalFormatting>
  <conditionalFormatting sqref="W10:W567">
    <cfRule type="expression" dxfId="661" priority="812">
      <formula>U10="ASUMIR"</formula>
    </cfRule>
  </conditionalFormatting>
  <conditionalFormatting sqref="Y52:Y63 Y136:Y216 Y259:Y276 Y286:Y288 Y307:Y318 Y376:Y390 Y496:Y567 Y430:Y441">
    <cfRule type="expression" dxfId="660" priority="813">
      <formula>U52="ASUMIR"</formula>
    </cfRule>
  </conditionalFormatting>
  <conditionalFormatting sqref="Z52:Z63 Z136:Z216 Z259:Z276 Z286:Z288 Z307:Z318 Z376:Z390 Z496:Z567 Z430:Z441">
    <cfRule type="expression" dxfId="659" priority="814">
      <formula>U52="ASUMIR"</formula>
    </cfRule>
  </conditionalFormatting>
  <conditionalFormatting sqref="Z52:Z63 Z136:Z216 Z259:Z276 Z286:Z288 Z307:Z318 Z376:Z390 Z496:Z567 Z430:Z441">
    <cfRule type="beginsWith" dxfId="658" priority="815" operator="beginsWith" text="Eficaz">
      <formula>LEFT((Z52),LEN("Eficaz"))=("Eficaz")</formula>
    </cfRule>
  </conditionalFormatting>
  <conditionalFormatting sqref="Z52:Z63 Z136:Z216 Z259:Z276 Z286:Z288 Z307:Z318 Z376:Z390 Z496:Z567 Z430:Z441">
    <cfRule type="beginsWith" dxfId="657" priority="816" operator="beginsWith" text="No eficaz">
      <formula>LEFT((Z52),LEN("No eficaz"))=("No eficaz")</formula>
    </cfRule>
  </conditionalFormatting>
  <conditionalFormatting sqref="AA52:AA63 AA136:AA216 AA259:AA276 AA286:AA288 AA307:AA318 AA376:AA390 AA496:AA567 AA430:AA441">
    <cfRule type="expression" dxfId="656" priority="817">
      <formula>$X$10&lt;&gt;"CUMPLIMIENTO_TOTAL"</formula>
    </cfRule>
  </conditionalFormatting>
  <conditionalFormatting sqref="AA52:AA63 AA136:AA216 AA259:AA276 AA286:AA288 AA307:AA318 AA376:AA390 AA496:AA567 AA430:AA441">
    <cfRule type="expression" dxfId="655" priority="818">
      <formula>U52="ASUMIR"</formula>
    </cfRule>
  </conditionalFormatting>
  <conditionalFormatting sqref="AB496:AB567">
    <cfRule type="containsText" dxfId="654" priority="819" operator="containsText" text="CONTINUA LA ACCIÓN ANTERIOR">
      <formula>NOT(ISERROR(SEARCH("CONTINUA LA ACCIÓN ANTERIOR",AB496)))</formula>
    </cfRule>
  </conditionalFormatting>
  <conditionalFormatting sqref="AB496:AB567">
    <cfRule type="containsText" dxfId="653" priority="820" operator="containsText" text="REQUIERE NUEVA ACCIÓN">
      <formula>NOT(ISERROR(SEARCH("REQUIERE NUEVA ACCIÓN",AB496)))</formula>
    </cfRule>
  </conditionalFormatting>
  <conditionalFormatting sqref="AB496:AB567">
    <cfRule type="containsText" dxfId="652" priority="821" operator="containsText" text="RIESGO CONTROLADO">
      <formula>NOT(ISERROR(SEARCH("RIESGO CONTROLADO",AB496)))</formula>
    </cfRule>
  </conditionalFormatting>
  <conditionalFormatting sqref="X52:AA63 X136:AA216 X259:AA276 X286:AA288 X307:AA318 X376:AA390 X496:AA567 X430:AA441">
    <cfRule type="expression" dxfId="651" priority="798">
      <formula>$U52="ASUMIR"</formula>
    </cfRule>
  </conditionalFormatting>
  <conditionalFormatting sqref="AA52:AA63 AA136:AA216 AA259:AA276 AA286:AA288 AA307:AA318 AA376:AA390 AA496:AA567 AA430:AA441">
    <cfRule type="expression" dxfId="650" priority="797">
      <formula>$X52="CUMPLIMIENTO_PARCIAL"</formula>
    </cfRule>
  </conditionalFormatting>
  <conditionalFormatting sqref="AA52:AA63 AA136:AA216 AA259:AA276 AA286:AA288 AA307:AA318 AA376:AA390 AA496:AA567 AA430:AA441">
    <cfRule type="expression" dxfId="649" priority="796">
      <formula>$X52="NO_CUMPLIDA"</formula>
    </cfRule>
  </conditionalFormatting>
  <conditionalFormatting sqref="X10:X24">
    <cfRule type="cellIs" dxfId="648" priority="784" operator="equal">
      <formula>"NO_CUMPLIDA"</formula>
    </cfRule>
    <cfRule type="expression" dxfId="647" priority="788">
      <formula>U10="ASUMIR"</formula>
    </cfRule>
  </conditionalFormatting>
  <conditionalFormatting sqref="Y13:Y24">
    <cfRule type="expression" dxfId="646" priority="786">
      <formula>U13="ASUMIR"</formula>
    </cfRule>
  </conditionalFormatting>
  <conditionalFormatting sqref="Z13:Z15 Z21 Z23:Z24">
    <cfRule type="expression" dxfId="645" priority="787">
      <formula>U13="ASUMIR"</formula>
    </cfRule>
    <cfRule type="beginsWith" dxfId="644" priority="789" operator="beginsWith" text="Eficaz">
      <formula>LEFT(Z13,LEN("Eficaz"))="Eficaz"</formula>
    </cfRule>
    <cfRule type="beginsWith" dxfId="643" priority="790" operator="beginsWith" text="No eficaz">
      <formula>LEFT(Z13,LEN("No eficaz"))="No eficaz"</formula>
    </cfRule>
  </conditionalFormatting>
  <conditionalFormatting sqref="AA10">
    <cfRule type="expression" dxfId="642" priority="783">
      <formula>$X$10&lt;&gt;"CUMPLIMIENTO_TOTAL"</formula>
    </cfRule>
  </conditionalFormatting>
  <conditionalFormatting sqref="AA10:AA24">
    <cfRule type="expression" dxfId="641" priority="785">
      <formula>U10="ASUMIR"</formula>
    </cfRule>
  </conditionalFormatting>
  <conditionalFormatting sqref="AA11">
    <cfRule type="expression" dxfId="640" priority="782">
      <formula>$X$11&lt;&gt;"CUMPLIMIENTO_TOTAL"</formula>
    </cfRule>
  </conditionalFormatting>
  <conditionalFormatting sqref="AA12">
    <cfRule type="expression" dxfId="639" priority="781">
      <formula>$X$12&lt;&gt;"CUMPLIMIENTO_TOTAL"</formula>
    </cfRule>
  </conditionalFormatting>
  <conditionalFormatting sqref="AA13">
    <cfRule type="expression" dxfId="638" priority="780">
      <formula>$X$13&lt;&gt;"CUMPLIMIENTO_TOTAL"</formula>
    </cfRule>
  </conditionalFormatting>
  <conditionalFormatting sqref="AA14">
    <cfRule type="expression" dxfId="637" priority="779">
      <formula>$X$14&lt;&gt;"CUMPLIMIENTO_TOTAL"</formula>
    </cfRule>
  </conditionalFormatting>
  <conditionalFormatting sqref="AA15">
    <cfRule type="expression" dxfId="636" priority="778">
      <formula>$X$15&lt;&gt;"CUMPLIMIENTO_TOTAL"</formula>
    </cfRule>
  </conditionalFormatting>
  <conditionalFormatting sqref="AA16">
    <cfRule type="expression" dxfId="635" priority="777">
      <formula>$X$16&lt;&gt;"CUMPLIMIENTO_TOTAL"</formula>
    </cfRule>
  </conditionalFormatting>
  <conditionalFormatting sqref="AA17">
    <cfRule type="expression" dxfId="634" priority="776">
      <formula>$X$17&lt;&gt;"CUMPLIMIENTO_TOTAL"</formula>
    </cfRule>
  </conditionalFormatting>
  <conditionalFormatting sqref="AA18">
    <cfRule type="expression" dxfId="633" priority="775">
      <formula>$X$18&lt;&gt;"CUMPLIMIENTO_TOTAL"</formula>
    </cfRule>
  </conditionalFormatting>
  <conditionalFormatting sqref="AA19">
    <cfRule type="expression" dxfId="632" priority="774">
      <formula>$X$19&lt;&gt;"CUMPLIMIENTO_TOTAL"</formula>
    </cfRule>
  </conditionalFormatting>
  <conditionalFormatting sqref="AA20">
    <cfRule type="expression" dxfId="631" priority="773">
      <formula>$X$20&lt;&gt;"CUMPLIMIENTO_TOTAL"</formula>
    </cfRule>
  </conditionalFormatting>
  <conditionalFormatting sqref="AA21">
    <cfRule type="expression" dxfId="630" priority="772">
      <formula>$X$21&lt;&gt;"CUMPLIMIENTO_TOTAL"</formula>
    </cfRule>
  </conditionalFormatting>
  <conditionalFormatting sqref="AA22">
    <cfRule type="expression" dxfId="629" priority="771">
      <formula>$X$22&lt;&gt;"CUMPLIMIENTO_TOTAL"</formula>
    </cfRule>
  </conditionalFormatting>
  <conditionalFormatting sqref="AA23">
    <cfRule type="expression" dxfId="628" priority="770">
      <formula>$X$23&lt;&gt;"CUMPLIMIENTO_TOTAL"</formula>
    </cfRule>
  </conditionalFormatting>
  <conditionalFormatting sqref="AA24">
    <cfRule type="expression" dxfId="627" priority="769">
      <formula>$X$24&lt;&gt;"CUMPLIMIENTO_TOTAL"</formula>
    </cfRule>
  </conditionalFormatting>
  <conditionalFormatting sqref="Y10:Y12">
    <cfRule type="expression" dxfId="626" priority="768">
      <formula>U10="ASUMIR"</formula>
    </cfRule>
  </conditionalFormatting>
  <conditionalFormatting sqref="Z10">
    <cfRule type="beginsWith" dxfId="625" priority="766" operator="beginsWith" text="No eficaz">
      <formula>LEFT(Z10,LEN("No eficaz"))="No eficaz"</formula>
    </cfRule>
  </conditionalFormatting>
  <conditionalFormatting sqref="Z10">
    <cfRule type="beginsWith" dxfId="624" priority="765" operator="beginsWith" text="Eficaz">
      <formula>LEFT(Z10,LEN("Eficaz"))="Eficaz"</formula>
    </cfRule>
  </conditionalFormatting>
  <conditionalFormatting sqref="Z10">
    <cfRule type="expression" dxfId="623" priority="764">
      <formula>U10="ASUMIR"</formula>
    </cfRule>
  </conditionalFormatting>
  <conditionalFormatting sqref="Z11">
    <cfRule type="beginsWith" dxfId="622" priority="762" operator="beginsWith" text="No eficaz">
      <formula>LEFT(Z11,LEN("No eficaz"))="No eficaz"</formula>
    </cfRule>
  </conditionalFormatting>
  <conditionalFormatting sqref="Z11">
    <cfRule type="beginsWith" dxfId="621" priority="761" operator="beginsWith" text="Eficaz">
      <formula>LEFT(Z11,LEN("Eficaz"))="Eficaz"</formula>
    </cfRule>
  </conditionalFormatting>
  <conditionalFormatting sqref="Z11">
    <cfRule type="expression" dxfId="620" priority="760">
      <formula>U11="ASUMIR"</formula>
    </cfRule>
  </conditionalFormatting>
  <conditionalFormatting sqref="Z12">
    <cfRule type="beginsWith" dxfId="619" priority="758" operator="beginsWith" text="No eficaz">
      <formula>LEFT(Z12,LEN("No eficaz"))="No eficaz"</formula>
    </cfRule>
  </conditionalFormatting>
  <conditionalFormatting sqref="Z12">
    <cfRule type="beginsWith" dxfId="618" priority="757" operator="beginsWith" text="Eficaz">
      <formula>LEFT(Z12,LEN("Eficaz"))="Eficaz"</formula>
    </cfRule>
  </conditionalFormatting>
  <conditionalFormatting sqref="Z12">
    <cfRule type="expression" dxfId="617" priority="756">
      <formula>U12="ASUMIR"</formula>
    </cfRule>
  </conditionalFormatting>
  <conditionalFormatting sqref="Z16">
    <cfRule type="beginsWith" dxfId="616" priority="754" operator="beginsWith" text="No eficaz">
      <formula>LEFT(Z16,LEN("No eficaz"))="No eficaz"</formula>
    </cfRule>
  </conditionalFormatting>
  <conditionalFormatting sqref="Z16">
    <cfRule type="beginsWith" dxfId="615" priority="753" operator="beginsWith" text="Eficaz">
      <formula>LEFT(Z16,LEN("Eficaz"))="Eficaz"</formula>
    </cfRule>
  </conditionalFormatting>
  <conditionalFormatting sqref="Z16">
    <cfRule type="expression" dxfId="614" priority="752">
      <formula>U16="ASUMIR"</formula>
    </cfRule>
  </conditionalFormatting>
  <conditionalFormatting sqref="Z17">
    <cfRule type="beginsWith" dxfId="613" priority="750" operator="beginsWith" text="No eficaz">
      <formula>LEFT(Z17,LEN("No eficaz"))="No eficaz"</formula>
    </cfRule>
  </conditionalFormatting>
  <conditionalFormatting sqref="Z17">
    <cfRule type="beginsWith" dxfId="612" priority="749" operator="beginsWith" text="Eficaz">
      <formula>LEFT(Z17,LEN("Eficaz"))="Eficaz"</formula>
    </cfRule>
  </conditionalFormatting>
  <conditionalFormatting sqref="Z17">
    <cfRule type="expression" dxfId="611" priority="748">
      <formula>U17="ASUMIR"</formula>
    </cfRule>
  </conditionalFormatting>
  <conditionalFormatting sqref="Z18">
    <cfRule type="beginsWith" dxfId="610" priority="746" operator="beginsWith" text="No eficaz">
      <formula>LEFT(Z18,LEN("No eficaz"))="No eficaz"</formula>
    </cfRule>
  </conditionalFormatting>
  <conditionalFormatting sqref="Z18">
    <cfRule type="beginsWith" dxfId="609" priority="745" operator="beginsWith" text="Eficaz">
      <formula>LEFT(Z18,LEN("Eficaz"))="Eficaz"</formula>
    </cfRule>
  </conditionalFormatting>
  <conditionalFormatting sqref="Z18">
    <cfRule type="expression" dxfId="608" priority="744">
      <formula>U18="ASUMIR"</formula>
    </cfRule>
  </conditionalFormatting>
  <conditionalFormatting sqref="Z19">
    <cfRule type="beginsWith" dxfId="607" priority="742" operator="beginsWith" text="No eficaz">
      <formula>LEFT(Z19,LEN("No eficaz"))="No eficaz"</formula>
    </cfRule>
  </conditionalFormatting>
  <conditionalFormatting sqref="Z19">
    <cfRule type="beginsWith" dxfId="606" priority="741" operator="beginsWith" text="Eficaz">
      <formula>LEFT(Z19,LEN("Eficaz"))="Eficaz"</formula>
    </cfRule>
  </conditionalFormatting>
  <conditionalFormatting sqref="Z19">
    <cfRule type="expression" dxfId="605" priority="740">
      <formula>U19="ASUMIR"</formula>
    </cfRule>
  </conditionalFormatting>
  <conditionalFormatting sqref="Z20">
    <cfRule type="beginsWith" dxfId="604" priority="738" operator="beginsWith" text="No eficaz">
      <formula>LEFT(Z20,LEN("No eficaz"))="No eficaz"</formula>
    </cfRule>
  </conditionalFormatting>
  <conditionalFormatting sqref="Z20">
    <cfRule type="beginsWith" dxfId="603" priority="737" operator="beginsWith" text="Eficaz">
      <formula>LEFT(Z20,LEN("Eficaz"))="Eficaz"</formula>
    </cfRule>
  </conditionalFormatting>
  <conditionalFormatting sqref="Z20">
    <cfRule type="expression" dxfId="602" priority="736">
      <formula>U20="ASUMIR"</formula>
    </cfRule>
  </conditionalFormatting>
  <conditionalFormatting sqref="Z22">
    <cfRule type="beginsWith" dxfId="601" priority="734" operator="beginsWith" text="No eficaz">
      <formula>LEFT(Z22,LEN("No eficaz"))="No eficaz"</formula>
    </cfRule>
  </conditionalFormatting>
  <conditionalFormatting sqref="Z22">
    <cfRule type="beginsWith" dxfId="600" priority="733" operator="beginsWith" text="Eficaz">
      <formula>LEFT(Z22,LEN("Eficaz"))="Eficaz"</formula>
    </cfRule>
  </conditionalFormatting>
  <conditionalFormatting sqref="Z22">
    <cfRule type="expression" dxfId="599" priority="732">
      <formula>U22="ASUMIR"</formula>
    </cfRule>
  </conditionalFormatting>
  <conditionalFormatting sqref="Y25:Y39">
    <cfRule type="expression" dxfId="598" priority="723">
      <formula>U25="ASUMIR"</formula>
    </cfRule>
  </conditionalFormatting>
  <conditionalFormatting sqref="Z25:Z39">
    <cfRule type="expression" dxfId="597" priority="724">
      <formula>U25="ASUMIR"</formula>
    </cfRule>
  </conditionalFormatting>
  <conditionalFormatting sqref="Z25:Z39">
    <cfRule type="beginsWith" dxfId="596" priority="725" operator="beginsWith" text="Eficaz">
      <formula>LEFT((Z25),LEN("Eficaz"))=("Eficaz")</formula>
    </cfRule>
  </conditionalFormatting>
  <conditionalFormatting sqref="Z25:Z39">
    <cfRule type="beginsWith" dxfId="595" priority="726" operator="beginsWith" text="No eficaz">
      <formula>LEFT((Z25),LEN("No eficaz"))=("No eficaz")</formula>
    </cfRule>
  </conditionalFormatting>
  <conditionalFormatting sqref="AA25:AA39">
    <cfRule type="expression" dxfId="594" priority="727">
      <formula>$X$10&lt;&gt;"CUMPLIMIENTO_TOTAL"</formula>
    </cfRule>
  </conditionalFormatting>
  <conditionalFormatting sqref="AA25:AA39">
    <cfRule type="expression" dxfId="593" priority="728">
      <formula>U25="ASUMIR"</formula>
    </cfRule>
  </conditionalFormatting>
  <conditionalFormatting sqref="AB25:AB39">
    <cfRule type="containsText" dxfId="592" priority="729" operator="containsText" text="CONTINUA LA ACCIÓN ANTERIOR">
      <formula>NOT(ISERROR(SEARCH("CONTINUA LA ACCIÓN ANTERIOR",AB25)))</formula>
    </cfRule>
  </conditionalFormatting>
  <conditionalFormatting sqref="AB25:AB39">
    <cfRule type="containsText" dxfId="591" priority="730" operator="containsText" text="REQUIERE NUEVA ACCIÓN">
      <formula>NOT(ISERROR(SEARCH("REQUIERE NUEVA ACCIÓN",AB25)))</formula>
    </cfRule>
  </conditionalFormatting>
  <conditionalFormatting sqref="AB25:AB39">
    <cfRule type="containsText" dxfId="590" priority="731" operator="containsText" text="RIESGO CONTROLADO">
      <formula>NOT(ISERROR(SEARCH("RIESGO CONTROLADO",AB25)))</formula>
    </cfRule>
  </conditionalFormatting>
  <conditionalFormatting sqref="X25:AA39">
    <cfRule type="expression" dxfId="589" priority="722">
      <formula>$U25="ASUMIR"</formula>
    </cfRule>
  </conditionalFormatting>
  <conditionalFormatting sqref="AA25:AA39">
    <cfRule type="expression" dxfId="588" priority="721">
      <formula>$X25="CUMPLIMIENTO_PARCIAL"</formula>
    </cfRule>
  </conditionalFormatting>
  <conditionalFormatting sqref="AA25:AA39">
    <cfRule type="expression" dxfId="587" priority="720">
      <formula>$X25="NO_CUMPLIDA"</formula>
    </cfRule>
  </conditionalFormatting>
  <conditionalFormatting sqref="X40:X51">
    <cfRule type="cellIs" dxfId="586" priority="708" operator="equal">
      <formula>"NO_CUMPLIDA"</formula>
    </cfRule>
    <cfRule type="expression" dxfId="585" priority="712">
      <formula>U40="ASUMIR"</formula>
    </cfRule>
  </conditionalFormatting>
  <conditionalFormatting sqref="Y40:Y51">
    <cfRule type="expression" dxfId="584" priority="710">
      <formula>U40="ASUMIR"</formula>
    </cfRule>
  </conditionalFormatting>
  <conditionalFormatting sqref="Z40:Z51">
    <cfRule type="expression" dxfId="583" priority="711">
      <formula>U40="ASUMIR"</formula>
    </cfRule>
    <cfRule type="beginsWith" dxfId="582" priority="713" operator="beginsWith" text="Eficaz">
      <formula>LEFT(Z40,LEN("Eficaz"))="Eficaz"</formula>
    </cfRule>
    <cfRule type="beginsWith" dxfId="581" priority="714" operator="beginsWith" text="No eficaz">
      <formula>LEFT(Z40,LEN("No eficaz"))="No eficaz"</formula>
    </cfRule>
  </conditionalFormatting>
  <conditionalFormatting sqref="AA40">
    <cfRule type="expression" dxfId="580" priority="707">
      <formula>$X$10&lt;&gt;"CUMPLIMIENTO_TOTAL"</formula>
    </cfRule>
  </conditionalFormatting>
  <conditionalFormatting sqref="AA40:AA51">
    <cfRule type="expression" dxfId="579" priority="709">
      <formula>U40="ASUMIR"</formula>
    </cfRule>
  </conditionalFormatting>
  <conditionalFormatting sqref="AA41">
    <cfRule type="expression" dxfId="578" priority="706">
      <formula>$X$11&lt;&gt;"CUMPLIMIENTO_TOTAL"</formula>
    </cfRule>
  </conditionalFormatting>
  <conditionalFormatting sqref="AA42">
    <cfRule type="expression" dxfId="577" priority="705">
      <formula>$X$12&lt;&gt;"CUMPLIMIENTO_TOTAL"</formula>
    </cfRule>
  </conditionalFormatting>
  <conditionalFormatting sqref="AA43">
    <cfRule type="expression" dxfId="576" priority="704">
      <formula>$X$13&lt;&gt;"CUMPLIMIENTO_TOTAL"</formula>
    </cfRule>
  </conditionalFormatting>
  <conditionalFormatting sqref="AA44">
    <cfRule type="expression" dxfId="575" priority="703">
      <formula>$X$14&lt;&gt;"CUMPLIMIENTO_TOTAL"</formula>
    </cfRule>
  </conditionalFormatting>
  <conditionalFormatting sqref="AA45">
    <cfRule type="expression" dxfId="574" priority="702">
      <formula>$X$15&lt;&gt;"CUMPLIMIENTO_TOTAL"</formula>
    </cfRule>
  </conditionalFormatting>
  <conditionalFormatting sqref="AA46">
    <cfRule type="expression" dxfId="573" priority="701">
      <formula>$X$16&lt;&gt;"CUMPLIMIENTO_TOTAL"</formula>
    </cfRule>
  </conditionalFormatting>
  <conditionalFormatting sqref="AA47">
    <cfRule type="expression" dxfId="572" priority="700">
      <formula>$X$17&lt;&gt;"CUMPLIMIENTO_TOTAL"</formula>
    </cfRule>
  </conditionalFormatting>
  <conditionalFormatting sqref="AA48">
    <cfRule type="expression" dxfId="571" priority="699">
      <formula>$X$18&lt;&gt;"CUMPLIMIENTO_TOTAL"</formula>
    </cfRule>
  </conditionalFormatting>
  <conditionalFormatting sqref="AA49">
    <cfRule type="expression" dxfId="570" priority="698">
      <formula>$X$19&lt;&gt;"CUMPLIMIENTO_TOTAL"</formula>
    </cfRule>
  </conditionalFormatting>
  <conditionalFormatting sqref="AA50">
    <cfRule type="expression" dxfId="569" priority="697">
      <formula>$X$20&lt;&gt;"CUMPLIMIENTO_TOTAL"</formula>
    </cfRule>
  </conditionalFormatting>
  <conditionalFormatting sqref="AA51">
    <cfRule type="expression" dxfId="568" priority="696">
      <formula>$X$21&lt;&gt;"CUMPLIMIENTO_TOTAL"</formula>
    </cfRule>
  </conditionalFormatting>
  <conditionalFormatting sqref="AB52:AB63">
    <cfRule type="containsText" dxfId="567" priority="693" operator="containsText" text="CONTINUA LA ACCIÓN ANTERIOR">
      <formula>NOT(ISERROR(SEARCH("CONTINUA LA ACCIÓN ANTERIOR",AB52)))</formula>
    </cfRule>
  </conditionalFormatting>
  <conditionalFormatting sqref="AB52:AB63">
    <cfRule type="containsText" dxfId="566" priority="694" operator="containsText" text="REQUIERE NUEVA ACCIÓN">
      <formula>NOT(ISERROR(SEARCH("REQUIERE NUEVA ACCIÓN",AB52)))</formula>
    </cfRule>
  </conditionalFormatting>
  <conditionalFormatting sqref="AB52:AB63">
    <cfRule type="containsText" dxfId="565" priority="695" operator="containsText" text="RIESGO CONTROLADO">
      <formula>NOT(ISERROR(SEARCH("RIESGO CONTROLADO",AB52)))</formula>
    </cfRule>
  </conditionalFormatting>
  <conditionalFormatting sqref="Y70">
    <cfRule type="expression" dxfId="564" priority="677">
      <formula>$U70="ASUMIR"</formula>
    </cfRule>
  </conditionalFormatting>
  <conditionalFormatting sqref="Y70">
    <cfRule type="expression" dxfId="563" priority="678">
      <formula>U70="ASUMIR"</formula>
    </cfRule>
  </conditionalFormatting>
  <conditionalFormatting sqref="AA64:AA81">
    <cfRule type="expression" dxfId="562" priority="679">
      <formula>$X$10&lt;&gt;"CUMPLIMIENTO_TOTAL"</formula>
    </cfRule>
  </conditionalFormatting>
  <conditionalFormatting sqref="AA64:AA81">
    <cfRule type="expression" dxfId="561" priority="680">
      <formula>U64="ASUMIR"</formula>
    </cfRule>
  </conditionalFormatting>
  <conditionalFormatting sqref="AA64:AA81">
    <cfRule type="expression" dxfId="560" priority="681">
      <formula>$X64="CUMPLIMIENTO_PARCIAL"</formula>
    </cfRule>
  </conditionalFormatting>
  <conditionalFormatting sqref="AA64:AA81">
    <cfRule type="expression" dxfId="559" priority="682">
      <formula>$X64="NO_CUMPLIDA"</formula>
    </cfRule>
  </conditionalFormatting>
  <conditionalFormatting sqref="X64:X81 Y64:Y69 Z64:AA81 Y72:Y81">
    <cfRule type="expression" dxfId="558" priority="683">
      <formula>$U64="ASUMIR"</formula>
    </cfRule>
  </conditionalFormatting>
  <conditionalFormatting sqref="Y71">
    <cfRule type="expression" dxfId="557" priority="684">
      <formula>$U71="ASUMIR"</formula>
    </cfRule>
  </conditionalFormatting>
  <conditionalFormatting sqref="Y71">
    <cfRule type="expression" dxfId="556" priority="685">
      <formula>U71="ASUMIR"</formula>
    </cfRule>
  </conditionalFormatting>
  <conditionalFormatting sqref="AB64:AB81">
    <cfRule type="containsText" dxfId="555" priority="686" operator="containsText" text="CONTINUA LA ACCIÓN ANTERIOR">
      <formula>NOT(ISERROR(SEARCH(("CONTINUA LA ACCIÓN ANTERIOR"),(AB64))))</formula>
    </cfRule>
  </conditionalFormatting>
  <conditionalFormatting sqref="AB64:AB81">
    <cfRule type="containsText" dxfId="554" priority="687" operator="containsText" text="REQUIERE NUEVA ACCIÓN">
      <formula>NOT(ISERROR(SEARCH(("REQUIERE NUEVA ACCIÓN"),(AB64))))</formula>
    </cfRule>
  </conditionalFormatting>
  <conditionalFormatting sqref="AB64:AB81">
    <cfRule type="containsText" dxfId="553" priority="688" operator="containsText" text="RIESGO CONTROLADO">
      <formula>NOT(ISERROR(SEARCH(("RIESGO CONTROLADO"),(AB64))))</formula>
    </cfRule>
  </conditionalFormatting>
  <conditionalFormatting sqref="Y64:Y69 Y72:Y81">
    <cfRule type="expression" dxfId="552" priority="689">
      <formula>U64="ASUMIR"</formula>
    </cfRule>
  </conditionalFormatting>
  <conditionalFormatting sqref="Z64:Z81">
    <cfRule type="expression" dxfId="551" priority="690">
      <formula>U64="ASUMIR"</formula>
    </cfRule>
  </conditionalFormatting>
  <conditionalFormatting sqref="Z64:Z81">
    <cfRule type="beginsWith" dxfId="550" priority="691" operator="beginsWith" text="Eficaz">
      <formula>LEFT((Z64),LEN("Eficaz"))=("Eficaz")</formula>
    </cfRule>
  </conditionalFormatting>
  <conditionalFormatting sqref="Z64:Z81">
    <cfRule type="beginsWith" dxfId="549" priority="692" operator="beginsWith" text="No eficaz">
      <formula>LEFT((Z64),LEN("No eficaz"))=("No eficaz")</formula>
    </cfRule>
  </conditionalFormatting>
  <conditionalFormatting sqref="X82:X96">
    <cfRule type="cellIs" dxfId="548" priority="665" operator="equal">
      <formula>"NO_CUMPLIDA"</formula>
    </cfRule>
    <cfRule type="expression" dxfId="547" priority="669">
      <formula>U82="ASUMIR"</formula>
    </cfRule>
  </conditionalFormatting>
  <conditionalFormatting sqref="Y82:Y96">
    <cfRule type="expression" dxfId="546" priority="667">
      <formula>U82="ASUMIR"</formula>
    </cfRule>
  </conditionalFormatting>
  <conditionalFormatting sqref="Z82:Z96">
    <cfRule type="expression" dxfId="545" priority="668">
      <formula>U82="ASUMIR"</formula>
    </cfRule>
    <cfRule type="beginsWith" dxfId="544" priority="670" operator="beginsWith" text="Eficaz">
      <formula>LEFT(Z82,LEN("Eficaz"))="Eficaz"</formula>
    </cfRule>
    <cfRule type="beginsWith" dxfId="543" priority="671" operator="beginsWith" text="No eficaz">
      <formula>LEFT(Z82,LEN("No eficaz"))="No eficaz"</formula>
    </cfRule>
  </conditionalFormatting>
  <conditionalFormatting sqref="AA82">
    <cfRule type="expression" dxfId="542" priority="664">
      <formula>$X$10&lt;&gt;"CUMPLIMIENTO_TOTAL"</formula>
    </cfRule>
  </conditionalFormatting>
  <conditionalFormatting sqref="AA82:AA90 AA93:AA96">
    <cfRule type="expression" dxfId="541" priority="666">
      <formula>U82="ASUMIR"</formula>
    </cfRule>
  </conditionalFormatting>
  <conditionalFormatting sqref="AA83">
    <cfRule type="expression" dxfId="540" priority="663">
      <formula>$X$11&lt;&gt;"CUMPLIMIENTO_TOTAL"</formula>
    </cfRule>
  </conditionalFormatting>
  <conditionalFormatting sqref="AA84">
    <cfRule type="expression" dxfId="539" priority="662">
      <formula>$X$12&lt;&gt;"CUMPLIMIENTO_TOTAL"</formula>
    </cfRule>
  </conditionalFormatting>
  <conditionalFormatting sqref="AA85">
    <cfRule type="expression" dxfId="538" priority="661">
      <formula>$X$13&lt;&gt;"CUMPLIMIENTO_TOTAL"</formula>
    </cfRule>
  </conditionalFormatting>
  <conditionalFormatting sqref="AA86">
    <cfRule type="expression" dxfId="537" priority="660">
      <formula>$X$14&lt;&gt;"CUMPLIMIENTO_TOTAL"</formula>
    </cfRule>
  </conditionalFormatting>
  <conditionalFormatting sqref="AA87">
    <cfRule type="expression" dxfId="536" priority="659">
      <formula>$X$15&lt;&gt;"CUMPLIMIENTO_TOTAL"</formula>
    </cfRule>
  </conditionalFormatting>
  <conditionalFormatting sqref="AA88">
    <cfRule type="expression" dxfId="535" priority="658">
      <formula>$X$16&lt;&gt;"CUMPLIMIENTO_TOTAL"</formula>
    </cfRule>
  </conditionalFormatting>
  <conditionalFormatting sqref="AA89">
    <cfRule type="expression" dxfId="534" priority="657">
      <formula>$X$17&lt;&gt;"CUMPLIMIENTO_TOTAL"</formula>
    </cfRule>
  </conditionalFormatting>
  <conditionalFormatting sqref="AA90">
    <cfRule type="expression" dxfId="533" priority="656">
      <formula>$X$18&lt;&gt;"CUMPLIMIENTO_TOTAL"</formula>
    </cfRule>
  </conditionalFormatting>
  <conditionalFormatting sqref="AA93">
    <cfRule type="expression" dxfId="532" priority="655">
      <formula>$X$21&lt;&gt;"CUMPLIMIENTO_TOTAL"</formula>
    </cfRule>
  </conditionalFormatting>
  <conditionalFormatting sqref="AA94">
    <cfRule type="expression" dxfId="531" priority="654">
      <formula>$X$22&lt;&gt;"CUMPLIMIENTO_TOTAL"</formula>
    </cfRule>
  </conditionalFormatting>
  <conditionalFormatting sqref="AA95">
    <cfRule type="expression" dxfId="530" priority="653">
      <formula>$X$23&lt;&gt;"CUMPLIMIENTO_TOTAL"</formula>
    </cfRule>
  </conditionalFormatting>
  <conditionalFormatting sqref="AA96">
    <cfRule type="expression" dxfId="529" priority="652">
      <formula>$X$24&lt;&gt;"CUMPLIMIENTO_TOTAL"</formula>
    </cfRule>
  </conditionalFormatting>
  <conditionalFormatting sqref="AA91:AA92">
    <cfRule type="expression" dxfId="528" priority="651">
      <formula>U91="ASUMIR"</formula>
    </cfRule>
  </conditionalFormatting>
  <conditionalFormatting sqref="AA91">
    <cfRule type="expression" dxfId="527" priority="650">
      <formula>$X$19&lt;&gt;"CUMPLIMIENTO_TOTAL"</formula>
    </cfRule>
  </conditionalFormatting>
  <conditionalFormatting sqref="AA92">
    <cfRule type="expression" dxfId="526" priority="649">
      <formula>$X$20&lt;&gt;"CUMPLIMIENTO_TOTAL"</formula>
    </cfRule>
  </conditionalFormatting>
  <conditionalFormatting sqref="AA91:AA92">
    <cfRule type="expression" dxfId="525" priority="648">
      <formula>$X91&lt;&gt;"CUMPLIMIENTO_TOTAL"</formula>
    </cfRule>
  </conditionalFormatting>
  <conditionalFormatting sqref="X97:X117">
    <cfRule type="cellIs" dxfId="524" priority="636" operator="equal">
      <formula>"NO_CUMPLIDA"</formula>
    </cfRule>
    <cfRule type="expression" dxfId="523" priority="640">
      <formula>U97="ASUMIR"</formula>
    </cfRule>
  </conditionalFormatting>
  <conditionalFormatting sqref="Y97:Y117">
    <cfRule type="expression" dxfId="522" priority="638">
      <formula>U97="ASUMIR"</formula>
    </cfRule>
  </conditionalFormatting>
  <conditionalFormatting sqref="Z97:Z117">
    <cfRule type="expression" dxfId="521" priority="639">
      <formula>U97="ASUMIR"</formula>
    </cfRule>
    <cfRule type="beginsWith" dxfId="520" priority="641" operator="beginsWith" text="Eficaz">
      <formula>LEFT(Z97,LEN("Eficaz"))="Eficaz"</formula>
    </cfRule>
    <cfRule type="beginsWith" dxfId="519" priority="642" operator="beginsWith" text="No eficaz">
      <formula>LEFT(Z97,LEN("No eficaz"))="No eficaz"</formula>
    </cfRule>
  </conditionalFormatting>
  <conditionalFormatting sqref="AA97">
    <cfRule type="expression" dxfId="518" priority="635">
      <formula>$X$10&lt;&gt;"CUMPLIMIENTO_TOTAL"</formula>
    </cfRule>
  </conditionalFormatting>
  <conditionalFormatting sqref="AA97:AA117">
    <cfRule type="expression" dxfId="517" priority="637">
      <formula>U97="ASUMIR"</formula>
    </cfRule>
  </conditionalFormatting>
  <conditionalFormatting sqref="AA98">
    <cfRule type="expression" dxfId="516" priority="634">
      <formula>$X$11&lt;&gt;"CUMPLIMIENTO_TOTAL"</formula>
    </cfRule>
  </conditionalFormatting>
  <conditionalFormatting sqref="AA99">
    <cfRule type="expression" dxfId="515" priority="633">
      <formula>$X$12&lt;&gt;"CUMPLIMIENTO_TOTAL"</formula>
    </cfRule>
  </conditionalFormatting>
  <conditionalFormatting sqref="AA100">
    <cfRule type="expression" dxfId="514" priority="632">
      <formula>$X$13&lt;&gt;"CUMPLIMIENTO_TOTAL"</formula>
    </cfRule>
  </conditionalFormatting>
  <conditionalFormatting sqref="AA101">
    <cfRule type="expression" dxfId="513" priority="631">
      <formula>$X$14&lt;&gt;"CUMPLIMIENTO_TOTAL"</formula>
    </cfRule>
  </conditionalFormatting>
  <conditionalFormatting sqref="AA102">
    <cfRule type="expression" dxfId="512" priority="630">
      <formula>$X$15&lt;&gt;"CUMPLIMIENTO_TOTAL"</formula>
    </cfRule>
  </conditionalFormatting>
  <conditionalFormatting sqref="AA103">
    <cfRule type="expression" dxfId="511" priority="629">
      <formula>$X$16&lt;&gt;"CUMPLIMIENTO_TOTAL"</formula>
    </cfRule>
  </conditionalFormatting>
  <conditionalFormatting sqref="AA104">
    <cfRule type="expression" dxfId="510" priority="628">
      <formula>$X$17&lt;&gt;"CUMPLIMIENTO_TOTAL"</formula>
    </cfRule>
  </conditionalFormatting>
  <conditionalFormatting sqref="AA105">
    <cfRule type="expression" dxfId="509" priority="627">
      <formula>$X$18&lt;&gt;"CUMPLIMIENTO_TOTAL"</formula>
    </cfRule>
  </conditionalFormatting>
  <conditionalFormatting sqref="AA106">
    <cfRule type="expression" dxfId="508" priority="626">
      <formula>$X$19&lt;&gt;"CUMPLIMIENTO_TOTAL"</formula>
    </cfRule>
  </conditionalFormatting>
  <conditionalFormatting sqref="AA107">
    <cfRule type="expression" dxfId="507" priority="625">
      <formula>$X$20&lt;&gt;"CUMPLIMIENTO_TOTAL"</formula>
    </cfRule>
  </conditionalFormatting>
  <conditionalFormatting sqref="AA108">
    <cfRule type="expression" dxfId="506" priority="624">
      <formula>$X$21&lt;&gt;"CUMPLIMIENTO_TOTAL"</formula>
    </cfRule>
  </conditionalFormatting>
  <conditionalFormatting sqref="AA109">
    <cfRule type="expression" dxfId="505" priority="623">
      <formula>$X$22&lt;&gt;"CUMPLIMIENTO_TOTAL"</formula>
    </cfRule>
  </conditionalFormatting>
  <conditionalFormatting sqref="AA110">
    <cfRule type="expression" dxfId="504" priority="622">
      <formula>$X$23&lt;&gt;"CUMPLIMIENTO_TOTAL"</formula>
    </cfRule>
  </conditionalFormatting>
  <conditionalFormatting sqref="AA111">
    <cfRule type="expression" dxfId="503" priority="621">
      <formula>$X$24&lt;&gt;"CUMPLIMIENTO_TOTAL"</formula>
    </cfRule>
  </conditionalFormatting>
  <conditionalFormatting sqref="AA112">
    <cfRule type="expression" dxfId="502" priority="620">
      <formula>$X$25&lt;&gt;"CUMPLIMIENTO_TOTAL"</formula>
    </cfRule>
  </conditionalFormatting>
  <conditionalFormatting sqref="AA113">
    <cfRule type="expression" dxfId="501" priority="619">
      <formula>$X$26&lt;&gt;"CUMPLIMIENTO_TOTAL"</formula>
    </cfRule>
  </conditionalFormatting>
  <conditionalFormatting sqref="AA114">
    <cfRule type="expression" dxfId="500" priority="618">
      <formula>$X$27&lt;&gt;"CUMPLIMIENTO_TOTAL"</formula>
    </cfRule>
  </conditionalFormatting>
  <conditionalFormatting sqref="AA115">
    <cfRule type="expression" dxfId="499" priority="617">
      <formula>$X$28&lt;&gt;"CUMPLIMIENTO_TOTAL"</formula>
    </cfRule>
  </conditionalFormatting>
  <conditionalFormatting sqref="AA116">
    <cfRule type="expression" dxfId="498" priority="616">
      <formula>$X$29&lt;&gt;"CUMPLIMIENTO_TOTAL"</formula>
    </cfRule>
  </conditionalFormatting>
  <conditionalFormatting sqref="AA117">
    <cfRule type="expression" dxfId="497" priority="615">
      <formula>$X$30&lt;&gt;"CUMPLIMIENTO_TOTAL"</formula>
    </cfRule>
  </conditionalFormatting>
  <conditionalFormatting sqref="X118:X126">
    <cfRule type="cellIs" dxfId="496" priority="603" operator="equal">
      <formula>"NO_CUMPLIDA"</formula>
    </cfRule>
    <cfRule type="expression" dxfId="495" priority="607">
      <formula>U118="ASUMIR"</formula>
    </cfRule>
  </conditionalFormatting>
  <conditionalFormatting sqref="Y118:Y126">
    <cfRule type="expression" dxfId="494" priority="605">
      <formula>U118="ASUMIR"</formula>
    </cfRule>
  </conditionalFormatting>
  <conditionalFormatting sqref="Z118:Z126">
    <cfRule type="expression" dxfId="493" priority="606">
      <formula>U118="ASUMIR"</formula>
    </cfRule>
    <cfRule type="beginsWith" dxfId="492" priority="608" operator="beginsWith" text="Eficaz">
      <formula>LEFT(Z118,LEN("Eficaz"))="Eficaz"</formula>
    </cfRule>
    <cfRule type="beginsWith" dxfId="491" priority="609" operator="beginsWith" text="No eficaz">
      <formula>LEFT(Z118,LEN("No eficaz"))="No eficaz"</formula>
    </cfRule>
  </conditionalFormatting>
  <conditionalFormatting sqref="AA118">
    <cfRule type="expression" dxfId="490" priority="602">
      <formula>$X$10&lt;&gt;"CUMPLIMIENTO_TOTAL"</formula>
    </cfRule>
  </conditionalFormatting>
  <conditionalFormatting sqref="AA118:AA126">
    <cfRule type="expression" dxfId="489" priority="604">
      <formula>U118="ASUMIR"</formula>
    </cfRule>
  </conditionalFormatting>
  <conditionalFormatting sqref="AA119">
    <cfRule type="expression" dxfId="488" priority="601">
      <formula>$X$11&lt;&gt;"CUMPLIMIENTO_TOTAL"</formula>
    </cfRule>
  </conditionalFormatting>
  <conditionalFormatting sqref="AA120">
    <cfRule type="expression" dxfId="487" priority="600">
      <formula>$X$12&lt;&gt;"CUMPLIMIENTO_TOTAL"</formula>
    </cfRule>
  </conditionalFormatting>
  <conditionalFormatting sqref="AA121">
    <cfRule type="expression" dxfId="486" priority="599">
      <formula>$X$13&lt;&gt;"CUMPLIMIENTO_TOTAL"</formula>
    </cfRule>
  </conditionalFormatting>
  <conditionalFormatting sqref="AA122">
    <cfRule type="expression" dxfId="485" priority="598">
      <formula>$X$14&lt;&gt;"CUMPLIMIENTO_TOTAL"</formula>
    </cfRule>
  </conditionalFormatting>
  <conditionalFormatting sqref="AA123">
    <cfRule type="expression" dxfId="484" priority="597">
      <formula>$X$15&lt;&gt;"CUMPLIMIENTO_TOTAL"</formula>
    </cfRule>
  </conditionalFormatting>
  <conditionalFormatting sqref="AA124">
    <cfRule type="expression" dxfId="483" priority="596">
      <formula>$X$16&lt;&gt;"CUMPLIMIENTO_TOTAL"</formula>
    </cfRule>
  </conditionalFormatting>
  <conditionalFormatting sqref="AA125">
    <cfRule type="expression" dxfId="482" priority="595">
      <formula>$X$17&lt;&gt;"CUMPLIMIENTO_TOTAL"</formula>
    </cfRule>
  </conditionalFormatting>
  <conditionalFormatting sqref="AA126">
    <cfRule type="expression" dxfId="481" priority="594">
      <formula>$X$18&lt;&gt;"CUMPLIMIENTO_TOTAL"</formula>
    </cfRule>
  </conditionalFormatting>
  <conditionalFormatting sqref="X127:X135">
    <cfRule type="cellIs" dxfId="480" priority="582" operator="equal">
      <formula>"NO_CUMPLIDA"</formula>
    </cfRule>
    <cfRule type="expression" dxfId="479" priority="586">
      <formula>U127="ASUMIR"</formula>
    </cfRule>
  </conditionalFormatting>
  <conditionalFormatting sqref="Y127:Y135">
    <cfRule type="expression" dxfId="478" priority="584">
      <formula>U127="ASUMIR"</formula>
    </cfRule>
  </conditionalFormatting>
  <conditionalFormatting sqref="Z127:Z135">
    <cfRule type="expression" dxfId="477" priority="585">
      <formula>U127="ASUMIR"</formula>
    </cfRule>
    <cfRule type="beginsWith" dxfId="476" priority="587" operator="beginsWith" text="Eficaz">
      <formula>LEFT(Z127,LEN("Eficaz"))="Eficaz"</formula>
    </cfRule>
    <cfRule type="beginsWith" dxfId="475" priority="588" operator="beginsWith" text="No eficaz">
      <formula>LEFT(Z127,LEN("No eficaz"))="No eficaz"</formula>
    </cfRule>
  </conditionalFormatting>
  <conditionalFormatting sqref="AA127">
    <cfRule type="expression" dxfId="474" priority="581">
      <formula>$X$10&lt;&gt;"CUMPLIMIENTO_TOTAL"</formula>
    </cfRule>
  </conditionalFormatting>
  <conditionalFormatting sqref="AA127:AA135">
    <cfRule type="expression" dxfId="473" priority="583">
      <formula>U127="ASUMIR"</formula>
    </cfRule>
  </conditionalFormatting>
  <conditionalFormatting sqref="AA128">
    <cfRule type="expression" dxfId="472" priority="580">
      <formula>$X$11&lt;&gt;"CUMPLIMIENTO_TOTAL"</formula>
    </cfRule>
  </conditionalFormatting>
  <conditionalFormatting sqref="AA129">
    <cfRule type="expression" dxfId="471" priority="579">
      <formula>$X$12&lt;&gt;"CUMPLIMIENTO_TOTAL"</formula>
    </cfRule>
  </conditionalFormatting>
  <conditionalFormatting sqref="AA130">
    <cfRule type="expression" dxfId="470" priority="578">
      <formula>$X$13&lt;&gt;"CUMPLIMIENTO_TOTAL"</formula>
    </cfRule>
  </conditionalFormatting>
  <conditionalFormatting sqref="AA131">
    <cfRule type="expression" dxfId="469" priority="577">
      <formula>$X$14&lt;&gt;"CUMPLIMIENTO_TOTAL"</formula>
    </cfRule>
  </conditionalFormatting>
  <conditionalFormatting sqref="AA132">
    <cfRule type="expression" dxfId="468" priority="576">
      <formula>$X$15&lt;&gt;"CUMPLIMIENTO_TOTAL"</formula>
    </cfRule>
  </conditionalFormatting>
  <conditionalFormatting sqref="AA133">
    <cfRule type="expression" dxfId="467" priority="575">
      <formula>$X$16&lt;&gt;"CUMPLIMIENTO_TOTAL"</formula>
    </cfRule>
  </conditionalFormatting>
  <conditionalFormatting sqref="AA134">
    <cfRule type="expression" dxfId="466" priority="574">
      <formula>$X$17&lt;&gt;"CUMPLIMIENTO_TOTAL"</formula>
    </cfRule>
  </conditionalFormatting>
  <conditionalFormatting sqref="AA135">
    <cfRule type="expression" dxfId="465" priority="573">
      <formula>$X$18&lt;&gt;"CUMPLIMIENTO_TOTAL"</formula>
    </cfRule>
  </conditionalFormatting>
  <conditionalFormatting sqref="AB136:AB168">
    <cfRule type="containsText" dxfId="464" priority="570" operator="containsText" text="CONTINUA LA ACCIÓN ANTERIOR">
      <formula>NOT(ISERROR(SEARCH("CONTINUA LA ACCIÓN ANTERIOR",AB136)))</formula>
    </cfRule>
  </conditionalFormatting>
  <conditionalFormatting sqref="AB136:AB168">
    <cfRule type="containsText" dxfId="463" priority="571" operator="containsText" text="REQUIERE NUEVA ACCIÓN">
      <formula>NOT(ISERROR(SEARCH("REQUIERE NUEVA ACCIÓN",AB136)))</formula>
    </cfRule>
  </conditionalFormatting>
  <conditionalFormatting sqref="AB136:AB168">
    <cfRule type="containsText" dxfId="462" priority="572" operator="containsText" text="RIESGO CONTROLADO">
      <formula>NOT(ISERROR(SEARCH("RIESGO CONTROLADO",AB136)))</formula>
    </cfRule>
  </conditionalFormatting>
  <conditionalFormatting sqref="AB169:AB192">
    <cfRule type="containsText" dxfId="461" priority="567" operator="containsText" text="CONTINUA LA ACCIÓN ANTERIOR">
      <formula>NOT(ISERROR(SEARCH("CONTINUA LA ACCIÓN ANTERIOR",AB169)))</formula>
    </cfRule>
  </conditionalFormatting>
  <conditionalFormatting sqref="AB169:AB192">
    <cfRule type="containsText" dxfId="460" priority="568" operator="containsText" text="REQUIERE NUEVA ACCIÓN">
      <formula>NOT(ISERROR(SEARCH("REQUIERE NUEVA ACCIÓN",AB169)))</formula>
    </cfRule>
  </conditionalFormatting>
  <conditionalFormatting sqref="AB169:AB192">
    <cfRule type="containsText" dxfId="459" priority="569" operator="containsText" text="RIESGO CONTROLADO">
      <formula>NOT(ISERROR(SEARCH("RIESGO CONTROLADO",AB169)))</formula>
    </cfRule>
  </conditionalFormatting>
  <conditionalFormatting sqref="X217:X219">
    <cfRule type="cellIs" dxfId="458" priority="556" operator="equal">
      <formula>"NO_CUMPLIDA"</formula>
    </cfRule>
    <cfRule type="expression" dxfId="457" priority="559">
      <formula>U217="ASUMIR"</formula>
    </cfRule>
  </conditionalFormatting>
  <conditionalFormatting sqref="Z217:Z219">
    <cfRule type="expression" dxfId="456" priority="558">
      <formula>U217="ASUMIR"</formula>
    </cfRule>
    <cfRule type="beginsWith" dxfId="455" priority="560" operator="beginsWith" text="Eficaz">
      <formula>LEFT(Z217,LEN("Eficaz"))="Eficaz"</formula>
    </cfRule>
    <cfRule type="beginsWith" dxfId="454" priority="561" operator="beginsWith" text="No eficaz">
      <formula>LEFT(Z217,LEN("No eficaz"))="No eficaz"</formula>
    </cfRule>
  </conditionalFormatting>
  <conditionalFormatting sqref="AA217:AA219">
    <cfRule type="expression" dxfId="453" priority="557">
      <formula>U217="ASUMIR"</formula>
    </cfRule>
  </conditionalFormatting>
  <conditionalFormatting sqref="AA217">
    <cfRule type="expression" dxfId="452" priority="555">
      <formula>$X$34&lt;&gt;"CUMPLIMIENTO_TOTAL"</formula>
    </cfRule>
  </conditionalFormatting>
  <conditionalFormatting sqref="AA218">
    <cfRule type="expression" dxfId="451" priority="554">
      <formula>$X$35&lt;&gt;"CUMPLIMIENTO_TOTAL"</formula>
    </cfRule>
  </conditionalFormatting>
  <conditionalFormatting sqref="AA219">
    <cfRule type="expression" dxfId="450" priority="553">
      <formula>$X$36&lt;&gt;"CUMPLIMIENTO_TOTAL"</formula>
    </cfRule>
  </conditionalFormatting>
  <conditionalFormatting sqref="Y217:Y219">
    <cfRule type="expression" dxfId="449" priority="552">
      <formula>U217="ASUMIR"</formula>
    </cfRule>
  </conditionalFormatting>
  <conditionalFormatting sqref="AB193:AB216">
    <cfRule type="containsText" dxfId="448" priority="549" operator="containsText" text="CONTINUA LA ACCIÓN ANTERIOR">
      <formula>NOT(ISERROR(SEARCH("CONTINUA LA ACCIÓN ANTERIOR",AB193)))</formula>
    </cfRule>
  </conditionalFormatting>
  <conditionalFormatting sqref="AB193:AB216">
    <cfRule type="containsText" dxfId="447" priority="550" operator="containsText" text="REQUIERE NUEVA ACCIÓN">
      <formula>NOT(ISERROR(SEARCH("REQUIERE NUEVA ACCIÓN",AB193)))</formula>
    </cfRule>
  </conditionalFormatting>
  <conditionalFormatting sqref="AB193:AB216">
    <cfRule type="containsText" dxfId="446" priority="551" operator="containsText" text="RIESGO CONTROLADO">
      <formula>NOT(ISERROR(SEARCH("RIESGO CONTROLADO",AB193)))</formula>
    </cfRule>
  </conditionalFormatting>
  <conditionalFormatting sqref="X220:AA258">
    <cfRule type="expression" dxfId="445" priority="539">
      <formula>$U220="ASUMIR"</formula>
    </cfRule>
  </conditionalFormatting>
  <conditionalFormatting sqref="Y220:Y258">
    <cfRule type="expression" dxfId="444" priority="540">
      <formula>U220="ASUMIR"</formula>
    </cfRule>
  </conditionalFormatting>
  <conditionalFormatting sqref="Z220:Z258">
    <cfRule type="expression" dxfId="443" priority="541">
      <formula>U220="ASUMIR"</formula>
    </cfRule>
    <cfRule type="beginsWith" dxfId="442" priority="542" operator="beginsWith" text="Eficaz">
      <formula>LEFT((Z220),LEN("Eficaz"))=("Eficaz")</formula>
    </cfRule>
    <cfRule type="beginsWith" dxfId="441" priority="543" operator="beginsWith" text="No eficaz">
      <formula>LEFT((Z220),LEN("No eficaz"))=("No eficaz")</formula>
    </cfRule>
  </conditionalFormatting>
  <conditionalFormatting sqref="AA220:AA258">
    <cfRule type="expression" dxfId="440" priority="537">
      <formula>$X220="NO_CUMPLIDA"</formula>
    </cfRule>
    <cfRule type="expression" dxfId="439" priority="538">
      <formula>$X220="CUMPLIMIENTO_PARCIAL"</formula>
    </cfRule>
    <cfRule type="expression" dxfId="438" priority="544">
      <formula>$X$10&lt;&gt;"CUMPLIMIENTO_TOTAL"</formula>
    </cfRule>
    <cfRule type="expression" dxfId="437" priority="545">
      <formula>U220="ASUMIR"</formula>
    </cfRule>
  </conditionalFormatting>
  <conditionalFormatting sqref="AB220:AB258">
    <cfRule type="containsText" dxfId="436" priority="546" operator="containsText" text="CONTINUA LA ACCIÓN ANTERIOR">
      <formula>NOT(ISERROR(SEARCH("CONTINUA LA ACCIÓN ANTERIOR",AB220)))</formula>
    </cfRule>
    <cfRule type="containsText" dxfId="435" priority="547" operator="containsText" text="REQUIERE NUEVA ACCIÓN">
      <formula>NOT(ISERROR(SEARCH("REQUIERE NUEVA ACCIÓN",AB220)))</formula>
    </cfRule>
    <cfRule type="containsText" dxfId="434" priority="548" operator="containsText" text="RIESGO CONTROLADO">
      <formula>NOT(ISERROR(SEARCH("RIESGO CONTROLADO",AB220)))</formula>
    </cfRule>
  </conditionalFormatting>
  <conditionalFormatting sqref="AB259:AB276">
    <cfRule type="containsText" dxfId="433" priority="534" operator="containsText" text="CONTINUA LA ACCIÓN ANTERIOR">
      <formula>NOT(ISERROR(SEARCH("CONTINUA LA ACCIÓN ANTERIOR",AB259)))</formula>
    </cfRule>
    <cfRule type="containsText" dxfId="432" priority="535" operator="containsText" text="REQUIERE NUEVA ACCIÓN">
      <formula>NOT(ISERROR(SEARCH("REQUIERE NUEVA ACCIÓN",AB259)))</formula>
    </cfRule>
    <cfRule type="containsText" dxfId="431" priority="536" operator="containsText" text="RIESGO CONTROLADO">
      <formula>NOT(ISERROR(SEARCH("RIESGO CONTROLADO",AB259)))</formula>
    </cfRule>
  </conditionalFormatting>
  <conditionalFormatting sqref="X277:X285">
    <cfRule type="cellIs" dxfId="430" priority="522" operator="equal">
      <formula>"NO_CUMPLIDA"</formula>
    </cfRule>
    <cfRule type="expression" dxfId="429" priority="526">
      <formula>U277="ASUMIR"</formula>
    </cfRule>
  </conditionalFormatting>
  <conditionalFormatting sqref="Y277:Y285">
    <cfRule type="expression" dxfId="428" priority="524">
      <formula>U277="ASUMIR"</formula>
    </cfRule>
  </conditionalFormatting>
  <conditionalFormatting sqref="Z277:Z285">
    <cfRule type="expression" dxfId="427" priority="525">
      <formula>U277="ASUMIR"</formula>
    </cfRule>
    <cfRule type="beginsWith" dxfId="426" priority="527" operator="beginsWith" text="Eficaz">
      <formula>LEFT(Z277,LEN("Eficaz"))="Eficaz"</formula>
    </cfRule>
    <cfRule type="beginsWith" dxfId="425" priority="528" operator="beginsWith" text="No eficaz">
      <formula>LEFT(Z277,LEN("No eficaz"))="No eficaz"</formula>
    </cfRule>
  </conditionalFormatting>
  <conditionalFormatting sqref="AA277">
    <cfRule type="expression" dxfId="424" priority="521">
      <formula>$X$10&lt;&gt;"CUMPLIMIENTO_TOTAL"</formula>
    </cfRule>
  </conditionalFormatting>
  <conditionalFormatting sqref="AA277:AA285">
    <cfRule type="expression" dxfId="423" priority="523">
      <formula>U277="ASUMIR"</formula>
    </cfRule>
  </conditionalFormatting>
  <conditionalFormatting sqref="AA278">
    <cfRule type="expression" dxfId="422" priority="520">
      <formula>$X$11&lt;&gt;"CUMPLIMIENTO_TOTAL"</formula>
    </cfRule>
  </conditionalFormatting>
  <conditionalFormatting sqref="AA279">
    <cfRule type="expression" dxfId="421" priority="519">
      <formula>$X$12&lt;&gt;"CUMPLIMIENTO_TOTAL"</formula>
    </cfRule>
  </conditionalFormatting>
  <conditionalFormatting sqref="AA280">
    <cfRule type="expression" dxfId="420" priority="518">
      <formula>$X$13&lt;&gt;"CUMPLIMIENTO_TOTAL"</formula>
    </cfRule>
  </conditionalFormatting>
  <conditionalFormatting sqref="AA281">
    <cfRule type="expression" dxfId="419" priority="517">
      <formula>$X$14&lt;&gt;"CUMPLIMIENTO_TOTAL"</formula>
    </cfRule>
  </conditionalFormatting>
  <conditionalFormatting sqref="AA282">
    <cfRule type="expression" dxfId="418" priority="516">
      <formula>$X$15&lt;&gt;"CUMPLIMIENTO_TOTAL"</formula>
    </cfRule>
  </conditionalFormatting>
  <conditionalFormatting sqref="AA283">
    <cfRule type="expression" dxfId="417" priority="515">
      <formula>$X$16&lt;&gt;"CUMPLIMIENTO_TOTAL"</formula>
    </cfRule>
  </conditionalFormatting>
  <conditionalFormatting sqref="AA284">
    <cfRule type="expression" dxfId="416" priority="514">
      <formula>$X$17&lt;&gt;"CUMPLIMIENTO_TOTAL"</formula>
    </cfRule>
  </conditionalFormatting>
  <conditionalFormatting sqref="AA285">
    <cfRule type="expression" dxfId="415" priority="513">
      <formula>$X$18&lt;&gt;"CUMPLIMIENTO_TOTAL"</formula>
    </cfRule>
  </conditionalFormatting>
  <conditionalFormatting sqref="AB277:AB285">
    <cfRule type="containsText" dxfId="414" priority="510" operator="containsText" text="CONTINUA LA ACCIÓN ANTERIOR">
      <formula>NOT(ISERROR(SEARCH("CONTINUA LA ACCIÓN ANTERIOR",AB277)))</formula>
    </cfRule>
    <cfRule type="containsText" dxfId="413" priority="511" operator="containsText" text="REQUIERE NUEVA ACCIÓN">
      <formula>NOT(ISERROR(SEARCH("REQUIERE NUEVA ACCIÓN",AB277)))</formula>
    </cfRule>
    <cfRule type="containsText" dxfId="412" priority="512" operator="containsText" text="RIESGO CONTROLADO">
      <formula>NOT(ISERROR(SEARCH("RIESGO CONTROLADO",AB277)))</formula>
    </cfRule>
  </conditionalFormatting>
  <conditionalFormatting sqref="AB286:AB288">
    <cfRule type="containsText" dxfId="411" priority="507" operator="containsText" text="CONTINUA LA ACCIÓN ANTERIOR">
      <formula>NOT(ISERROR(SEARCH("CONTINUA LA ACCIÓN ANTERIOR",AB286)))</formula>
    </cfRule>
    <cfRule type="containsText" dxfId="410" priority="508" operator="containsText" text="REQUIERE NUEVA ACCIÓN">
      <formula>NOT(ISERROR(SEARCH("REQUIERE NUEVA ACCIÓN",AB286)))</formula>
    </cfRule>
    <cfRule type="containsText" dxfId="409" priority="509" operator="containsText" text="RIESGO CONTROLADO">
      <formula>NOT(ISERROR(SEARCH("RIESGO CONTROLADO",AB286)))</formula>
    </cfRule>
  </conditionalFormatting>
  <conditionalFormatting sqref="AB289:AB291">
    <cfRule type="containsText" dxfId="408" priority="502" operator="containsText" text="CONTINUA LA ACCIÓN ANTERIOR">
      <formula>NOT(ISERROR(SEARCH("CONTINUA LA ACCIÓN ANTERIOR",AB289)))</formula>
    </cfRule>
    <cfRule type="containsText" dxfId="407" priority="503" operator="containsText" text="REQUIERE NUEVA ACCIÓN">
      <formula>NOT(ISERROR(SEARCH("REQUIERE NUEVA ACCIÓN",AB289)))</formula>
    </cfRule>
    <cfRule type="containsText" dxfId="406" priority="504" operator="containsText" text="RIESGO CONTROLADO">
      <formula>NOT(ISERROR(SEARCH("RIESGO CONTROLADO",AB289)))</formula>
    </cfRule>
  </conditionalFormatting>
  <conditionalFormatting sqref="AB298:AB300">
    <cfRule type="containsText" dxfId="405" priority="499" operator="containsText" text="CONTINUA LA ACCIÓN ANTERIOR">
      <formula>NOT(ISERROR(SEARCH("CONTINUA LA ACCIÓN ANTERIOR",AB298)))</formula>
    </cfRule>
    <cfRule type="containsText" dxfId="404" priority="500" operator="containsText" text="REQUIERE NUEVA ACCIÓN">
      <formula>NOT(ISERROR(SEARCH("REQUIERE NUEVA ACCIÓN",AB298)))</formula>
    </cfRule>
    <cfRule type="containsText" dxfId="403" priority="501" operator="containsText" text="RIESGO CONTROLADO">
      <formula>NOT(ISERROR(SEARCH("RIESGO CONTROLADO",AB298)))</formula>
    </cfRule>
  </conditionalFormatting>
  <conditionalFormatting sqref="AB127:AB135">
    <cfRule type="containsText" dxfId="402" priority="496" operator="containsText" text="CONTINUA LA ACCIÓN ANTERIOR">
      <formula>NOT(ISERROR(SEARCH("CONTINUA LA ACCIÓN ANTERIOR",AB127)))</formula>
    </cfRule>
  </conditionalFormatting>
  <conditionalFormatting sqref="AB127:AB135">
    <cfRule type="containsText" dxfId="401" priority="497" operator="containsText" text="REQUIERE NUEVA ACCIÓN">
      <formula>NOT(ISERROR(SEARCH("REQUIERE NUEVA ACCIÓN",AB127)))</formula>
    </cfRule>
  </conditionalFormatting>
  <conditionalFormatting sqref="AB127:AB135">
    <cfRule type="containsText" dxfId="400" priority="498" operator="containsText" text="RIESGO CONTROLADO">
      <formula>NOT(ISERROR(SEARCH("RIESGO CONTROLADO",AB127)))</formula>
    </cfRule>
  </conditionalFormatting>
  <conditionalFormatting sqref="AB217:AB219">
    <cfRule type="containsText" dxfId="399" priority="493" operator="containsText" text="CONTINUA LA ACCIÓN ANTERIOR">
      <formula>NOT(ISERROR(SEARCH("CONTINUA LA ACCIÓN ANTERIOR",AB217)))</formula>
    </cfRule>
    <cfRule type="containsText" dxfId="398" priority="494" operator="containsText" text="REQUIERE NUEVA ACCIÓN">
      <formula>NOT(ISERROR(SEARCH("REQUIERE NUEVA ACCIÓN",AB217)))</formula>
    </cfRule>
    <cfRule type="containsText" dxfId="397" priority="495" operator="containsText" text="RIESGO CONTROLADO">
      <formula>NOT(ISERROR(SEARCH("RIESGO CONTROLADO",AB217)))</formula>
    </cfRule>
  </conditionalFormatting>
  <conditionalFormatting sqref="AB118:AB126">
    <cfRule type="containsText" dxfId="396" priority="490" operator="containsText" text="CONTINUA LA ACCIÓN ANTERIOR">
      <formula>NOT(ISERROR(SEARCH("CONTINUA LA ACCIÓN ANTERIOR",AB118)))</formula>
    </cfRule>
    <cfRule type="containsText" dxfId="395" priority="491" operator="containsText" text="REQUIERE NUEVA ACCIÓN">
      <formula>NOT(ISERROR(SEARCH("REQUIERE NUEVA ACCIÓN",AB118)))</formula>
    </cfRule>
    <cfRule type="containsText" dxfId="394" priority="492" operator="containsText" text="RIESGO CONTROLADO">
      <formula>NOT(ISERROR(SEARCH("RIESGO CONTROLADO",AB118)))</formula>
    </cfRule>
  </conditionalFormatting>
  <conditionalFormatting sqref="AB103:AB111">
    <cfRule type="containsText" dxfId="393" priority="487" operator="containsText" text="CONTINUA LA ACCIÓN ANTERIOR">
      <formula>NOT(ISERROR(SEARCH("CONTINUA LA ACCIÓN ANTERIOR",AB103)))</formula>
    </cfRule>
    <cfRule type="containsText" dxfId="392" priority="488" operator="containsText" text="REQUIERE NUEVA ACCIÓN">
      <formula>NOT(ISERROR(SEARCH("REQUIERE NUEVA ACCIÓN",AB103)))</formula>
    </cfRule>
    <cfRule type="containsText" dxfId="391" priority="489" operator="containsText" text="RIESGO CONTROLADO">
      <formula>NOT(ISERROR(SEARCH("RIESGO CONTROLADO",AB103)))</formula>
    </cfRule>
  </conditionalFormatting>
  <conditionalFormatting sqref="AB91:AB99">
    <cfRule type="containsText" dxfId="390" priority="484" operator="containsText" text="CONTINUA LA ACCIÓN ANTERIOR">
      <formula>NOT(ISERROR(SEARCH("CONTINUA LA ACCIÓN ANTERIOR",AB91)))</formula>
    </cfRule>
    <cfRule type="containsText" dxfId="389" priority="485" operator="containsText" text="REQUIERE NUEVA ACCIÓN">
      <formula>NOT(ISERROR(SEARCH("REQUIERE NUEVA ACCIÓN",AB91)))</formula>
    </cfRule>
    <cfRule type="containsText" dxfId="388" priority="486" operator="containsText" text="RIESGO CONTROLADO">
      <formula>NOT(ISERROR(SEARCH("RIESGO CONTROLADO",AB91)))</formula>
    </cfRule>
  </conditionalFormatting>
  <conditionalFormatting sqref="AB43:AB48">
    <cfRule type="containsText" dxfId="387" priority="481" operator="containsText" text="CONTINUA LA ACCIÓN ANTERIOR">
      <formula>NOT(ISERROR(SEARCH("CONTINUA LA ACCIÓN ANTERIOR",AB43)))</formula>
    </cfRule>
    <cfRule type="containsText" dxfId="386" priority="482" operator="containsText" text="REQUIERE NUEVA ACCIÓN">
      <formula>NOT(ISERROR(SEARCH("REQUIERE NUEVA ACCIÓN",AB43)))</formula>
    </cfRule>
    <cfRule type="containsText" dxfId="385" priority="483" operator="containsText" text="RIESGO CONTROLADO">
      <formula>NOT(ISERROR(SEARCH("RIESGO CONTROLADO",AB43)))</formula>
    </cfRule>
  </conditionalFormatting>
  <conditionalFormatting sqref="AB22:AB24">
    <cfRule type="containsText" dxfId="384" priority="478" operator="containsText" text="CONTINUA LA ACCIÓN ANTERIOR">
      <formula>NOT(ISERROR(SEARCH("CONTINUA LA ACCIÓN ANTERIOR",AB22)))</formula>
    </cfRule>
    <cfRule type="containsText" dxfId="383" priority="479" operator="containsText" text="REQUIERE NUEVA ACCIÓN">
      <formula>NOT(ISERROR(SEARCH("REQUIERE NUEVA ACCIÓN",AB22)))</formula>
    </cfRule>
    <cfRule type="containsText" dxfId="382" priority="480" operator="containsText" text="RIESGO CONTROLADO">
      <formula>NOT(ISERROR(SEARCH("RIESGO CONTROLADO",AB22)))</formula>
    </cfRule>
  </conditionalFormatting>
  <conditionalFormatting sqref="AB10:AB15">
    <cfRule type="containsText" dxfId="381" priority="475" operator="containsText" text="CONTINUA LA ACCIÓN ANTERIOR">
      <formula>NOT(ISERROR(SEARCH("CONTINUA LA ACCIÓN ANTERIOR",AB10)))</formula>
    </cfRule>
    <cfRule type="containsText" dxfId="380" priority="476" operator="containsText" text="REQUIERE NUEVA ACCIÓN">
      <formula>NOT(ISERROR(SEARCH("REQUIERE NUEVA ACCIÓN",AB10)))</formula>
    </cfRule>
    <cfRule type="containsText" dxfId="379" priority="477" operator="containsText" text="RIESGO CONTROLADO">
      <formula>NOT(ISERROR(SEARCH("RIESGO CONTROLADO",AB10)))</formula>
    </cfRule>
  </conditionalFormatting>
  <conditionalFormatting sqref="AB16:AB21">
    <cfRule type="containsText" dxfId="378" priority="472" operator="containsText" text="CONTINUA LA ACCIÓN ANTERIOR">
      <formula>NOT(ISERROR(SEARCH("CONTINUA LA ACCIÓN ANTERIOR",AB16)))</formula>
    </cfRule>
  </conditionalFormatting>
  <conditionalFormatting sqref="AB16:AB21">
    <cfRule type="containsText" dxfId="377" priority="473" operator="containsText" text="REQUIERE NUEVA ACCIÓN">
      <formula>NOT(ISERROR(SEARCH("REQUIERE NUEVA ACCIÓN",AB16)))</formula>
    </cfRule>
  </conditionalFormatting>
  <conditionalFormatting sqref="AB16:AB21">
    <cfRule type="containsText" dxfId="376" priority="474" operator="containsText" text="RIESGO CONTROLADO">
      <formula>NOT(ISERROR(SEARCH("RIESGO CONTROLADO",AB16)))</formula>
    </cfRule>
  </conditionalFormatting>
  <conditionalFormatting sqref="AB40:AB42">
    <cfRule type="containsText" dxfId="375" priority="469" operator="containsText" text="CONTINUA LA ACCIÓN ANTERIOR">
      <formula>NOT(ISERROR(SEARCH("CONTINUA LA ACCIÓN ANTERIOR",AB40)))</formula>
    </cfRule>
  </conditionalFormatting>
  <conditionalFormatting sqref="AB40:AB42">
    <cfRule type="containsText" dxfId="374" priority="470" operator="containsText" text="REQUIERE NUEVA ACCIÓN">
      <formula>NOT(ISERROR(SEARCH("REQUIERE NUEVA ACCIÓN",AB40)))</formula>
    </cfRule>
  </conditionalFormatting>
  <conditionalFormatting sqref="AB40:AB42">
    <cfRule type="containsText" dxfId="373" priority="471" operator="containsText" text="RIESGO CONTROLADO">
      <formula>NOT(ISERROR(SEARCH("RIESGO CONTROLADO",AB40)))</formula>
    </cfRule>
  </conditionalFormatting>
  <conditionalFormatting sqref="AB49:AB51">
    <cfRule type="containsText" dxfId="372" priority="466" operator="containsText" text="CONTINUA LA ACCIÓN ANTERIOR">
      <formula>NOT(ISERROR(SEARCH("CONTINUA LA ACCIÓN ANTERIOR",AB49)))</formula>
    </cfRule>
  </conditionalFormatting>
  <conditionalFormatting sqref="AB49:AB51">
    <cfRule type="containsText" dxfId="371" priority="467" operator="containsText" text="REQUIERE NUEVA ACCIÓN">
      <formula>NOT(ISERROR(SEARCH("REQUIERE NUEVA ACCIÓN",AB49)))</formula>
    </cfRule>
  </conditionalFormatting>
  <conditionalFormatting sqref="AB49:AB51">
    <cfRule type="containsText" dxfId="370" priority="468" operator="containsText" text="RIESGO CONTROLADO">
      <formula>NOT(ISERROR(SEARCH("RIESGO CONTROLADO",AB49)))</formula>
    </cfRule>
  </conditionalFormatting>
  <conditionalFormatting sqref="AB82:AB90">
    <cfRule type="containsText" dxfId="369" priority="463" operator="containsText" text="CONTINUA LA ACCIÓN ANTERIOR">
      <formula>NOT(ISERROR(SEARCH("CONTINUA LA ACCIÓN ANTERIOR",AB82)))</formula>
    </cfRule>
  </conditionalFormatting>
  <conditionalFormatting sqref="AB82:AB90">
    <cfRule type="containsText" dxfId="368" priority="464" operator="containsText" text="REQUIERE NUEVA ACCIÓN">
      <formula>NOT(ISERROR(SEARCH("REQUIERE NUEVA ACCIÓN",AB82)))</formula>
    </cfRule>
  </conditionalFormatting>
  <conditionalFormatting sqref="AB82:AB90">
    <cfRule type="containsText" dxfId="367" priority="465" operator="containsText" text="RIESGO CONTROLADO">
      <formula>NOT(ISERROR(SEARCH("RIESGO CONTROLADO",AB82)))</formula>
    </cfRule>
  </conditionalFormatting>
  <conditionalFormatting sqref="AB100:AB102">
    <cfRule type="containsText" dxfId="366" priority="460" operator="containsText" text="CONTINUA LA ACCIÓN ANTERIOR">
      <formula>NOT(ISERROR(SEARCH("CONTINUA LA ACCIÓN ANTERIOR",AB100)))</formula>
    </cfRule>
  </conditionalFormatting>
  <conditionalFormatting sqref="AB100:AB102">
    <cfRule type="containsText" dxfId="365" priority="461" operator="containsText" text="REQUIERE NUEVA ACCIÓN">
      <formula>NOT(ISERROR(SEARCH("REQUIERE NUEVA ACCIÓN",AB100)))</formula>
    </cfRule>
  </conditionalFormatting>
  <conditionalFormatting sqref="AB100:AB102">
    <cfRule type="containsText" dxfId="364" priority="462" operator="containsText" text="RIESGO CONTROLADO">
      <formula>NOT(ISERROR(SEARCH("RIESGO CONTROLADO",AB100)))</formula>
    </cfRule>
  </conditionalFormatting>
  <conditionalFormatting sqref="AB112:AB117">
    <cfRule type="containsText" dxfId="363" priority="457" operator="containsText" text="CONTINUA LA ACCIÓN ANTERIOR">
      <formula>NOT(ISERROR(SEARCH("CONTINUA LA ACCIÓN ANTERIOR",AB112)))</formula>
    </cfRule>
  </conditionalFormatting>
  <conditionalFormatting sqref="AB112:AB117">
    <cfRule type="containsText" dxfId="362" priority="458" operator="containsText" text="REQUIERE NUEVA ACCIÓN">
      <formula>NOT(ISERROR(SEARCH("REQUIERE NUEVA ACCIÓN",AB112)))</formula>
    </cfRule>
  </conditionalFormatting>
  <conditionalFormatting sqref="AB112:AB117">
    <cfRule type="containsText" dxfId="361" priority="459" operator="containsText" text="RIESGO CONTROLADO">
      <formula>NOT(ISERROR(SEARCH("RIESGO CONTROLADO",AB112)))</formula>
    </cfRule>
  </conditionalFormatting>
  <conditionalFormatting sqref="AB292:AB297">
    <cfRule type="containsText" dxfId="360" priority="454" operator="containsText" text="CONTINUA LA ACCIÓN ANTERIOR">
      <formula>NOT(ISERROR(SEARCH("CONTINUA LA ACCIÓN ANTERIOR",AB292)))</formula>
    </cfRule>
  </conditionalFormatting>
  <conditionalFormatting sqref="AB292:AB297">
    <cfRule type="containsText" dxfId="359" priority="455" operator="containsText" text="REQUIERE NUEVA ACCIÓN">
      <formula>NOT(ISERROR(SEARCH("REQUIERE NUEVA ACCIÓN",AB292)))</formula>
    </cfRule>
  </conditionalFormatting>
  <conditionalFormatting sqref="AB292:AB297">
    <cfRule type="containsText" dxfId="358" priority="456" operator="containsText" text="RIESGO CONTROLADO">
      <formula>NOT(ISERROR(SEARCH("RIESGO CONTROLADO",AB292)))</formula>
    </cfRule>
  </conditionalFormatting>
  <conditionalFormatting sqref="X301:X306">
    <cfRule type="cellIs" dxfId="357" priority="442" operator="equal">
      <formula>"NO_CUMPLIDA"</formula>
    </cfRule>
    <cfRule type="expression" dxfId="356" priority="446">
      <formula>U301="ASUMIR"</formula>
    </cfRule>
  </conditionalFormatting>
  <conditionalFormatting sqref="Y301:Y306">
    <cfRule type="expression" dxfId="355" priority="444">
      <formula>U301="ASUMIR"</formula>
    </cfRule>
  </conditionalFormatting>
  <conditionalFormatting sqref="Z301:Z306">
    <cfRule type="expression" dxfId="354" priority="445">
      <formula>U301="ASUMIR"</formula>
    </cfRule>
    <cfRule type="beginsWith" dxfId="353" priority="447" operator="beginsWith" text="Eficaz">
      <formula>LEFT(Z301,LEN("Eficaz"))="Eficaz"</formula>
    </cfRule>
    <cfRule type="beginsWith" dxfId="352" priority="448" operator="beginsWith" text="No eficaz">
      <formula>LEFT(Z301,LEN("No eficaz"))="No eficaz"</formula>
    </cfRule>
  </conditionalFormatting>
  <conditionalFormatting sqref="AA301">
    <cfRule type="expression" dxfId="351" priority="441">
      <formula>$X$10&lt;&gt;"CUMPLIMIENTO_TOTAL"</formula>
    </cfRule>
  </conditionalFormatting>
  <conditionalFormatting sqref="AA301:AA306">
    <cfRule type="expression" dxfId="350" priority="443">
      <formula>U301="ASUMIR"</formula>
    </cfRule>
  </conditionalFormatting>
  <conditionalFormatting sqref="AA302">
    <cfRule type="expression" dxfId="349" priority="440">
      <formula>$X$11&lt;&gt;"CUMPLIMIENTO_TOTAL"</formula>
    </cfRule>
  </conditionalFormatting>
  <conditionalFormatting sqref="AA303">
    <cfRule type="expression" dxfId="348" priority="439">
      <formula>$X$12&lt;&gt;"CUMPLIMIENTO_TOTAL"</formula>
    </cfRule>
  </conditionalFormatting>
  <conditionalFormatting sqref="AA304">
    <cfRule type="expression" dxfId="347" priority="438">
      <formula>$X$13&lt;&gt;"CUMPLIMIENTO_TOTAL"</formula>
    </cfRule>
  </conditionalFormatting>
  <conditionalFormatting sqref="AA305">
    <cfRule type="expression" dxfId="346" priority="437">
      <formula>$X$14&lt;&gt;"CUMPLIMIENTO_TOTAL"</formula>
    </cfRule>
  </conditionalFormatting>
  <conditionalFormatting sqref="AA306">
    <cfRule type="expression" dxfId="345" priority="436">
      <formula>$X$15&lt;&gt;"CUMPLIMIENTO_TOTAL"</formula>
    </cfRule>
  </conditionalFormatting>
  <conditionalFormatting sqref="AB304:AB318">
    <cfRule type="containsText" dxfId="344" priority="430" operator="containsText" text="CONTINUA LA ACCIÓN ANTERIOR">
      <formula>NOT(ISERROR(SEARCH("CONTINUA LA ACCIÓN ANTERIOR",AB304)))</formula>
    </cfRule>
    <cfRule type="containsText" dxfId="343" priority="431" operator="containsText" text="REQUIERE NUEVA ACCIÓN">
      <formula>NOT(ISERROR(SEARCH("REQUIERE NUEVA ACCIÓN",AB304)))</formula>
    </cfRule>
    <cfRule type="containsText" dxfId="342" priority="432" operator="containsText" text="RIESGO CONTROLADO">
      <formula>NOT(ISERROR(SEARCH("RIESGO CONTROLADO",AB304)))</formula>
    </cfRule>
  </conditionalFormatting>
  <conditionalFormatting sqref="X319:X324">
    <cfRule type="cellIs" dxfId="341" priority="418" operator="equal">
      <formula>"NO_CUMPLIDA"</formula>
    </cfRule>
    <cfRule type="expression" dxfId="340" priority="422">
      <formula>U319="ASUMIR"</formula>
    </cfRule>
  </conditionalFormatting>
  <conditionalFormatting sqref="Y322:Y324">
    <cfRule type="expression" dxfId="339" priority="420">
      <formula>U322="ASUMIR"</formula>
    </cfRule>
  </conditionalFormatting>
  <conditionalFormatting sqref="Z319:Z324">
    <cfRule type="expression" dxfId="338" priority="421">
      <formula>U319="ASUMIR"</formula>
    </cfRule>
    <cfRule type="beginsWith" dxfId="337" priority="423" operator="beginsWith" text="Eficaz">
      <formula>LEFT(Z319,LEN("Eficaz"))="Eficaz"</formula>
    </cfRule>
    <cfRule type="beginsWith" dxfId="336" priority="424" operator="beginsWith" text="No eficaz">
      <formula>LEFT(Z319,LEN("No eficaz"))="No eficaz"</formula>
    </cfRule>
  </conditionalFormatting>
  <conditionalFormatting sqref="AA319">
    <cfRule type="expression" dxfId="335" priority="417">
      <formula>$X$10&lt;&gt;"CUMPLIMIENTO_TOTAL"</formula>
    </cfRule>
  </conditionalFormatting>
  <conditionalFormatting sqref="AA319:AA324">
    <cfRule type="expression" dxfId="334" priority="419">
      <formula>U319="ASUMIR"</formula>
    </cfRule>
  </conditionalFormatting>
  <conditionalFormatting sqref="AA320">
    <cfRule type="expression" dxfId="333" priority="416">
      <formula>$X$11&lt;&gt;"CUMPLIMIENTO_TOTAL"</formula>
    </cfRule>
  </conditionalFormatting>
  <conditionalFormatting sqref="AA321">
    <cfRule type="expression" dxfId="332" priority="415">
      <formula>$X$12&lt;&gt;"CUMPLIMIENTO_TOTAL"</formula>
    </cfRule>
  </conditionalFormatting>
  <conditionalFormatting sqref="AA322">
    <cfRule type="expression" dxfId="331" priority="414">
      <formula>$X$13&lt;&gt;"CUMPLIMIENTO_TOTAL"</formula>
    </cfRule>
  </conditionalFormatting>
  <conditionalFormatting sqref="AA323">
    <cfRule type="expression" dxfId="330" priority="413">
      <formula>$X$14&lt;&gt;"CUMPLIMIENTO_TOTAL"</formula>
    </cfRule>
  </conditionalFormatting>
  <conditionalFormatting sqref="AA324">
    <cfRule type="expression" dxfId="329" priority="412">
      <formula>$X$15&lt;&gt;"CUMPLIMIENTO_TOTAL"</formula>
    </cfRule>
  </conditionalFormatting>
  <conditionalFormatting sqref="Y319:Y320">
    <cfRule type="expression" dxfId="328" priority="411">
      <formula>U319="ASUMIR"</formula>
    </cfRule>
  </conditionalFormatting>
  <conditionalFormatting sqref="Y321">
    <cfRule type="expression" dxfId="327" priority="410">
      <formula>U321="ASUMIR"</formula>
    </cfRule>
  </conditionalFormatting>
  <conditionalFormatting sqref="AB301:AB303">
    <cfRule type="containsText" dxfId="326" priority="407" operator="containsText" text="CONTINUA LA ACCIÓN ANTERIOR">
      <formula>NOT(ISERROR(SEARCH("CONTINUA LA ACCIÓN ANTERIOR",AB301)))</formula>
    </cfRule>
    <cfRule type="containsText" dxfId="325" priority="408" operator="containsText" text="REQUIERE NUEVA ACCIÓN">
      <formula>NOT(ISERROR(SEARCH("REQUIERE NUEVA ACCIÓN",AB301)))</formula>
    </cfRule>
    <cfRule type="containsText" dxfId="324" priority="409" operator="containsText" text="RIESGO CONTROLADO">
      <formula>NOT(ISERROR(SEARCH("RIESGO CONTROLADO",AB301)))</formula>
    </cfRule>
  </conditionalFormatting>
  <conditionalFormatting sqref="AB319:AB324">
    <cfRule type="containsText" dxfId="323" priority="404" operator="containsText" text="CONTINUA LA ACCIÓN ANTERIOR">
      <formula>NOT(ISERROR(SEARCH("CONTINUA LA ACCIÓN ANTERIOR",AB319)))</formula>
    </cfRule>
    <cfRule type="containsText" dxfId="322" priority="405" operator="containsText" text="REQUIERE NUEVA ACCIÓN">
      <formula>NOT(ISERROR(SEARCH("REQUIERE NUEVA ACCIÓN",AB319)))</formula>
    </cfRule>
    <cfRule type="containsText" dxfId="321" priority="406" operator="containsText" text="RIESGO CONTROLADO">
      <formula>NOT(ISERROR(SEARCH("RIESGO CONTROLADO",AB319)))</formula>
    </cfRule>
  </conditionalFormatting>
  <conditionalFormatting sqref="X325:X333">
    <cfRule type="cellIs" dxfId="320" priority="393" operator="equal">
      <formula>"NO_CUMPLIDA"</formula>
    </cfRule>
    <cfRule type="expression" dxfId="319" priority="396">
      <formula>U325="ASUMIR"</formula>
    </cfRule>
  </conditionalFormatting>
  <conditionalFormatting sqref="Y325:Y333">
    <cfRule type="expression" dxfId="318" priority="383">
      <formula>U325="ASUMIR"</formula>
    </cfRule>
  </conditionalFormatting>
  <conditionalFormatting sqref="Z325:Z333">
    <cfRule type="expression" dxfId="317" priority="395">
      <formula>U325="ASUMIR"</formula>
    </cfRule>
    <cfRule type="beginsWith" dxfId="316" priority="397" operator="beginsWith" text="Eficaz">
      <formula>LEFT(Z325,LEN("Eficaz"))="Eficaz"</formula>
    </cfRule>
    <cfRule type="beginsWith" dxfId="315" priority="398" operator="beginsWith" text="No eficaz">
      <formula>LEFT(Z325,LEN("No eficaz"))="No eficaz"</formula>
    </cfRule>
  </conditionalFormatting>
  <conditionalFormatting sqref="AA325">
    <cfRule type="expression" dxfId="314" priority="392">
      <formula>$X$10&lt;&gt;"CUMPLIMIENTO_TOTAL"</formula>
    </cfRule>
  </conditionalFormatting>
  <conditionalFormatting sqref="AA325:AA333">
    <cfRule type="expression" dxfId="313" priority="394">
      <formula>U325="ASUMIR"</formula>
    </cfRule>
  </conditionalFormatting>
  <conditionalFormatting sqref="AA326">
    <cfRule type="expression" dxfId="312" priority="391">
      <formula>$X$11&lt;&gt;"CUMPLIMIENTO_TOTAL"</formula>
    </cfRule>
  </conditionalFormatting>
  <conditionalFormatting sqref="AA327">
    <cfRule type="expression" dxfId="311" priority="390">
      <formula>$X$12&lt;&gt;"CUMPLIMIENTO_TOTAL"</formula>
    </cfRule>
  </conditionalFormatting>
  <conditionalFormatting sqref="AA328">
    <cfRule type="expression" dxfId="310" priority="389">
      <formula>$X$13&lt;&gt;"CUMPLIMIENTO_TOTAL"</formula>
    </cfRule>
  </conditionalFormatting>
  <conditionalFormatting sqref="AA329">
    <cfRule type="expression" dxfId="309" priority="388">
      <formula>$X$14&lt;&gt;"CUMPLIMIENTO_TOTAL"</formula>
    </cfRule>
  </conditionalFormatting>
  <conditionalFormatting sqref="AA330">
    <cfRule type="expression" dxfId="308" priority="387">
      <formula>$X$15&lt;&gt;"CUMPLIMIENTO_TOTAL"</formula>
    </cfRule>
  </conditionalFormatting>
  <conditionalFormatting sqref="AA331">
    <cfRule type="expression" dxfId="307" priority="386">
      <formula>$X$16&lt;&gt;"CUMPLIMIENTO_TOTAL"</formula>
    </cfRule>
  </conditionalFormatting>
  <conditionalFormatting sqref="AA332">
    <cfRule type="expression" dxfId="306" priority="385">
      <formula>$X$17&lt;&gt;"CUMPLIMIENTO_TOTAL"</formula>
    </cfRule>
  </conditionalFormatting>
  <conditionalFormatting sqref="AA333">
    <cfRule type="expression" dxfId="305" priority="384">
      <formula>$X$18&lt;&gt;"CUMPLIMIENTO_TOTAL"</formula>
    </cfRule>
  </conditionalFormatting>
  <conditionalFormatting sqref="AB325:AB333">
    <cfRule type="containsText" dxfId="304" priority="380" operator="containsText" text="CONTINUA LA ACCIÓN ANTERIOR">
      <formula>NOT(ISERROR(SEARCH("CONTINUA LA ACCIÓN ANTERIOR",AB325)))</formula>
    </cfRule>
    <cfRule type="containsText" dxfId="303" priority="381" operator="containsText" text="REQUIERE NUEVA ACCIÓN">
      <formula>NOT(ISERROR(SEARCH("REQUIERE NUEVA ACCIÓN",AB325)))</formula>
    </cfRule>
    <cfRule type="containsText" dxfId="302" priority="382" operator="containsText" text="RIESGO CONTROLADO">
      <formula>NOT(ISERROR(SEARCH("RIESGO CONTROLADO",AB325)))</formula>
    </cfRule>
  </conditionalFormatting>
  <conditionalFormatting sqref="X334:X342">
    <cfRule type="cellIs" dxfId="301" priority="369" operator="equal">
      <formula>"NO_CUMPLIDA"</formula>
    </cfRule>
    <cfRule type="expression" dxfId="300" priority="372">
      <formula>U334="ASUMIR"</formula>
    </cfRule>
  </conditionalFormatting>
  <conditionalFormatting sqref="Y334:Y342">
    <cfRule type="expression" dxfId="299" priority="359">
      <formula>U334="ASUMIR"</formula>
    </cfRule>
  </conditionalFormatting>
  <conditionalFormatting sqref="Z334:Z342">
    <cfRule type="expression" dxfId="298" priority="371">
      <formula>U334="ASUMIR"</formula>
    </cfRule>
    <cfRule type="beginsWith" dxfId="297" priority="373" operator="beginsWith" text="Eficaz">
      <formula>LEFT(Z334,LEN("Eficaz"))="Eficaz"</formula>
    </cfRule>
    <cfRule type="beginsWith" dxfId="296" priority="374" operator="beginsWith" text="No eficaz">
      <formula>LEFT(Z334,LEN("No eficaz"))="No eficaz"</formula>
    </cfRule>
  </conditionalFormatting>
  <conditionalFormatting sqref="AA334">
    <cfRule type="expression" dxfId="295" priority="368">
      <formula>$X$10&lt;&gt;"CUMPLIMIENTO_TOTAL"</formula>
    </cfRule>
  </conditionalFormatting>
  <conditionalFormatting sqref="AA334:AA342">
    <cfRule type="expression" dxfId="294" priority="370">
      <formula>U334="ASUMIR"</formula>
    </cfRule>
  </conditionalFormatting>
  <conditionalFormatting sqref="AA335">
    <cfRule type="expression" dxfId="293" priority="367">
      <formula>$X$11&lt;&gt;"CUMPLIMIENTO_TOTAL"</formula>
    </cfRule>
  </conditionalFormatting>
  <conditionalFormatting sqref="AA336">
    <cfRule type="expression" dxfId="292" priority="366">
      <formula>$X$12&lt;&gt;"CUMPLIMIENTO_TOTAL"</formula>
    </cfRule>
  </conditionalFormatting>
  <conditionalFormatting sqref="AA337">
    <cfRule type="expression" dxfId="291" priority="365">
      <formula>$X$13&lt;&gt;"CUMPLIMIENTO_TOTAL"</formula>
    </cfRule>
  </conditionalFormatting>
  <conditionalFormatting sqref="AA338">
    <cfRule type="expression" dxfId="290" priority="364">
      <formula>$X$14&lt;&gt;"CUMPLIMIENTO_TOTAL"</formula>
    </cfRule>
  </conditionalFormatting>
  <conditionalFormatting sqref="AA339">
    <cfRule type="expression" dxfId="289" priority="363">
      <formula>$X$15&lt;&gt;"CUMPLIMIENTO_TOTAL"</formula>
    </cfRule>
  </conditionalFormatting>
  <conditionalFormatting sqref="AA340">
    <cfRule type="expression" dxfId="288" priority="362">
      <formula>$X$16&lt;&gt;"CUMPLIMIENTO_TOTAL"</formula>
    </cfRule>
  </conditionalFormatting>
  <conditionalFormatting sqref="AA341">
    <cfRule type="expression" dxfId="287" priority="361">
      <formula>$X$17&lt;&gt;"CUMPLIMIENTO_TOTAL"</formula>
    </cfRule>
  </conditionalFormatting>
  <conditionalFormatting sqref="AA342">
    <cfRule type="expression" dxfId="286" priority="360">
      <formula>$X$18&lt;&gt;"CUMPLIMIENTO_TOTAL"</formula>
    </cfRule>
  </conditionalFormatting>
  <conditionalFormatting sqref="AB334:AB342">
    <cfRule type="containsText" dxfId="285" priority="375" operator="containsText" text="CONTINUA LA ACCIÓN ANTERIOR">
      <formula>NOT(ISERROR(SEARCH("CONTINUA LA ACCIÓN ANTERIOR",AB334)))</formula>
    </cfRule>
    <cfRule type="containsText" dxfId="284" priority="376" operator="containsText" text="REQUIERE NUEVA ACCIÓN">
      <formula>NOT(ISERROR(SEARCH("REQUIERE NUEVA ACCIÓN",AB334)))</formula>
    </cfRule>
    <cfRule type="containsText" dxfId="283" priority="377" operator="containsText" text="RIESGO CONTROLADO">
      <formula>NOT(ISERROR(SEARCH("RIESGO CONTROLADO",AB334)))</formula>
    </cfRule>
  </conditionalFormatting>
  <conditionalFormatting sqref="X343:X351">
    <cfRule type="cellIs" dxfId="282" priority="347" operator="equal">
      <formula>"NO_CUMPLIDA"</formula>
    </cfRule>
    <cfRule type="expression" dxfId="281" priority="351">
      <formula>U343="ASUMIR"</formula>
    </cfRule>
  </conditionalFormatting>
  <conditionalFormatting sqref="Y343:Y348">
    <cfRule type="expression" dxfId="280" priority="349">
      <formula>U343="ASUMIR"</formula>
    </cfRule>
  </conditionalFormatting>
  <conditionalFormatting sqref="Z343:Z351">
    <cfRule type="expression" dxfId="279" priority="350">
      <formula>U343="ASUMIR"</formula>
    </cfRule>
    <cfRule type="beginsWith" dxfId="278" priority="352" operator="beginsWith" text="Eficaz">
      <formula>LEFT(Z343,LEN("Eficaz"))="Eficaz"</formula>
    </cfRule>
    <cfRule type="beginsWith" dxfId="277" priority="353" operator="beginsWith" text="No eficaz">
      <formula>LEFT(Z343,LEN("No eficaz"))="No eficaz"</formula>
    </cfRule>
  </conditionalFormatting>
  <conditionalFormatting sqref="AA343">
    <cfRule type="expression" dxfId="276" priority="346">
      <formula>$X$10&lt;&gt;"CUMPLIMIENTO_TOTAL"</formula>
    </cfRule>
  </conditionalFormatting>
  <conditionalFormatting sqref="AA343:AA351">
    <cfRule type="expression" dxfId="275" priority="348">
      <formula>U343="ASUMIR"</formula>
    </cfRule>
  </conditionalFormatting>
  <conditionalFormatting sqref="AA344">
    <cfRule type="expression" dxfId="274" priority="345">
      <formula>$X$11&lt;&gt;"CUMPLIMIENTO_TOTAL"</formula>
    </cfRule>
  </conditionalFormatting>
  <conditionalFormatting sqref="AA345">
    <cfRule type="expression" dxfId="273" priority="344">
      <formula>$X$12&lt;&gt;"CUMPLIMIENTO_TOTAL"</formula>
    </cfRule>
  </conditionalFormatting>
  <conditionalFormatting sqref="AA346">
    <cfRule type="expression" dxfId="272" priority="343">
      <formula>$X$13&lt;&gt;"CUMPLIMIENTO_TOTAL"</formula>
    </cfRule>
  </conditionalFormatting>
  <conditionalFormatting sqref="AA347">
    <cfRule type="expression" dxfId="271" priority="342">
      <formula>$X$14&lt;&gt;"CUMPLIMIENTO_TOTAL"</formula>
    </cfRule>
  </conditionalFormatting>
  <conditionalFormatting sqref="AA348">
    <cfRule type="expression" dxfId="270" priority="341">
      <formula>$X$15&lt;&gt;"CUMPLIMIENTO_TOTAL"</formula>
    </cfRule>
  </conditionalFormatting>
  <conditionalFormatting sqref="AA349">
    <cfRule type="expression" dxfId="269" priority="340">
      <formula>$X$16&lt;&gt;"CUMPLIMIENTO_TOTAL"</formula>
    </cfRule>
  </conditionalFormatting>
  <conditionalFormatting sqref="AA350">
    <cfRule type="expression" dxfId="268" priority="339">
      <formula>$X$17&lt;&gt;"CUMPLIMIENTO_TOTAL"</formula>
    </cfRule>
  </conditionalFormatting>
  <conditionalFormatting sqref="AA351">
    <cfRule type="expression" dxfId="267" priority="338">
      <formula>$X$18&lt;&gt;"CUMPLIMIENTO_TOTAL"</formula>
    </cfRule>
  </conditionalFormatting>
  <conditionalFormatting sqref="AB343:AB351">
    <cfRule type="containsText" dxfId="266" priority="354" operator="containsText" text="CONTINUA LA ACCIÓN ANTERIOR">
      <formula>NOT(ISERROR(SEARCH("CONTINUA LA ACCIÓN ANTERIOR",AB343)))</formula>
    </cfRule>
    <cfRule type="containsText" dxfId="265" priority="355" operator="containsText" text="REQUIERE NUEVA ACCIÓN">
      <formula>NOT(ISERROR(SEARCH("REQUIERE NUEVA ACCIÓN",AB343)))</formula>
    </cfRule>
    <cfRule type="containsText" dxfId="264" priority="356" operator="containsText" text="RIESGO CONTROLADO">
      <formula>NOT(ISERROR(SEARCH("RIESGO CONTROLADO",AB343)))</formula>
    </cfRule>
  </conditionalFormatting>
  <conditionalFormatting sqref="Y349:Y350">
    <cfRule type="expression" dxfId="263" priority="322">
      <formula>U349="ASUMIR"</formula>
    </cfRule>
  </conditionalFormatting>
  <conditionalFormatting sqref="Y351">
    <cfRule type="expression" dxfId="262" priority="321">
      <formula>U351="ASUMIR"</formula>
    </cfRule>
  </conditionalFormatting>
  <conditionalFormatting sqref="AB376:AB390">
    <cfRule type="containsText" dxfId="261" priority="278" operator="containsText" text="CONTINUA LA ACCIÓN ANTERIOR">
      <formula>NOT(ISERROR(SEARCH("CONTINUA LA ACCIÓN ANTERIOR",AB376)))</formula>
    </cfRule>
    <cfRule type="containsText" dxfId="260" priority="279" operator="containsText" text="REQUIERE NUEVA ACCIÓN">
      <formula>NOT(ISERROR(SEARCH("REQUIERE NUEVA ACCIÓN",AB376)))</formula>
    </cfRule>
    <cfRule type="containsText" dxfId="259" priority="280" operator="containsText" text="RIESGO CONTROLADO">
      <formula>NOT(ISERROR(SEARCH("RIESGO CONTROLADO",AB376)))</formula>
    </cfRule>
  </conditionalFormatting>
  <conditionalFormatting sqref="X352:X375">
    <cfRule type="cellIs" dxfId="258" priority="266" operator="equal">
      <formula>"NO_CUMPLIDA"</formula>
    </cfRule>
    <cfRule type="expression" dxfId="257" priority="270">
      <formula>U352="ASUMIR"</formula>
    </cfRule>
  </conditionalFormatting>
  <conditionalFormatting sqref="Y352:Y357 Y369:Y375 Y362:Y366">
    <cfRule type="expression" dxfId="256" priority="268">
      <formula>U352="ASUMIR"</formula>
    </cfRule>
  </conditionalFormatting>
  <conditionalFormatting sqref="Z352:Z375">
    <cfRule type="expression" dxfId="255" priority="269">
      <formula>U352="ASUMIR"</formula>
    </cfRule>
    <cfRule type="beginsWith" dxfId="254" priority="271" operator="beginsWith" text="Eficaz">
      <formula>LEFT(Z352,LEN("Eficaz"))="Eficaz"</formula>
    </cfRule>
    <cfRule type="beginsWith" dxfId="253" priority="272" operator="beginsWith" text="No eficaz">
      <formula>LEFT(Z352,LEN("No eficaz"))="No eficaz"</formula>
    </cfRule>
  </conditionalFormatting>
  <conditionalFormatting sqref="AA352">
    <cfRule type="expression" dxfId="252" priority="265">
      <formula>$X$10&lt;&gt;"CUMPLIMIENTO_TOTAL"</formula>
    </cfRule>
  </conditionalFormatting>
  <conditionalFormatting sqref="AA352:AA375">
    <cfRule type="expression" dxfId="251" priority="267">
      <formula>U352="ASUMIR"</formula>
    </cfRule>
  </conditionalFormatting>
  <conditionalFormatting sqref="AA353">
    <cfRule type="expression" dxfId="250" priority="264">
      <formula>$X$11&lt;&gt;"CUMPLIMIENTO_TOTAL"</formula>
    </cfRule>
  </conditionalFormatting>
  <conditionalFormatting sqref="AA354">
    <cfRule type="expression" dxfId="249" priority="263">
      <formula>$X$12&lt;&gt;"CUMPLIMIENTO_TOTAL"</formula>
    </cfRule>
  </conditionalFormatting>
  <conditionalFormatting sqref="AA355">
    <cfRule type="expression" dxfId="248" priority="262">
      <formula>$X$13&lt;&gt;"CUMPLIMIENTO_TOTAL"</formula>
    </cfRule>
  </conditionalFormatting>
  <conditionalFormatting sqref="AA356">
    <cfRule type="expression" dxfId="247" priority="261">
      <formula>$X$14&lt;&gt;"CUMPLIMIENTO_TOTAL"</formula>
    </cfRule>
  </conditionalFormatting>
  <conditionalFormatting sqref="AA357">
    <cfRule type="expression" dxfId="246" priority="260">
      <formula>$X$15&lt;&gt;"CUMPLIMIENTO_TOTAL"</formula>
    </cfRule>
  </conditionalFormatting>
  <conditionalFormatting sqref="AA358">
    <cfRule type="expression" dxfId="245" priority="259">
      <formula>$X$16&lt;&gt;"CUMPLIMIENTO_TOTAL"</formula>
    </cfRule>
  </conditionalFormatting>
  <conditionalFormatting sqref="AA359">
    <cfRule type="expression" dxfId="244" priority="258">
      <formula>$X$17&lt;&gt;"CUMPLIMIENTO_TOTAL"</formula>
    </cfRule>
  </conditionalFormatting>
  <conditionalFormatting sqref="AA360">
    <cfRule type="expression" dxfId="243" priority="257">
      <formula>$X$18&lt;&gt;"CUMPLIMIENTO_TOTAL"</formula>
    </cfRule>
  </conditionalFormatting>
  <conditionalFormatting sqref="AA361">
    <cfRule type="expression" dxfId="242" priority="256">
      <formula>$X$19&lt;&gt;"CUMPLIMIENTO_TOTAL"</formula>
    </cfRule>
  </conditionalFormatting>
  <conditionalFormatting sqref="AA362">
    <cfRule type="expression" dxfId="241" priority="255">
      <formula>$X$20&lt;&gt;"CUMPLIMIENTO_TOTAL"</formula>
    </cfRule>
  </conditionalFormatting>
  <conditionalFormatting sqref="AA363">
    <cfRule type="expression" dxfId="240" priority="254">
      <formula>$X$21&lt;&gt;"CUMPLIMIENTO_TOTAL"</formula>
    </cfRule>
  </conditionalFormatting>
  <conditionalFormatting sqref="AA364">
    <cfRule type="expression" dxfId="239" priority="253">
      <formula>$X$22&lt;&gt;"CUMPLIMIENTO_TOTAL"</formula>
    </cfRule>
  </conditionalFormatting>
  <conditionalFormatting sqref="AA365">
    <cfRule type="expression" dxfId="238" priority="252">
      <formula>$X$23&lt;&gt;"CUMPLIMIENTO_TOTAL"</formula>
    </cfRule>
  </conditionalFormatting>
  <conditionalFormatting sqref="AA366">
    <cfRule type="expression" dxfId="237" priority="251">
      <formula>$X$24&lt;&gt;"CUMPLIMIENTO_TOTAL"</formula>
    </cfRule>
  </conditionalFormatting>
  <conditionalFormatting sqref="AA367">
    <cfRule type="expression" dxfId="236" priority="250">
      <formula>$X$25&lt;&gt;"CUMPLIMIENTO_TOTAL"</formula>
    </cfRule>
  </conditionalFormatting>
  <conditionalFormatting sqref="AA368">
    <cfRule type="expression" dxfId="235" priority="249">
      <formula>$X$26&lt;&gt;"CUMPLIMIENTO_TOTAL"</formula>
    </cfRule>
  </conditionalFormatting>
  <conditionalFormatting sqref="AA369">
    <cfRule type="expression" dxfId="234" priority="248">
      <formula>$X$27&lt;&gt;"CUMPLIMIENTO_TOTAL"</formula>
    </cfRule>
  </conditionalFormatting>
  <conditionalFormatting sqref="AA370">
    <cfRule type="expression" dxfId="233" priority="247">
      <formula>$X$28&lt;&gt;"CUMPLIMIENTO_TOTAL"</formula>
    </cfRule>
  </conditionalFormatting>
  <conditionalFormatting sqref="AA371">
    <cfRule type="expression" dxfId="232" priority="246">
      <formula>$X$29&lt;&gt;"CUMPLIMIENTO_TOTAL"</formula>
    </cfRule>
  </conditionalFormatting>
  <conditionalFormatting sqref="AA372">
    <cfRule type="expression" dxfId="231" priority="245">
      <formula>$X$30&lt;&gt;"CUMPLIMIENTO_TOTAL"</formula>
    </cfRule>
  </conditionalFormatting>
  <conditionalFormatting sqref="AA373">
    <cfRule type="expression" dxfId="230" priority="244">
      <formula>$X$31&lt;&gt;"CUMPLIMIENTO_TOTAL"</formula>
    </cfRule>
  </conditionalFormatting>
  <conditionalFormatting sqref="AA374">
    <cfRule type="expression" dxfId="229" priority="243">
      <formula>$X$32&lt;&gt;"CUMPLIMIENTO_TOTAL"</formula>
    </cfRule>
  </conditionalFormatting>
  <conditionalFormatting sqref="AA375">
    <cfRule type="expression" dxfId="228" priority="242">
      <formula>$X$33&lt;&gt;"CUMPLIMIENTO_TOTAL"</formula>
    </cfRule>
  </conditionalFormatting>
  <conditionalFormatting sqref="AB352:AB375">
    <cfRule type="containsText" dxfId="227" priority="273" operator="containsText" text="CONTINUA LA ACCIÓN ANTERIOR">
      <formula>NOT(ISERROR(SEARCH("CONTINUA LA ACCIÓN ANTERIOR",AB352)))</formula>
    </cfRule>
    <cfRule type="containsText" dxfId="226" priority="274" operator="containsText" text="REQUIERE NUEVA ACCIÓN">
      <formula>NOT(ISERROR(SEARCH("REQUIERE NUEVA ACCIÓN",AB352)))</formula>
    </cfRule>
    <cfRule type="containsText" dxfId="225" priority="275" operator="containsText" text="RIESGO CONTROLADO">
      <formula>NOT(ISERROR(SEARCH("RIESGO CONTROLADO",AB352)))</formula>
    </cfRule>
  </conditionalFormatting>
  <conditionalFormatting sqref="Y358:Y359 Y361">
    <cfRule type="expression" dxfId="224" priority="241">
      <formula>U358="ASUMIR"</formula>
    </cfRule>
  </conditionalFormatting>
  <conditionalFormatting sqref="Y360">
    <cfRule type="expression" dxfId="223" priority="240">
      <formula>U360="ASUMIR"</formula>
    </cfRule>
  </conditionalFormatting>
  <conditionalFormatting sqref="Y367:Y368">
    <cfRule type="expression" dxfId="222" priority="239">
      <formula>U367="ASUMIR"</formula>
    </cfRule>
  </conditionalFormatting>
  <conditionalFormatting sqref="AB391:AB411">
    <cfRule type="containsText" dxfId="221" priority="236" operator="containsText" text="CONTINUA LA ACCIÓN ANTERIOR">
      <formula>NOT(ISERROR(SEARCH(("CONTINUA LA ACCIÓN ANTERIOR"),(AB391))))</formula>
    </cfRule>
  </conditionalFormatting>
  <conditionalFormatting sqref="AB391:AB411">
    <cfRule type="containsText" dxfId="220" priority="237" operator="containsText" text="REQUIERE NUEVA ACCIÓN">
      <formula>NOT(ISERROR(SEARCH(("REQUIERE NUEVA ACCIÓN"),(AB391))))</formula>
    </cfRule>
  </conditionalFormatting>
  <conditionalFormatting sqref="AB391:AB411">
    <cfRule type="containsText" dxfId="219" priority="238" operator="containsText" text="RIESGO CONTROLADO">
      <formula>NOT(ISERROR(SEARCH(("RIESGO CONTROLADO"),(AB391))))</formula>
    </cfRule>
  </conditionalFormatting>
  <conditionalFormatting sqref="X394:X396">
    <cfRule type="cellIs" dxfId="218" priority="202" operator="equal">
      <formula>"NO_CUMPLIDA"</formula>
    </cfRule>
    <cfRule type="expression" dxfId="217" priority="206">
      <formula>U394="ASUMIR"</formula>
    </cfRule>
  </conditionalFormatting>
  <conditionalFormatting sqref="Y394:Y396">
    <cfRule type="expression" dxfId="216" priority="204">
      <formula>U394="ASUMIR"</formula>
    </cfRule>
  </conditionalFormatting>
  <conditionalFormatting sqref="Z394:Z396">
    <cfRule type="expression" dxfId="215" priority="205">
      <formula>U394="ASUMIR"</formula>
    </cfRule>
    <cfRule type="beginsWith" dxfId="214" priority="207" operator="beginsWith" text="Eficaz">
      <formula>LEFT(Z394,LEN("Eficaz"))="Eficaz"</formula>
    </cfRule>
    <cfRule type="beginsWith" dxfId="213" priority="208" operator="beginsWith" text="No eficaz">
      <formula>LEFT(Z394,LEN("No eficaz"))="No eficaz"</formula>
    </cfRule>
  </conditionalFormatting>
  <conditionalFormatting sqref="Y391:Y392">
    <cfRule type="expression" dxfId="212" priority="193">
      <formula>U391="ASUMIR"</formula>
    </cfRule>
  </conditionalFormatting>
  <conditionalFormatting sqref="Z391:Z392">
    <cfRule type="expression" dxfId="211" priority="194">
      <formula>U391="ASUMIR"</formula>
    </cfRule>
  </conditionalFormatting>
  <conditionalFormatting sqref="Z391:Z392">
    <cfRule type="beginsWith" dxfId="210" priority="195" operator="beginsWith" text="Eficaz">
      <formula>LEFT((Z391),LEN("Eficaz"))=("Eficaz")</formula>
    </cfRule>
  </conditionalFormatting>
  <conditionalFormatting sqref="Z391:Z392">
    <cfRule type="beginsWith" dxfId="209" priority="196" operator="beginsWith" text="No eficaz">
      <formula>LEFT((Z391),LEN("No eficaz"))=("No eficaz")</formula>
    </cfRule>
  </conditionalFormatting>
  <conditionalFormatting sqref="AA391:AA392">
    <cfRule type="expression" dxfId="208" priority="197">
      <formula>$X$10&lt;&gt;"CUMPLIMIENTO_TOTAL"</formula>
    </cfRule>
  </conditionalFormatting>
  <conditionalFormatting sqref="AA391:AA392">
    <cfRule type="expression" dxfId="207" priority="198">
      <formula>U391="ASUMIR"</formula>
    </cfRule>
  </conditionalFormatting>
  <conditionalFormatting sqref="X391:AA392">
    <cfRule type="expression" dxfId="206" priority="192">
      <formula>$U391="ASUMIR"</formula>
    </cfRule>
  </conditionalFormatting>
  <conditionalFormatting sqref="AA391:AA392">
    <cfRule type="expression" dxfId="205" priority="191">
      <formula>$X391="CUMPLIMIENTO_PARCIAL"</formula>
    </cfRule>
  </conditionalFormatting>
  <conditionalFormatting sqref="AA391:AA392">
    <cfRule type="expression" dxfId="204" priority="190">
      <formula>$X391="NO_CUMPLIDA"</formula>
    </cfRule>
  </conditionalFormatting>
  <conditionalFormatting sqref="Y397:Y398 Y400 Y403:Y410">
    <cfRule type="expression" dxfId="203" priority="184">
      <formula>U397="ASUMIR"</formula>
    </cfRule>
  </conditionalFormatting>
  <conditionalFormatting sqref="Z397:Z398 Z400 Z403:Z410">
    <cfRule type="expression" dxfId="202" priority="185">
      <formula>U397="ASUMIR"</formula>
    </cfRule>
  </conditionalFormatting>
  <conditionalFormatting sqref="Z397:Z398 Z400 Z403:Z410">
    <cfRule type="beginsWith" dxfId="201" priority="186" operator="beginsWith" text="Eficaz">
      <formula>LEFT((Z397),LEN("Eficaz"))=("Eficaz")</formula>
    </cfRule>
  </conditionalFormatting>
  <conditionalFormatting sqref="Z397:Z398 Z400 Z403:Z410">
    <cfRule type="beginsWith" dxfId="200" priority="187" operator="beginsWith" text="No eficaz">
      <formula>LEFT((Z397),LEN("No eficaz"))=("No eficaz")</formula>
    </cfRule>
  </conditionalFormatting>
  <conditionalFormatting sqref="AA397:AA398 AA400 AA403:AA410">
    <cfRule type="expression" dxfId="199" priority="188">
      <formula>$X$10&lt;&gt;"CUMPLIMIENTO_TOTAL"</formula>
    </cfRule>
  </conditionalFormatting>
  <conditionalFormatting sqref="AA397:AA398 AA400 AA403:AA410">
    <cfRule type="expression" dxfId="198" priority="189">
      <formula>U397="ASUMIR"</formula>
    </cfRule>
  </conditionalFormatting>
  <conditionalFormatting sqref="X397:AA398 X400:AA400 X403:AA410">
    <cfRule type="expression" dxfId="197" priority="183">
      <formula>$U397="ASUMIR"</formula>
    </cfRule>
  </conditionalFormatting>
  <conditionalFormatting sqref="AA397:AA398 AA400 AA403:AA410">
    <cfRule type="expression" dxfId="196" priority="182">
      <formula>$X397="CUMPLIMIENTO_PARCIAL"</formula>
    </cfRule>
  </conditionalFormatting>
  <conditionalFormatting sqref="AA397:AA398 AA400 AA403:AA410">
    <cfRule type="expression" dxfId="195" priority="181">
      <formula>$X397="NO_CUMPLIDA"</formula>
    </cfRule>
  </conditionalFormatting>
  <conditionalFormatting sqref="AA394:AA396">
    <cfRule type="expression" dxfId="194" priority="180">
      <formula>U394="ASUMIR"</formula>
    </cfRule>
  </conditionalFormatting>
  <conditionalFormatting sqref="AA394:AA396">
    <cfRule type="expression" dxfId="193" priority="179">
      <formula>$X$30&lt;&gt;"CUMPLIMIENTO_TOTAL"</formula>
    </cfRule>
  </conditionalFormatting>
  <conditionalFormatting sqref="X393:AA393">
    <cfRule type="expression" dxfId="192" priority="178">
      <formula>R393="ASUMIR"</formula>
    </cfRule>
  </conditionalFormatting>
  <conditionalFormatting sqref="X393:AA393">
    <cfRule type="expression" dxfId="191" priority="177">
      <formula>$X$33&lt;&gt;"CUMPLIMIENTO_TOTAL"</formula>
    </cfRule>
  </conditionalFormatting>
  <conditionalFormatting sqref="X399:AA399">
    <cfRule type="expression" dxfId="190" priority="176">
      <formula>R399="ASUMIR"</formula>
    </cfRule>
  </conditionalFormatting>
  <conditionalFormatting sqref="X399:AA399">
    <cfRule type="expression" dxfId="189" priority="175">
      <formula>$X$33&lt;&gt;"CUMPLIMIENTO_TOTAL"</formula>
    </cfRule>
  </conditionalFormatting>
  <conditionalFormatting sqref="X401:AA402">
    <cfRule type="expression" dxfId="188" priority="174">
      <formula>R401="ASUMIR"</formula>
    </cfRule>
  </conditionalFormatting>
  <conditionalFormatting sqref="X401:AA402">
    <cfRule type="expression" dxfId="187" priority="173">
      <formula>$X$33&lt;&gt;"CUMPLIMIENTO_TOTAL"</formula>
    </cfRule>
  </conditionalFormatting>
  <conditionalFormatting sqref="X415:X420">
    <cfRule type="cellIs" dxfId="186" priority="146" operator="equal">
      <formula>"NO_CUMPLIDA"</formula>
    </cfRule>
  </conditionalFormatting>
  <conditionalFormatting sqref="X415:X420">
    <cfRule type="expression" dxfId="185" priority="147">
      <formula>U415="ASUMIR"</formula>
    </cfRule>
  </conditionalFormatting>
  <conditionalFormatting sqref="Y415:Y420">
    <cfRule type="expression" dxfId="184" priority="148">
      <formula>U415="ASUMIR"</formula>
    </cfRule>
  </conditionalFormatting>
  <conditionalFormatting sqref="Z415:Z420">
    <cfRule type="expression" dxfId="183" priority="149">
      <formula>U415="ASUMIR"</formula>
    </cfRule>
  </conditionalFormatting>
  <conditionalFormatting sqref="Z415:Z420">
    <cfRule type="beginsWith" dxfId="182" priority="150" operator="beginsWith" text="Eficaz">
      <formula>LEFT((Z415),LEN("Eficaz"))=("Eficaz")</formula>
    </cfRule>
  </conditionalFormatting>
  <conditionalFormatting sqref="Z415:Z420">
    <cfRule type="beginsWith" dxfId="181" priority="151" operator="beginsWith" text="No eficaz">
      <formula>LEFT((Z415),LEN("No eficaz"))=("No eficaz")</formula>
    </cfRule>
  </conditionalFormatting>
  <conditionalFormatting sqref="AB412:AB429">
    <cfRule type="containsText" dxfId="180" priority="168" operator="containsText" text="CONTINUA LA ACCIÓN ANTERIOR">
      <formula>NOT(ISERROR(SEARCH(("CONTINUA LA ACCIÓN ANTERIOR"),(AB412))))</formula>
    </cfRule>
  </conditionalFormatting>
  <conditionalFormatting sqref="AB412:AB429">
    <cfRule type="containsText" dxfId="179" priority="169" operator="containsText" text="REQUIERE NUEVA ACCIÓN">
      <formula>NOT(ISERROR(SEARCH(("REQUIERE NUEVA ACCIÓN"),(AB412))))</formula>
    </cfRule>
  </conditionalFormatting>
  <conditionalFormatting sqref="AB412:AB429">
    <cfRule type="containsText" dxfId="178" priority="170" operator="containsText" text="RIESGO CONTROLADO">
      <formula>NOT(ISERROR(SEARCH(("RIESGO CONTROLADO"),(AB412))))</formula>
    </cfRule>
  </conditionalFormatting>
  <conditionalFormatting sqref="X421:X423">
    <cfRule type="cellIs" dxfId="177" priority="140" operator="equal">
      <formula>"NO_CUMPLIDA"</formula>
    </cfRule>
  </conditionalFormatting>
  <conditionalFormatting sqref="X421:X423">
    <cfRule type="expression" dxfId="176" priority="141">
      <formula>U421="ASUMIR"</formula>
    </cfRule>
  </conditionalFormatting>
  <conditionalFormatting sqref="Y421:Y423">
    <cfRule type="expression" dxfId="175" priority="142">
      <formula>U421="ASUMIR"</formula>
    </cfRule>
  </conditionalFormatting>
  <conditionalFormatting sqref="Z421:Z423">
    <cfRule type="expression" dxfId="174" priority="143">
      <formula>U421="ASUMIR"</formula>
    </cfRule>
  </conditionalFormatting>
  <conditionalFormatting sqref="Z421:Z423">
    <cfRule type="beginsWith" dxfId="173" priority="144" operator="beginsWith" text="Eficaz">
      <formula>LEFT((Z421),LEN("Eficaz"))=("Eficaz")</formula>
    </cfRule>
  </conditionalFormatting>
  <conditionalFormatting sqref="Z421:Z423">
    <cfRule type="beginsWith" dxfId="172" priority="145" operator="beginsWith" text="No eficaz">
      <formula>LEFT((Z421),LEN("No eficaz"))=("No eficaz")</formula>
    </cfRule>
  </conditionalFormatting>
  <conditionalFormatting sqref="X427:X429">
    <cfRule type="cellIs" dxfId="171" priority="130" operator="equal">
      <formula>"NO_CUMPLIDA"</formula>
    </cfRule>
  </conditionalFormatting>
  <conditionalFormatting sqref="X427:X429">
    <cfRule type="expression" dxfId="170" priority="131">
      <formula>U427="ASUMIR"</formula>
    </cfRule>
  </conditionalFormatting>
  <conditionalFormatting sqref="Y427:Y429">
    <cfRule type="expression" dxfId="169" priority="132">
      <formula>U427="ASUMIR"</formula>
    </cfRule>
  </conditionalFormatting>
  <conditionalFormatting sqref="Z427:Z429">
    <cfRule type="expression" dxfId="168" priority="133">
      <formula>U427="ASUMIR"</formula>
    </cfRule>
  </conditionalFormatting>
  <conditionalFormatting sqref="Z427:Z429">
    <cfRule type="beginsWith" dxfId="167" priority="134" operator="beginsWith" text="Eficaz">
      <formula>LEFT((Z427),LEN("Eficaz"))=("Eficaz")</formula>
    </cfRule>
  </conditionalFormatting>
  <conditionalFormatting sqref="Z427:Z429">
    <cfRule type="beginsWith" dxfId="166" priority="135" operator="beginsWith" text="No eficaz">
      <formula>LEFT((Z427),LEN("No eficaz"))=("No eficaz")</formula>
    </cfRule>
  </conditionalFormatting>
  <conditionalFormatting sqref="Y411:Y414">
    <cfRule type="expression" dxfId="165" priority="120">
      <formula>U411="ASUMIR"</formula>
    </cfRule>
  </conditionalFormatting>
  <conditionalFormatting sqref="Z411:Z414">
    <cfRule type="expression" dxfId="164" priority="121">
      <formula>U411="ASUMIR"</formula>
    </cfRule>
  </conditionalFormatting>
  <conditionalFormatting sqref="Z411:Z414">
    <cfRule type="beginsWith" dxfId="163" priority="122" operator="beginsWith" text="Eficaz">
      <formula>LEFT((Z411),LEN("Eficaz"))=("Eficaz")</formula>
    </cfRule>
  </conditionalFormatting>
  <conditionalFormatting sqref="Z411:Z414">
    <cfRule type="beginsWith" dxfId="162" priority="123" operator="beginsWith" text="No eficaz">
      <formula>LEFT((Z411),LEN("No eficaz"))=("No eficaz")</formula>
    </cfRule>
  </conditionalFormatting>
  <conditionalFormatting sqref="AA411:AA414">
    <cfRule type="expression" dxfId="161" priority="124">
      <formula>$X$10&lt;&gt;"CUMPLIMIENTO_TOTAL"</formula>
    </cfRule>
  </conditionalFormatting>
  <conditionalFormatting sqref="AA411:AA414">
    <cfRule type="expression" dxfId="160" priority="125">
      <formula>U411="ASUMIR"</formula>
    </cfRule>
  </conditionalFormatting>
  <conditionalFormatting sqref="X411:AA414">
    <cfRule type="expression" dxfId="159" priority="119">
      <formula>$U411="ASUMIR"</formula>
    </cfRule>
  </conditionalFormatting>
  <conditionalFormatting sqref="AA411:AA414">
    <cfRule type="expression" dxfId="158" priority="118">
      <formula>$X411="CUMPLIMIENTO_PARCIAL"</formula>
    </cfRule>
  </conditionalFormatting>
  <conditionalFormatting sqref="AA411:AA414">
    <cfRule type="expression" dxfId="157" priority="117">
      <formula>$X411="NO_CUMPLIDA"</formula>
    </cfRule>
  </conditionalFormatting>
  <conditionalFormatting sqref="AA415:AA423 AA427:AA429">
    <cfRule type="expression" dxfId="156" priority="115">
      <formula>$X$10&lt;&gt;"CUMPLIMIENTO_TOTAL"</formula>
    </cfRule>
  </conditionalFormatting>
  <conditionalFormatting sqref="AA415:AA423 AA427:AA429">
    <cfRule type="expression" dxfId="155" priority="116">
      <formula>U415="ASUMIR"</formula>
    </cfRule>
  </conditionalFormatting>
  <conditionalFormatting sqref="AA415:AA423 AA427:AA429">
    <cfRule type="expression" dxfId="154" priority="114">
      <formula>$U415="ASUMIR"</formula>
    </cfRule>
  </conditionalFormatting>
  <conditionalFormatting sqref="AA415:AA423 AA427:AA429">
    <cfRule type="expression" dxfId="153" priority="113">
      <formula>$X415="CUMPLIMIENTO_PARCIAL"</formula>
    </cfRule>
  </conditionalFormatting>
  <conditionalFormatting sqref="AA415:AA423 AA427:AA429">
    <cfRule type="expression" dxfId="152" priority="112">
      <formula>$X415="NO_CUMPLIDA"</formula>
    </cfRule>
  </conditionalFormatting>
  <conditionalFormatting sqref="Y424:Y426">
    <cfRule type="expression" dxfId="151" priority="106">
      <formula>U424="ASUMIR"</formula>
    </cfRule>
  </conditionalFormatting>
  <conditionalFormatting sqref="Z424:Z426">
    <cfRule type="expression" dxfId="150" priority="107">
      <formula>U424="ASUMIR"</formula>
    </cfRule>
  </conditionalFormatting>
  <conditionalFormatting sqref="Z424:Z426">
    <cfRule type="beginsWith" dxfId="149" priority="108" operator="beginsWith" text="Eficaz">
      <formula>LEFT((Z424),LEN("Eficaz"))=("Eficaz")</formula>
    </cfRule>
  </conditionalFormatting>
  <conditionalFormatting sqref="Z424:Z426">
    <cfRule type="beginsWith" dxfId="148" priority="109" operator="beginsWith" text="No eficaz">
      <formula>LEFT((Z424),LEN("No eficaz"))=("No eficaz")</formula>
    </cfRule>
  </conditionalFormatting>
  <conditionalFormatting sqref="AA424:AA426">
    <cfRule type="expression" dxfId="147" priority="110">
      <formula>$X$10&lt;&gt;"CUMPLIMIENTO_TOTAL"</formula>
    </cfRule>
  </conditionalFormatting>
  <conditionalFormatting sqref="AA424:AA426">
    <cfRule type="expression" dxfId="146" priority="111">
      <formula>U424="ASUMIR"</formula>
    </cfRule>
  </conditionalFormatting>
  <conditionalFormatting sqref="X424:AA426">
    <cfRule type="expression" dxfId="145" priority="105">
      <formula>$U424="ASUMIR"</formula>
    </cfRule>
  </conditionalFormatting>
  <conditionalFormatting sqref="AA424:AA426">
    <cfRule type="expression" dxfId="144" priority="104">
      <formula>$X424="CUMPLIMIENTO_PARCIAL"</formula>
    </cfRule>
  </conditionalFormatting>
  <conditionalFormatting sqref="AA424:AA426">
    <cfRule type="expression" dxfId="143" priority="103">
      <formula>$X424="NO_CUMPLIDA"</formula>
    </cfRule>
  </conditionalFormatting>
  <conditionalFormatting sqref="K433:L438">
    <cfRule type="containsBlanks" dxfId="142" priority="102">
      <formula>LEN(TRIM(K433))=0</formula>
    </cfRule>
  </conditionalFormatting>
  <conditionalFormatting sqref="S436:T438">
    <cfRule type="containsBlanks" dxfId="141" priority="101">
      <formula>LEN(TRIM(S436))=0</formula>
    </cfRule>
  </conditionalFormatting>
  <conditionalFormatting sqref="S439:T441">
    <cfRule type="containsBlanks" dxfId="140" priority="100">
      <formula>LEN(TRIM(S439))=0</formula>
    </cfRule>
  </conditionalFormatting>
  <conditionalFormatting sqref="AB430:AB441">
    <cfRule type="containsText" dxfId="139" priority="97" operator="containsText" text="CONTINUA LA ACCIÓN ANTERIOR">
      <formula>NOT(ISERROR(SEARCH("CONTINUA LA ACCIÓN ANTERIOR",AB430)))</formula>
    </cfRule>
  </conditionalFormatting>
  <conditionalFormatting sqref="AB430:AB441">
    <cfRule type="containsText" dxfId="138" priority="98" operator="containsText" text="REQUIERE NUEVA ACCIÓN">
      <formula>NOT(ISERROR(SEARCH("REQUIERE NUEVA ACCIÓN",AB430)))</formula>
    </cfRule>
  </conditionalFormatting>
  <conditionalFormatting sqref="AB430:AB441">
    <cfRule type="containsText" dxfId="137" priority="99" operator="containsText" text="RIESGO CONTROLADO">
      <formula>NOT(ISERROR(SEARCH("RIESGO CONTROLADO",AB430)))</formula>
    </cfRule>
  </conditionalFormatting>
  <conditionalFormatting sqref="Y444">
    <cfRule type="expression" dxfId="136" priority="86">
      <formula>U444="ASUMIR"</formula>
    </cfRule>
  </conditionalFormatting>
  <conditionalFormatting sqref="Z442:Z444">
    <cfRule type="expression" dxfId="135" priority="87">
      <formula>U442="ASUMIR"</formula>
    </cfRule>
  </conditionalFormatting>
  <conditionalFormatting sqref="Z442:Z444">
    <cfRule type="beginsWith" dxfId="134" priority="88" operator="beginsWith" text="Eficaz">
      <formula>LEFT((Z442),LEN("Eficaz"))=("Eficaz")</formula>
    </cfRule>
  </conditionalFormatting>
  <conditionalFormatting sqref="Z442:Z444">
    <cfRule type="beginsWith" dxfId="133" priority="89" operator="beginsWith" text="No eficaz">
      <formula>LEFT((Z442),LEN("No eficaz"))=("No eficaz")</formula>
    </cfRule>
  </conditionalFormatting>
  <conditionalFormatting sqref="AA442:AA444">
    <cfRule type="expression" dxfId="132" priority="90">
      <formula>$X$10&lt;&gt;"CUMPLIMIENTO_TOTAL"</formula>
    </cfRule>
  </conditionalFormatting>
  <conditionalFormatting sqref="AA442:AA444">
    <cfRule type="expression" dxfId="131" priority="91">
      <formula>U442="ASUMIR"</formula>
    </cfRule>
  </conditionalFormatting>
  <conditionalFormatting sqref="AB442:AB444">
    <cfRule type="containsText" dxfId="130" priority="92" operator="containsText" text="CONTINUA LA ACCIÓN ANTERIOR">
      <formula>NOT(ISERROR(SEARCH("CONTINUA LA ACCIÓN ANTERIOR",AB442)))</formula>
    </cfRule>
  </conditionalFormatting>
  <conditionalFormatting sqref="AB442:AB444">
    <cfRule type="containsText" dxfId="129" priority="93" operator="containsText" text="REQUIERE NUEVA ACCIÓN">
      <formula>NOT(ISERROR(SEARCH("REQUIERE NUEVA ACCIÓN",AB442)))</formula>
    </cfRule>
  </conditionalFormatting>
  <conditionalFormatting sqref="AB442:AB444">
    <cfRule type="containsText" dxfId="128" priority="94" operator="containsText" text="RIESGO CONTROLADO">
      <formula>NOT(ISERROR(SEARCH("RIESGO CONTROLADO",AB442)))</formula>
    </cfRule>
  </conditionalFormatting>
  <conditionalFormatting sqref="X444:AA444 Z442:AA443 X442:X443">
    <cfRule type="expression" dxfId="127" priority="85">
      <formula>$U442="ASUMIR"</formula>
    </cfRule>
  </conditionalFormatting>
  <conditionalFormatting sqref="AA442:AA444">
    <cfRule type="expression" dxfId="126" priority="84">
      <formula>$X442="CUMPLIMIENTO_PARCIAL"</formula>
    </cfRule>
  </conditionalFormatting>
  <conditionalFormatting sqref="AA442:AA444">
    <cfRule type="expression" dxfId="125" priority="83">
      <formula>$X442="NO_CUMPLIDA"</formula>
    </cfRule>
  </conditionalFormatting>
  <conditionalFormatting sqref="Y442:Y443">
    <cfRule type="expression" dxfId="124" priority="95">
      <formula>U441="ASUMIR"</formula>
    </cfRule>
  </conditionalFormatting>
  <conditionalFormatting sqref="Y442:Y443">
    <cfRule type="expression" dxfId="123" priority="96">
      <formula>$U441="ASUMIR"</formula>
    </cfRule>
  </conditionalFormatting>
  <conditionalFormatting sqref="X445:X456">
    <cfRule type="cellIs" dxfId="122" priority="71" operator="equal">
      <formula>"NO_CUMPLIDA"</formula>
    </cfRule>
    <cfRule type="expression" dxfId="121" priority="75">
      <formula>U445="ASUMIR"</formula>
    </cfRule>
  </conditionalFormatting>
  <conditionalFormatting sqref="Y445:Y456">
    <cfRule type="expression" dxfId="120" priority="73">
      <formula>U445="ASUMIR"</formula>
    </cfRule>
  </conditionalFormatting>
  <conditionalFormatting sqref="Z445:Z456">
    <cfRule type="expression" dxfId="119" priority="74">
      <formula>U445="ASUMIR"</formula>
    </cfRule>
    <cfRule type="beginsWith" dxfId="118" priority="76" operator="beginsWith" text="Eficaz">
      <formula>LEFT(Z445,LEN("Eficaz"))="Eficaz"</formula>
    </cfRule>
    <cfRule type="beginsWith" dxfId="117" priority="77" operator="beginsWith" text="No eficaz">
      <formula>LEFT(Z445,LEN("No eficaz"))="No eficaz"</formula>
    </cfRule>
  </conditionalFormatting>
  <conditionalFormatting sqref="AA445">
    <cfRule type="expression" dxfId="116" priority="70">
      <formula>$X$10&lt;&gt;"CUMPLIMIENTO_TOTAL"</formula>
    </cfRule>
  </conditionalFormatting>
  <conditionalFormatting sqref="AA445:AA456">
    <cfRule type="expression" dxfId="115" priority="72">
      <formula>U445="ASUMIR"</formula>
    </cfRule>
  </conditionalFormatting>
  <conditionalFormatting sqref="AA446">
    <cfRule type="expression" dxfId="114" priority="69">
      <formula>$X$11&lt;&gt;"CUMPLIMIENTO_TOTAL"</formula>
    </cfRule>
  </conditionalFormatting>
  <conditionalFormatting sqref="AA447">
    <cfRule type="expression" dxfId="113" priority="68">
      <formula>$X$12&lt;&gt;"CUMPLIMIENTO_TOTAL"</formula>
    </cfRule>
  </conditionalFormatting>
  <conditionalFormatting sqref="AA448">
    <cfRule type="expression" dxfId="112" priority="67">
      <formula>$X$13&lt;&gt;"CUMPLIMIENTO_TOTAL"</formula>
    </cfRule>
  </conditionalFormatting>
  <conditionalFormatting sqref="AA449">
    <cfRule type="expression" dxfId="111" priority="66">
      <formula>$X$14&lt;&gt;"CUMPLIMIENTO_TOTAL"</formula>
    </cfRule>
  </conditionalFormatting>
  <conditionalFormatting sqref="AA450">
    <cfRule type="expression" dxfId="110" priority="65">
      <formula>$X$15&lt;&gt;"CUMPLIMIENTO_TOTAL"</formula>
    </cfRule>
  </conditionalFormatting>
  <conditionalFormatting sqref="AA451">
    <cfRule type="expression" dxfId="109" priority="64">
      <formula>$X$16&lt;&gt;"CUMPLIMIENTO_TOTAL"</formula>
    </cfRule>
  </conditionalFormatting>
  <conditionalFormatting sqref="AA452">
    <cfRule type="expression" dxfId="108" priority="63">
      <formula>$X$17&lt;&gt;"CUMPLIMIENTO_TOTAL"</formula>
    </cfRule>
  </conditionalFormatting>
  <conditionalFormatting sqref="AA453">
    <cfRule type="expression" dxfId="107" priority="62">
      <formula>$X$18&lt;&gt;"CUMPLIMIENTO_TOTAL"</formula>
    </cfRule>
  </conditionalFormatting>
  <conditionalFormatting sqref="AA454">
    <cfRule type="expression" dxfId="106" priority="61">
      <formula>$X$19&lt;&gt;"CUMPLIMIENTO_TOTAL"</formula>
    </cfRule>
  </conditionalFormatting>
  <conditionalFormatting sqref="AA455">
    <cfRule type="expression" dxfId="105" priority="60">
      <formula>$X$20&lt;&gt;"CUMPLIMIENTO_TOTAL"</formula>
    </cfRule>
  </conditionalFormatting>
  <conditionalFormatting sqref="AA456">
    <cfRule type="expression" dxfId="104" priority="59">
      <formula>$X$21&lt;&gt;"CUMPLIMIENTO_TOTAL"</formula>
    </cfRule>
  </conditionalFormatting>
  <conditionalFormatting sqref="AB445:AB456">
    <cfRule type="containsText" dxfId="103" priority="78" operator="containsText" text="CONTINUA LA ACCIÓN ANTERIOR">
      <formula>NOT(ISERROR(SEARCH("CONTINUA LA ACCIÓN ANTERIOR",AB445)))</formula>
    </cfRule>
    <cfRule type="containsText" dxfId="102" priority="79" operator="containsText" text="REQUIERE NUEVA ACCIÓN">
      <formula>NOT(ISERROR(SEARCH("REQUIERE NUEVA ACCIÓN",AB445)))</formula>
    </cfRule>
    <cfRule type="containsText" dxfId="101" priority="80" operator="containsText" text="RIESGO CONTROLADO">
      <formula>NOT(ISERROR(SEARCH("RIESGO CONTROLADO",AB445)))</formula>
    </cfRule>
  </conditionalFormatting>
  <conditionalFormatting sqref="AA454">
    <cfRule type="expression" dxfId="100" priority="58">
      <formula>$X$10&lt;&gt;"CUMPLIMIENTO_TOTAL"</formula>
    </cfRule>
  </conditionalFormatting>
  <conditionalFormatting sqref="X457:AA477">
    <cfRule type="expression" dxfId="99" priority="48">
      <formula>$U457="ASUMIR"</formula>
    </cfRule>
  </conditionalFormatting>
  <conditionalFormatting sqref="Y457:Y477">
    <cfRule type="expression" dxfId="98" priority="49">
      <formula>U457="ASUMIR"</formula>
    </cfRule>
  </conditionalFormatting>
  <conditionalFormatting sqref="Z457:Z477">
    <cfRule type="expression" dxfId="97" priority="50">
      <formula>U457="ASUMIR"</formula>
    </cfRule>
    <cfRule type="beginsWith" dxfId="96" priority="51" operator="beginsWith" text="Eficaz">
      <formula>LEFT((Z457),LEN("Eficaz"))=("Eficaz")</formula>
    </cfRule>
    <cfRule type="beginsWith" dxfId="95" priority="52" operator="beginsWith" text="No eficaz">
      <formula>LEFT((Z457),LEN("No eficaz"))=("No eficaz")</formula>
    </cfRule>
  </conditionalFormatting>
  <conditionalFormatting sqref="AA457:AA477">
    <cfRule type="expression" dxfId="94" priority="46">
      <formula>$X457="NO_CUMPLIDA"</formula>
    </cfRule>
    <cfRule type="expression" dxfId="93" priority="47">
      <formula>$X457="CUMPLIMIENTO_PARCIAL"</formula>
    </cfRule>
    <cfRule type="expression" dxfId="92" priority="53">
      <formula>$X$10&lt;&gt;"CUMPLIMIENTO_TOTAL"</formula>
    </cfRule>
    <cfRule type="expression" dxfId="91" priority="54">
      <formula>U457="ASUMIR"</formula>
    </cfRule>
  </conditionalFormatting>
  <conditionalFormatting sqref="AB457:AB477">
    <cfRule type="containsText" dxfId="90" priority="55" operator="containsText" text="CONTINUA LA ACCIÓN ANTERIOR">
      <formula>NOT(ISERROR(SEARCH("CONTINUA LA ACCIÓN ANTERIOR",AB457)))</formula>
    </cfRule>
    <cfRule type="containsText" dxfId="89" priority="56" operator="containsText" text="REQUIERE NUEVA ACCIÓN">
      <formula>NOT(ISERROR(SEARCH("REQUIERE NUEVA ACCIÓN",AB457)))</formula>
    </cfRule>
    <cfRule type="containsText" dxfId="88" priority="57" operator="containsText" text="RIESGO CONTROLADO">
      <formula>NOT(ISERROR(SEARCH("RIESGO CONTROLADO",AB457)))</formula>
    </cfRule>
  </conditionalFormatting>
  <conditionalFormatting sqref="Y478:Y483">
    <cfRule type="expression" dxfId="87" priority="34">
      <formula>U478="ASUMIR"</formula>
    </cfRule>
  </conditionalFormatting>
  <conditionalFormatting sqref="Z478:Z483">
    <cfRule type="expression" dxfId="86" priority="35">
      <formula>U478="ASUMIR"</formula>
    </cfRule>
  </conditionalFormatting>
  <conditionalFormatting sqref="Z478:Z483">
    <cfRule type="beginsWith" dxfId="85" priority="36" operator="beginsWith" text="Eficaz">
      <formula>LEFT((Z478),LEN("Eficaz"))=("Eficaz")</formula>
    </cfRule>
  </conditionalFormatting>
  <conditionalFormatting sqref="Z478:Z483">
    <cfRule type="beginsWith" dxfId="84" priority="37" operator="beginsWith" text="No eficaz">
      <formula>LEFT((Z478),LEN("No eficaz"))=("No eficaz")</formula>
    </cfRule>
  </conditionalFormatting>
  <conditionalFormatting sqref="AA478:AA483">
    <cfRule type="expression" dxfId="83" priority="38">
      <formula>$X$10&lt;&gt;"CUMPLIMIENTO_TOTAL"</formula>
    </cfRule>
  </conditionalFormatting>
  <conditionalFormatting sqref="AA478:AA483">
    <cfRule type="expression" dxfId="82" priority="39">
      <formula>U478="ASUMIR"</formula>
    </cfRule>
  </conditionalFormatting>
  <conditionalFormatting sqref="AB478:AB483">
    <cfRule type="containsText" dxfId="81" priority="40" operator="containsText" text="CONTINUA LA ACCIÓN ANTERIOR">
      <formula>NOT(ISERROR(SEARCH(("CONTINUA LA ACCIÓN ANTERIOR"),(AB478))))</formula>
    </cfRule>
  </conditionalFormatting>
  <conditionalFormatting sqref="AB478:AB483">
    <cfRule type="containsText" dxfId="80" priority="41" operator="containsText" text="REQUIERE NUEVA ACCIÓN">
      <formula>NOT(ISERROR(SEARCH(("REQUIERE NUEVA ACCIÓN"),(AB478))))</formula>
    </cfRule>
  </conditionalFormatting>
  <conditionalFormatting sqref="AB478:AB483">
    <cfRule type="containsText" dxfId="79" priority="42" operator="containsText" text="RIESGO CONTROLADO">
      <formula>NOT(ISERROR(SEARCH(("RIESGO CONTROLADO"),(AB478))))</formula>
    </cfRule>
  </conditionalFormatting>
  <conditionalFormatting sqref="X478:AA483">
    <cfRule type="expression" dxfId="78" priority="43">
      <formula>$U478="ASUMIR"</formula>
    </cfRule>
  </conditionalFormatting>
  <conditionalFormatting sqref="AA478:AA483">
    <cfRule type="expression" dxfId="77" priority="44">
      <formula>$X478="CUMPLIMIENTO_PARCIAL"</formula>
    </cfRule>
  </conditionalFormatting>
  <conditionalFormatting sqref="AA478:AA483">
    <cfRule type="expression" dxfId="76" priority="45">
      <formula>$X478="NO_CUMPLIDA"</formula>
    </cfRule>
  </conditionalFormatting>
  <conditionalFormatting sqref="X484:AB484 X485:AA486">
    <cfRule type="expression" dxfId="75" priority="27">
      <formula>$U484="ASUMIR"</formula>
    </cfRule>
  </conditionalFormatting>
  <conditionalFormatting sqref="Y484:Y486">
    <cfRule type="expression" dxfId="74" priority="28">
      <formula>U484="ASUMIR"</formula>
    </cfRule>
  </conditionalFormatting>
  <conditionalFormatting sqref="Z484:Z486">
    <cfRule type="expression" dxfId="73" priority="29">
      <formula>U484="ASUMIR"</formula>
    </cfRule>
    <cfRule type="beginsWith" dxfId="72" priority="30" operator="beginsWith" text="Eficaz">
      <formula>LEFT((Z484),LEN("Eficaz"))=("Eficaz")</formula>
    </cfRule>
    <cfRule type="beginsWith" dxfId="71" priority="31" operator="beginsWith" text="No eficaz">
      <formula>LEFT((Z484),LEN("No eficaz"))=("No eficaz")</formula>
    </cfRule>
  </conditionalFormatting>
  <conditionalFormatting sqref="AA484:AA486">
    <cfRule type="expression" dxfId="70" priority="25">
      <formula>$X484="NO_CUMPLIDA"</formula>
    </cfRule>
    <cfRule type="expression" dxfId="69" priority="26">
      <formula>$X484="CUMPLIMIENTO_PARCIAL"</formula>
    </cfRule>
    <cfRule type="expression" dxfId="68" priority="32">
      <formula>$X$10&lt;&gt;"CUMPLIMIENTO_TOTAL"</formula>
    </cfRule>
    <cfRule type="expression" dxfId="67" priority="33">
      <formula>U484="ASUMIR"</formula>
    </cfRule>
  </conditionalFormatting>
  <conditionalFormatting sqref="X487:X495">
    <cfRule type="cellIs" dxfId="66" priority="13" operator="equal">
      <formula>"NO_CUMPLIDA"</formula>
    </cfRule>
    <cfRule type="expression" dxfId="65" priority="17">
      <formula>U487="ASUMIR"</formula>
    </cfRule>
  </conditionalFormatting>
  <conditionalFormatting sqref="Y487:Y495">
    <cfRule type="expression" dxfId="64" priority="15">
      <formula>U487="ASUMIR"</formula>
    </cfRule>
  </conditionalFormatting>
  <conditionalFormatting sqref="Z487:Z494">
    <cfRule type="expression" dxfId="63" priority="16">
      <formula>U487="ASUMIR"</formula>
    </cfRule>
    <cfRule type="beginsWith" dxfId="62" priority="18" operator="beginsWith" text="Eficaz">
      <formula>LEFT(Z487,LEN("Eficaz"))="Eficaz"</formula>
    </cfRule>
    <cfRule type="beginsWith" dxfId="61" priority="19" operator="beginsWith" text="No eficaz">
      <formula>LEFT(Z487,LEN("No eficaz"))="No eficaz"</formula>
    </cfRule>
  </conditionalFormatting>
  <conditionalFormatting sqref="AA487">
    <cfRule type="expression" dxfId="60" priority="12">
      <formula>$X$10&lt;&gt;"CUMPLIMIENTO_TOTAL"</formula>
    </cfRule>
  </conditionalFormatting>
  <conditionalFormatting sqref="AA487:AA495">
    <cfRule type="expression" dxfId="59" priority="14">
      <formula>U487="ASUMIR"</formula>
    </cfRule>
  </conditionalFormatting>
  <conditionalFormatting sqref="AA488">
    <cfRule type="expression" dxfId="58" priority="11">
      <formula>$X$11&lt;&gt;"CUMPLIMIENTO_TOTAL"</formula>
    </cfRule>
  </conditionalFormatting>
  <conditionalFormatting sqref="AA489">
    <cfRule type="expression" dxfId="57" priority="10">
      <formula>$X$12&lt;&gt;"CUMPLIMIENTO_TOTAL"</formula>
    </cfRule>
  </conditionalFormatting>
  <conditionalFormatting sqref="AA490">
    <cfRule type="expression" dxfId="56" priority="9">
      <formula>$X$13&lt;&gt;"CUMPLIMIENTO_TOTAL"</formula>
    </cfRule>
  </conditionalFormatting>
  <conditionalFormatting sqref="AA491">
    <cfRule type="expression" dxfId="55" priority="8">
      <formula>$X$14&lt;&gt;"CUMPLIMIENTO_TOTAL"</formula>
    </cfRule>
  </conditionalFormatting>
  <conditionalFormatting sqref="AA492">
    <cfRule type="expression" dxfId="54" priority="7">
      <formula>$X$15&lt;&gt;"CUMPLIMIENTO_TOTAL"</formula>
    </cfRule>
  </conditionalFormatting>
  <conditionalFormatting sqref="AA493">
    <cfRule type="expression" dxfId="53" priority="6">
      <formula>$X$16&lt;&gt;"CUMPLIMIENTO_TOTAL"</formula>
    </cfRule>
  </conditionalFormatting>
  <conditionalFormatting sqref="AA494">
    <cfRule type="expression" dxfId="52" priority="5">
      <formula>$X$17&lt;&gt;"CUMPLIMIENTO_TOTAL"</formula>
    </cfRule>
  </conditionalFormatting>
  <conditionalFormatting sqref="AA495">
    <cfRule type="expression" dxfId="51" priority="4">
      <formula>$X$18&lt;&gt;"CUMPLIMIENTO_TOTAL"</formula>
    </cfRule>
  </conditionalFormatting>
  <conditionalFormatting sqref="AB487:AB495">
    <cfRule type="containsText" dxfId="50" priority="20" operator="containsText" text="CONTINUA LA ACCIÓN ANTERIOR">
      <formula>NOT(ISERROR(SEARCH("CONTINUA LA ACCIÓN ANTERIOR",AB487)))</formula>
    </cfRule>
    <cfRule type="containsText" dxfId="49" priority="21" operator="containsText" text="REQUIERE NUEVA ACCIÓN">
      <formula>NOT(ISERROR(SEARCH("REQUIERE NUEVA ACCIÓN",AB487)))</formula>
    </cfRule>
    <cfRule type="containsText" dxfId="48" priority="22" operator="containsText" text="RIESGO CONTROLADO">
      <formula>NOT(ISERROR(SEARCH("RIESGO CONTROLADO",AB487)))</formula>
    </cfRule>
  </conditionalFormatting>
  <conditionalFormatting sqref="Z495">
    <cfRule type="cellIs" dxfId="47" priority="1" operator="equal">
      <formula>"NO_CUMPLIDA"</formula>
    </cfRule>
    <cfRule type="expression" dxfId="46" priority="2">
      <formula>W495="ASUMIR"</formula>
    </cfRule>
  </conditionalFormatting>
  <dataValidations count="15">
    <dataValidation type="list" allowBlank="1" showInputMessage="1" showErrorMessage="1" sqref="X10:X477 X496:X567" xr:uid="{00000000-0002-0000-0400-000000000000}">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00000000-0002-0000-0400-000001000000}">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xr:uid="{00000000-0002-0000-0400-000002000000}">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486 Z496:Z567" xr:uid="{00000000-0002-0000-0400-000003000000}">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00000000-0002-0000-0400-000004000000}">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9 K562 K565 K478 K481 K484 K496 K499 K502 K505 K508 K511 K514 K517 K520 K523 K526 K529 K532 K535 K538 K541 K544 K547 K550 K553 K556" xr:uid="{00000000-0002-0000-0400-000005000000}">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78 AB481 AB484 AB496 AB499 AB502 AB505 AB508 AB511 AB514 AB517 AB520 AB523 AB526 AB529 AB532 AB535 AB538 AB541 AB544 AB547 AB550 AB553 AB556" xr:uid="{00000000-0002-0000-0400-000006000000}">
      <formula1>"RIESGO CONTROLADO,REQUIERE NUEVA ACCIÓN,CONTINUA LA ACCIÓN ANTERIOR"</formula1>
    </dataValidation>
    <dataValidation type="list" allowBlank="1" showErrorMessage="1" sqref="X478:X486" xr:uid="{05F27ED4-0742-4B41-923A-ADF127975333}">
      <formula1>INDIRECT($U478)</formula1>
    </dataValidation>
    <dataValidation type="decimal" allowBlank="1" showInputMessage="1" showErrorMessage="1" promptTitle="% De medición del indicador" prompt="Sólo permite números" sqref="K487:K495" xr:uid="{ABBBD0A7-4D3E-426A-BBF4-D7A539980E6D}">
      <formula1>-2E+22</formula1>
      <formula2>2E+21</formula2>
    </dataValidation>
    <dataValidation allowBlank="1" showInputMessage="1" showErrorMessage="1" promptTitle="Análisis del indicador" prompt="Describa brevemente el comportamiento del indicador" sqref="L487:L495" xr:uid="{0ACBBF4C-C8FF-487F-9A21-19B53013657F}"/>
    <dataValidation allowBlank="1" showInputMessage="1" showErrorMessage="1" promptTitle="Limitación del control" prompt="Describa brevemente los problemas o limitantes tenidos al momento de aplicar el control establecido._x000a_En caso de &quot;NO EXISTE CONTROL&quot;, deje en blanco la celda" sqref="S487:T495" xr:uid="{76344CAA-9623-4EA7-9B6C-C8FB5F24E8A6}"/>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87:Z495" xr:uid="{2C15DFAB-6F14-4821-B301-C6425B241B50}">
      <formula1>INDIRECT(X487)</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487:X495" xr:uid="{FFBF8174-29DE-4644-9017-66C3F0E0A6D9}">
      <formula1>INDIRECT(U487)</formula1>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487:AB495" xr:uid="{7ABBBE85-00D1-473C-8F35-6E1FB378EA6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487:Y495" xr:uid="{AE50A568-2327-4D0A-96D7-DE02B8184150}"/>
  </dataValidations>
  <hyperlinks>
    <hyperlink ref="S483" r:id="rId1" xr:uid="{61ADCA4F-98FB-441C-B80C-01B5D12B0DA6}"/>
    <hyperlink ref="S484" r:id="rId2" xr:uid="{D84F1B3C-ED27-4CE8-96B7-6208A1F1628C}"/>
    <hyperlink ref="S485" r:id="rId3" xr:uid="{DF7EF4B4-2DE5-4F35-8608-B1703E2F9A1C}"/>
    <hyperlink ref="S486" r:id="rId4" xr:uid="{42CADF9B-A76C-4A1D-8A84-26647DE499F3}"/>
  </hyperlinks>
  <pageMargins left="0.7" right="0.7" top="0.75" bottom="0.75" header="0.3" footer="0.3"/>
  <drawing r:id="rId5"/>
  <extLst>
    <ext xmlns:x14="http://schemas.microsoft.com/office/spreadsheetml/2009/9/main" uri="{78C0D931-6437-407d-A8EE-F0AAD7539E65}">
      <x14:conditionalFormattings>
        <x14:conditionalFormatting xmlns:xm="http://schemas.microsoft.com/office/excel/2006/main">
          <x14:cfRule type="containsText" priority="795" operator="containsText" id="{F3249808-33AE-49DB-89B0-7DFCC6F83BFB}">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794" operator="containsText" id="{7C7C8DBB-0813-45DB-AEC1-B08C5393F34F}">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67" operator="containsText" id="{3CC4B73A-E91C-4CD7-A9B1-3F1D4B7541BA}">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63" operator="containsText" id="{CCC45E43-62ED-46E9-B2FF-D467BAE53F7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59" operator="containsText" id="{673433CD-E94E-4692-AEDC-0549AA5AEABD}">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55" operator="containsText" id="{372F903D-AA11-443B-8A9B-CDFA5B6DF36F}">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51" operator="containsText" id="{3A9963FE-BBF7-447F-A0A1-B7ADFCA61FE5}">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47" operator="containsText" id="{42FACD29-9C7D-4F83-B191-70DEE897049F}">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43" operator="containsText" id="{DD30AD35-D8EA-4EBD-8CD3-95AC57B250BE}">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39" operator="containsText" id="{131FDB09-3600-4CD1-899B-CC8664C79A4C}">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35" operator="containsText" id="{8461593F-097A-42C6-8029-372687776AA0}">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19" operator="containsText" id="{C19D194D-42A5-445F-A51F-255F3400EBD0}">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18" operator="containsText" id="{D8D667ED-962B-434E-8742-41FA0031A5F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6" operator="containsText" id="{2482366B-FD5B-46A1-BC0F-A088C6A51FF2}">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75" operator="containsText" id="{959C8374-A241-4D2F-AFF6-5BF85311D9A6}">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7" operator="containsText" id="{9F3E829D-4719-4CC4-89B2-0AF23D7B767E}">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6" operator="containsText" id="{275117AE-A6BA-4F73-95AD-9D6845742040}">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614" operator="containsText" id="{76E85DE2-649C-49E1-9F23-BD18C724F129}">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613" operator="containsText" id="{A2C87765-059D-44F1-BF93-203D9CC7390C}">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93" operator="containsText" id="{71422D92-DF89-4AB7-A5E4-72013CD6E74F}">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92" operator="containsText" id="{E698B32D-7382-47DF-8B7F-13AD7436F91C}">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66" operator="containsText" id="{4C746EF6-FB15-4ACD-BB19-923847C0C49D}">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65" operator="containsText" id="{272A4026-4078-445A-97EF-BF121916348C}">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33" operator="containsText" id="{BC456C52-2E1A-4045-8D8D-F11A3D416BFF}">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32" operator="containsText" id="{CAF44FDE-699E-415A-BC3C-C6AB259299A5}">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506" operator="containsText" id="{4C9B3BE5-3FEA-4100-9A82-C5C381F531DE}">
            <xm:f>NOT(ISERROR(SEARCH(#REF!,X289)))</xm:f>
            <xm:f>#REF!</xm:f>
            <x14:dxf>
              <font>
                <color rgb="FF9C0006"/>
              </font>
              <fill>
                <patternFill>
                  <bgColor rgb="FFFFC7CE"/>
                </patternFill>
              </fill>
            </x14:dxf>
          </x14:cfRule>
          <xm:sqref>X289:X300</xm:sqref>
        </x14:conditionalFormatting>
        <x14:conditionalFormatting xmlns:xm="http://schemas.microsoft.com/office/excel/2006/main">
          <x14:cfRule type="containsText" priority="505" operator="containsText" id="{8EE2DC12-A286-4A95-8A25-815712F930D7}">
            <xm:f>NOT(ISERROR(SEARCH(#REF!,Z289)))</xm:f>
            <xm:f>#REF!</xm:f>
            <x14:dxf>
              <font>
                <color rgb="FF9C0006"/>
              </font>
              <fill>
                <patternFill>
                  <bgColor rgb="FFFFC7CE"/>
                </patternFill>
              </fill>
            </x14:dxf>
          </x14:cfRule>
          <xm:sqref>Z289:Z300</xm:sqref>
        </x14:conditionalFormatting>
        <x14:conditionalFormatting xmlns:xm="http://schemas.microsoft.com/office/excel/2006/main">
          <x14:cfRule type="containsText" priority="453" operator="containsText" id="{AB45A320-3A3E-42EC-A875-6D0A1231C097}">
            <xm:f>NOT(ISERROR(SEARCH(#REF!,X301)))</xm:f>
            <xm:f>#REF!</xm:f>
            <x14:dxf>
              <font>
                <color rgb="FF9C0006"/>
              </font>
              <fill>
                <patternFill>
                  <bgColor rgb="FFFFC7CE"/>
                </patternFill>
              </fill>
            </x14:dxf>
          </x14:cfRule>
          <xm:sqref>X301:X306</xm:sqref>
        </x14:conditionalFormatting>
        <x14:conditionalFormatting xmlns:xm="http://schemas.microsoft.com/office/excel/2006/main">
          <x14:cfRule type="containsText" priority="452" operator="containsText" id="{84ABF272-414B-4419-8EC3-5B43785B77CE}">
            <xm:f>NOT(ISERROR(SEARCH(#REF!,Z301)))</xm:f>
            <xm:f>#REF!</xm:f>
            <x14:dxf>
              <font>
                <color rgb="FF9C0006"/>
              </font>
              <fill>
                <patternFill>
                  <bgColor rgb="FFFFC7CE"/>
                </patternFill>
              </fill>
            </x14:dxf>
          </x14:cfRule>
          <xm:sqref>Z301:Z306</xm:sqref>
        </x14:conditionalFormatting>
        <x14:conditionalFormatting xmlns:xm="http://schemas.microsoft.com/office/excel/2006/main">
          <x14:cfRule type="containsText" priority="429" operator="containsText" id="{8A1695E9-C5C3-487D-8907-6122D9BC245B}">
            <xm:f>NOT(ISERROR(SEARCH(#REF!,X319)))</xm:f>
            <xm:f>#REF!</xm:f>
            <x14:dxf>
              <font>
                <color rgb="FF9C0006"/>
              </font>
              <fill>
                <patternFill>
                  <bgColor rgb="FFFFC7CE"/>
                </patternFill>
              </fill>
            </x14:dxf>
          </x14:cfRule>
          <xm:sqref>X319:X324</xm:sqref>
        </x14:conditionalFormatting>
        <x14:conditionalFormatting xmlns:xm="http://schemas.microsoft.com/office/excel/2006/main">
          <x14:cfRule type="containsText" priority="428" operator="containsText" id="{D5392C2A-9F65-4078-87E6-F65915875132}">
            <xm:f>NOT(ISERROR(SEARCH(#REF!,Z319)))</xm:f>
            <xm:f>#REF!</xm:f>
            <x14:dxf>
              <font>
                <color rgb="FF9C0006"/>
              </font>
              <fill>
                <patternFill>
                  <bgColor rgb="FFFFC7CE"/>
                </patternFill>
              </fill>
            </x14:dxf>
          </x14:cfRule>
          <xm:sqref>Z319:Z324</xm:sqref>
        </x14:conditionalFormatting>
        <x14:conditionalFormatting xmlns:xm="http://schemas.microsoft.com/office/excel/2006/main">
          <x14:cfRule type="containsText" priority="403" operator="containsText" id="{846A2694-CB21-4209-9602-8108240560DB}">
            <xm:f>NOT(ISERROR(SEARCH(#REF!,X325)))</xm:f>
            <xm:f>#REF!</xm:f>
            <x14:dxf>
              <font>
                <color rgb="FF9C0006"/>
              </font>
              <fill>
                <patternFill>
                  <bgColor rgb="FFFFC7CE"/>
                </patternFill>
              </fill>
            </x14:dxf>
          </x14:cfRule>
          <xm:sqref>X325:X333</xm:sqref>
        </x14:conditionalFormatting>
        <x14:conditionalFormatting xmlns:xm="http://schemas.microsoft.com/office/excel/2006/main">
          <x14:cfRule type="containsText" priority="402" operator="containsText" id="{2224B38B-48AA-49F4-88A8-0347F9F2405A}">
            <xm:f>NOT(ISERROR(SEARCH(#REF!,Z325)))</xm:f>
            <xm:f>#REF!</xm:f>
            <x14:dxf>
              <font>
                <color rgb="FF9C0006"/>
              </font>
              <fill>
                <patternFill>
                  <bgColor rgb="FFFFC7CE"/>
                </patternFill>
              </fill>
            </x14:dxf>
          </x14:cfRule>
          <xm:sqref>Z325:Z333</xm:sqref>
        </x14:conditionalFormatting>
        <x14:conditionalFormatting xmlns:xm="http://schemas.microsoft.com/office/excel/2006/main">
          <x14:cfRule type="containsText" priority="379" operator="containsText" id="{1A6BC43C-B83B-4C05-9392-9C22AC4F287A}">
            <xm:f>NOT(ISERROR(SEARCH(#REF!,X334)))</xm:f>
            <xm:f>#REF!</xm:f>
            <x14:dxf>
              <font>
                <color rgb="FF9C0006"/>
              </font>
              <fill>
                <patternFill>
                  <bgColor rgb="FFFFC7CE"/>
                </patternFill>
              </fill>
            </x14:dxf>
          </x14:cfRule>
          <xm:sqref>X334:X342</xm:sqref>
        </x14:conditionalFormatting>
        <x14:conditionalFormatting xmlns:xm="http://schemas.microsoft.com/office/excel/2006/main">
          <x14:cfRule type="containsText" priority="378" operator="containsText" id="{6BC93F34-B721-47F8-8193-BE6E62BD8735}">
            <xm:f>NOT(ISERROR(SEARCH(#REF!,Z334)))</xm:f>
            <xm:f>#REF!</xm:f>
            <x14:dxf>
              <font>
                <color rgb="FF9C0006"/>
              </font>
              <fill>
                <patternFill>
                  <bgColor rgb="FFFFC7CE"/>
                </patternFill>
              </fill>
            </x14:dxf>
          </x14:cfRule>
          <xm:sqref>Z334:Z342</xm:sqref>
        </x14:conditionalFormatting>
        <x14:conditionalFormatting xmlns:xm="http://schemas.microsoft.com/office/excel/2006/main">
          <x14:cfRule type="containsText" priority="358" operator="containsText" id="{FB9B3C20-FFFE-49C6-BE78-A99C38A68187}">
            <xm:f>NOT(ISERROR(SEARCH(#REF!,X343)))</xm:f>
            <xm:f>#REF!</xm:f>
            <x14:dxf>
              <font>
                <color rgb="FF9C0006"/>
              </font>
              <fill>
                <patternFill>
                  <bgColor rgb="FFFFC7CE"/>
                </patternFill>
              </fill>
            </x14:dxf>
          </x14:cfRule>
          <xm:sqref>X343:X351</xm:sqref>
        </x14:conditionalFormatting>
        <x14:conditionalFormatting xmlns:xm="http://schemas.microsoft.com/office/excel/2006/main">
          <x14:cfRule type="containsText" priority="357" operator="containsText" id="{FB3B2F8E-7554-42F1-9F8E-6F1DEE91C9BE}">
            <xm:f>NOT(ISERROR(SEARCH(#REF!,Z343)))</xm:f>
            <xm:f>#REF!</xm:f>
            <x14:dxf>
              <font>
                <color rgb="FF9C0006"/>
              </font>
              <fill>
                <patternFill>
                  <bgColor rgb="FFFFC7CE"/>
                </patternFill>
              </fill>
            </x14:dxf>
          </x14:cfRule>
          <xm:sqref>Z343:Z351</xm:sqref>
        </x14:conditionalFormatting>
        <x14:conditionalFormatting xmlns:xm="http://schemas.microsoft.com/office/excel/2006/main">
          <x14:cfRule type="containsText" priority="277" operator="containsText" id="{961C6101-A81A-428F-9A43-083864CC6259}">
            <xm:f>NOT(ISERROR(SEARCH(#REF!,X352)))</xm:f>
            <xm:f>#REF!</xm:f>
            <x14:dxf>
              <font>
                <color rgb="FF9C0006"/>
              </font>
              <fill>
                <patternFill>
                  <bgColor rgb="FFFFC7CE"/>
                </patternFill>
              </fill>
            </x14:dxf>
          </x14:cfRule>
          <xm:sqref>X352:X375</xm:sqref>
        </x14:conditionalFormatting>
        <x14:conditionalFormatting xmlns:xm="http://schemas.microsoft.com/office/excel/2006/main">
          <x14:cfRule type="containsText" priority="276" operator="containsText" id="{E22F6AB2-B1FA-4471-8AE5-814291FFF663}">
            <xm:f>NOT(ISERROR(SEARCH(#REF!,Z352)))</xm:f>
            <xm:f>#REF!</xm:f>
            <x14:dxf>
              <font>
                <color rgb="FF9C0006"/>
              </font>
              <fill>
                <patternFill>
                  <bgColor rgb="FFFFC7CE"/>
                </patternFill>
              </fill>
            </x14:dxf>
          </x14:cfRule>
          <xm:sqref>Z352:Z375</xm:sqref>
        </x14:conditionalFormatting>
        <x14:conditionalFormatting xmlns:xm="http://schemas.microsoft.com/office/excel/2006/main">
          <x14:cfRule type="containsText" priority="210" operator="containsText" id="{E7F2C751-5C55-433F-9858-FEDF9A325547}">
            <xm:f>NOT(ISERROR(SEARCH(#REF!,X394)))</xm:f>
            <xm:f>#REF!</xm:f>
            <x14:dxf>
              <font>
                <color rgb="FF9C0006"/>
              </font>
              <fill>
                <patternFill>
                  <bgColor rgb="FFFFC7CE"/>
                </patternFill>
              </fill>
            </x14:dxf>
          </x14:cfRule>
          <xm:sqref>X394:X396</xm:sqref>
        </x14:conditionalFormatting>
        <x14:conditionalFormatting xmlns:xm="http://schemas.microsoft.com/office/excel/2006/main">
          <x14:cfRule type="containsText" priority="209" operator="containsText" id="{FB56D299-9D99-444C-A8C4-CC5ADDD29DCF}">
            <xm:f>NOT(ISERROR(SEARCH(#REF!,Z394)))</xm:f>
            <xm:f>#REF!</xm:f>
            <x14:dxf>
              <font>
                <color rgb="FF9C0006"/>
              </font>
              <fill>
                <patternFill>
                  <bgColor rgb="FFFFC7CE"/>
                </patternFill>
              </fill>
            </x14:dxf>
          </x14:cfRule>
          <xm:sqref>Z394:Z396</xm:sqref>
        </x14:conditionalFormatting>
        <x14:conditionalFormatting xmlns:xm="http://schemas.microsoft.com/office/excel/2006/main">
          <x14:cfRule type="containsText" priority="82" operator="containsText" id="{6198860D-7EC9-434A-A53B-73CE7E70E7B5}">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2BC42632-BE6B-45AF-9088-BEB3DFC5A198}">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4" operator="containsText" id="{5E07DCED-41F7-4743-B89D-79859EA42069}">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3" operator="containsText" id="{7195A461-DDA3-46FF-B5D9-1283D7F3C0E1}">
            <xm:f>NOT(ISERROR(SEARCH(#REF!,Z487)))</xm:f>
            <xm:f>#REF!</xm:f>
            <x14:dxf>
              <font>
                <color rgb="FF9C0006"/>
              </font>
              <fill>
                <patternFill>
                  <bgColor rgb="FFFFC7CE"/>
                </patternFill>
              </fill>
            </x14:dxf>
          </x14:cfRule>
          <xm:sqref>Z487:Z494</xm:sqref>
        </x14:conditionalFormatting>
        <x14:conditionalFormatting xmlns:xm="http://schemas.microsoft.com/office/excel/2006/main">
          <x14:cfRule type="containsText" priority="3" operator="containsText" id="{ECDD2167-99A1-40A6-BAF3-9DB2D8FEE9B2}">
            <xm:f>NOT(ISERROR(SEARCH(#REF!,Z495)))</xm:f>
            <xm:f>#REF!</xm:f>
            <x14:dxf>
              <font>
                <color rgb="FF9C0006"/>
              </font>
              <fill>
                <patternFill>
                  <bgColor rgb="FFFFC7CE"/>
                </patternFill>
              </fill>
            </x14:dxf>
          </x14:cfRule>
          <xm:sqref>Z495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H118"/>
  <sheetViews>
    <sheetView showGridLines="0" zoomScale="90" zoomScaleNormal="90" workbookViewId="0">
      <selection activeCell="K24" sqref="K24:K28"/>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681" t="s">
        <v>66</v>
      </c>
      <c r="B1" s="682"/>
      <c r="C1" s="682"/>
      <c r="D1" s="682"/>
      <c r="E1" s="682"/>
      <c r="F1" s="682"/>
      <c r="G1" s="682"/>
      <c r="H1" s="682"/>
      <c r="I1" s="682"/>
      <c r="J1" s="682"/>
      <c r="K1" s="682"/>
      <c r="L1" s="682"/>
      <c r="M1" s="682"/>
      <c r="N1" s="682"/>
      <c r="O1" s="682"/>
      <c r="P1" s="682"/>
      <c r="Q1" s="682"/>
      <c r="R1" s="682"/>
      <c r="S1" s="682"/>
      <c r="T1" s="682"/>
    </row>
    <row r="2" spans="1:34" ht="15.75" x14ac:dyDescent="0.25">
      <c r="A2" s="205"/>
      <c r="B2" s="206"/>
      <c r="C2" s="206"/>
      <c r="D2" s="206"/>
      <c r="E2" s="206"/>
      <c r="F2" s="206"/>
      <c r="G2" s="206"/>
      <c r="H2" s="206"/>
      <c r="I2" s="206"/>
      <c r="J2" s="206"/>
      <c r="K2" s="206"/>
      <c r="L2" s="206"/>
      <c r="M2" s="206"/>
      <c r="N2" s="206"/>
      <c r="O2" s="206"/>
      <c r="P2" s="206"/>
      <c r="Q2" s="206"/>
      <c r="R2" s="206"/>
      <c r="S2" s="206"/>
      <c r="T2" s="206"/>
    </row>
    <row r="3" spans="1:34" ht="15.75" x14ac:dyDescent="0.25">
      <c r="A3" s="679" t="s">
        <v>65</v>
      </c>
      <c r="B3" s="680"/>
      <c r="C3" s="680"/>
      <c r="D3" s="680"/>
      <c r="E3" s="680"/>
      <c r="F3" s="680"/>
      <c r="G3" s="680"/>
      <c r="H3" s="680"/>
      <c r="I3" s="680"/>
      <c r="J3" s="680"/>
      <c r="K3" s="680"/>
      <c r="L3" s="680"/>
      <c r="M3" s="680"/>
      <c r="N3" s="680"/>
      <c r="O3" s="680"/>
      <c r="P3" s="680"/>
      <c r="Q3" s="680"/>
      <c r="R3" s="680"/>
      <c r="S3" s="680"/>
      <c r="T3" s="680"/>
    </row>
    <row r="4" spans="1:34" x14ac:dyDescent="0.2">
      <c r="A4" s="209"/>
      <c r="B4" s="199"/>
      <c r="C4" s="10"/>
      <c r="D4" s="10"/>
      <c r="E4" s="10"/>
      <c r="F4" s="10"/>
      <c r="G4" s="10"/>
      <c r="H4" s="10"/>
      <c r="I4" s="10"/>
      <c r="J4" s="10"/>
      <c r="K4" s="10"/>
      <c r="L4" s="10"/>
      <c r="M4" s="10"/>
      <c r="N4" s="10"/>
      <c r="O4" s="10"/>
      <c r="P4" s="10"/>
      <c r="Q4" s="10"/>
      <c r="R4" s="10"/>
      <c r="S4" s="10"/>
      <c r="T4" s="10"/>
    </row>
    <row r="5" spans="1:34" ht="13.5" thickBot="1" x14ac:dyDescent="0.25">
      <c r="A5" s="199"/>
      <c r="B5" s="199"/>
      <c r="C5" s="10"/>
      <c r="D5" s="10"/>
      <c r="E5" s="10"/>
      <c r="F5" s="10"/>
      <c r="G5" s="10"/>
      <c r="H5" s="10"/>
      <c r="I5" s="10"/>
      <c r="J5" s="10"/>
      <c r="K5" s="10"/>
      <c r="L5" s="10"/>
      <c r="M5" s="10"/>
      <c r="N5" s="10"/>
      <c r="O5" s="10"/>
      <c r="P5" s="10"/>
      <c r="Q5" s="10"/>
      <c r="R5" s="10"/>
      <c r="S5" s="10"/>
      <c r="T5" s="10"/>
    </row>
    <row r="6" spans="1:34" ht="24" customHeight="1" x14ac:dyDescent="0.2">
      <c r="A6" s="230" t="s">
        <v>20</v>
      </c>
      <c r="B6" s="688"/>
      <c r="C6" s="647" t="s">
        <v>81</v>
      </c>
      <c r="D6" s="647"/>
      <c r="E6" s="647"/>
      <c r="F6" s="647"/>
      <c r="G6" s="647"/>
      <c r="H6" s="647"/>
      <c r="I6" s="692"/>
      <c r="J6" s="673"/>
      <c r="K6" s="691" t="s">
        <v>80</v>
      </c>
      <c r="L6" s="691"/>
      <c r="M6" s="691"/>
      <c r="N6" s="691"/>
      <c r="O6" s="691"/>
      <c r="P6" s="691"/>
      <c r="Q6" s="691"/>
      <c r="R6" s="208"/>
      <c r="S6" s="208"/>
      <c r="T6" s="683"/>
    </row>
    <row r="7" spans="1:34" ht="15" customHeight="1" x14ac:dyDescent="0.2">
      <c r="A7" s="669" t="s">
        <v>22</v>
      </c>
      <c r="B7" s="689"/>
      <c r="C7" s="648"/>
      <c r="D7" s="648"/>
      <c r="E7" s="648"/>
      <c r="F7" s="648"/>
      <c r="G7" s="648"/>
      <c r="H7" s="648"/>
      <c r="I7" s="693"/>
      <c r="J7" s="674"/>
      <c r="K7" s="646" t="s">
        <v>94</v>
      </c>
      <c r="L7" s="646"/>
      <c r="M7" s="646"/>
      <c r="N7" s="646"/>
      <c r="O7" s="646"/>
      <c r="P7" s="646"/>
      <c r="Q7" s="646"/>
      <c r="R7" s="646"/>
      <c r="S7" s="646"/>
      <c r="T7" s="684"/>
    </row>
    <row r="8" spans="1:34" ht="15" customHeight="1" x14ac:dyDescent="0.2">
      <c r="A8" s="669"/>
      <c r="B8" s="689"/>
      <c r="C8" s="661" t="s">
        <v>21</v>
      </c>
      <c r="D8" s="661"/>
      <c r="E8" s="661"/>
      <c r="F8" s="661" t="s">
        <v>220</v>
      </c>
      <c r="G8" s="661"/>
      <c r="H8" s="661"/>
      <c r="I8" s="693"/>
      <c r="J8" s="674"/>
      <c r="K8" s="646"/>
      <c r="L8" s="646"/>
      <c r="M8" s="646"/>
      <c r="N8" s="646"/>
      <c r="O8" s="646"/>
      <c r="P8" s="646"/>
      <c r="Q8" s="646"/>
      <c r="R8" s="646"/>
      <c r="S8" s="646"/>
      <c r="T8" s="684"/>
    </row>
    <row r="9" spans="1:34" ht="15" customHeight="1" x14ac:dyDescent="0.2">
      <c r="A9" s="669"/>
      <c r="B9" s="689"/>
      <c r="C9" s="649" t="s">
        <v>34</v>
      </c>
      <c r="D9" s="649"/>
      <c r="E9" s="649"/>
      <c r="F9" s="649" t="s">
        <v>257</v>
      </c>
      <c r="G9" s="649"/>
      <c r="H9" s="649"/>
      <c r="I9" s="693"/>
      <c r="J9" s="674"/>
      <c r="K9" s="646" t="s">
        <v>2159</v>
      </c>
      <c r="L9" s="646"/>
      <c r="M9" s="646"/>
      <c r="N9" s="646"/>
      <c r="O9" s="646"/>
      <c r="P9" s="646"/>
      <c r="Q9" s="646"/>
      <c r="R9" s="646"/>
      <c r="S9" s="646"/>
      <c r="T9" s="684"/>
    </row>
    <row r="10" spans="1:34" ht="12.75" customHeight="1" x14ac:dyDescent="0.2">
      <c r="A10" s="669"/>
      <c r="B10" s="689"/>
      <c r="C10" s="649" t="s">
        <v>35</v>
      </c>
      <c r="D10" s="649"/>
      <c r="E10" s="649"/>
      <c r="F10" s="649" t="s">
        <v>39</v>
      </c>
      <c r="G10" s="649"/>
      <c r="H10" s="649"/>
      <c r="I10" s="693"/>
      <c r="J10" s="674"/>
      <c r="K10" s="646"/>
      <c r="L10" s="646"/>
      <c r="M10" s="646"/>
      <c r="N10" s="646"/>
      <c r="O10" s="646"/>
      <c r="P10" s="646"/>
      <c r="Q10" s="646"/>
      <c r="R10" s="646"/>
      <c r="S10" s="646"/>
      <c r="T10" s="684"/>
      <c r="W10" s="695"/>
      <c r="X10" s="695"/>
      <c r="Y10" s="695"/>
      <c r="Z10" s="696"/>
      <c r="AA10" s="695"/>
      <c r="AB10" s="695"/>
      <c r="AC10" s="695"/>
      <c r="AD10" s="695"/>
      <c r="AE10" s="695"/>
      <c r="AF10" s="695"/>
      <c r="AG10" s="695"/>
      <c r="AH10" s="695"/>
    </row>
    <row r="11" spans="1:34" ht="15" customHeight="1" x14ac:dyDescent="0.2">
      <c r="A11" s="669"/>
      <c r="B11" s="689"/>
      <c r="C11" s="649" t="s">
        <v>36</v>
      </c>
      <c r="D11" s="649"/>
      <c r="E11" s="649"/>
      <c r="F11" s="649" t="s">
        <v>40</v>
      </c>
      <c r="G11" s="649"/>
      <c r="H11" s="649"/>
      <c r="I11" s="693"/>
      <c r="J11" s="674"/>
      <c r="K11" s="646"/>
      <c r="L11" s="646"/>
      <c r="M11" s="646"/>
      <c r="N11" s="646"/>
      <c r="O11" s="646"/>
      <c r="P11" s="646"/>
      <c r="Q11" s="646"/>
      <c r="R11" s="646"/>
      <c r="S11" s="646"/>
      <c r="T11" s="684"/>
      <c r="W11" s="695"/>
      <c r="X11" s="695"/>
      <c r="Y11" s="695"/>
      <c r="Z11" s="696"/>
      <c r="AA11" s="695"/>
      <c r="AB11" s="695"/>
      <c r="AC11" s="695"/>
      <c r="AD11" s="695"/>
      <c r="AE11" s="695"/>
      <c r="AF11" s="695"/>
      <c r="AG11" s="695"/>
      <c r="AH11" s="695"/>
    </row>
    <row r="12" spans="1:34" ht="12.75" customHeight="1" x14ac:dyDescent="0.2">
      <c r="A12" s="669"/>
      <c r="B12" s="689"/>
      <c r="C12" s="649" t="s">
        <v>37</v>
      </c>
      <c r="D12" s="649"/>
      <c r="E12" s="649"/>
      <c r="F12" s="649" t="s">
        <v>41</v>
      </c>
      <c r="G12" s="649"/>
      <c r="H12" s="649"/>
      <c r="I12" s="693"/>
      <c r="J12" s="674"/>
      <c r="K12" s="646" t="s">
        <v>95</v>
      </c>
      <c r="L12" s="646"/>
      <c r="M12" s="646"/>
      <c r="N12" s="646"/>
      <c r="O12" s="646"/>
      <c r="P12" s="646"/>
      <c r="Q12" s="646"/>
      <c r="R12" s="646"/>
      <c r="S12" s="646"/>
      <c r="T12" s="684"/>
    </row>
    <row r="13" spans="1:34" ht="12.75" customHeight="1" x14ac:dyDescent="0.2">
      <c r="A13" s="669"/>
      <c r="B13" s="689"/>
      <c r="C13" s="649" t="s">
        <v>222</v>
      </c>
      <c r="D13" s="649"/>
      <c r="E13" s="649"/>
      <c r="F13" s="649" t="s">
        <v>221</v>
      </c>
      <c r="G13" s="649"/>
      <c r="H13" s="649"/>
      <c r="I13" s="693"/>
      <c r="J13" s="674"/>
      <c r="K13" s="646"/>
      <c r="L13" s="646"/>
      <c r="M13" s="646"/>
      <c r="N13" s="646"/>
      <c r="O13" s="646"/>
      <c r="P13" s="646"/>
      <c r="Q13" s="646"/>
      <c r="R13" s="646"/>
      <c r="S13" s="646"/>
      <c r="T13" s="684"/>
    </row>
    <row r="14" spans="1:34" ht="15" customHeight="1" x14ac:dyDescent="0.2">
      <c r="A14" s="669"/>
      <c r="B14" s="689"/>
      <c r="C14" s="649" t="s">
        <v>38</v>
      </c>
      <c r="D14" s="649"/>
      <c r="E14" s="649"/>
      <c r="F14" s="649" t="s">
        <v>450</v>
      </c>
      <c r="G14" s="649"/>
      <c r="H14" s="649"/>
      <c r="I14" s="693"/>
      <c r="J14" s="674"/>
      <c r="K14" s="646" t="s">
        <v>96</v>
      </c>
      <c r="L14" s="646"/>
      <c r="M14" s="646"/>
      <c r="N14" s="646"/>
      <c r="O14" s="646"/>
      <c r="P14" s="646"/>
      <c r="Q14" s="646"/>
      <c r="R14" s="646"/>
      <c r="S14" s="646"/>
      <c r="T14" s="684"/>
    </row>
    <row r="15" spans="1:34" ht="17.25" customHeight="1" x14ac:dyDescent="0.2">
      <c r="A15" s="669"/>
      <c r="B15" s="689"/>
      <c r="C15" s="203"/>
      <c r="D15" s="203" t="s">
        <v>141</v>
      </c>
      <c r="E15" s="203"/>
      <c r="F15" s="203"/>
      <c r="G15" s="203" t="s">
        <v>2160</v>
      </c>
      <c r="H15" s="203"/>
      <c r="I15" s="693"/>
      <c r="J15" s="674"/>
      <c r="K15" s="197"/>
      <c r="L15" s="197"/>
      <c r="M15" s="197"/>
      <c r="N15" s="197"/>
      <c r="O15" s="197"/>
      <c r="P15" s="197"/>
      <c r="Q15" s="197"/>
      <c r="R15" s="197"/>
      <c r="S15" s="197"/>
      <c r="T15" s="684"/>
    </row>
    <row r="16" spans="1:34" ht="12.75" customHeight="1" x14ac:dyDescent="0.2">
      <c r="A16" s="669"/>
      <c r="B16" s="689"/>
      <c r="C16" s="649" t="s">
        <v>2161</v>
      </c>
      <c r="D16" s="649"/>
      <c r="E16" s="649"/>
      <c r="F16" s="658"/>
      <c r="G16" s="658"/>
      <c r="H16" s="658"/>
      <c r="I16" s="693"/>
      <c r="J16" s="674"/>
      <c r="K16" s="646" t="s">
        <v>97</v>
      </c>
      <c r="L16" s="646"/>
      <c r="M16" s="646"/>
      <c r="N16" s="646"/>
      <c r="O16" s="646"/>
      <c r="P16" s="646"/>
      <c r="Q16" s="646"/>
      <c r="R16" s="646"/>
      <c r="S16" s="646"/>
      <c r="T16" s="684"/>
    </row>
    <row r="17" spans="1:21" ht="12.75" customHeight="1" x14ac:dyDescent="0.2">
      <c r="A17" s="669"/>
      <c r="B17" s="689"/>
      <c r="C17" s="649" t="s">
        <v>2162</v>
      </c>
      <c r="D17" s="649"/>
      <c r="E17" s="649"/>
      <c r="F17" s="199"/>
      <c r="G17" s="199"/>
      <c r="H17" s="199"/>
      <c r="I17" s="693"/>
      <c r="J17" s="674"/>
      <c r="K17" s="646"/>
      <c r="L17" s="646"/>
      <c r="M17" s="646"/>
      <c r="N17" s="646"/>
      <c r="O17" s="646"/>
      <c r="P17" s="646"/>
      <c r="Q17" s="646"/>
      <c r="R17" s="646"/>
      <c r="S17" s="646"/>
      <c r="T17" s="684"/>
    </row>
    <row r="18" spans="1:21" ht="12.75" customHeight="1" x14ac:dyDescent="0.2">
      <c r="A18" s="669"/>
      <c r="B18" s="689"/>
      <c r="C18" s="203"/>
      <c r="D18" s="203"/>
      <c r="E18" s="203"/>
      <c r="F18" s="199"/>
      <c r="G18" s="199"/>
      <c r="H18" s="199"/>
      <c r="I18" s="693"/>
      <c r="J18" s="674"/>
      <c r="K18" s="646"/>
      <c r="L18" s="646"/>
      <c r="M18" s="646"/>
      <c r="N18" s="646"/>
      <c r="O18" s="646"/>
      <c r="P18" s="646"/>
      <c r="Q18" s="646"/>
      <c r="R18" s="646"/>
      <c r="S18" s="646"/>
      <c r="T18" s="684"/>
    </row>
    <row r="19" spans="1:21" ht="12.75" customHeight="1" x14ac:dyDescent="0.2">
      <c r="A19" s="669"/>
      <c r="B19" s="689"/>
      <c r="C19" s="649" t="s">
        <v>82</v>
      </c>
      <c r="D19" s="649"/>
      <c r="E19" s="649"/>
      <c r="F19" s="649"/>
      <c r="G19" s="649"/>
      <c r="H19" s="649"/>
      <c r="I19" s="693"/>
      <c r="J19" s="674"/>
      <c r="K19" s="646"/>
      <c r="L19" s="646"/>
      <c r="M19" s="646"/>
      <c r="N19" s="646"/>
      <c r="O19" s="646"/>
      <c r="P19" s="646"/>
      <c r="Q19" s="646"/>
      <c r="R19" s="646"/>
      <c r="S19" s="646"/>
      <c r="T19" s="684"/>
    </row>
    <row r="20" spans="1:21" ht="12.75" customHeight="1" x14ac:dyDescent="0.2">
      <c r="A20" s="669"/>
      <c r="B20" s="689"/>
      <c r="C20" s="649"/>
      <c r="D20" s="649"/>
      <c r="E20" s="649"/>
      <c r="F20" s="649"/>
      <c r="G20" s="649"/>
      <c r="H20" s="649"/>
      <c r="I20" s="693"/>
      <c r="J20" s="674"/>
      <c r="K20" s="646"/>
      <c r="L20" s="646"/>
      <c r="M20" s="646"/>
      <c r="N20" s="646"/>
      <c r="O20" s="646"/>
      <c r="P20" s="646"/>
      <c r="Q20" s="646"/>
      <c r="R20" s="646"/>
      <c r="S20" s="646"/>
      <c r="T20" s="684"/>
    </row>
    <row r="21" spans="1:21" ht="13.5" thickBot="1" x14ac:dyDescent="0.25">
      <c r="A21" s="670"/>
      <c r="B21" s="690"/>
      <c r="C21" s="686"/>
      <c r="D21" s="686"/>
      <c r="E21" s="686"/>
      <c r="F21" s="686"/>
      <c r="G21" s="686"/>
      <c r="H21" s="686"/>
      <c r="I21" s="694"/>
      <c r="J21" s="675"/>
      <c r="K21" s="687"/>
      <c r="L21" s="687"/>
      <c r="M21" s="687"/>
      <c r="N21" s="687"/>
      <c r="O21" s="687"/>
      <c r="P21" s="687"/>
      <c r="Q21" s="687"/>
      <c r="R21" s="207"/>
      <c r="S21" s="207"/>
      <c r="T21" s="685"/>
    </row>
    <row r="22" spans="1:21" ht="24" customHeight="1" x14ac:dyDescent="0.2">
      <c r="A22" s="231" t="s">
        <v>23</v>
      </c>
      <c r="B22" s="654"/>
      <c r="C22" s="647" t="s">
        <v>49</v>
      </c>
      <c r="D22" s="647"/>
      <c r="E22" s="647"/>
      <c r="F22" s="647"/>
      <c r="G22" s="647"/>
      <c r="H22" s="647"/>
      <c r="I22" s="656"/>
      <c r="J22" s="673"/>
      <c r="K22" s="28"/>
      <c r="L22" s="28"/>
      <c r="M22" s="28"/>
      <c r="N22" s="28"/>
      <c r="O22" s="28"/>
      <c r="P22" s="28"/>
      <c r="Q22" s="28"/>
      <c r="R22" s="28"/>
      <c r="S22" s="28"/>
      <c r="T22" s="697"/>
    </row>
    <row r="23" spans="1:21" ht="12.75" customHeight="1" x14ac:dyDescent="0.2">
      <c r="A23" s="669" t="s">
        <v>24</v>
      </c>
      <c r="B23" s="655"/>
      <c r="C23" s="678"/>
      <c r="D23" s="678"/>
      <c r="E23" s="678"/>
      <c r="F23" s="678"/>
      <c r="G23" s="678"/>
      <c r="H23" s="678"/>
      <c r="I23" s="657"/>
      <c r="J23" s="674"/>
      <c r="K23" s="699" t="s">
        <v>196</v>
      </c>
      <c r="L23" s="699"/>
      <c r="M23" s="699"/>
      <c r="N23" s="699"/>
      <c r="O23" s="699"/>
      <c r="P23" s="699"/>
      <c r="Q23" s="699"/>
      <c r="R23" s="699"/>
      <c r="S23" s="699"/>
      <c r="T23" s="659"/>
      <c r="U23" s="2"/>
    </row>
    <row r="24" spans="1:21" ht="12.75" customHeight="1" x14ac:dyDescent="0.2">
      <c r="A24" s="669"/>
      <c r="B24" s="655"/>
      <c r="C24" s="671" t="s">
        <v>98</v>
      </c>
      <c r="D24" s="671"/>
      <c r="E24" s="671"/>
      <c r="F24" s="671"/>
      <c r="G24" s="671"/>
      <c r="H24" s="671"/>
      <c r="I24" s="657"/>
      <c r="J24" s="674"/>
      <c r="K24" s="703" t="s">
        <v>25</v>
      </c>
      <c r="L24" s="12" t="s">
        <v>197</v>
      </c>
      <c r="M24" s="13" t="s">
        <v>142</v>
      </c>
      <c r="N24" s="13">
        <v>5</v>
      </c>
      <c r="O24" s="14">
        <v>5</v>
      </c>
      <c r="P24" s="15">
        <v>10</v>
      </c>
      <c r="Q24" s="15">
        <v>15</v>
      </c>
      <c r="R24" s="15">
        <v>20</v>
      </c>
      <c r="S24" s="15">
        <v>25</v>
      </c>
      <c r="T24" s="659"/>
    </row>
    <row r="25" spans="1:21" x14ac:dyDescent="0.2">
      <c r="A25" s="669"/>
      <c r="B25" s="655"/>
      <c r="C25" s="671" t="s">
        <v>210</v>
      </c>
      <c r="D25" s="671"/>
      <c r="E25" s="671"/>
      <c r="F25" s="671"/>
      <c r="G25" s="671"/>
      <c r="H25" s="671"/>
      <c r="I25" s="657"/>
      <c r="J25" s="674"/>
      <c r="K25" s="704"/>
      <c r="L25" s="16" t="s">
        <v>198</v>
      </c>
      <c r="M25" s="13" t="s">
        <v>199</v>
      </c>
      <c r="N25" s="13">
        <v>4</v>
      </c>
      <c r="O25" s="14">
        <v>4</v>
      </c>
      <c r="P25" s="14">
        <v>8</v>
      </c>
      <c r="Q25" s="15">
        <v>12</v>
      </c>
      <c r="R25" s="15">
        <v>16</v>
      </c>
      <c r="S25" s="15">
        <v>20</v>
      </c>
      <c r="T25" s="659"/>
    </row>
    <row r="26" spans="1:21" x14ac:dyDescent="0.2">
      <c r="A26" s="669"/>
      <c r="B26" s="655"/>
      <c r="C26" s="671" t="s">
        <v>211</v>
      </c>
      <c r="D26" s="671"/>
      <c r="E26" s="671"/>
      <c r="F26" s="671"/>
      <c r="G26" s="671"/>
      <c r="H26" s="671"/>
      <c r="I26" s="657"/>
      <c r="J26" s="674"/>
      <c r="K26" s="704"/>
      <c r="L26" s="16" t="s">
        <v>200</v>
      </c>
      <c r="M26" s="13" t="s">
        <v>103</v>
      </c>
      <c r="N26" s="13">
        <v>3</v>
      </c>
      <c r="O26" s="17">
        <v>3</v>
      </c>
      <c r="P26" s="14">
        <v>6</v>
      </c>
      <c r="Q26" s="14">
        <v>9</v>
      </c>
      <c r="R26" s="15">
        <v>12</v>
      </c>
      <c r="S26" s="15">
        <v>15</v>
      </c>
      <c r="T26" s="659"/>
    </row>
    <row r="27" spans="1:21" x14ac:dyDescent="0.2">
      <c r="A27" s="669"/>
      <c r="B27" s="655"/>
      <c r="C27" s="671" t="s">
        <v>214</v>
      </c>
      <c r="D27" s="671"/>
      <c r="E27" s="671"/>
      <c r="F27" s="671"/>
      <c r="G27" s="671"/>
      <c r="H27" s="671"/>
      <c r="I27" s="657"/>
      <c r="J27" s="674"/>
      <c r="K27" s="704"/>
      <c r="L27" s="16" t="s">
        <v>201</v>
      </c>
      <c r="M27" s="13" t="s">
        <v>202</v>
      </c>
      <c r="N27" s="13">
        <v>2</v>
      </c>
      <c r="O27" s="17">
        <v>2</v>
      </c>
      <c r="P27" s="14">
        <v>4</v>
      </c>
      <c r="Q27" s="14">
        <v>6</v>
      </c>
      <c r="R27" s="14">
        <v>8</v>
      </c>
      <c r="S27" s="15">
        <v>10</v>
      </c>
      <c r="T27" s="659"/>
    </row>
    <row r="28" spans="1:21" x14ac:dyDescent="0.2">
      <c r="A28" s="669"/>
      <c r="B28" s="655"/>
      <c r="C28" s="671" t="s">
        <v>215</v>
      </c>
      <c r="D28" s="671"/>
      <c r="E28" s="671"/>
      <c r="F28" s="671"/>
      <c r="G28" s="671"/>
      <c r="H28" s="671"/>
      <c r="I28" s="657"/>
      <c r="J28" s="674"/>
      <c r="K28" s="705"/>
      <c r="L28" s="16" t="s">
        <v>203</v>
      </c>
      <c r="M28" s="13" t="s">
        <v>124</v>
      </c>
      <c r="N28" s="13">
        <v>1</v>
      </c>
      <c r="O28" s="18">
        <v>1</v>
      </c>
      <c r="P28" s="18">
        <v>2</v>
      </c>
      <c r="Q28" s="18">
        <v>3</v>
      </c>
      <c r="R28" s="19">
        <v>4</v>
      </c>
      <c r="S28" s="14">
        <v>5</v>
      </c>
      <c r="T28" s="659"/>
    </row>
    <row r="29" spans="1:21" ht="12.75" customHeight="1" x14ac:dyDescent="0.2">
      <c r="A29" s="669"/>
      <c r="B29" s="655"/>
      <c r="C29" s="671" t="s">
        <v>212</v>
      </c>
      <c r="D29" s="671"/>
      <c r="E29" s="671"/>
      <c r="F29" s="671"/>
      <c r="G29" s="671"/>
      <c r="H29" s="671"/>
      <c r="I29" s="657"/>
      <c r="J29" s="674"/>
      <c r="K29" s="20"/>
      <c r="L29" s="20"/>
      <c r="M29" s="20"/>
      <c r="N29" s="20"/>
      <c r="O29" s="13">
        <v>1</v>
      </c>
      <c r="P29" s="13">
        <v>2</v>
      </c>
      <c r="Q29" s="13">
        <v>3</v>
      </c>
      <c r="R29" s="21">
        <v>4</v>
      </c>
      <c r="S29" s="13">
        <v>5</v>
      </c>
      <c r="T29" s="659"/>
    </row>
    <row r="30" spans="1:21" ht="12.75" customHeight="1" x14ac:dyDescent="0.2">
      <c r="A30" s="669"/>
      <c r="B30" s="655"/>
      <c r="I30" s="657"/>
      <c r="J30" s="674"/>
      <c r="K30" s="22"/>
      <c r="L30" s="22"/>
      <c r="M30" s="23"/>
      <c r="N30" s="23"/>
      <c r="O30" s="13" t="s">
        <v>138</v>
      </c>
      <c r="P30" s="13" t="s">
        <v>204</v>
      </c>
      <c r="Q30" s="13" t="s">
        <v>137</v>
      </c>
      <c r="R30" s="13" t="s">
        <v>205</v>
      </c>
      <c r="S30" s="13" t="s">
        <v>136</v>
      </c>
      <c r="T30" s="659"/>
    </row>
    <row r="31" spans="1:21" ht="12.75" customHeight="1" x14ac:dyDescent="0.2">
      <c r="A31" s="669"/>
      <c r="B31" s="655"/>
      <c r="C31" s="678" t="s">
        <v>407</v>
      </c>
      <c r="D31" s="678"/>
      <c r="E31" s="678"/>
      <c r="F31" s="678"/>
      <c r="G31" s="678"/>
      <c r="H31" s="678"/>
      <c r="I31" s="657"/>
      <c r="J31" s="674"/>
      <c r="K31" s="22"/>
      <c r="L31" s="22"/>
      <c r="M31" s="23"/>
      <c r="N31" s="23"/>
      <c r="O31" s="24" t="s">
        <v>206</v>
      </c>
      <c r="P31" s="24" t="s">
        <v>207</v>
      </c>
      <c r="Q31" s="24" t="s">
        <v>86</v>
      </c>
      <c r="R31" s="24" t="s">
        <v>208</v>
      </c>
      <c r="S31" s="24" t="s">
        <v>209</v>
      </c>
      <c r="T31" s="659"/>
    </row>
    <row r="32" spans="1:21" ht="14.25" customHeight="1" x14ac:dyDescent="0.2">
      <c r="A32" s="669"/>
      <c r="B32" s="655"/>
      <c r="C32" s="671" t="s">
        <v>213</v>
      </c>
      <c r="D32" s="671"/>
      <c r="E32" s="671"/>
      <c r="F32" s="671"/>
      <c r="G32" s="671"/>
      <c r="H32" s="671"/>
      <c r="I32" s="657"/>
      <c r="J32" s="674"/>
      <c r="K32" s="25"/>
      <c r="L32" s="22"/>
      <c r="M32" s="198"/>
      <c r="N32" s="198"/>
      <c r="O32" s="700" t="s">
        <v>26</v>
      </c>
      <c r="P32" s="701"/>
      <c r="Q32" s="701"/>
      <c r="R32" s="701"/>
      <c r="S32" s="701"/>
      <c r="T32" s="659"/>
    </row>
    <row r="33" spans="1:20" ht="14.25" customHeight="1" x14ac:dyDescent="0.2">
      <c r="A33" s="669"/>
      <c r="B33" s="655"/>
      <c r="C33" s="671" t="s">
        <v>216</v>
      </c>
      <c r="D33" s="671"/>
      <c r="E33" s="671"/>
      <c r="F33" s="671"/>
      <c r="G33" s="671"/>
      <c r="H33" s="671"/>
      <c r="I33" s="657"/>
      <c r="J33" s="674"/>
      <c r="K33" s="10"/>
      <c r="L33" s="10"/>
      <c r="M33" s="10"/>
      <c r="N33" s="10"/>
      <c r="O33" s="10"/>
      <c r="P33" s="10"/>
      <c r="Q33" s="10"/>
      <c r="R33" s="10"/>
      <c r="S33" s="10"/>
      <c r="T33" s="659"/>
    </row>
    <row r="34" spans="1:20" ht="14.25" customHeight="1" x14ac:dyDescent="0.2">
      <c r="A34" s="669"/>
      <c r="B34" s="655"/>
      <c r="C34" s="671" t="s">
        <v>217</v>
      </c>
      <c r="D34" s="671"/>
      <c r="E34" s="671"/>
      <c r="F34" s="671"/>
      <c r="G34" s="671"/>
      <c r="H34" s="671"/>
      <c r="I34" s="657"/>
      <c r="J34" s="674"/>
      <c r="K34" s="702" t="s">
        <v>42</v>
      </c>
      <c r="L34" s="702"/>
      <c r="M34" s="702"/>
      <c r="N34" s="702"/>
      <c r="O34" s="702"/>
      <c r="P34" s="702"/>
      <c r="Q34" s="702"/>
      <c r="R34" s="702"/>
      <c r="S34" s="702"/>
      <c r="T34" s="659"/>
    </row>
    <row r="35" spans="1:20" ht="14.25" customHeight="1" x14ac:dyDescent="0.2">
      <c r="A35" s="669"/>
      <c r="B35" s="655"/>
      <c r="C35" s="671" t="s">
        <v>218</v>
      </c>
      <c r="D35" s="671"/>
      <c r="E35" s="671"/>
      <c r="F35" s="671"/>
      <c r="G35" s="671"/>
      <c r="H35" s="671"/>
      <c r="I35" s="657"/>
      <c r="J35" s="674"/>
      <c r="K35" s="10"/>
      <c r="L35" s="10"/>
      <c r="M35" s="10"/>
      <c r="N35" s="10"/>
      <c r="O35" s="10"/>
      <c r="P35" s="10"/>
      <c r="Q35" s="10"/>
      <c r="R35" s="10"/>
      <c r="S35" s="10"/>
      <c r="T35" s="659"/>
    </row>
    <row r="36" spans="1:20" ht="14.25" customHeight="1" x14ac:dyDescent="0.2">
      <c r="A36" s="669"/>
      <c r="B36" s="655"/>
      <c r="C36" s="671" t="s">
        <v>219</v>
      </c>
      <c r="D36" s="671"/>
      <c r="E36" s="671"/>
      <c r="F36" s="671"/>
      <c r="G36" s="671"/>
      <c r="H36" s="671"/>
      <c r="I36" s="657"/>
      <c r="J36" s="674"/>
      <c r="K36" s="678" t="s">
        <v>409</v>
      </c>
      <c r="L36" s="678"/>
      <c r="M36" s="678"/>
      <c r="N36" s="678"/>
      <c r="O36" s="678"/>
      <c r="P36" s="678"/>
      <c r="Q36" s="678"/>
      <c r="R36" s="678"/>
      <c r="S36" s="678"/>
      <c r="T36" s="659"/>
    </row>
    <row r="37" spans="1:20" ht="14.25" customHeight="1" x14ac:dyDescent="0.2">
      <c r="A37" s="669"/>
      <c r="B37" s="655"/>
      <c r="C37" s="204"/>
      <c r="D37" s="204"/>
      <c r="E37" s="204"/>
      <c r="F37" s="204"/>
      <c r="G37" s="204"/>
      <c r="H37" s="204"/>
      <c r="I37" s="657"/>
      <c r="J37" s="674"/>
      <c r="K37" s="678"/>
      <c r="L37" s="678"/>
      <c r="M37" s="678"/>
      <c r="N37" s="678"/>
      <c r="O37" s="678"/>
      <c r="P37" s="678"/>
      <c r="Q37" s="678"/>
      <c r="R37" s="678"/>
      <c r="S37" s="678"/>
      <c r="T37" s="659"/>
    </row>
    <row r="38" spans="1:20" ht="30" customHeight="1" x14ac:dyDescent="0.2">
      <c r="A38" s="669"/>
      <c r="B38" s="655"/>
      <c r="C38" s="661" t="s">
        <v>408</v>
      </c>
      <c r="D38" s="661"/>
      <c r="E38" s="661"/>
      <c r="F38" s="661"/>
      <c r="G38" s="661"/>
      <c r="H38" s="661"/>
      <c r="I38" s="657"/>
      <c r="J38" s="674"/>
      <c r="K38" s="678"/>
      <c r="L38" s="678"/>
      <c r="M38" s="678"/>
      <c r="N38" s="678"/>
      <c r="O38" s="678"/>
      <c r="P38" s="678"/>
      <c r="Q38" s="678"/>
      <c r="R38" s="678"/>
      <c r="S38" s="678"/>
      <c r="T38" s="659"/>
    </row>
    <row r="39" spans="1:20" ht="13.5" thickBot="1" x14ac:dyDescent="0.25">
      <c r="A39" s="670"/>
      <c r="B39" s="663"/>
      <c r="C39" s="664"/>
      <c r="D39" s="664"/>
      <c r="E39" s="664"/>
      <c r="F39" s="664"/>
      <c r="G39" s="664"/>
      <c r="H39" s="664"/>
      <c r="I39" s="672"/>
      <c r="J39" s="675"/>
      <c r="K39" s="665"/>
      <c r="L39" s="665"/>
      <c r="M39" s="665"/>
      <c r="N39" s="665"/>
      <c r="O39" s="665"/>
      <c r="P39" s="665"/>
      <c r="Q39" s="665"/>
      <c r="R39" s="200"/>
      <c r="S39" s="200"/>
      <c r="T39" s="698"/>
    </row>
    <row r="40" spans="1:20" ht="24" customHeight="1" x14ac:dyDescent="0.2">
      <c r="A40" s="231" t="s">
        <v>27</v>
      </c>
      <c r="B40" s="654"/>
      <c r="I40" s="656"/>
      <c r="J40" s="651"/>
      <c r="K40" s="27"/>
      <c r="L40" s="27"/>
      <c r="M40" s="27"/>
      <c r="N40" s="27"/>
      <c r="O40" s="27"/>
      <c r="P40" s="27"/>
      <c r="Q40" s="27"/>
      <c r="R40" s="26"/>
      <c r="S40" s="26"/>
      <c r="T40" s="660"/>
    </row>
    <row r="41" spans="1:20" ht="21" customHeight="1" x14ac:dyDescent="0.2">
      <c r="A41" s="676" t="s">
        <v>46</v>
      </c>
      <c r="B41" s="655"/>
      <c r="C41" s="648" t="s">
        <v>451</v>
      </c>
      <c r="D41" s="648"/>
      <c r="E41" s="648"/>
      <c r="F41" s="648"/>
      <c r="G41" s="648"/>
      <c r="H41" s="648"/>
      <c r="I41" s="657"/>
      <c r="J41" s="652"/>
      <c r="K41" s="44"/>
      <c r="L41" s="717"/>
      <c r="M41" s="717"/>
      <c r="N41" s="717"/>
      <c r="O41" s="717"/>
      <c r="P41" s="717"/>
      <c r="Q41" s="717"/>
      <c r="R41" s="717"/>
      <c r="S41" s="717"/>
      <c r="T41" s="660"/>
    </row>
    <row r="42" spans="1:20" ht="15.75" customHeight="1" x14ac:dyDescent="0.2">
      <c r="A42" s="676"/>
      <c r="B42" s="655"/>
      <c r="C42" s="648"/>
      <c r="D42" s="648"/>
      <c r="E42" s="648"/>
      <c r="F42" s="648"/>
      <c r="G42" s="648"/>
      <c r="H42" s="648"/>
      <c r="I42" s="657"/>
      <c r="J42" s="652"/>
      <c r="K42" s="45"/>
      <c r="L42" s="718"/>
      <c r="M42" s="201"/>
      <c r="N42" s="46"/>
      <c r="O42" s="47"/>
      <c r="P42" s="47"/>
      <c r="Q42" s="47"/>
      <c r="R42" s="47"/>
      <c r="S42" s="47"/>
      <c r="T42" s="660"/>
    </row>
    <row r="43" spans="1:20" ht="12.75" customHeight="1" x14ac:dyDescent="0.2">
      <c r="A43" s="676"/>
      <c r="B43" s="655"/>
      <c r="I43" s="657"/>
      <c r="J43" s="652"/>
      <c r="K43" s="45"/>
      <c r="L43" s="718"/>
      <c r="M43" s="48"/>
      <c r="N43" s="46"/>
      <c r="O43" s="47"/>
      <c r="P43" s="47"/>
      <c r="Q43" s="47"/>
      <c r="R43" s="47"/>
      <c r="S43" s="47"/>
      <c r="T43" s="660"/>
    </row>
    <row r="44" spans="1:20" x14ac:dyDescent="0.2">
      <c r="A44" s="676"/>
      <c r="B44" s="655"/>
      <c r="C44" s="646" t="s">
        <v>99</v>
      </c>
      <c r="D44" s="646"/>
      <c r="E44" s="646"/>
      <c r="F44" s="646"/>
      <c r="G44" s="646"/>
      <c r="H44" s="646"/>
      <c r="I44" s="657"/>
      <c r="J44" s="652"/>
      <c r="K44" s="45"/>
      <c r="L44" s="718"/>
      <c r="M44" s="48"/>
      <c r="N44" s="46"/>
      <c r="O44" s="47"/>
      <c r="P44" s="47"/>
      <c r="Q44" s="47"/>
      <c r="R44" s="47"/>
      <c r="S44" s="47"/>
      <c r="T44" s="660"/>
    </row>
    <row r="45" spans="1:20" x14ac:dyDescent="0.2">
      <c r="A45" s="676"/>
      <c r="B45" s="655"/>
      <c r="C45" s="646"/>
      <c r="D45" s="646"/>
      <c r="E45" s="646"/>
      <c r="F45" s="646"/>
      <c r="G45" s="646"/>
      <c r="H45" s="646"/>
      <c r="I45" s="657"/>
      <c r="J45" s="652"/>
      <c r="K45" s="45"/>
      <c r="L45" s="718"/>
      <c r="M45" s="48"/>
      <c r="N45" s="46"/>
      <c r="O45" s="47"/>
      <c r="P45" s="47"/>
      <c r="Q45" s="47"/>
      <c r="R45" s="47"/>
      <c r="S45" s="47"/>
      <c r="T45" s="660"/>
    </row>
    <row r="46" spans="1:20" ht="12.75" customHeight="1" x14ac:dyDescent="0.2">
      <c r="A46" s="676"/>
      <c r="B46" s="655"/>
      <c r="C46" s="646"/>
      <c r="D46" s="646"/>
      <c r="E46" s="646"/>
      <c r="F46" s="646"/>
      <c r="G46" s="646"/>
      <c r="H46" s="646"/>
      <c r="I46" s="657"/>
      <c r="J46" s="652"/>
      <c r="K46" s="45"/>
      <c r="L46" s="718"/>
      <c r="M46" s="48"/>
      <c r="N46" s="46"/>
      <c r="O46" s="47"/>
      <c r="P46" s="47"/>
      <c r="Q46" s="47"/>
      <c r="R46" s="47"/>
      <c r="S46" s="47"/>
      <c r="T46" s="660"/>
    </row>
    <row r="47" spans="1:20" ht="12.75" customHeight="1" x14ac:dyDescent="0.2">
      <c r="A47" s="676"/>
      <c r="B47" s="655"/>
      <c r="C47" s="646"/>
      <c r="D47" s="646"/>
      <c r="E47" s="646"/>
      <c r="F47" s="646"/>
      <c r="G47" s="646"/>
      <c r="H47" s="646"/>
      <c r="I47" s="657"/>
      <c r="J47" s="652"/>
      <c r="K47" s="45"/>
      <c r="L47" s="718"/>
      <c r="M47" s="48"/>
      <c r="N47" s="46"/>
      <c r="O47" s="47"/>
      <c r="P47" s="47"/>
      <c r="Q47" s="47"/>
      <c r="R47" s="47"/>
      <c r="S47" s="47"/>
      <c r="T47" s="660"/>
    </row>
    <row r="48" spans="1:20" ht="12.75" customHeight="1" x14ac:dyDescent="0.2">
      <c r="A48" s="676"/>
      <c r="B48" s="655"/>
      <c r="C48" s="10"/>
      <c r="D48" s="11"/>
      <c r="E48" s="11"/>
      <c r="F48" s="11"/>
      <c r="G48" s="11"/>
      <c r="H48" s="11"/>
      <c r="I48" s="657"/>
      <c r="J48" s="652"/>
      <c r="K48" s="45"/>
      <c r="L48" s="718"/>
      <c r="M48" s="48"/>
      <c r="N48" s="46"/>
      <c r="O48" s="47"/>
      <c r="P48" s="47"/>
      <c r="Q48" s="47"/>
      <c r="R48" s="47"/>
      <c r="S48" s="47"/>
      <c r="T48" s="660"/>
    </row>
    <row r="49" spans="1:20" ht="12.75" customHeight="1" x14ac:dyDescent="0.2">
      <c r="A49" s="676"/>
      <c r="B49" s="655"/>
      <c r="C49" s="648" t="s">
        <v>410</v>
      </c>
      <c r="D49" s="648"/>
      <c r="E49" s="648"/>
      <c r="F49" s="648"/>
      <c r="G49" s="648"/>
      <c r="H49" s="648"/>
      <c r="I49" s="657"/>
      <c r="J49" s="652"/>
      <c r="K49" s="45"/>
      <c r="L49" s="718"/>
      <c r="M49" s="48"/>
      <c r="N49" s="46"/>
      <c r="O49" s="47"/>
      <c r="P49" s="47"/>
      <c r="Q49" s="47"/>
      <c r="R49" s="47"/>
      <c r="S49" s="47"/>
      <c r="T49" s="660"/>
    </row>
    <row r="50" spans="1:20" ht="12.75" customHeight="1" x14ac:dyDescent="0.2">
      <c r="A50" s="676"/>
      <c r="B50" s="655"/>
      <c r="C50" s="648"/>
      <c r="D50" s="648"/>
      <c r="E50" s="648"/>
      <c r="F50" s="648"/>
      <c r="G50" s="648"/>
      <c r="H50" s="648"/>
      <c r="I50" s="657"/>
      <c r="J50" s="652"/>
      <c r="K50" s="45"/>
      <c r="L50" s="718"/>
      <c r="M50" s="48"/>
      <c r="N50" s="46"/>
      <c r="O50" s="47"/>
      <c r="P50" s="47"/>
      <c r="Q50" s="47"/>
      <c r="R50" s="47"/>
      <c r="S50" s="47"/>
      <c r="T50" s="660"/>
    </row>
    <row r="51" spans="1:20" ht="12.75" customHeight="1" x14ac:dyDescent="0.2">
      <c r="A51" s="676"/>
      <c r="B51" s="655"/>
      <c r="C51" s="648"/>
      <c r="D51" s="648"/>
      <c r="E51" s="648"/>
      <c r="F51" s="648"/>
      <c r="G51" s="648"/>
      <c r="H51" s="648"/>
      <c r="I51" s="657"/>
      <c r="J51" s="652"/>
      <c r="K51" s="45"/>
      <c r="L51" s="718"/>
      <c r="M51" s="48"/>
      <c r="N51" s="46"/>
      <c r="O51" s="47"/>
      <c r="P51" s="47"/>
      <c r="Q51" s="47"/>
      <c r="R51" s="47"/>
      <c r="S51" s="47"/>
      <c r="T51" s="660"/>
    </row>
    <row r="52" spans="1:20" ht="12.75" customHeight="1" x14ac:dyDescent="0.2">
      <c r="A52" s="676"/>
      <c r="B52" s="655"/>
      <c r="C52" s="648"/>
      <c r="D52" s="648"/>
      <c r="E52" s="648"/>
      <c r="F52" s="648"/>
      <c r="G52" s="648"/>
      <c r="H52" s="648"/>
      <c r="I52" s="657"/>
      <c r="J52" s="652"/>
      <c r="K52" s="45"/>
      <c r="L52" s="718"/>
      <c r="M52" s="48"/>
      <c r="N52" s="46"/>
      <c r="O52" s="47"/>
      <c r="P52" s="47"/>
      <c r="Q52" s="47"/>
      <c r="R52" s="47"/>
      <c r="S52" s="47"/>
      <c r="T52" s="660"/>
    </row>
    <row r="53" spans="1:20" ht="12.75" customHeight="1" x14ac:dyDescent="0.2">
      <c r="A53" s="676"/>
      <c r="B53" s="655"/>
      <c r="C53" s="648"/>
      <c r="D53" s="648"/>
      <c r="E53" s="648"/>
      <c r="F53" s="648"/>
      <c r="G53" s="648"/>
      <c r="H53" s="648"/>
      <c r="I53" s="657"/>
      <c r="J53" s="652"/>
      <c r="K53" s="45"/>
      <c r="L53" s="718"/>
      <c r="M53" s="48"/>
      <c r="N53" s="46"/>
      <c r="O53" s="47"/>
      <c r="P53" s="47"/>
      <c r="Q53" s="47"/>
      <c r="R53" s="47"/>
      <c r="S53" s="47"/>
      <c r="T53" s="660"/>
    </row>
    <row r="54" spans="1:20" ht="12.75" customHeight="1" x14ac:dyDescent="0.2">
      <c r="A54" s="676"/>
      <c r="B54" s="655"/>
      <c r="C54" s="648"/>
      <c r="D54" s="648"/>
      <c r="E54" s="648"/>
      <c r="F54" s="648"/>
      <c r="G54" s="648"/>
      <c r="H54" s="648"/>
      <c r="I54" s="657"/>
      <c r="J54" s="652"/>
      <c r="K54" s="45"/>
      <c r="L54" s="718"/>
      <c r="M54" s="48"/>
      <c r="N54" s="46"/>
      <c r="O54" s="47"/>
      <c r="P54" s="47"/>
      <c r="Q54" s="47"/>
      <c r="R54" s="47"/>
      <c r="S54" s="47"/>
      <c r="T54" s="660"/>
    </row>
    <row r="55" spans="1:20" ht="12.75" customHeight="1" x14ac:dyDescent="0.2">
      <c r="A55" s="676"/>
      <c r="B55" s="655"/>
      <c r="C55" s="648"/>
      <c r="D55" s="648"/>
      <c r="E55" s="648"/>
      <c r="F55" s="648"/>
      <c r="G55" s="648"/>
      <c r="H55" s="648"/>
      <c r="I55" s="657"/>
      <c r="J55" s="652"/>
      <c r="K55" s="45"/>
      <c r="L55" s="718"/>
      <c r="M55" s="48"/>
      <c r="N55" s="46"/>
      <c r="O55" s="47"/>
      <c r="P55" s="47"/>
      <c r="Q55" s="47"/>
      <c r="R55" s="47"/>
      <c r="S55" s="47"/>
      <c r="T55" s="660"/>
    </row>
    <row r="56" spans="1:20" ht="12.75" customHeight="1" x14ac:dyDescent="0.2">
      <c r="A56" s="676"/>
      <c r="B56" s="655"/>
      <c r="C56" s="648"/>
      <c r="D56" s="648"/>
      <c r="E56" s="648"/>
      <c r="F56" s="648"/>
      <c r="G56" s="648"/>
      <c r="H56" s="648"/>
      <c r="I56" s="657"/>
      <c r="J56" s="652"/>
      <c r="K56" s="45"/>
      <c r="L56" s="718"/>
      <c r="M56" s="48"/>
      <c r="N56" s="46"/>
      <c r="O56" s="47"/>
      <c r="P56" s="47"/>
      <c r="Q56" s="47"/>
      <c r="R56" s="47"/>
      <c r="S56" s="47"/>
      <c r="T56" s="660"/>
    </row>
    <row r="57" spans="1:20" ht="12.75" customHeight="1" x14ac:dyDescent="0.2">
      <c r="A57" s="676"/>
      <c r="B57" s="655"/>
      <c r="C57" s="648"/>
      <c r="D57" s="648"/>
      <c r="E57" s="648"/>
      <c r="F57" s="648"/>
      <c r="G57" s="648"/>
      <c r="H57" s="648"/>
      <c r="I57" s="657"/>
      <c r="J57" s="652"/>
      <c r="K57" s="45"/>
      <c r="L57" s="718"/>
      <c r="M57" s="48"/>
      <c r="N57" s="46"/>
      <c r="O57" s="47"/>
      <c r="P57" s="47"/>
      <c r="Q57" s="47"/>
      <c r="R57" s="47"/>
      <c r="S57" s="47"/>
      <c r="T57" s="660"/>
    </row>
    <row r="58" spans="1:20" ht="12.75" customHeight="1" x14ac:dyDescent="0.2">
      <c r="A58" s="676"/>
      <c r="B58" s="655"/>
      <c r="C58" s="648"/>
      <c r="D58" s="648"/>
      <c r="E58" s="648"/>
      <c r="F58" s="648"/>
      <c r="G58" s="648"/>
      <c r="H58" s="648"/>
      <c r="I58" s="657"/>
      <c r="J58" s="652"/>
      <c r="K58" s="45"/>
      <c r="L58" s="718"/>
      <c r="M58" s="48"/>
      <c r="N58" s="46"/>
      <c r="O58" s="47"/>
      <c r="P58" s="47"/>
      <c r="Q58" s="47"/>
      <c r="R58" s="47"/>
      <c r="S58" s="47"/>
      <c r="T58" s="660"/>
    </row>
    <row r="59" spans="1:20" ht="12.75" customHeight="1" x14ac:dyDescent="0.2">
      <c r="A59" s="676"/>
      <c r="B59" s="655"/>
      <c r="C59" s="211"/>
      <c r="D59" s="211"/>
      <c r="E59" s="211"/>
      <c r="F59" s="211"/>
      <c r="G59" s="211"/>
      <c r="H59" s="211"/>
      <c r="I59" s="657"/>
      <c r="J59" s="652"/>
      <c r="K59" s="45"/>
      <c r="L59" s="718"/>
      <c r="M59" s="48"/>
      <c r="N59" s="46"/>
      <c r="O59" s="47"/>
      <c r="P59" s="47"/>
      <c r="Q59" s="47"/>
      <c r="R59" s="47"/>
      <c r="S59" s="47"/>
      <c r="T59" s="660"/>
    </row>
    <row r="60" spans="1:20" ht="12.75" customHeight="1" x14ac:dyDescent="0.2">
      <c r="A60" s="676"/>
      <c r="B60" s="655"/>
      <c r="C60" s="648" t="s">
        <v>411</v>
      </c>
      <c r="D60" s="648"/>
      <c r="E60" s="648"/>
      <c r="F60" s="648"/>
      <c r="G60" s="648"/>
      <c r="H60" s="648"/>
      <c r="I60" s="657"/>
      <c r="J60" s="652"/>
      <c r="K60" s="45"/>
      <c r="L60" s="718"/>
      <c r="M60" s="48"/>
      <c r="N60" s="46"/>
      <c r="O60" s="47"/>
      <c r="P60" s="47"/>
      <c r="Q60" s="47"/>
      <c r="R60" s="47"/>
      <c r="S60" s="47"/>
      <c r="T60" s="660"/>
    </row>
    <row r="61" spans="1:20" ht="12.75" customHeight="1" x14ac:dyDescent="0.2">
      <c r="A61" s="676"/>
      <c r="B61" s="655"/>
      <c r="C61" s="648"/>
      <c r="D61" s="648"/>
      <c r="E61" s="648"/>
      <c r="F61" s="648"/>
      <c r="G61" s="648"/>
      <c r="H61" s="648"/>
      <c r="I61" s="657"/>
      <c r="J61" s="652"/>
      <c r="K61" s="45"/>
      <c r="L61" s="718"/>
      <c r="M61" s="48"/>
      <c r="N61" s="46"/>
      <c r="O61" s="47"/>
      <c r="P61" s="47"/>
      <c r="Q61" s="47"/>
      <c r="R61" s="47"/>
      <c r="S61" s="47"/>
      <c r="T61" s="660"/>
    </row>
    <row r="62" spans="1:20" ht="12.75" customHeight="1" x14ac:dyDescent="0.2">
      <c r="A62" s="676"/>
      <c r="B62" s="655"/>
      <c r="C62" s="648"/>
      <c r="D62" s="648"/>
      <c r="E62" s="648"/>
      <c r="F62" s="648"/>
      <c r="G62" s="648"/>
      <c r="H62" s="648"/>
      <c r="I62" s="657"/>
      <c r="J62" s="652"/>
      <c r="K62" s="45"/>
      <c r="L62" s="718"/>
      <c r="M62" s="48"/>
      <c r="N62" s="46"/>
      <c r="O62" s="47"/>
      <c r="P62" s="47"/>
      <c r="Q62" s="47"/>
      <c r="R62" s="47"/>
      <c r="S62" s="47"/>
      <c r="T62" s="660"/>
    </row>
    <row r="63" spans="1:20" ht="12.75" customHeight="1" x14ac:dyDescent="0.2">
      <c r="A63" s="676"/>
      <c r="B63" s="655"/>
      <c r="C63" s="648"/>
      <c r="D63" s="648"/>
      <c r="E63" s="648"/>
      <c r="F63" s="648"/>
      <c r="G63" s="648"/>
      <c r="H63" s="648"/>
      <c r="I63" s="657"/>
      <c r="J63" s="652"/>
      <c r="K63" s="45"/>
      <c r="L63" s="718"/>
      <c r="M63" s="48"/>
      <c r="N63" s="46"/>
      <c r="O63" s="47"/>
      <c r="P63" s="47"/>
      <c r="Q63" s="47"/>
      <c r="R63" s="47"/>
      <c r="S63" s="47"/>
      <c r="T63" s="660"/>
    </row>
    <row r="64" spans="1:20" ht="12.75" customHeight="1" x14ac:dyDescent="0.2">
      <c r="A64" s="676"/>
      <c r="B64" s="655"/>
      <c r="C64" s="648"/>
      <c r="D64" s="648"/>
      <c r="E64" s="648"/>
      <c r="F64" s="648"/>
      <c r="G64" s="648"/>
      <c r="H64" s="648"/>
      <c r="I64" s="657"/>
      <c r="J64" s="652"/>
      <c r="K64" s="45"/>
      <c r="L64" s="718"/>
      <c r="M64" s="48"/>
      <c r="N64" s="46"/>
      <c r="O64" s="47"/>
      <c r="P64" s="47"/>
      <c r="Q64" s="47"/>
      <c r="R64" s="47"/>
      <c r="S64" s="47"/>
      <c r="T64" s="660"/>
    </row>
    <row r="65" spans="1:20" ht="12.75" customHeight="1" x14ac:dyDescent="0.2">
      <c r="A65" s="676"/>
      <c r="B65" s="655"/>
      <c r="C65" s="648"/>
      <c r="D65" s="648"/>
      <c r="E65" s="648"/>
      <c r="F65" s="648"/>
      <c r="G65" s="648"/>
      <c r="H65" s="648"/>
      <c r="I65" s="657"/>
      <c r="J65" s="652"/>
      <c r="K65" s="45"/>
      <c r="L65" s="718"/>
      <c r="M65" s="48"/>
      <c r="N65" s="46"/>
      <c r="O65" s="47"/>
      <c r="P65" s="47"/>
      <c r="Q65" s="47"/>
      <c r="R65" s="47"/>
      <c r="S65" s="47"/>
      <c r="T65" s="660"/>
    </row>
    <row r="66" spans="1:20" ht="12.75" customHeight="1" x14ac:dyDescent="0.2">
      <c r="A66" s="676"/>
      <c r="B66" s="655"/>
      <c r="C66" s="211"/>
      <c r="D66" s="211"/>
      <c r="E66" s="211"/>
      <c r="F66" s="211"/>
      <c r="G66" s="211"/>
      <c r="H66" s="211"/>
      <c r="I66" s="657"/>
      <c r="J66" s="652"/>
      <c r="K66" s="45"/>
      <c r="L66" s="718"/>
      <c r="M66" s="48"/>
      <c r="N66" s="46"/>
      <c r="O66" s="47"/>
      <c r="P66" s="47"/>
      <c r="Q66" s="47"/>
      <c r="R66" s="47"/>
      <c r="S66" s="47"/>
      <c r="T66" s="660"/>
    </row>
    <row r="67" spans="1:20" ht="12.75" customHeight="1" x14ac:dyDescent="0.2">
      <c r="A67" s="676"/>
      <c r="B67" s="655"/>
      <c r="C67" s="661" t="s">
        <v>79</v>
      </c>
      <c r="D67" s="649"/>
      <c r="E67" s="649"/>
      <c r="F67" s="649"/>
      <c r="G67" s="649"/>
      <c r="H67" s="649"/>
      <c r="I67" s="657"/>
      <c r="J67" s="652"/>
      <c r="K67" s="45"/>
      <c r="L67" s="718"/>
      <c r="M67" s="48"/>
      <c r="N67" s="46"/>
      <c r="O67" s="47"/>
      <c r="P67" s="47"/>
      <c r="Q67" s="47"/>
      <c r="R67" s="47"/>
      <c r="S67" s="47"/>
      <c r="T67" s="660"/>
    </row>
    <row r="68" spans="1:20" ht="12.75" customHeight="1" x14ac:dyDescent="0.2">
      <c r="A68" s="676"/>
      <c r="B68" s="655"/>
      <c r="C68" s="30" t="s">
        <v>368</v>
      </c>
      <c r="D68" s="646" t="s">
        <v>412</v>
      </c>
      <c r="E68" s="646"/>
      <c r="F68" s="646"/>
      <c r="G68" s="646"/>
      <c r="H68" s="646"/>
      <c r="I68" s="657"/>
      <c r="J68" s="652"/>
      <c r="K68" s="45"/>
      <c r="L68" s="718"/>
      <c r="M68" s="48"/>
      <c r="N68" s="46"/>
      <c r="O68" s="47"/>
      <c r="P68" s="47"/>
      <c r="Q68" s="47"/>
      <c r="R68" s="47"/>
      <c r="S68" s="47"/>
      <c r="T68" s="660"/>
    </row>
    <row r="69" spans="1:20" ht="31.5" customHeight="1" x14ac:dyDescent="0.2">
      <c r="A69" s="676"/>
      <c r="B69" s="655"/>
      <c r="C69" s="31" t="s">
        <v>307</v>
      </c>
      <c r="D69" s="668" t="s">
        <v>373</v>
      </c>
      <c r="E69" s="668"/>
      <c r="F69" s="668"/>
      <c r="G69" s="668"/>
      <c r="H69" s="668"/>
      <c r="I69" s="657"/>
      <c r="J69" s="652"/>
      <c r="K69" s="45"/>
      <c r="L69" s="201"/>
      <c r="M69" s="201"/>
      <c r="N69" s="49"/>
      <c r="O69" s="50"/>
      <c r="P69" s="50"/>
      <c r="Q69" s="50"/>
      <c r="R69" s="50"/>
      <c r="S69" s="50"/>
      <c r="T69" s="660"/>
    </row>
    <row r="70" spans="1:20" ht="45" customHeight="1" x14ac:dyDescent="0.2">
      <c r="A70" s="676"/>
      <c r="B70" s="655"/>
      <c r="C70" s="32" t="s">
        <v>369</v>
      </c>
      <c r="D70" s="668" t="s">
        <v>378</v>
      </c>
      <c r="E70" s="668"/>
      <c r="F70" s="668"/>
      <c r="G70" s="668"/>
      <c r="H70" s="668"/>
      <c r="I70" s="657"/>
      <c r="J70" s="652"/>
      <c r="K70" s="45"/>
      <c r="L70" s="201"/>
      <c r="N70" s="49"/>
      <c r="O70" s="202"/>
      <c r="P70" s="202"/>
      <c r="Q70" s="719"/>
      <c r="R70" s="719"/>
      <c r="S70" s="202"/>
      <c r="T70" s="660"/>
    </row>
    <row r="71" spans="1:20" ht="36.75" customHeight="1" x14ac:dyDescent="0.2">
      <c r="A71" s="676"/>
      <c r="B71" s="655"/>
      <c r="C71" s="32" t="s">
        <v>370</v>
      </c>
      <c r="D71" s="668" t="s">
        <v>374</v>
      </c>
      <c r="E71" s="668"/>
      <c r="F71" s="668"/>
      <c r="G71" s="668"/>
      <c r="H71" s="668"/>
      <c r="I71" s="657"/>
      <c r="J71" s="652"/>
      <c r="K71" s="45"/>
      <c r="L71" s="661" t="s">
        <v>375</v>
      </c>
      <c r="M71" s="661"/>
      <c r="N71" s="661"/>
      <c r="O71" s="661"/>
      <c r="P71" s="661"/>
      <c r="Q71" s="661"/>
      <c r="R71" s="661"/>
      <c r="S71" s="661"/>
      <c r="T71" s="660"/>
    </row>
    <row r="72" spans="1:20" ht="36" customHeight="1" x14ac:dyDescent="0.2">
      <c r="A72" s="676"/>
      <c r="B72" s="655"/>
      <c r="C72" s="32" t="s">
        <v>371</v>
      </c>
      <c r="D72" s="668" t="s">
        <v>372</v>
      </c>
      <c r="E72" s="668"/>
      <c r="F72" s="668"/>
      <c r="G72" s="668"/>
      <c r="H72" s="668"/>
      <c r="I72" s="657"/>
      <c r="J72" s="652"/>
      <c r="K72" s="45"/>
      <c r="L72" s="661" t="s">
        <v>452</v>
      </c>
      <c r="M72" s="661"/>
      <c r="N72" s="661"/>
      <c r="O72" s="661"/>
      <c r="P72" s="661"/>
      <c r="Q72" s="661"/>
      <c r="R72" s="661"/>
      <c r="S72" s="661"/>
      <c r="T72" s="660"/>
    </row>
    <row r="73" spans="1:20" ht="11.25" customHeight="1" thickBot="1" x14ac:dyDescent="0.25">
      <c r="A73" s="677"/>
      <c r="B73" s="655"/>
      <c r="C73" s="662"/>
      <c r="D73" s="662"/>
      <c r="E73" s="662"/>
      <c r="F73" s="662"/>
      <c r="G73" s="662"/>
      <c r="H73" s="662"/>
      <c r="I73" s="657"/>
      <c r="J73" s="652"/>
      <c r="K73" s="658"/>
      <c r="L73" s="658"/>
      <c r="M73" s="658"/>
      <c r="N73" s="658"/>
      <c r="O73" s="658"/>
      <c r="P73" s="658"/>
      <c r="Q73" s="658"/>
      <c r="R73" s="658"/>
      <c r="S73" s="658"/>
      <c r="T73" s="659"/>
    </row>
    <row r="74" spans="1:20" ht="32.25" customHeight="1" x14ac:dyDescent="0.2">
      <c r="A74" s="232" t="s">
        <v>28</v>
      </c>
      <c r="B74" s="654"/>
      <c r="C74" s="647" t="s">
        <v>413</v>
      </c>
      <c r="D74" s="647"/>
      <c r="E74" s="647"/>
      <c r="F74" s="647"/>
      <c r="G74" s="647"/>
      <c r="H74" s="647"/>
      <c r="I74" s="711"/>
      <c r="J74" s="651"/>
      <c r="K74" s="666"/>
      <c r="L74" s="666"/>
      <c r="M74" s="666"/>
      <c r="N74" s="666"/>
      <c r="O74" s="666"/>
      <c r="P74" s="666"/>
      <c r="Q74" s="666"/>
      <c r="R74" s="210"/>
      <c r="S74" s="210"/>
      <c r="T74" s="709"/>
    </row>
    <row r="75" spans="1:20" ht="25.5" customHeight="1" x14ac:dyDescent="0.2">
      <c r="A75" s="669" t="s">
        <v>30</v>
      </c>
      <c r="B75" s="655"/>
      <c r="C75" s="667" t="s">
        <v>453</v>
      </c>
      <c r="D75" s="667"/>
      <c r="E75" s="667"/>
      <c r="F75" s="667"/>
      <c r="G75" s="667"/>
      <c r="H75" s="667"/>
      <c r="I75" s="712"/>
      <c r="J75" s="652"/>
      <c r="K75" s="706" t="s">
        <v>50</v>
      </c>
      <c r="L75" s="706"/>
      <c r="M75" s="706" t="s">
        <v>47</v>
      </c>
      <c r="N75" s="706"/>
      <c r="O75" s="706"/>
      <c r="P75" s="706" t="s">
        <v>48</v>
      </c>
      <c r="Q75" s="706"/>
      <c r="R75" s="706"/>
      <c r="S75" s="706"/>
      <c r="T75" s="660"/>
    </row>
    <row r="76" spans="1:20" ht="24.95" customHeight="1" x14ac:dyDescent="0.2">
      <c r="A76" s="669"/>
      <c r="B76" s="655"/>
      <c r="C76" s="667" t="s">
        <v>414</v>
      </c>
      <c r="D76" s="648"/>
      <c r="E76" s="648"/>
      <c r="F76" s="648"/>
      <c r="G76" s="648"/>
      <c r="H76" s="648"/>
      <c r="I76" s="712"/>
      <c r="J76" s="652"/>
      <c r="K76" s="706"/>
      <c r="L76" s="706"/>
      <c r="M76" s="706"/>
      <c r="N76" s="706"/>
      <c r="O76" s="706"/>
      <c r="P76" s="706"/>
      <c r="Q76" s="706"/>
      <c r="R76" s="706"/>
      <c r="S76" s="706"/>
      <c r="T76" s="660"/>
    </row>
    <row r="77" spans="1:20" ht="23.25" customHeight="1" x14ac:dyDescent="0.2">
      <c r="A77" s="669"/>
      <c r="B77" s="655"/>
      <c r="C77" s="646" t="s">
        <v>100</v>
      </c>
      <c r="D77" s="646"/>
      <c r="E77" s="646"/>
      <c r="F77" s="646"/>
      <c r="G77" s="646"/>
      <c r="H77" s="646"/>
      <c r="I77" s="712"/>
      <c r="J77" s="652"/>
      <c r="K77" s="714" t="s">
        <v>376</v>
      </c>
      <c r="L77" s="714"/>
      <c r="M77" s="708" t="s">
        <v>43</v>
      </c>
      <c r="N77" s="708"/>
      <c r="O77" s="708"/>
      <c r="P77" s="707" t="s">
        <v>454</v>
      </c>
      <c r="Q77" s="707"/>
      <c r="R77" s="707"/>
      <c r="S77" s="707"/>
      <c r="T77" s="660"/>
    </row>
    <row r="78" spans="1:20" ht="24.95" customHeight="1" x14ac:dyDescent="0.2">
      <c r="A78" s="669"/>
      <c r="B78" s="655"/>
      <c r="C78" s="667" t="s">
        <v>415</v>
      </c>
      <c r="D78" s="648"/>
      <c r="E78" s="648"/>
      <c r="F78" s="648"/>
      <c r="G78" s="648"/>
      <c r="H78" s="648"/>
      <c r="I78" s="712"/>
      <c r="J78" s="652"/>
      <c r="K78" s="714"/>
      <c r="L78" s="714"/>
      <c r="M78" s="708"/>
      <c r="N78" s="708"/>
      <c r="O78" s="708"/>
      <c r="P78" s="707"/>
      <c r="Q78" s="707"/>
      <c r="R78" s="707"/>
      <c r="S78" s="707"/>
      <c r="T78" s="660"/>
    </row>
    <row r="79" spans="1:20" ht="24.95" customHeight="1" x14ac:dyDescent="0.2">
      <c r="A79" s="669"/>
      <c r="B79" s="655"/>
      <c r="C79" s="648"/>
      <c r="D79" s="648"/>
      <c r="E79" s="648"/>
      <c r="F79" s="648"/>
      <c r="G79" s="648"/>
      <c r="H79" s="648"/>
      <c r="I79" s="712"/>
      <c r="J79" s="652"/>
      <c r="K79" s="714"/>
      <c r="L79" s="714"/>
      <c r="M79" s="708"/>
      <c r="N79" s="708"/>
      <c r="O79" s="708"/>
      <c r="P79" s="707"/>
      <c r="Q79" s="707"/>
      <c r="R79" s="707"/>
      <c r="S79" s="707"/>
      <c r="T79" s="660"/>
    </row>
    <row r="80" spans="1:20" ht="24.95" customHeight="1" x14ac:dyDescent="0.2">
      <c r="A80" s="669"/>
      <c r="B80" s="655"/>
      <c r="C80" s="648"/>
      <c r="D80" s="648"/>
      <c r="E80" s="648"/>
      <c r="F80" s="648"/>
      <c r="G80" s="648"/>
      <c r="H80" s="648"/>
      <c r="I80" s="712"/>
      <c r="J80" s="652"/>
      <c r="K80" s="714"/>
      <c r="L80" s="714"/>
      <c r="M80" s="708"/>
      <c r="N80" s="708"/>
      <c r="O80" s="708"/>
      <c r="P80" s="707"/>
      <c r="Q80" s="707"/>
      <c r="R80" s="707"/>
      <c r="S80" s="707"/>
      <c r="T80" s="660"/>
    </row>
    <row r="81" spans="1:20" ht="24.95" customHeight="1" x14ac:dyDescent="0.2">
      <c r="A81" s="669"/>
      <c r="B81" s="655"/>
      <c r="C81" s="661" t="s">
        <v>29</v>
      </c>
      <c r="D81" s="661"/>
      <c r="E81" s="661"/>
      <c r="F81" s="661"/>
      <c r="G81" s="661"/>
      <c r="H81" s="661"/>
      <c r="I81" s="712"/>
      <c r="J81" s="652"/>
      <c r="K81" s="714"/>
      <c r="L81" s="714"/>
      <c r="M81" s="708"/>
      <c r="N81" s="708"/>
      <c r="O81" s="708"/>
      <c r="P81" s="707"/>
      <c r="Q81" s="707"/>
      <c r="R81" s="707"/>
      <c r="S81" s="707"/>
      <c r="T81" s="660"/>
    </row>
    <row r="82" spans="1:20" ht="23.1" customHeight="1" x14ac:dyDescent="0.2">
      <c r="A82" s="669"/>
      <c r="B82" s="655"/>
      <c r="C82" s="648" t="s">
        <v>101</v>
      </c>
      <c r="D82" s="648"/>
      <c r="E82" s="648"/>
      <c r="F82" s="648"/>
      <c r="G82" s="648"/>
      <c r="H82" s="648"/>
      <c r="I82" s="712"/>
      <c r="J82" s="652"/>
      <c r="K82" s="714"/>
      <c r="L82" s="714"/>
      <c r="M82" s="708"/>
      <c r="N82" s="708"/>
      <c r="O82" s="708"/>
      <c r="P82" s="707"/>
      <c r="Q82" s="707"/>
      <c r="R82" s="707"/>
      <c r="S82" s="707"/>
      <c r="T82" s="660"/>
    </row>
    <row r="83" spans="1:20" ht="23.1" customHeight="1" x14ac:dyDescent="0.2">
      <c r="A83" s="669"/>
      <c r="B83" s="655"/>
      <c r="C83" s="648"/>
      <c r="D83" s="648"/>
      <c r="E83" s="648"/>
      <c r="F83" s="648"/>
      <c r="G83" s="648"/>
      <c r="H83" s="648"/>
      <c r="I83" s="712"/>
      <c r="J83" s="652"/>
      <c r="K83" s="716" t="s">
        <v>379</v>
      </c>
      <c r="L83" s="716"/>
      <c r="M83" s="708" t="s">
        <v>44</v>
      </c>
      <c r="N83" s="708"/>
      <c r="O83" s="708"/>
      <c r="P83" s="707" t="s">
        <v>455</v>
      </c>
      <c r="Q83" s="707"/>
      <c r="R83" s="707"/>
      <c r="S83" s="707"/>
      <c r="T83" s="660"/>
    </row>
    <row r="84" spans="1:20" ht="23.1" customHeight="1" x14ac:dyDescent="0.2">
      <c r="A84" s="669"/>
      <c r="B84" s="655"/>
      <c r="C84" s="648"/>
      <c r="D84" s="648"/>
      <c r="E84" s="648"/>
      <c r="F84" s="648"/>
      <c r="G84" s="648"/>
      <c r="H84" s="648"/>
      <c r="I84" s="712"/>
      <c r="J84" s="652"/>
      <c r="K84" s="716"/>
      <c r="L84" s="716"/>
      <c r="M84" s="708"/>
      <c r="N84" s="708"/>
      <c r="O84" s="708"/>
      <c r="P84" s="707"/>
      <c r="Q84" s="707"/>
      <c r="R84" s="707"/>
      <c r="S84" s="707"/>
      <c r="T84" s="660"/>
    </row>
    <row r="85" spans="1:20" ht="23.1" customHeight="1" x14ac:dyDescent="0.2">
      <c r="A85" s="669"/>
      <c r="B85" s="655"/>
      <c r="C85" s="661" t="s">
        <v>102</v>
      </c>
      <c r="D85" s="661"/>
      <c r="E85" s="661"/>
      <c r="F85" s="661"/>
      <c r="G85" s="661"/>
      <c r="H85" s="661"/>
      <c r="I85" s="712"/>
      <c r="J85" s="652"/>
      <c r="K85" s="716"/>
      <c r="L85" s="716"/>
      <c r="M85" s="708"/>
      <c r="N85" s="708"/>
      <c r="O85" s="708"/>
      <c r="P85" s="707"/>
      <c r="Q85" s="707"/>
      <c r="R85" s="707"/>
      <c r="S85" s="707"/>
      <c r="T85" s="660"/>
    </row>
    <row r="86" spans="1:20" ht="23.1" customHeight="1" x14ac:dyDescent="0.2">
      <c r="A86" s="669"/>
      <c r="B86" s="655"/>
      <c r="C86" s="667" t="s">
        <v>84</v>
      </c>
      <c r="D86" s="646"/>
      <c r="E86" s="646"/>
      <c r="F86" s="646"/>
      <c r="G86" s="646"/>
      <c r="H86" s="646"/>
      <c r="I86" s="712"/>
      <c r="J86" s="652"/>
      <c r="K86" s="716"/>
      <c r="L86" s="716"/>
      <c r="M86" s="708"/>
      <c r="N86" s="708"/>
      <c r="O86" s="708"/>
      <c r="P86" s="707"/>
      <c r="Q86" s="707"/>
      <c r="R86" s="707"/>
      <c r="S86" s="707"/>
      <c r="T86" s="660"/>
    </row>
    <row r="87" spans="1:20" ht="23.1" customHeight="1" x14ac:dyDescent="0.2">
      <c r="A87" s="669"/>
      <c r="B87" s="655"/>
      <c r="C87" s="646"/>
      <c r="D87" s="646"/>
      <c r="E87" s="646"/>
      <c r="F87" s="646"/>
      <c r="G87" s="646"/>
      <c r="H87" s="646"/>
      <c r="I87" s="712"/>
      <c r="J87" s="652"/>
      <c r="K87" s="716"/>
      <c r="L87" s="716"/>
      <c r="M87" s="708"/>
      <c r="N87" s="708"/>
      <c r="O87" s="708"/>
      <c r="P87" s="707"/>
      <c r="Q87" s="707"/>
      <c r="R87" s="707"/>
      <c r="S87" s="707"/>
      <c r="T87" s="660"/>
    </row>
    <row r="88" spans="1:20" ht="23.1" customHeight="1" x14ac:dyDescent="0.2">
      <c r="A88" s="669"/>
      <c r="B88" s="655"/>
      <c r="C88" s="661" t="s">
        <v>78</v>
      </c>
      <c r="D88" s="661"/>
      <c r="E88" s="661"/>
      <c r="F88" s="661"/>
      <c r="G88" s="661"/>
      <c r="H88" s="661"/>
      <c r="I88" s="712"/>
      <c r="J88" s="652"/>
      <c r="K88" s="716"/>
      <c r="L88" s="716"/>
      <c r="M88" s="708"/>
      <c r="N88" s="708"/>
      <c r="O88" s="708"/>
      <c r="P88" s="707"/>
      <c r="Q88" s="707"/>
      <c r="R88" s="707"/>
      <c r="S88" s="707"/>
      <c r="T88" s="660"/>
    </row>
    <row r="89" spans="1:20" ht="23.1" customHeight="1" x14ac:dyDescent="0.2">
      <c r="A89" s="669"/>
      <c r="B89" s="655"/>
      <c r="C89" s="649" t="s">
        <v>77</v>
      </c>
      <c r="D89" s="649"/>
      <c r="E89" s="649"/>
      <c r="F89" s="649"/>
      <c r="G89" s="649"/>
      <c r="H89" s="649"/>
      <c r="I89" s="712"/>
      <c r="J89" s="652"/>
      <c r="K89" s="715" t="s">
        <v>377</v>
      </c>
      <c r="L89" s="715"/>
      <c r="M89" s="708" t="s">
        <v>45</v>
      </c>
      <c r="N89" s="708"/>
      <c r="O89" s="708"/>
      <c r="P89" s="707" t="s">
        <v>72</v>
      </c>
      <c r="Q89" s="707"/>
      <c r="R89" s="707"/>
      <c r="S89" s="707"/>
      <c r="T89" s="660"/>
    </row>
    <row r="90" spans="1:20" ht="23.1" customHeight="1" x14ac:dyDescent="0.2">
      <c r="A90" s="669"/>
      <c r="B90" s="655"/>
      <c r="C90" s="649"/>
      <c r="D90" s="649"/>
      <c r="E90" s="649"/>
      <c r="F90" s="649"/>
      <c r="G90" s="649"/>
      <c r="H90" s="649"/>
      <c r="I90" s="712"/>
      <c r="J90" s="652"/>
      <c r="K90" s="715"/>
      <c r="L90" s="715"/>
      <c r="M90" s="708"/>
      <c r="N90" s="708"/>
      <c r="O90" s="708"/>
      <c r="P90" s="707"/>
      <c r="Q90" s="707"/>
      <c r="R90" s="707"/>
      <c r="S90" s="707"/>
      <c r="T90" s="660"/>
    </row>
    <row r="91" spans="1:20" ht="23.1" customHeight="1" x14ac:dyDescent="0.2">
      <c r="A91" s="669"/>
      <c r="B91" s="655"/>
      <c r="C91" s="661" t="s">
        <v>61</v>
      </c>
      <c r="D91" s="661"/>
      <c r="E91" s="661"/>
      <c r="F91" s="661"/>
      <c r="G91" s="661"/>
      <c r="H91" s="661"/>
      <c r="I91" s="712"/>
      <c r="J91" s="652"/>
      <c r="K91" s="715"/>
      <c r="L91" s="715"/>
      <c r="M91" s="708"/>
      <c r="N91" s="708"/>
      <c r="O91" s="708"/>
      <c r="P91" s="707"/>
      <c r="Q91" s="707"/>
      <c r="R91" s="707"/>
      <c r="S91" s="707"/>
      <c r="T91" s="660"/>
    </row>
    <row r="92" spans="1:20" ht="23.1" customHeight="1" x14ac:dyDescent="0.2">
      <c r="A92" s="669"/>
      <c r="B92" s="655"/>
      <c r="C92" s="649" t="s">
        <v>397</v>
      </c>
      <c r="D92" s="649"/>
      <c r="E92" s="649"/>
      <c r="F92" s="649"/>
      <c r="G92" s="649"/>
      <c r="H92" s="649"/>
      <c r="I92" s="712"/>
      <c r="J92" s="652"/>
      <c r="K92" s="715"/>
      <c r="L92" s="715"/>
      <c r="M92" s="708"/>
      <c r="N92" s="708"/>
      <c r="O92" s="708"/>
      <c r="P92" s="707"/>
      <c r="Q92" s="707"/>
      <c r="R92" s="707"/>
      <c r="S92" s="707"/>
      <c r="T92" s="660"/>
    </row>
    <row r="93" spans="1:20" ht="23.1" customHeight="1" x14ac:dyDescent="0.2">
      <c r="A93" s="669"/>
      <c r="B93" s="655"/>
      <c r="C93" s="649"/>
      <c r="D93" s="649"/>
      <c r="E93" s="649"/>
      <c r="F93" s="649"/>
      <c r="G93" s="649"/>
      <c r="H93" s="649"/>
      <c r="I93" s="712"/>
      <c r="J93" s="652"/>
      <c r="K93" s="715"/>
      <c r="L93" s="715"/>
      <c r="M93" s="708"/>
      <c r="N93" s="708"/>
      <c r="O93" s="708"/>
      <c r="P93" s="707"/>
      <c r="Q93" s="707"/>
      <c r="R93" s="707"/>
      <c r="S93" s="707"/>
      <c r="T93" s="660"/>
    </row>
    <row r="94" spans="1:20" ht="22.5" customHeight="1" x14ac:dyDescent="0.2">
      <c r="A94" s="669"/>
      <c r="B94" s="655"/>
      <c r="C94" s="649"/>
      <c r="D94" s="649"/>
      <c r="E94" s="649"/>
      <c r="F94" s="649"/>
      <c r="G94" s="649"/>
      <c r="H94" s="649"/>
      <c r="I94" s="712"/>
      <c r="J94" s="652"/>
      <c r="K94" s="715"/>
      <c r="L94" s="715"/>
      <c r="M94" s="708"/>
      <c r="N94" s="708"/>
      <c r="O94" s="708"/>
      <c r="P94" s="707"/>
      <c r="Q94" s="707"/>
      <c r="R94" s="707"/>
      <c r="S94" s="707"/>
      <c r="T94" s="660"/>
    </row>
    <row r="95" spans="1:20" ht="18" customHeight="1" thickBot="1" x14ac:dyDescent="0.25">
      <c r="A95" s="670"/>
      <c r="B95" s="663"/>
      <c r="C95" s="664"/>
      <c r="D95" s="664"/>
      <c r="E95" s="664"/>
      <c r="F95" s="664"/>
      <c r="G95" s="664"/>
      <c r="H95" s="664"/>
      <c r="I95" s="713"/>
      <c r="J95" s="653"/>
      <c r="K95" s="665"/>
      <c r="L95" s="665"/>
      <c r="M95" s="665"/>
      <c r="N95" s="665"/>
      <c r="O95" s="665"/>
      <c r="P95" s="665"/>
      <c r="Q95" s="665"/>
      <c r="R95" s="200"/>
      <c r="S95" s="200"/>
      <c r="T95" s="710"/>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650"/>
      <c r="K106" s="650"/>
      <c r="L106" s="650"/>
    </row>
    <row r="107" spans="1:12" ht="22.5" customHeight="1" x14ac:dyDescent="0.2">
      <c r="A107" s="3"/>
      <c r="B107" s="3"/>
      <c r="C107" s="3"/>
      <c r="D107" s="3"/>
      <c r="E107" s="3"/>
      <c r="F107" s="3"/>
      <c r="I107" s="2"/>
      <c r="J107" s="650"/>
      <c r="K107" s="650"/>
      <c r="L107" s="650"/>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FFJuOUlSzNliqfx2GRFx4/7jfBhnSJF/0FTMKiMYxDCaqB5uj8tPJFi2eyQNfXFSkf3qyp+Z8+l+2BmfE0yqnA==" saltValue="vuWB0PwR196vxdPL0QbxNA==" spinCount="100000" sheet="1" objects="1" scenarios="1" selectLockedCells="1" selectUnlockedCells="1"/>
  <mergeCells count="129">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K7:S8"/>
    <mergeCell ref="K9:S11"/>
    <mergeCell ref="K12:S13"/>
    <mergeCell ref="K14:S14"/>
    <mergeCell ref="K16:S20"/>
    <mergeCell ref="C6:H7"/>
    <mergeCell ref="C16:E16"/>
    <mergeCell ref="F14:H14"/>
    <mergeCell ref="C22:H22"/>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R22"/>
  <sheetViews>
    <sheetView view="pageBreakPreview" zoomScaleNormal="100" zoomScaleSheetLayoutView="100" workbookViewId="0">
      <selection sqref="A1:XFD1048576"/>
    </sheetView>
  </sheetViews>
  <sheetFormatPr baseColWidth="10" defaultRowHeight="12.75" x14ac:dyDescent="0.2"/>
  <cols>
    <col min="1" max="1" width="16.140625" customWidth="1"/>
    <col min="2" max="4" width="19.7109375" customWidth="1"/>
    <col min="5" max="5" width="19.7109375" style="43" customWidth="1"/>
    <col min="6" max="6" width="19.7109375" customWidth="1"/>
    <col min="7" max="7" width="34.42578125" customWidth="1"/>
    <col min="8" max="10" width="19.7109375" customWidth="1"/>
    <col min="11" max="11" width="25.42578125" bestFit="1" customWidth="1"/>
    <col min="12" max="16" width="19.7109375" customWidth="1"/>
    <col min="17" max="17" width="22.7109375" customWidth="1"/>
    <col min="18" max="18" width="28.42578125" customWidth="1"/>
  </cols>
  <sheetData>
    <row r="1" spans="1:18" ht="19.5" thickBot="1" x14ac:dyDescent="0.25">
      <c r="A1" s="729" t="s">
        <v>105</v>
      </c>
      <c r="B1" s="730"/>
      <c r="C1" s="730"/>
      <c r="D1" s="730"/>
      <c r="E1" s="730"/>
      <c r="F1" s="730"/>
      <c r="G1" s="730"/>
      <c r="H1" s="730"/>
      <c r="I1" s="730"/>
      <c r="J1" s="730"/>
      <c r="K1" s="730"/>
      <c r="L1" s="730"/>
      <c r="M1" s="731"/>
    </row>
    <row r="2" spans="1:18" ht="18" customHeight="1" x14ac:dyDescent="0.2">
      <c r="A2" s="732" t="s">
        <v>385</v>
      </c>
      <c r="B2" s="734" t="s">
        <v>2163</v>
      </c>
      <c r="C2" s="727" t="s">
        <v>2164</v>
      </c>
      <c r="D2" s="727" t="s">
        <v>2165</v>
      </c>
      <c r="E2" s="736" t="s">
        <v>2166</v>
      </c>
      <c r="F2" s="727" t="s">
        <v>2167</v>
      </c>
      <c r="G2" s="727" t="s">
        <v>2168</v>
      </c>
      <c r="H2" s="727" t="s">
        <v>2169</v>
      </c>
      <c r="I2" s="727" t="s">
        <v>2170</v>
      </c>
      <c r="J2" s="727" t="s">
        <v>2171</v>
      </c>
      <c r="K2" s="727" t="s">
        <v>2172</v>
      </c>
      <c r="L2" s="727" t="s">
        <v>2173</v>
      </c>
      <c r="M2" s="727" t="s">
        <v>2174</v>
      </c>
      <c r="N2" s="727" t="s">
        <v>2175</v>
      </c>
      <c r="O2" s="727" t="s">
        <v>559</v>
      </c>
      <c r="P2" s="727" t="s">
        <v>2176</v>
      </c>
      <c r="Q2" s="727" t="s">
        <v>2177</v>
      </c>
      <c r="R2" s="727" t="s">
        <v>2178</v>
      </c>
    </row>
    <row r="3" spans="1:18" ht="20.25" customHeight="1" thickBot="1" x14ac:dyDescent="0.25">
      <c r="A3" s="733"/>
      <c r="B3" s="735"/>
      <c r="C3" s="728"/>
      <c r="D3" s="728"/>
      <c r="E3" s="737"/>
      <c r="F3" s="728"/>
      <c r="G3" s="728"/>
      <c r="H3" s="728"/>
      <c r="I3" s="728"/>
      <c r="J3" s="728"/>
      <c r="K3" s="728"/>
      <c r="L3" s="728"/>
      <c r="M3" s="728"/>
      <c r="N3" s="728"/>
      <c r="O3" s="728"/>
      <c r="P3" s="728"/>
      <c r="Q3" s="728"/>
      <c r="R3" s="728"/>
    </row>
    <row r="4" spans="1:18" ht="57.75" customHeight="1" x14ac:dyDescent="0.2">
      <c r="A4" s="733"/>
      <c r="B4" s="738" t="s">
        <v>114</v>
      </c>
      <c r="C4" s="723" t="s">
        <v>386</v>
      </c>
      <c r="D4" s="723" t="s">
        <v>115</v>
      </c>
      <c r="E4" s="725" t="s">
        <v>223</v>
      </c>
      <c r="F4" s="723" t="s">
        <v>116</v>
      </c>
      <c r="G4" s="723" t="s">
        <v>117</v>
      </c>
      <c r="H4" s="723" t="s">
        <v>118</v>
      </c>
      <c r="I4" s="723" t="s">
        <v>119</v>
      </c>
      <c r="J4" s="723" t="s">
        <v>2179</v>
      </c>
      <c r="K4" s="723" t="s">
        <v>317</v>
      </c>
      <c r="L4" s="723" t="s">
        <v>120</v>
      </c>
      <c r="M4" s="723" t="s">
        <v>121</v>
      </c>
      <c r="N4" s="723" t="s">
        <v>571</v>
      </c>
      <c r="O4" s="723" t="s">
        <v>560</v>
      </c>
      <c r="P4" s="723" t="s">
        <v>2180</v>
      </c>
      <c r="Q4" s="723" t="s">
        <v>2181</v>
      </c>
      <c r="R4" s="723" t="s">
        <v>2182</v>
      </c>
    </row>
    <row r="5" spans="1:18" ht="120" customHeight="1" thickBot="1" x14ac:dyDescent="0.25">
      <c r="A5" s="233" t="s">
        <v>135</v>
      </c>
      <c r="B5" s="739"/>
      <c r="C5" s="724"/>
      <c r="D5" s="724"/>
      <c r="E5" s="726"/>
      <c r="F5" s="724"/>
      <c r="G5" s="724"/>
      <c r="H5" s="724"/>
      <c r="I5" s="724"/>
      <c r="J5" s="724"/>
      <c r="K5" s="724"/>
      <c r="L5" s="724"/>
      <c r="M5" s="724"/>
      <c r="N5" s="724"/>
      <c r="O5" s="724"/>
      <c r="P5" s="724"/>
      <c r="Q5" s="724"/>
      <c r="R5" s="724"/>
    </row>
    <row r="6" spans="1:18" ht="187.5" customHeight="1" thickBot="1" x14ac:dyDescent="0.25">
      <c r="A6" s="33" t="s">
        <v>136</v>
      </c>
      <c r="B6" s="213" t="s">
        <v>318</v>
      </c>
      <c r="C6" s="213" t="s">
        <v>123</v>
      </c>
      <c r="D6" s="213" t="s">
        <v>319</v>
      </c>
      <c r="E6" s="215" t="s">
        <v>392</v>
      </c>
      <c r="F6" s="213" t="s">
        <v>320</v>
      </c>
      <c r="G6" s="213" t="s">
        <v>321</v>
      </c>
      <c r="H6" s="213" t="s">
        <v>322</v>
      </c>
      <c r="I6" s="213" t="s">
        <v>323</v>
      </c>
      <c r="J6" s="213" t="s">
        <v>324</v>
      </c>
      <c r="K6" s="29" t="s">
        <v>325</v>
      </c>
      <c r="L6" s="213" t="s">
        <v>326</v>
      </c>
      <c r="M6" s="213" t="s">
        <v>327</v>
      </c>
      <c r="N6" s="212" t="s">
        <v>572</v>
      </c>
      <c r="O6" s="212" t="s">
        <v>561</v>
      </c>
      <c r="P6" s="212" t="s">
        <v>324</v>
      </c>
      <c r="Q6" s="212" t="s">
        <v>324</v>
      </c>
      <c r="R6" s="212" t="s">
        <v>324</v>
      </c>
    </row>
    <row r="7" spans="1:18" ht="189.75" customHeight="1" thickBot="1" x14ac:dyDescent="0.25">
      <c r="A7" s="34" t="s">
        <v>205</v>
      </c>
      <c r="B7" s="29" t="s">
        <v>328</v>
      </c>
      <c r="C7" s="29" t="s">
        <v>224</v>
      </c>
      <c r="D7" s="29" t="s">
        <v>329</v>
      </c>
      <c r="E7" s="215" t="s">
        <v>393</v>
      </c>
      <c r="F7" s="29" t="s">
        <v>330</v>
      </c>
      <c r="G7" s="29" t="s">
        <v>331</v>
      </c>
      <c r="H7" s="213" t="s">
        <v>332</v>
      </c>
      <c r="I7" s="29" t="s">
        <v>333</v>
      </c>
      <c r="J7" s="213" t="s">
        <v>225</v>
      </c>
      <c r="K7" s="35" t="s">
        <v>334</v>
      </c>
      <c r="L7" s="29" t="s">
        <v>335</v>
      </c>
      <c r="M7" s="29" t="s">
        <v>127</v>
      </c>
      <c r="N7" s="72" t="s">
        <v>573</v>
      </c>
      <c r="O7" s="72" t="s">
        <v>562</v>
      </c>
      <c r="P7" s="212" t="s">
        <v>225</v>
      </c>
      <c r="Q7" s="212" t="s">
        <v>225</v>
      </c>
      <c r="R7" s="212" t="s">
        <v>225</v>
      </c>
    </row>
    <row r="8" spans="1:18" ht="144.75" customHeight="1" thickBot="1" x14ac:dyDescent="0.25">
      <c r="A8" s="36" t="s">
        <v>137</v>
      </c>
      <c r="B8" s="29" t="s">
        <v>336</v>
      </c>
      <c r="C8" s="29" t="s">
        <v>226</v>
      </c>
      <c r="D8" s="29" t="s">
        <v>337</v>
      </c>
      <c r="E8" s="40" t="s">
        <v>394</v>
      </c>
      <c r="F8" s="29" t="s">
        <v>338</v>
      </c>
      <c r="G8" s="29" t="s">
        <v>339</v>
      </c>
      <c r="H8" s="213" t="s">
        <v>340</v>
      </c>
      <c r="I8" s="213" t="s">
        <v>341</v>
      </c>
      <c r="J8" s="29" t="s">
        <v>342</v>
      </c>
      <c r="K8" s="29" t="s">
        <v>343</v>
      </c>
      <c r="L8" s="29" t="s">
        <v>227</v>
      </c>
      <c r="M8" s="29" t="s">
        <v>344</v>
      </c>
      <c r="N8" s="72" t="s">
        <v>574</v>
      </c>
      <c r="O8" s="72" t="s">
        <v>563</v>
      </c>
      <c r="P8" s="72" t="s">
        <v>342</v>
      </c>
      <c r="Q8" s="72" t="s">
        <v>342</v>
      </c>
      <c r="R8" s="72" t="s">
        <v>342</v>
      </c>
    </row>
    <row r="9" spans="1:18" ht="108.75" customHeight="1" thickBot="1" x14ac:dyDescent="0.25">
      <c r="A9" s="37" t="s">
        <v>204</v>
      </c>
      <c r="B9" s="214" t="s">
        <v>345</v>
      </c>
      <c r="C9" s="214" t="s">
        <v>125</v>
      </c>
      <c r="D9" s="29" t="s">
        <v>346</v>
      </c>
      <c r="E9" s="41" t="s">
        <v>395</v>
      </c>
      <c r="F9" s="29" t="s">
        <v>347</v>
      </c>
      <c r="G9" s="214" t="s">
        <v>348</v>
      </c>
      <c r="H9" s="213" t="s">
        <v>349</v>
      </c>
      <c r="I9" s="29" t="s">
        <v>333</v>
      </c>
      <c r="J9" s="214" t="s">
        <v>126</v>
      </c>
      <c r="K9" s="35" t="s">
        <v>350</v>
      </c>
      <c r="L9" s="29" t="s">
        <v>228</v>
      </c>
      <c r="M9" s="29" t="s">
        <v>333</v>
      </c>
      <c r="N9" s="72" t="s">
        <v>575</v>
      </c>
      <c r="O9" s="72" t="s">
        <v>564</v>
      </c>
      <c r="P9" s="73" t="s">
        <v>126</v>
      </c>
      <c r="Q9" s="73" t="s">
        <v>126</v>
      </c>
      <c r="R9" s="73" t="s">
        <v>126</v>
      </c>
    </row>
    <row r="10" spans="1:18" ht="100.5" customHeight="1" thickBot="1" x14ac:dyDescent="0.25">
      <c r="A10" s="38" t="s">
        <v>138</v>
      </c>
      <c r="B10" s="214" t="s">
        <v>351</v>
      </c>
      <c r="C10" s="214" t="s">
        <v>229</v>
      </c>
      <c r="D10" s="29" t="s">
        <v>352</v>
      </c>
      <c r="E10" s="41" t="s">
        <v>396</v>
      </c>
      <c r="F10" s="29" t="s">
        <v>353</v>
      </c>
      <c r="G10" s="214" t="s">
        <v>354</v>
      </c>
      <c r="H10" s="29" t="s">
        <v>355</v>
      </c>
      <c r="I10" s="29" t="s">
        <v>356</v>
      </c>
      <c r="J10" s="214" t="s">
        <v>126</v>
      </c>
      <c r="K10" s="29" t="s">
        <v>357</v>
      </c>
      <c r="L10" s="29" t="s">
        <v>286</v>
      </c>
      <c r="M10" s="214" t="s">
        <v>333</v>
      </c>
      <c r="N10" s="73" t="s">
        <v>576</v>
      </c>
      <c r="O10" s="73" t="s">
        <v>565</v>
      </c>
      <c r="P10" s="73" t="s">
        <v>126</v>
      </c>
      <c r="Q10" s="73" t="s">
        <v>126</v>
      </c>
      <c r="R10" s="73" t="s">
        <v>126</v>
      </c>
    </row>
    <row r="11" spans="1:18" x14ac:dyDescent="0.2">
      <c r="A11" s="39"/>
      <c r="B11" s="39"/>
      <c r="C11" s="39"/>
      <c r="D11" s="39"/>
      <c r="E11" s="42"/>
      <c r="F11" s="39"/>
      <c r="G11" s="39"/>
      <c r="H11" s="39"/>
      <c r="I11" s="39"/>
      <c r="J11" s="39"/>
      <c r="K11" s="39"/>
      <c r="L11" s="39"/>
      <c r="M11" s="39"/>
      <c r="N11" s="39"/>
      <c r="O11" s="39"/>
      <c r="P11" s="39"/>
      <c r="Q11" s="39"/>
      <c r="R11" s="39"/>
    </row>
    <row r="12" spans="1:18" ht="13.5" thickBot="1" x14ac:dyDescent="0.25">
      <c r="A12" s="39"/>
      <c r="B12" s="39"/>
      <c r="C12" s="39"/>
      <c r="D12" s="39"/>
      <c r="E12" s="42"/>
      <c r="F12" s="39"/>
      <c r="G12" s="39"/>
      <c r="H12" s="39"/>
      <c r="I12" s="39"/>
      <c r="J12" s="39"/>
      <c r="K12" s="39"/>
      <c r="L12" s="39"/>
      <c r="M12" s="39"/>
      <c r="N12" s="39"/>
      <c r="O12" s="39"/>
      <c r="P12" s="39"/>
      <c r="Q12" s="39"/>
      <c r="R12" s="39"/>
    </row>
    <row r="13" spans="1:18" ht="19.5" thickBot="1" x14ac:dyDescent="0.25">
      <c r="A13" s="729" t="s">
        <v>128</v>
      </c>
      <c r="B13" s="730"/>
      <c r="C13" s="730"/>
      <c r="D13" s="730"/>
      <c r="E13" s="730"/>
      <c r="F13" s="730"/>
      <c r="G13" s="730"/>
      <c r="H13" s="730"/>
      <c r="I13" s="730"/>
      <c r="J13" s="730"/>
      <c r="K13" s="730"/>
      <c r="L13" s="730"/>
      <c r="M13" s="731"/>
      <c r="O13" s="25"/>
      <c r="P13" s="25"/>
      <c r="Q13" s="25"/>
      <c r="R13" s="25"/>
    </row>
    <row r="14" spans="1:18" ht="12.75" customHeight="1" x14ac:dyDescent="0.2">
      <c r="A14" s="741" t="s">
        <v>129</v>
      </c>
      <c r="B14" s="743" t="str">
        <f>B2</f>
        <v>ESTRATÉGICO</v>
      </c>
      <c r="C14" s="743" t="str">
        <f>C2</f>
        <v>IMAGEN</v>
      </c>
      <c r="D14" s="743" t="str">
        <f>D2</f>
        <v>OPERACIONAL</v>
      </c>
      <c r="E14" s="720" t="str">
        <f>E2</f>
        <v>FINANCIERO</v>
      </c>
      <c r="F14" s="720" t="str">
        <f t="shared" ref="F14:R14" si="0">F2</f>
        <v>CONTABLE</v>
      </c>
      <c r="G14" s="720" t="str">
        <f t="shared" si="0"/>
        <v>CUMPLIMIENTO</v>
      </c>
      <c r="H14" s="720" t="str">
        <f t="shared" si="0"/>
        <v>TECNOLOGÍA</v>
      </c>
      <c r="I14" s="720" t="str">
        <f t="shared" si="0"/>
        <v>INFORMACIÓN</v>
      </c>
      <c r="J14" s="720" t="str">
        <f t="shared" si="0"/>
        <v>CORRUPCIÓN</v>
      </c>
      <c r="K14" s="720" t="str">
        <f t="shared" si="0"/>
        <v>SEGURIDAD Y SALUD EN EL TRABAJO</v>
      </c>
      <c r="L14" s="720" t="str">
        <f t="shared" si="0"/>
        <v>AMBIENTAL</v>
      </c>
      <c r="M14" s="720" t="str">
        <f t="shared" si="0"/>
        <v>DERECHOS HUMANOS</v>
      </c>
      <c r="N14" s="720" t="str">
        <f t="shared" si="0"/>
        <v>CONTAGIO</v>
      </c>
      <c r="O14" s="720" t="str">
        <f t="shared" si="0"/>
        <v>FISCAL</v>
      </c>
      <c r="P14" s="720" t="str">
        <f t="shared" si="0"/>
        <v>SOBORNO</v>
      </c>
      <c r="Q14" s="720" t="str">
        <f t="shared" si="0"/>
        <v>CONFLICTO DE INTERESES</v>
      </c>
      <c r="R14" s="720" t="str">
        <f t="shared" si="0"/>
        <v>FRAUDE</v>
      </c>
    </row>
    <row r="15" spans="1:18" x14ac:dyDescent="0.2">
      <c r="A15" s="742"/>
      <c r="B15" s="744"/>
      <c r="C15" s="744"/>
      <c r="D15" s="744"/>
      <c r="E15" s="721"/>
      <c r="F15" s="721"/>
      <c r="G15" s="721"/>
      <c r="H15" s="721"/>
      <c r="I15" s="721"/>
      <c r="J15" s="721"/>
      <c r="K15" s="721"/>
      <c r="L15" s="721"/>
      <c r="M15" s="721"/>
      <c r="N15" s="721"/>
      <c r="O15" s="721"/>
      <c r="P15" s="721"/>
      <c r="Q15" s="721"/>
      <c r="R15" s="721"/>
    </row>
    <row r="16" spans="1:18" ht="12.75" customHeight="1" x14ac:dyDescent="0.2">
      <c r="A16" s="740" t="s">
        <v>130</v>
      </c>
      <c r="B16" s="744"/>
      <c r="C16" s="744"/>
      <c r="D16" s="744"/>
      <c r="E16" s="721"/>
      <c r="F16" s="721"/>
      <c r="G16" s="721"/>
      <c r="H16" s="721"/>
      <c r="I16" s="721"/>
      <c r="J16" s="721"/>
      <c r="K16" s="721"/>
      <c r="L16" s="721"/>
      <c r="M16" s="721"/>
      <c r="N16" s="721"/>
      <c r="O16" s="721"/>
      <c r="P16" s="721"/>
      <c r="Q16" s="721"/>
      <c r="R16" s="721"/>
    </row>
    <row r="17" spans="1:18" ht="13.5" thickBot="1" x14ac:dyDescent="0.25">
      <c r="A17" s="740" t="s">
        <v>131</v>
      </c>
      <c r="B17" s="745"/>
      <c r="C17" s="745"/>
      <c r="D17" s="745"/>
      <c r="E17" s="722"/>
      <c r="F17" s="722"/>
      <c r="G17" s="722"/>
      <c r="H17" s="722"/>
      <c r="I17" s="722"/>
      <c r="J17" s="722"/>
      <c r="K17" s="722"/>
      <c r="L17" s="722"/>
      <c r="M17" s="722"/>
      <c r="N17" s="722"/>
      <c r="O17" s="722"/>
      <c r="P17" s="722"/>
      <c r="Q17" s="722"/>
      <c r="R17" s="722"/>
    </row>
    <row r="18" spans="1:18" ht="93" customHeight="1" thickBot="1" x14ac:dyDescent="0.25">
      <c r="A18" s="33" t="s">
        <v>122</v>
      </c>
      <c r="B18" s="214" t="s">
        <v>358</v>
      </c>
      <c r="C18" s="214" t="s">
        <v>132</v>
      </c>
      <c r="D18" s="214" t="s">
        <v>132</v>
      </c>
      <c r="E18" s="214" t="s">
        <v>359</v>
      </c>
      <c r="F18" s="214" t="s">
        <v>359</v>
      </c>
      <c r="G18" s="214" t="s">
        <v>358</v>
      </c>
      <c r="H18" s="214" t="s">
        <v>132</v>
      </c>
      <c r="I18" s="214" t="s">
        <v>132</v>
      </c>
      <c r="J18" s="214" t="s">
        <v>230</v>
      </c>
      <c r="K18" s="29" t="s">
        <v>132</v>
      </c>
      <c r="L18" s="214" t="s">
        <v>132</v>
      </c>
      <c r="M18" s="214" t="s">
        <v>358</v>
      </c>
      <c r="N18" s="73" t="s">
        <v>577</v>
      </c>
      <c r="O18" s="73" t="s">
        <v>566</v>
      </c>
      <c r="P18" s="73" t="s">
        <v>2183</v>
      </c>
      <c r="Q18" s="73" t="s">
        <v>2184</v>
      </c>
      <c r="R18" s="73" t="s">
        <v>2185</v>
      </c>
    </row>
    <row r="19" spans="1:18" ht="93" customHeight="1" thickBot="1" x14ac:dyDescent="0.25">
      <c r="A19" s="34" t="s">
        <v>199</v>
      </c>
      <c r="B19" s="214" t="s">
        <v>360</v>
      </c>
      <c r="C19" s="214" t="s">
        <v>416</v>
      </c>
      <c r="D19" s="214" t="s">
        <v>416</v>
      </c>
      <c r="E19" s="214" t="s">
        <v>361</v>
      </c>
      <c r="F19" s="214" t="s">
        <v>361</v>
      </c>
      <c r="G19" s="214" t="s">
        <v>360</v>
      </c>
      <c r="H19" s="214" t="s">
        <v>416</v>
      </c>
      <c r="I19" s="214" t="s">
        <v>416</v>
      </c>
      <c r="J19" s="214" t="s">
        <v>231</v>
      </c>
      <c r="K19" s="29" t="s">
        <v>133</v>
      </c>
      <c r="L19" s="214" t="s">
        <v>416</v>
      </c>
      <c r="M19" s="214" t="s">
        <v>360</v>
      </c>
      <c r="N19" s="73" t="s">
        <v>578</v>
      </c>
      <c r="O19" s="73" t="s">
        <v>567</v>
      </c>
      <c r="P19" s="73" t="s">
        <v>2186</v>
      </c>
      <c r="Q19" s="73" t="s">
        <v>2187</v>
      </c>
      <c r="R19" s="73" t="s">
        <v>2188</v>
      </c>
    </row>
    <row r="20" spans="1:18" ht="93" customHeight="1" thickBot="1" x14ac:dyDescent="0.25">
      <c r="A20" s="36" t="s">
        <v>103</v>
      </c>
      <c r="B20" s="214" t="s">
        <v>362</v>
      </c>
      <c r="C20" s="214" t="s">
        <v>417</v>
      </c>
      <c r="D20" s="214" t="s">
        <v>417</v>
      </c>
      <c r="E20" s="214" t="s">
        <v>362</v>
      </c>
      <c r="F20" s="214" t="s">
        <v>362</v>
      </c>
      <c r="G20" s="214" t="s">
        <v>362</v>
      </c>
      <c r="H20" s="214" t="s">
        <v>417</v>
      </c>
      <c r="I20" s="214" t="s">
        <v>417</v>
      </c>
      <c r="J20" s="214" t="s">
        <v>232</v>
      </c>
      <c r="K20" s="29" t="s">
        <v>134</v>
      </c>
      <c r="L20" s="214" t="s">
        <v>417</v>
      </c>
      <c r="M20" s="214" t="s">
        <v>362</v>
      </c>
      <c r="N20" s="73" t="s">
        <v>579</v>
      </c>
      <c r="O20" s="73" t="s">
        <v>568</v>
      </c>
      <c r="P20" s="73" t="s">
        <v>2189</v>
      </c>
      <c r="Q20" s="73" t="s">
        <v>2190</v>
      </c>
      <c r="R20" s="73" t="s">
        <v>2191</v>
      </c>
    </row>
    <row r="21" spans="1:18" ht="93" customHeight="1" thickBot="1" x14ac:dyDescent="0.25">
      <c r="A21" s="37" t="s">
        <v>202</v>
      </c>
      <c r="B21" s="214" t="s">
        <v>363</v>
      </c>
      <c r="C21" s="214" t="s">
        <v>418</v>
      </c>
      <c r="D21" s="214" t="s">
        <v>418</v>
      </c>
      <c r="E21" s="214" t="s">
        <v>364</v>
      </c>
      <c r="F21" s="214" t="s">
        <v>364</v>
      </c>
      <c r="G21" s="214" t="s">
        <v>363</v>
      </c>
      <c r="H21" s="214" t="s">
        <v>418</v>
      </c>
      <c r="I21" s="214" t="s">
        <v>418</v>
      </c>
      <c r="J21" s="214" t="s">
        <v>234</v>
      </c>
      <c r="K21" s="29" t="s">
        <v>233</v>
      </c>
      <c r="L21" s="214" t="s">
        <v>418</v>
      </c>
      <c r="M21" s="214" t="s">
        <v>363</v>
      </c>
      <c r="N21" s="73" t="s">
        <v>580</v>
      </c>
      <c r="O21" s="73" t="s">
        <v>569</v>
      </c>
      <c r="P21" s="73" t="s">
        <v>2192</v>
      </c>
      <c r="Q21" s="73" t="s">
        <v>2193</v>
      </c>
      <c r="R21" s="73" t="s">
        <v>2194</v>
      </c>
    </row>
    <row r="22" spans="1:18" ht="93" customHeight="1" thickBot="1" x14ac:dyDescent="0.25">
      <c r="A22" s="38" t="s">
        <v>124</v>
      </c>
      <c r="B22" s="214" t="s">
        <v>236</v>
      </c>
      <c r="C22" s="214" t="s">
        <v>235</v>
      </c>
      <c r="D22" s="214" t="s">
        <v>235</v>
      </c>
      <c r="E22" s="214" t="s">
        <v>235</v>
      </c>
      <c r="F22" s="214" t="s">
        <v>235</v>
      </c>
      <c r="G22" s="214" t="s">
        <v>236</v>
      </c>
      <c r="H22" s="214" t="s">
        <v>235</v>
      </c>
      <c r="I22" s="214" t="s">
        <v>235</v>
      </c>
      <c r="J22" s="214" t="s">
        <v>237</v>
      </c>
      <c r="K22" s="29" t="s">
        <v>235</v>
      </c>
      <c r="L22" s="214" t="s">
        <v>235</v>
      </c>
      <c r="M22" s="214" t="s">
        <v>236</v>
      </c>
      <c r="N22" s="73" t="s">
        <v>581</v>
      </c>
      <c r="O22" s="73" t="s">
        <v>570</v>
      </c>
      <c r="P22" s="73" t="s">
        <v>2195</v>
      </c>
      <c r="Q22" s="73" t="s">
        <v>2196</v>
      </c>
      <c r="R22" s="73" t="s">
        <v>2197</v>
      </c>
    </row>
  </sheetData>
  <sheetProtection algorithmName="SHA-512" hashValue="CVzYXICvCvN8yg+GLQcx3okpOtBHk6cw+617rbyYsvg+9Cs8zt1J4f9heod0sY7oHo5MSOJ9ieitVwTbMswY6g==" saltValue="GbhrF+rRHCyN2jI9LXz6mw==" spinCount="100000" sheet="1" objects="1" scenarios="1" selectLockedCells="1" selectUnlockedCells="1"/>
  <mergeCells count="56">
    <mergeCell ref="P14:P17"/>
    <mergeCell ref="Q14:Q17"/>
    <mergeCell ref="R14:R17"/>
    <mergeCell ref="P2:P3"/>
    <mergeCell ref="Q2:Q3"/>
    <mergeCell ref="R2:R3"/>
    <mergeCell ref="P4:P5"/>
    <mergeCell ref="Q4:Q5"/>
    <mergeCell ref="R4:R5"/>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 ref="B4:B5"/>
    <mergeCell ref="C4:C5"/>
    <mergeCell ref="J14:J17"/>
    <mergeCell ref="K14:K17"/>
    <mergeCell ref="L14:L17"/>
    <mergeCell ref="G4:G5"/>
    <mergeCell ref="H4:H5"/>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N14:N17"/>
    <mergeCell ref="K4:K5"/>
    <mergeCell ref="L4:L5"/>
    <mergeCell ref="M4:M5"/>
    <mergeCell ref="D4:D5"/>
    <mergeCell ref="E4:E5"/>
    <mergeCell ref="F4:F5"/>
    <mergeCell ref="M14:M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F48"/>
  <sheetViews>
    <sheetView showGridLines="0" workbookViewId="0">
      <selection activeCell="E20" sqref="E20"/>
    </sheetView>
  </sheetViews>
  <sheetFormatPr baseColWidth="10" defaultRowHeight="12.75" x14ac:dyDescent="0.2"/>
  <cols>
    <col min="1" max="1" width="11.42578125" style="10"/>
    <col min="2" max="2" width="15.5703125" style="10" customWidth="1"/>
    <col min="3" max="3" width="16" style="10" customWidth="1"/>
    <col min="4" max="4" width="37.85546875" style="10" customWidth="1"/>
    <col min="5" max="5" width="56.140625" style="10" customWidth="1"/>
    <col min="6" max="6" width="15.42578125" style="10" customWidth="1"/>
    <col min="7" max="16384" width="11.42578125" style="10"/>
  </cols>
  <sheetData>
    <row r="1" spans="2:6" ht="13.5" thickBot="1" x14ac:dyDescent="0.25">
      <c r="B1" s="770" t="s">
        <v>456</v>
      </c>
      <c r="C1" s="771"/>
      <c r="D1" s="771"/>
      <c r="E1" s="772"/>
      <c r="F1" s="71"/>
    </row>
    <row r="2" spans="2:6" ht="13.5" thickBot="1" x14ac:dyDescent="0.25">
      <c r="B2" s="234" t="s">
        <v>514</v>
      </c>
      <c r="C2" s="235" t="s">
        <v>254</v>
      </c>
      <c r="D2" s="236" t="s">
        <v>457</v>
      </c>
      <c r="E2" s="237" t="s">
        <v>0</v>
      </c>
    </row>
    <row r="3" spans="2:6" ht="12.75" customHeight="1" x14ac:dyDescent="0.2">
      <c r="B3" s="764" t="s">
        <v>460</v>
      </c>
      <c r="C3" s="752" t="s">
        <v>34</v>
      </c>
      <c r="D3" s="753" t="s">
        <v>458</v>
      </c>
      <c r="E3" s="51" t="s">
        <v>459</v>
      </c>
    </row>
    <row r="4" spans="2:6" x14ac:dyDescent="0.2">
      <c r="B4" s="765"/>
      <c r="C4" s="747"/>
      <c r="D4" s="750"/>
      <c r="E4" s="52" t="s">
        <v>461</v>
      </c>
    </row>
    <row r="5" spans="2:6" x14ac:dyDescent="0.2">
      <c r="B5" s="765"/>
      <c r="C5" s="747"/>
      <c r="D5" s="750"/>
      <c r="E5" s="53" t="s">
        <v>462</v>
      </c>
    </row>
    <row r="6" spans="2:6" x14ac:dyDescent="0.2">
      <c r="B6" s="765"/>
      <c r="C6" s="747"/>
      <c r="D6" s="750"/>
      <c r="E6" s="54" t="s">
        <v>463</v>
      </c>
    </row>
    <row r="7" spans="2:6" ht="13.5" thickBot="1" x14ac:dyDescent="0.25">
      <c r="B7" s="765"/>
      <c r="C7" s="756"/>
      <c r="D7" s="757"/>
      <c r="E7" s="55" t="s">
        <v>511</v>
      </c>
    </row>
    <row r="8" spans="2:6" x14ac:dyDescent="0.2">
      <c r="B8" s="765"/>
      <c r="C8" s="758" t="s">
        <v>35</v>
      </c>
      <c r="D8" s="753" t="s">
        <v>464</v>
      </c>
      <c r="E8" s="56" t="s">
        <v>465</v>
      </c>
    </row>
    <row r="9" spans="2:6" x14ac:dyDescent="0.2">
      <c r="B9" s="765"/>
      <c r="C9" s="747"/>
      <c r="D9" s="759"/>
      <c r="E9" s="57" t="s">
        <v>466</v>
      </c>
    </row>
    <row r="10" spans="2:6" ht="13.5" thickBot="1" x14ac:dyDescent="0.25">
      <c r="B10" s="765"/>
      <c r="C10" s="756"/>
      <c r="D10" s="760"/>
      <c r="E10" s="58" t="s">
        <v>467</v>
      </c>
    </row>
    <row r="11" spans="2:6" ht="25.5" customHeight="1" x14ac:dyDescent="0.2">
      <c r="B11" s="765"/>
      <c r="C11" s="761" t="s">
        <v>36</v>
      </c>
      <c r="D11" s="762" t="s">
        <v>515</v>
      </c>
      <c r="E11" s="59" t="s">
        <v>468</v>
      </c>
    </row>
    <row r="12" spans="2:6" ht="24" customHeight="1" x14ac:dyDescent="0.2">
      <c r="B12" s="765"/>
      <c r="C12" s="747"/>
      <c r="D12" s="754"/>
      <c r="E12" s="60" t="s">
        <v>469</v>
      </c>
    </row>
    <row r="13" spans="2:6" ht="24.75" customHeight="1" thickBot="1" x14ac:dyDescent="0.25">
      <c r="B13" s="765"/>
      <c r="C13" s="747"/>
      <c r="D13" s="755"/>
      <c r="E13" s="61" t="s">
        <v>470</v>
      </c>
    </row>
    <row r="14" spans="2:6" ht="28.5" customHeight="1" x14ac:dyDescent="0.2">
      <c r="B14" s="765"/>
      <c r="C14" s="763" t="s">
        <v>37</v>
      </c>
      <c r="D14" s="749" t="s">
        <v>471</v>
      </c>
      <c r="E14" s="62" t="s">
        <v>472</v>
      </c>
    </row>
    <row r="15" spans="2:6" ht="17.25" customHeight="1" x14ac:dyDescent="0.2">
      <c r="B15" s="765"/>
      <c r="C15" s="747"/>
      <c r="D15" s="754"/>
      <c r="E15" s="57" t="s">
        <v>473</v>
      </c>
    </row>
    <row r="16" spans="2:6" ht="26.25" thickBot="1" x14ac:dyDescent="0.25">
      <c r="B16" s="765"/>
      <c r="C16" s="747"/>
      <c r="D16" s="754"/>
      <c r="E16" s="57" t="s">
        <v>474</v>
      </c>
    </row>
    <row r="17" spans="2:5" ht="28.5" customHeight="1" x14ac:dyDescent="0.2">
      <c r="B17" s="765"/>
      <c r="C17" s="763" t="s">
        <v>222</v>
      </c>
      <c r="D17" s="749" t="s">
        <v>510</v>
      </c>
      <c r="E17" s="62" t="s">
        <v>475</v>
      </c>
    </row>
    <row r="18" spans="2:5" ht="21" customHeight="1" thickBot="1" x14ac:dyDescent="0.25">
      <c r="B18" s="765"/>
      <c r="C18" s="747"/>
      <c r="D18" s="754"/>
      <c r="E18" s="57" t="s">
        <v>476</v>
      </c>
    </row>
    <row r="19" spans="2:5" x14ac:dyDescent="0.2">
      <c r="B19" s="765"/>
      <c r="C19" s="746" t="s">
        <v>141</v>
      </c>
      <c r="D19" s="749" t="s">
        <v>517</v>
      </c>
      <c r="E19" s="62" t="s">
        <v>516</v>
      </c>
    </row>
    <row r="20" spans="2:5" x14ac:dyDescent="0.2">
      <c r="B20" s="765"/>
      <c r="C20" s="747"/>
      <c r="D20" s="750"/>
      <c r="E20" s="57" t="s">
        <v>477</v>
      </c>
    </row>
    <row r="21" spans="2:5" x14ac:dyDescent="0.2">
      <c r="B21" s="765"/>
      <c r="C21" s="747"/>
      <c r="D21" s="750"/>
      <c r="E21" s="57" t="s">
        <v>478</v>
      </c>
    </row>
    <row r="22" spans="2:5" ht="13.5" thickBot="1" x14ac:dyDescent="0.25">
      <c r="B22" s="765"/>
      <c r="C22" s="748"/>
      <c r="D22" s="751"/>
      <c r="E22" s="63" t="s">
        <v>479</v>
      </c>
    </row>
    <row r="23" spans="2:5" x14ac:dyDescent="0.2">
      <c r="B23" s="765"/>
      <c r="C23" s="752" t="s">
        <v>38</v>
      </c>
      <c r="D23" s="753" t="s">
        <v>480</v>
      </c>
      <c r="E23" s="64" t="s">
        <v>481</v>
      </c>
    </row>
    <row r="24" spans="2:5" x14ac:dyDescent="0.2">
      <c r="B24" s="765"/>
      <c r="C24" s="747"/>
      <c r="D24" s="754"/>
      <c r="E24" s="65" t="s">
        <v>482</v>
      </c>
    </row>
    <row r="25" spans="2:5" x14ac:dyDescent="0.2">
      <c r="B25" s="765"/>
      <c r="C25" s="747"/>
      <c r="D25" s="754"/>
      <c r="E25" s="65" t="s">
        <v>483</v>
      </c>
    </row>
    <row r="26" spans="2:5" x14ac:dyDescent="0.2">
      <c r="B26" s="765"/>
      <c r="C26" s="747"/>
      <c r="D26" s="754"/>
      <c r="E26" s="66" t="s">
        <v>484</v>
      </c>
    </row>
    <row r="27" spans="2:5" ht="13.5" thickBot="1" x14ac:dyDescent="0.25">
      <c r="B27" s="765"/>
      <c r="C27" s="747"/>
      <c r="D27" s="755"/>
      <c r="E27" s="60" t="s">
        <v>485</v>
      </c>
    </row>
    <row r="28" spans="2:5" ht="102" x14ac:dyDescent="0.2">
      <c r="B28" s="766"/>
      <c r="C28" s="238" t="s">
        <v>552</v>
      </c>
      <c r="D28" s="239" t="s">
        <v>558</v>
      </c>
      <c r="E28" s="240" t="s">
        <v>555</v>
      </c>
    </row>
    <row r="29" spans="2:5" ht="76.5" x14ac:dyDescent="0.2">
      <c r="B29" s="766"/>
      <c r="C29" s="241" t="s">
        <v>549</v>
      </c>
      <c r="D29" s="242" t="s">
        <v>551</v>
      </c>
      <c r="E29" s="243" t="s">
        <v>556</v>
      </c>
    </row>
    <row r="30" spans="2:5" ht="128.25" thickBot="1" x14ac:dyDescent="0.25">
      <c r="B30" s="767"/>
      <c r="C30" s="244" t="s">
        <v>550</v>
      </c>
      <c r="D30" s="245" t="s">
        <v>554</v>
      </c>
      <c r="E30" s="246" t="s">
        <v>553</v>
      </c>
    </row>
    <row r="31" spans="2:5" x14ac:dyDescent="0.2">
      <c r="B31" s="765" t="s">
        <v>512</v>
      </c>
      <c r="C31" s="761" t="s">
        <v>257</v>
      </c>
      <c r="D31" s="762" t="s">
        <v>486</v>
      </c>
      <c r="E31" s="59" t="s">
        <v>487</v>
      </c>
    </row>
    <row r="32" spans="2:5" x14ac:dyDescent="0.2">
      <c r="B32" s="773"/>
      <c r="C32" s="747"/>
      <c r="D32" s="754"/>
      <c r="E32" s="57" t="s">
        <v>488</v>
      </c>
    </row>
    <row r="33" spans="2:5" ht="26.25" thickBot="1" x14ac:dyDescent="0.25">
      <c r="B33" s="773"/>
      <c r="C33" s="747"/>
      <c r="D33" s="754"/>
      <c r="E33" s="57" t="s">
        <v>489</v>
      </c>
    </row>
    <row r="34" spans="2:5" x14ac:dyDescent="0.2">
      <c r="B34" s="773"/>
      <c r="C34" s="763" t="s">
        <v>39</v>
      </c>
      <c r="D34" s="768" t="s">
        <v>490</v>
      </c>
      <c r="E34" s="62" t="s">
        <v>491</v>
      </c>
    </row>
    <row r="35" spans="2:5" x14ac:dyDescent="0.2">
      <c r="B35" s="773"/>
      <c r="C35" s="747"/>
      <c r="D35" s="754"/>
      <c r="E35" s="57" t="s">
        <v>492</v>
      </c>
    </row>
    <row r="36" spans="2:5" x14ac:dyDescent="0.2">
      <c r="B36" s="773"/>
      <c r="C36" s="747"/>
      <c r="D36" s="754"/>
      <c r="E36" s="57" t="s">
        <v>493</v>
      </c>
    </row>
    <row r="37" spans="2:5" ht="13.5" thickBot="1" x14ac:dyDescent="0.25">
      <c r="B37" s="773"/>
      <c r="C37" s="748"/>
      <c r="D37" s="775"/>
      <c r="E37" s="63" t="s">
        <v>494</v>
      </c>
    </row>
    <row r="38" spans="2:5" x14ac:dyDescent="0.2">
      <c r="B38" s="773"/>
      <c r="C38" s="763" t="s">
        <v>40</v>
      </c>
      <c r="D38" s="768" t="s">
        <v>495</v>
      </c>
      <c r="E38" s="67" t="s">
        <v>496</v>
      </c>
    </row>
    <row r="39" spans="2:5" x14ac:dyDescent="0.2">
      <c r="B39" s="773"/>
      <c r="C39" s="747"/>
      <c r="D39" s="759"/>
      <c r="E39" s="68" t="s">
        <v>513</v>
      </c>
    </row>
    <row r="40" spans="2:5" x14ac:dyDescent="0.2">
      <c r="B40" s="773"/>
      <c r="C40" s="747"/>
      <c r="D40" s="759"/>
      <c r="E40" s="65" t="s">
        <v>497</v>
      </c>
    </row>
    <row r="41" spans="2:5" ht="13.5" thickBot="1" x14ac:dyDescent="0.25">
      <c r="B41" s="773"/>
      <c r="C41" s="748"/>
      <c r="D41" s="776"/>
      <c r="E41" s="69" t="s">
        <v>498</v>
      </c>
    </row>
    <row r="42" spans="2:5" ht="20.25" customHeight="1" x14ac:dyDescent="0.2">
      <c r="B42" s="773"/>
      <c r="C42" s="763" t="s">
        <v>41</v>
      </c>
      <c r="D42" s="768" t="s">
        <v>499</v>
      </c>
      <c r="E42" s="67" t="s">
        <v>500</v>
      </c>
    </row>
    <row r="43" spans="2:5" ht="21" customHeight="1" thickBot="1" x14ac:dyDescent="0.25">
      <c r="B43" s="773"/>
      <c r="C43" s="747"/>
      <c r="D43" s="759"/>
      <c r="E43" s="65" t="s">
        <v>501</v>
      </c>
    </row>
    <row r="44" spans="2:5" x14ac:dyDescent="0.2">
      <c r="B44" s="773"/>
      <c r="C44" s="763" t="s">
        <v>221</v>
      </c>
      <c r="D44" s="768" t="s">
        <v>502</v>
      </c>
      <c r="E44" s="62" t="s">
        <v>503</v>
      </c>
    </row>
    <row r="45" spans="2:5" x14ac:dyDescent="0.2">
      <c r="B45" s="773"/>
      <c r="C45" s="747"/>
      <c r="D45" s="750"/>
      <c r="E45" s="57" t="s">
        <v>504</v>
      </c>
    </row>
    <row r="46" spans="2:5" ht="17.25" customHeight="1" thickBot="1" x14ac:dyDescent="0.25">
      <c r="B46" s="773"/>
      <c r="C46" s="747"/>
      <c r="D46" s="750"/>
      <c r="E46" s="60" t="s">
        <v>505</v>
      </c>
    </row>
    <row r="47" spans="2:5" ht="30" customHeight="1" x14ac:dyDescent="0.2">
      <c r="B47" s="773"/>
      <c r="C47" s="758" t="s">
        <v>506</v>
      </c>
      <c r="D47" s="769" t="s">
        <v>507</v>
      </c>
      <c r="E47" s="56" t="s">
        <v>508</v>
      </c>
    </row>
    <row r="48" spans="2:5" ht="20.25" customHeight="1" thickBot="1" x14ac:dyDescent="0.25">
      <c r="B48" s="774"/>
      <c r="C48" s="756"/>
      <c r="D48" s="760"/>
      <c r="E48" s="70" t="s">
        <v>509</v>
      </c>
    </row>
  </sheetData>
  <sheetProtection algorithmName="SHA-512" hashValue="1EsbMLZ2h09LQw399V20FgUhSw0UfMu5KOgooNsV7/Mjf1nUuQ23iyuF8vVfLhVB36DM7M9na3nG12kRijqoWQ==" saltValue="1PTZEJ2U8u4kT74RPB7Y1A==" spinCount="100000" sheet="1" objects="1" scenarios="1" selectLockedCells="1" selectUnlockedCells="1"/>
  <mergeCells count="29">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 ref="C19:C22"/>
    <mergeCell ref="D19:D22"/>
    <mergeCell ref="C23:C27"/>
    <mergeCell ref="D23:D27"/>
    <mergeCell ref="C3:C7"/>
    <mergeCell ref="D3:D7"/>
    <mergeCell ref="D17:D18"/>
    <mergeCell ref="C8:C10"/>
    <mergeCell ref="D8:D10"/>
    <mergeCell ref="C11:C13"/>
    <mergeCell ref="D11:D13"/>
    <mergeCell ref="C14:C16"/>
    <mergeCell ref="D14:D1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2025-12-15T22:02:10Z</dcterms:modified>
</cp:coreProperties>
</file>