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firstSheet="1" activeTab="4"/>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R338" i="12" s="1"/>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98" i="12" l="1"/>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64" i="12"/>
  <c r="V440"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V164" i="12" s="1"/>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V260" i="12" s="1"/>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9" i="12"/>
  <c r="V248" i="12"/>
  <c r="V239" i="12"/>
  <c r="V236" i="12"/>
  <c r="V194" i="12"/>
  <c r="V200" i="12"/>
  <c r="V176"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<sst xmlns="http://schemas.openxmlformats.org/spreadsheetml/2006/main" count="9358" uniqueCount="3002">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</sst>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9"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42" fillId="0"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14" fillId="0" borderId="2" xfId="0" applyFont="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protection locked="0" hidden="1"/>
    </xf>
    <xf numFmtId="9" fontId="14" fillId="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1" fontId="14" fillId="0" borderId="2" xfId="0" applyNumberFormat="1" applyFont="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42" fillId="10" borderId="2" xfId="0" applyFont="1" applyFill="1" applyBorder="1" applyAlignment="1">
      <alignment horizontal="center" vertical="center" wrapText="1"/>
    </xf>
    <xf numFmtId="0" fontId="44" fillId="2" borderId="0" xfId="0" applyFont="1" applyFill="1" applyBorder="1" applyAlignment="1" applyProtection="1">
      <alignment horizontal="center" vertical="center"/>
    </xf>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0" borderId="0" xfId="0" applyFont="1"/>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10" borderId="2" xfId="0" applyFont="1" applyFill="1" applyBorder="1" applyAlignment="1" applyProtection="1">
      <alignment horizontal="center" vertical="top" wrapText="1"/>
      <protection locked="0"/>
    </xf>
    <xf numFmtId="0" fontId="14" fillId="10" borderId="2" xfId="0" quotePrefix="1"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14" fillId="5" borderId="2" xfId="4"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10" fontId="14" fillId="5" borderId="2" xfId="3"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19" fillId="9" borderId="2"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NumberFormat="1" applyFont="1" applyFill="1" applyBorder="1" applyAlignment="1" applyProtection="1">
      <alignment horizontal="center" vertical="center" wrapText="1"/>
    </xf>
    <xf numFmtId="9" fontId="14" fillId="5" borderId="2" xfId="3"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textRotation="90" wrapText="1"/>
      <protection locked="0"/>
    </xf>
    <xf numFmtId="0" fontId="14" fillId="0" borderId="2" xfId="0" applyFont="1" applyFill="1" applyBorder="1" applyAlignment="1" applyProtection="1">
      <alignment horizontal="center" vertical="center" textRotation="90" wrapText="1"/>
    </xf>
    <xf numFmtId="0" fontId="14" fillId="5" borderId="1" xfId="4"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10" fontId="14" fillId="5" borderId="1" xfId="3" applyNumberFormat="1" applyFont="1" applyFill="1" applyBorder="1" applyAlignment="1" applyProtection="1">
      <alignment horizontal="center" vertical="center" wrapText="1"/>
      <protection locked="0"/>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9" fontId="14" fillId="5" borderId="1" xfId="3"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0" fontId="26" fillId="21" borderId="53" xfId="0"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10" fontId="26" fillId="21" borderId="53" xfId="0" applyNumberFormat="1"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0" fontId="14" fillId="5" borderId="24"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4" fillId="10" borderId="2" xfId="0" applyFont="1" applyFill="1" applyBorder="1" applyAlignment="1" applyProtection="1">
      <alignment horizontal="center" vertical="center" textRotation="90" wrapText="1"/>
    </xf>
    <xf numFmtId="0" fontId="14" fillId="5" borderId="72"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6" fillId="0" borderId="18"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2" xfId="0" applyFont="1" applyBorder="1" applyAlignment="1">
      <alignment horizontal="center" vertical="top" wrapText="1"/>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17"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57" xfId="0" applyFont="1" applyBorder="1" applyAlignment="1">
      <alignment horizontal="center" vertical="center" wrapText="1"/>
    </xf>
    <xf numFmtId="0" fontId="34" fillId="0" borderId="59" xfId="0" applyFont="1" applyBorder="1"/>
    <xf numFmtId="0" fontId="34" fillId="0" borderId="60" xfId="0" applyFont="1" applyBorder="1"/>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5" fillId="0" borderId="59" xfId="0" applyFont="1" applyBorder="1" applyAlignment="1">
      <alignment horizontal="center" vertical="center" wrapText="1"/>
    </xf>
    <xf numFmtId="0" fontId="3" fillId="0" borderId="53" xfId="0" applyFont="1" applyBorder="1" applyAlignment="1">
      <alignment horizontal="center" vertical="center" wrapText="1"/>
    </xf>
    <xf numFmtId="0" fontId="34" fillId="0" borderId="53" xfId="0" applyFont="1" applyBorder="1"/>
    <xf numFmtId="0" fontId="34" fillId="0" borderId="56" xfId="0" applyFont="1" applyBorder="1"/>
    <xf numFmtId="0" fontId="35" fillId="0" borderId="66" xfId="0" applyFont="1" applyBorder="1" applyAlignment="1">
      <alignment horizontal="center" vertical="center" wrapText="1"/>
    </xf>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0" fillId="0" borderId="53"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85" zoomScaleNormal="85" zoomScaleSheetLayoutView="100" workbookViewId="0">
      <pane xSplit="1" ySplit="31" topLeftCell="B32" activePane="bottomRight" state="frozen"/>
      <selection pane="topRight" activeCell="B1" sqref="B1"/>
      <selection pane="bottomLeft" activeCell="A32" sqref="A32"/>
      <selection pane="bottomRight" activeCell="D464" sqref="D464:D466"/>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51" t="s">
        <v>67</v>
      </c>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51" t="s">
        <v>51</v>
      </c>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45" t="s">
        <v>155</v>
      </c>
      <c r="B6" s="346"/>
      <c r="C6" s="346"/>
      <c r="D6" s="347"/>
      <c r="E6" s="354" t="s">
        <v>149</v>
      </c>
      <c r="F6" s="355"/>
      <c r="G6" s="356"/>
      <c r="K6" s="352" t="s">
        <v>52</v>
      </c>
      <c r="L6" s="353"/>
      <c r="M6" s="265">
        <v>45352</v>
      </c>
      <c r="N6" s="266"/>
      <c r="O6" s="266"/>
      <c r="P6" s="266"/>
      <c r="Q6" s="266"/>
      <c r="R6" s="266"/>
      <c r="S6" s="266"/>
      <c r="T6" s="267"/>
      <c r="U6" s="267"/>
      <c r="V6" s="268"/>
      <c r="AB6" s="269"/>
      <c r="AC6" s="269"/>
      <c r="AD6" s="269"/>
      <c r="AE6" s="269"/>
      <c r="AF6" s="269"/>
      <c r="BA6" s="270"/>
      <c r="BB6" s="271"/>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49" t="s">
        <v>53</v>
      </c>
      <c r="B8" s="349" t="s">
        <v>539</v>
      </c>
      <c r="C8" s="349" t="s">
        <v>543</v>
      </c>
      <c r="D8" s="349" t="s">
        <v>540</v>
      </c>
      <c r="E8" s="349" t="s">
        <v>448</v>
      </c>
      <c r="F8" s="349" t="s">
        <v>541</v>
      </c>
      <c r="G8" s="349" t="s">
        <v>75</v>
      </c>
      <c r="H8" s="349"/>
      <c r="I8" s="349"/>
      <c r="J8" s="349"/>
      <c r="K8" s="349"/>
      <c r="L8" s="349"/>
      <c r="M8" s="349"/>
      <c r="N8" s="349" t="s">
        <v>76</v>
      </c>
      <c r="O8" s="349"/>
      <c r="P8" s="349"/>
      <c r="Q8" s="349"/>
      <c r="R8" s="349"/>
      <c r="S8" s="349" t="s">
        <v>71</v>
      </c>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t="s">
        <v>72</v>
      </c>
      <c r="AT8" s="349"/>
      <c r="AU8" s="349" t="s">
        <v>33</v>
      </c>
      <c r="AV8" s="349"/>
      <c r="AW8" s="349" t="s">
        <v>77</v>
      </c>
      <c r="AX8" s="349"/>
      <c r="AY8" s="349"/>
      <c r="AZ8" s="349"/>
      <c r="BA8" s="349"/>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49"/>
      <c r="B9" s="349"/>
      <c r="C9" s="349"/>
      <c r="D9" s="349"/>
      <c r="E9" s="349"/>
      <c r="F9" s="349"/>
      <c r="G9" s="349" t="s">
        <v>258</v>
      </c>
      <c r="H9" s="349" t="s">
        <v>259</v>
      </c>
      <c r="I9" s="349" t="s">
        <v>31</v>
      </c>
      <c r="J9" s="349" t="s">
        <v>70</v>
      </c>
      <c r="K9" s="349" t="s">
        <v>4</v>
      </c>
      <c r="L9" s="349" t="s">
        <v>0</v>
      </c>
      <c r="M9" s="349" t="s">
        <v>32</v>
      </c>
      <c r="N9" s="349" t="s">
        <v>5</v>
      </c>
      <c r="O9" s="211"/>
      <c r="P9" s="349" t="s">
        <v>6</v>
      </c>
      <c r="Q9" s="211"/>
      <c r="R9" s="349" t="s">
        <v>563</v>
      </c>
      <c r="S9" s="349" t="s">
        <v>410</v>
      </c>
      <c r="T9" s="349"/>
      <c r="U9" s="349"/>
      <c r="V9" s="349"/>
      <c r="W9" s="349"/>
      <c r="X9" s="349" t="s">
        <v>409</v>
      </c>
      <c r="Y9" s="349"/>
      <c r="Z9" s="349"/>
      <c r="AA9" s="349"/>
      <c r="AB9" s="349"/>
      <c r="AC9" s="349"/>
      <c r="AD9" s="349"/>
      <c r="AE9" s="349"/>
      <c r="AF9" s="349"/>
      <c r="AG9" s="349"/>
      <c r="AH9" s="349"/>
      <c r="AI9" s="349"/>
      <c r="AJ9" s="349"/>
      <c r="AK9" s="349"/>
      <c r="AL9" s="349"/>
      <c r="AM9" s="349"/>
      <c r="AN9" s="349"/>
      <c r="AO9" s="349"/>
      <c r="AP9" s="349"/>
      <c r="AQ9" s="349" t="s">
        <v>394</v>
      </c>
      <c r="AR9" s="349"/>
      <c r="AS9" s="349"/>
      <c r="AT9" s="349"/>
      <c r="AU9" s="349"/>
      <c r="AV9" s="349"/>
      <c r="AW9" s="349"/>
      <c r="AX9" s="349"/>
      <c r="AY9" s="349"/>
      <c r="AZ9" s="349"/>
      <c r="BA9" s="349"/>
      <c r="BB9" s="156"/>
      <c r="BC9" s="156"/>
      <c r="BD9" s="156"/>
      <c r="BE9" s="156"/>
      <c r="BF9" s="156"/>
      <c r="BG9" s="156"/>
      <c r="BH9" s="156"/>
      <c r="CF9" s="158"/>
      <c r="CG9" s="158"/>
      <c r="CH9" s="158"/>
      <c r="CI9" s="158"/>
    </row>
    <row r="10" spans="1:89" s="154" customFormat="1" ht="75" hidden="1" customHeight="1" x14ac:dyDescent="0.2">
      <c r="A10" s="349"/>
      <c r="B10" s="349"/>
      <c r="C10" s="349"/>
      <c r="D10" s="349"/>
      <c r="E10" s="349"/>
      <c r="F10" s="349"/>
      <c r="G10" s="349"/>
      <c r="H10" s="349"/>
      <c r="I10" s="349"/>
      <c r="J10" s="349"/>
      <c r="K10" s="349"/>
      <c r="L10" s="349"/>
      <c r="M10" s="349"/>
      <c r="N10" s="349"/>
      <c r="O10" s="211"/>
      <c r="P10" s="349"/>
      <c r="Q10" s="211"/>
      <c r="R10" s="349"/>
      <c r="S10" s="349" t="s">
        <v>404</v>
      </c>
      <c r="T10" s="349"/>
      <c r="U10" s="349"/>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24">
        <v>1</v>
      </c>
      <c r="B11" s="324" t="s">
        <v>186</v>
      </c>
      <c r="C11" s="325" t="str">
        <f>+VLOOKUP(B11,$A$568:$B$606,2,0)</f>
        <v>JUAN MAURICIO CASTAÑO ROJAS</v>
      </c>
      <c r="D11" s="336" t="s">
        <v>150</v>
      </c>
      <c r="E11" s="325"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4" t="s">
        <v>265</v>
      </c>
      <c r="G11" s="203" t="s">
        <v>260</v>
      </c>
      <c r="H11" s="203" t="s">
        <v>37</v>
      </c>
      <c r="I11" s="127" t="s">
        <v>566</v>
      </c>
      <c r="J11" s="324" t="s">
        <v>107</v>
      </c>
      <c r="K11" s="337" t="s">
        <v>579</v>
      </c>
      <c r="L11" s="337" t="s">
        <v>580</v>
      </c>
      <c r="M11" s="337" t="s">
        <v>581</v>
      </c>
      <c r="N11" s="324" t="s">
        <v>127</v>
      </c>
      <c r="O11" s="332">
        <f t="shared" ref="O11" si="0">IF(N11="ALTA",5,IF(N11="MEDIO ALTA",4,IF(N11="MEDIA",3,IF(N11="MEDIO BAJA",2,IF(N11="BAJA",1,0)))))</f>
        <v>1</v>
      </c>
      <c r="P11" s="324" t="s">
        <v>139</v>
      </c>
      <c r="Q11" s="332">
        <f>IF(P11="ALTO",5,IF(P11="MEDIO-ALTO",4,IF(P11="MEDIO",3,IF(P11="MEDIO-BAJO",2,IF(P11="BAJO",1,0)))))</f>
        <v>5</v>
      </c>
      <c r="R11" s="332">
        <f>Q11*O11</f>
        <v>5</v>
      </c>
      <c r="S11" s="128" t="s">
        <v>315</v>
      </c>
      <c r="T11" s="129">
        <f t="shared" ref="T11:T74" si="1">IF(S11=$S$542,1,IF(S11=$S$538,5,IF(S11=$S$539,4,IF(S11=$S$540,3,IF(S11=$S$541,2,0)))))</f>
        <v>1</v>
      </c>
      <c r="U11" s="325">
        <f>ROUND(AVERAGEIF(T11:T13,"&gt;0"),0)</f>
        <v>1</v>
      </c>
      <c r="V11" s="325">
        <f>U11*0.6</f>
        <v>0.6</v>
      </c>
      <c r="W11" s="203" t="s">
        <v>594</v>
      </c>
      <c r="X11" s="324">
        <f>IF(S11="No_existen",5*$X$10,Y11*$X$10)</f>
        <v>0.2</v>
      </c>
      <c r="Y11" s="329">
        <f>ROUND(AVERAGEIF(Z11:Z13,"&gt;0"),0)</f>
        <v>4</v>
      </c>
      <c r="Z11" s="206">
        <f t="shared" ref="Z11:Z74" si="2">IF(AA11=$AA$540,1,IF(AA11=$AA$539,2,IF(AA11=$AA$538,4,IF(S11="No_existen",5,0))))</f>
        <v>4</v>
      </c>
      <c r="AA11" s="203" t="s">
        <v>318</v>
      </c>
      <c r="AB11" s="203"/>
      <c r="AC11" s="329">
        <f>IF(S11="No_existen",5*$AC$10,AD11*$AC$10)</f>
        <v>0.15</v>
      </c>
      <c r="AD11" s="325">
        <f>ROUND(AVERAGEIF(AE11:AE13,"&gt;0"),0)</f>
        <v>1</v>
      </c>
      <c r="AE11" s="202">
        <f t="shared" ref="AE11:AE74" si="3">IF(AF11=$AG$539,1,IF(AF11=$AG$538,4,IF(S11="No_existen",5,0)))</f>
        <v>1</v>
      </c>
      <c r="AF11" s="203" t="s">
        <v>295</v>
      </c>
      <c r="AG11" s="203" t="s">
        <v>606</v>
      </c>
      <c r="AH11" s="329">
        <f>IF(S11="No_existen",5*$AH$10,AI11*$AH$10)</f>
        <v>0.1</v>
      </c>
      <c r="AI11" s="325">
        <f>ROUND(AVERAGEIF(AJ11:AJ13,"&gt;0"),0)</f>
        <v>1</v>
      </c>
      <c r="AJ11" s="202">
        <f t="shared" ref="AJ11:AJ74" si="4">IF(AK11=$AK$538,1,IF(AK11=$AK$539,4,IF(S11="No_existen",5,0)))</f>
        <v>1</v>
      </c>
      <c r="AK11" s="203" t="s">
        <v>292</v>
      </c>
      <c r="AL11" s="203" t="s">
        <v>307</v>
      </c>
      <c r="AM11" s="329">
        <f t="shared" ref="AM11" si="5">IF(S11="No_existen",5*$AM$10,AN11*$AM$10)</f>
        <v>0.4</v>
      </c>
      <c r="AN11" s="325">
        <f>ROUND(AVERAGEIF(AO11:AO13,"&gt;0"),0)</f>
        <v>4</v>
      </c>
      <c r="AO11" s="202">
        <f t="shared" ref="AO11:AO75" si="6">IF(AP11="Preventivo",1,IF(AP11="Detectivo",4, IF(S11="No_existen",5,0)))</f>
        <v>4</v>
      </c>
      <c r="AP11" s="203" t="s">
        <v>613</v>
      </c>
      <c r="AQ11" s="325">
        <f>ROUND(AVERAGE(U11,Y11,AD11,AI11,AN11),0)</f>
        <v>2</v>
      </c>
      <c r="AR11" s="325" t="str">
        <f>IF(AQ11&lt;1.5,"FUERTE",IF(AND(AQ11&gt;=1.5,AQ11&lt;2.5),"ACEPTABLE",IF(AQ11&gt;=5,"INEXISTENTE","DÉBIL")))</f>
        <v>ACEPTABLE</v>
      </c>
      <c r="AS11" s="327">
        <f>IF(R11=0,0,ROUND((R11*AQ11),0))</f>
        <v>10</v>
      </c>
      <c r="AT11" s="327" t="str">
        <f>IF(AS11&gt;=36,"GRAVE", IF(AS11&lt;=10, "LEVE", "MODERADO"))</f>
        <v>LEVE</v>
      </c>
      <c r="AU11" s="337" t="s">
        <v>615</v>
      </c>
      <c r="AV11" s="338">
        <v>0</v>
      </c>
      <c r="AW11" s="203" t="s">
        <v>89</v>
      </c>
      <c r="AX11" s="203"/>
      <c r="AY11" s="130"/>
      <c r="AZ11" s="131"/>
      <c r="BA11" s="207"/>
      <c r="BB11" s="145"/>
      <c r="BC11" s="145"/>
      <c r="BD11" s="145"/>
      <c r="BE11" s="145"/>
      <c r="BF11" s="145"/>
      <c r="BG11" s="145"/>
      <c r="BH11" s="145"/>
      <c r="BI11" s="165"/>
    </row>
    <row r="12" spans="1:89" ht="79.5" hidden="1" customHeight="1" x14ac:dyDescent="0.2">
      <c r="A12" s="324"/>
      <c r="B12" s="324"/>
      <c r="C12" s="325"/>
      <c r="D12" s="336"/>
      <c r="E12" s="325"/>
      <c r="F12" s="324"/>
      <c r="G12" s="203" t="s">
        <v>261</v>
      </c>
      <c r="H12" s="203" t="s">
        <v>41</v>
      </c>
      <c r="I12" s="127" t="s">
        <v>567</v>
      </c>
      <c r="J12" s="324"/>
      <c r="K12" s="337"/>
      <c r="L12" s="337"/>
      <c r="M12" s="337"/>
      <c r="N12" s="324"/>
      <c r="O12" s="332"/>
      <c r="P12" s="324"/>
      <c r="Q12" s="332"/>
      <c r="R12" s="332"/>
      <c r="S12" s="128"/>
      <c r="T12" s="129">
        <f t="shared" si="1"/>
        <v>0</v>
      </c>
      <c r="U12" s="325"/>
      <c r="V12" s="325"/>
      <c r="W12" s="203"/>
      <c r="X12" s="324"/>
      <c r="Y12" s="329"/>
      <c r="Z12" s="206">
        <f t="shared" si="2"/>
        <v>0</v>
      </c>
      <c r="AA12" s="203"/>
      <c r="AB12" s="203"/>
      <c r="AC12" s="329"/>
      <c r="AD12" s="325"/>
      <c r="AE12" s="202">
        <f t="shared" si="3"/>
        <v>0</v>
      </c>
      <c r="AF12" s="203"/>
      <c r="AG12" s="203"/>
      <c r="AH12" s="329"/>
      <c r="AI12" s="325"/>
      <c r="AJ12" s="202">
        <f t="shared" si="4"/>
        <v>0</v>
      </c>
      <c r="AK12" s="203"/>
      <c r="AL12" s="203"/>
      <c r="AM12" s="329"/>
      <c r="AN12" s="325"/>
      <c r="AO12" s="202">
        <f t="shared" si="6"/>
        <v>0</v>
      </c>
      <c r="AP12" s="203"/>
      <c r="AQ12" s="325"/>
      <c r="AR12" s="325"/>
      <c r="AS12" s="327"/>
      <c r="AT12" s="327"/>
      <c r="AU12" s="337"/>
      <c r="AV12" s="337"/>
      <c r="AW12" s="203" t="s">
        <v>89</v>
      </c>
      <c r="AX12" s="203"/>
      <c r="AY12" s="130"/>
      <c r="AZ12" s="131"/>
      <c r="BA12" s="207"/>
      <c r="BB12" s="146"/>
      <c r="BC12" s="146"/>
      <c r="BD12" s="146"/>
      <c r="BE12" s="146"/>
      <c r="BF12" s="146"/>
      <c r="BG12" s="146"/>
      <c r="BH12" s="146"/>
      <c r="BI12" s="165"/>
    </row>
    <row r="13" spans="1:89" ht="72" hidden="1" customHeight="1" x14ac:dyDescent="0.2">
      <c r="A13" s="324"/>
      <c r="B13" s="324"/>
      <c r="C13" s="325"/>
      <c r="D13" s="336"/>
      <c r="E13" s="325"/>
      <c r="F13" s="324"/>
      <c r="G13" s="203"/>
      <c r="H13" s="203"/>
      <c r="I13" s="128"/>
      <c r="J13" s="324"/>
      <c r="K13" s="337"/>
      <c r="L13" s="337"/>
      <c r="M13" s="337"/>
      <c r="N13" s="324"/>
      <c r="O13" s="332"/>
      <c r="P13" s="324"/>
      <c r="Q13" s="332"/>
      <c r="R13" s="332"/>
      <c r="S13" s="128"/>
      <c r="T13" s="129">
        <f t="shared" si="1"/>
        <v>0</v>
      </c>
      <c r="U13" s="325"/>
      <c r="V13" s="325"/>
      <c r="W13" s="203"/>
      <c r="X13" s="324"/>
      <c r="Y13" s="329"/>
      <c r="Z13" s="206">
        <f t="shared" si="2"/>
        <v>0</v>
      </c>
      <c r="AA13" s="203"/>
      <c r="AB13" s="203"/>
      <c r="AC13" s="329"/>
      <c r="AD13" s="325"/>
      <c r="AE13" s="202">
        <f t="shared" si="3"/>
        <v>0</v>
      </c>
      <c r="AF13" s="203"/>
      <c r="AG13" s="203"/>
      <c r="AH13" s="329"/>
      <c r="AI13" s="325"/>
      <c r="AJ13" s="202">
        <f t="shared" si="4"/>
        <v>0</v>
      </c>
      <c r="AK13" s="203"/>
      <c r="AL13" s="203"/>
      <c r="AM13" s="329"/>
      <c r="AN13" s="325"/>
      <c r="AO13" s="202">
        <f t="shared" si="6"/>
        <v>0</v>
      </c>
      <c r="AP13" s="203"/>
      <c r="AQ13" s="325"/>
      <c r="AR13" s="325"/>
      <c r="AS13" s="327"/>
      <c r="AT13" s="327"/>
      <c r="AU13" s="337"/>
      <c r="AV13" s="337"/>
      <c r="AW13" s="203" t="s">
        <v>89</v>
      </c>
      <c r="AX13" s="203"/>
      <c r="AY13" s="130"/>
      <c r="AZ13" s="131"/>
      <c r="BA13" s="207"/>
      <c r="BB13" s="145"/>
      <c r="BC13" s="145"/>
      <c r="BD13" s="145"/>
      <c r="BE13" s="145"/>
      <c r="BF13" s="145"/>
      <c r="BG13" s="146"/>
      <c r="BH13" s="146"/>
    </row>
    <row r="14" spans="1:89" ht="85.9" hidden="1" customHeight="1" x14ac:dyDescent="0.2">
      <c r="A14" s="324">
        <v>2</v>
      </c>
      <c r="B14" s="324" t="s">
        <v>186</v>
      </c>
      <c r="C14" s="325" t="str">
        <f>+VLOOKUP(B14,$A$568:$B$606,2,0)</f>
        <v>JUAN MAURICIO CASTAÑO ROJAS</v>
      </c>
      <c r="D14" s="336" t="s">
        <v>164</v>
      </c>
      <c r="E14" s="325"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4" t="s">
        <v>265</v>
      </c>
      <c r="G14" s="203" t="s">
        <v>261</v>
      </c>
      <c r="H14" s="203" t="s">
        <v>41</v>
      </c>
      <c r="I14" s="128" t="s">
        <v>568</v>
      </c>
      <c r="J14" s="324" t="s">
        <v>107</v>
      </c>
      <c r="K14" s="324" t="s">
        <v>582</v>
      </c>
      <c r="L14" s="324" t="s">
        <v>583</v>
      </c>
      <c r="M14" s="324" t="s">
        <v>584</v>
      </c>
      <c r="N14" s="324" t="s">
        <v>147</v>
      </c>
      <c r="O14" s="332">
        <f t="shared" ref="O14" si="7">IF(N14="ALTA",5,IF(N14="MEDIO ALTA",4,IF(N14="MEDIA",3,IF(N14="MEDIO BAJA",2,IF(N14="BAJA",1,0)))))</f>
        <v>2</v>
      </c>
      <c r="P14" s="324" t="s">
        <v>209</v>
      </c>
      <c r="Q14" s="332">
        <f>IF(P14="ALTO",5,IF(P14="MEDIO-ALTO",4,IF(P14="MEDIO",3,IF(P14="MEDIO-BAJO",2,IF(P14="BAJO",1,0)))))</f>
        <v>4</v>
      </c>
      <c r="R14" s="332">
        <f>Q14*O14</f>
        <v>8</v>
      </c>
      <c r="S14" s="128" t="s">
        <v>315</v>
      </c>
      <c r="T14" s="129">
        <f t="shared" si="1"/>
        <v>1</v>
      </c>
      <c r="U14" s="325">
        <f>ROUND(AVERAGEIF(T14:T16,"&gt;0"),0)</f>
        <v>1</v>
      </c>
      <c r="V14" s="325">
        <f>U14*0.6</f>
        <v>0.6</v>
      </c>
      <c r="W14" s="203" t="s">
        <v>595</v>
      </c>
      <c r="X14" s="324">
        <f>IF(S14="No_existen",5*$X$10,Y14*$X$10)</f>
        <v>0.2</v>
      </c>
      <c r="Y14" s="329">
        <f>ROUND(AVERAGEIF(Z14:Z16,"&gt;0"),0)</f>
        <v>4</v>
      </c>
      <c r="Z14" s="206">
        <f t="shared" si="2"/>
        <v>4</v>
      </c>
      <c r="AA14" s="203" t="s">
        <v>318</v>
      </c>
      <c r="AB14" s="203"/>
      <c r="AC14" s="329">
        <f>IF(S14="No_existen",5*$AC$10,AD14*$AC$10)</f>
        <v>0.15</v>
      </c>
      <c r="AD14" s="325">
        <f>ROUND(AVERAGEIF(AE14:AE16,"&gt;0"),0)</f>
        <v>1</v>
      </c>
      <c r="AE14" s="202">
        <f t="shared" si="3"/>
        <v>1</v>
      </c>
      <c r="AF14" s="203" t="s">
        <v>295</v>
      </c>
      <c r="AG14" s="203" t="s">
        <v>607</v>
      </c>
      <c r="AH14" s="329">
        <f>IF(S14="No_existen",5*$AH$10,AI14*$AH$10)</f>
        <v>0.1</v>
      </c>
      <c r="AI14" s="325">
        <f>ROUND(AVERAGEIF(AJ14:AJ16,"&gt;0"),0)</f>
        <v>1</v>
      </c>
      <c r="AJ14" s="202">
        <f t="shared" si="4"/>
        <v>1</v>
      </c>
      <c r="AK14" s="203" t="s">
        <v>292</v>
      </c>
      <c r="AL14" s="203" t="s">
        <v>300</v>
      </c>
      <c r="AM14" s="329">
        <f t="shared" ref="AM14" si="8">IF(S14="No_existen",5*$AM$10,AN14*$AM$10)</f>
        <v>0.30000000000000004</v>
      </c>
      <c r="AN14" s="325">
        <f>ROUND(AVERAGEIF(AO14:AO16,"&gt;0"),0)</f>
        <v>3</v>
      </c>
      <c r="AO14" s="202">
        <f t="shared" si="6"/>
        <v>1</v>
      </c>
      <c r="AP14" s="203" t="s">
        <v>614</v>
      </c>
      <c r="AQ14" s="325">
        <f>ROUND(AVERAGE(U14,Y14,AD14,AI14,AN14),0)</f>
        <v>2</v>
      </c>
      <c r="AR14" s="325" t="str">
        <f t="shared" ref="AR14" si="9">IF(AQ14&lt;1.5,"FUERTE",IF(AND(AQ14&gt;=1.5,AQ14&lt;2.5),"ACEPTABLE",IF(AQ14&gt;=5,"INEXISTENTE","DÉBIL")))</f>
        <v>ACEPTABLE</v>
      </c>
      <c r="AS14" s="327">
        <f>IF(R14=0,0,ROUND((R14*AQ14),0))</f>
        <v>16</v>
      </c>
      <c r="AT14" s="327" t="str">
        <f t="shared" ref="AT14" si="10">IF(AS14&gt;=36,"GRAVE", IF(AS14&lt;=10, "LEVE", "MODERADO"))</f>
        <v>MODERADO</v>
      </c>
      <c r="AU14" s="334" t="s">
        <v>616</v>
      </c>
      <c r="AV14" s="335">
        <v>0</v>
      </c>
      <c r="AW14" s="203" t="s">
        <v>90</v>
      </c>
      <c r="AX14" s="203" t="s">
        <v>620</v>
      </c>
      <c r="AY14" s="155">
        <v>45473</v>
      </c>
      <c r="AZ14" s="131"/>
      <c r="BA14" s="207"/>
      <c r="BB14" s="146"/>
      <c r="BC14" s="146"/>
      <c r="BD14" s="146"/>
      <c r="BE14" s="146"/>
      <c r="BF14" s="146"/>
      <c r="BG14" s="145"/>
      <c r="BH14" s="145"/>
    </row>
    <row r="15" spans="1:89" ht="64.5" hidden="1" customHeight="1" x14ac:dyDescent="0.2">
      <c r="A15" s="324"/>
      <c r="B15" s="324"/>
      <c r="C15" s="325"/>
      <c r="D15" s="336"/>
      <c r="E15" s="325"/>
      <c r="F15" s="324"/>
      <c r="G15" s="203" t="s">
        <v>260</v>
      </c>
      <c r="H15" s="203" t="s">
        <v>37</v>
      </c>
      <c r="I15" s="128" t="s">
        <v>569</v>
      </c>
      <c r="J15" s="324"/>
      <c r="K15" s="324"/>
      <c r="L15" s="324"/>
      <c r="M15" s="324"/>
      <c r="N15" s="324"/>
      <c r="O15" s="332"/>
      <c r="P15" s="324"/>
      <c r="Q15" s="332"/>
      <c r="R15" s="332"/>
      <c r="S15" s="128" t="s">
        <v>315</v>
      </c>
      <c r="T15" s="129">
        <f t="shared" si="1"/>
        <v>1</v>
      </c>
      <c r="U15" s="325"/>
      <c r="V15" s="325"/>
      <c r="W15" s="203" t="s">
        <v>596</v>
      </c>
      <c r="X15" s="324"/>
      <c r="Y15" s="329"/>
      <c r="Z15" s="206">
        <f t="shared" si="2"/>
        <v>4</v>
      </c>
      <c r="AA15" s="203" t="s">
        <v>318</v>
      </c>
      <c r="AB15" s="203"/>
      <c r="AC15" s="329"/>
      <c r="AD15" s="325"/>
      <c r="AE15" s="202">
        <f t="shared" si="3"/>
        <v>1</v>
      </c>
      <c r="AF15" s="203" t="s">
        <v>295</v>
      </c>
      <c r="AG15" s="203" t="s">
        <v>608</v>
      </c>
      <c r="AH15" s="329"/>
      <c r="AI15" s="325"/>
      <c r="AJ15" s="202">
        <f t="shared" si="4"/>
        <v>1</v>
      </c>
      <c r="AK15" s="203" t="s">
        <v>292</v>
      </c>
      <c r="AL15" s="203" t="s">
        <v>307</v>
      </c>
      <c r="AM15" s="329"/>
      <c r="AN15" s="325"/>
      <c r="AO15" s="202">
        <f t="shared" si="6"/>
        <v>4</v>
      </c>
      <c r="AP15" s="203" t="s">
        <v>613</v>
      </c>
      <c r="AQ15" s="325"/>
      <c r="AR15" s="325"/>
      <c r="AS15" s="327"/>
      <c r="AT15" s="327"/>
      <c r="AU15" s="334"/>
      <c r="AV15" s="334"/>
      <c r="AW15" s="203" t="s">
        <v>90</v>
      </c>
      <c r="AX15" s="203" t="s">
        <v>621</v>
      </c>
      <c r="AY15" s="155">
        <v>45473</v>
      </c>
      <c r="AZ15" s="131"/>
      <c r="BA15" s="207"/>
      <c r="BB15" s="145"/>
      <c r="BC15" s="145"/>
      <c r="BD15" s="145"/>
      <c r="BE15" s="145"/>
      <c r="BF15" s="145"/>
      <c r="BG15" s="145"/>
      <c r="BH15" s="145"/>
    </row>
    <row r="16" spans="1:89" ht="64.5" hidden="1" customHeight="1" x14ac:dyDescent="0.2">
      <c r="A16" s="324"/>
      <c r="B16" s="324"/>
      <c r="C16" s="325"/>
      <c r="D16" s="336"/>
      <c r="E16" s="325"/>
      <c r="F16" s="324"/>
      <c r="G16" s="203" t="s">
        <v>260</v>
      </c>
      <c r="H16" s="203" t="s">
        <v>37</v>
      </c>
      <c r="I16" s="128" t="s">
        <v>570</v>
      </c>
      <c r="J16" s="324"/>
      <c r="K16" s="324"/>
      <c r="L16" s="324"/>
      <c r="M16" s="324"/>
      <c r="N16" s="324"/>
      <c r="O16" s="332"/>
      <c r="P16" s="324"/>
      <c r="Q16" s="332"/>
      <c r="R16" s="332"/>
      <c r="S16" s="128" t="s">
        <v>315</v>
      </c>
      <c r="T16" s="129">
        <f t="shared" si="1"/>
        <v>1</v>
      </c>
      <c r="U16" s="325"/>
      <c r="V16" s="325"/>
      <c r="W16" s="203" t="s">
        <v>597</v>
      </c>
      <c r="X16" s="324"/>
      <c r="Y16" s="329"/>
      <c r="Z16" s="206">
        <f t="shared" si="2"/>
        <v>4</v>
      </c>
      <c r="AA16" s="203" t="s">
        <v>318</v>
      </c>
      <c r="AB16" s="203"/>
      <c r="AC16" s="329"/>
      <c r="AD16" s="325"/>
      <c r="AE16" s="202">
        <f t="shared" si="3"/>
        <v>1</v>
      </c>
      <c r="AF16" s="203" t="s">
        <v>295</v>
      </c>
      <c r="AG16" s="203" t="s">
        <v>608</v>
      </c>
      <c r="AH16" s="329"/>
      <c r="AI16" s="325"/>
      <c r="AJ16" s="202">
        <f t="shared" si="4"/>
        <v>1</v>
      </c>
      <c r="AK16" s="203" t="s">
        <v>292</v>
      </c>
      <c r="AL16" s="203" t="s">
        <v>307</v>
      </c>
      <c r="AM16" s="329"/>
      <c r="AN16" s="325"/>
      <c r="AO16" s="202">
        <f t="shared" si="6"/>
        <v>4</v>
      </c>
      <c r="AP16" s="203" t="s">
        <v>613</v>
      </c>
      <c r="AQ16" s="325"/>
      <c r="AR16" s="325"/>
      <c r="AS16" s="327"/>
      <c r="AT16" s="327"/>
      <c r="AU16" s="334"/>
      <c r="AV16" s="334"/>
      <c r="AW16" s="203" t="s">
        <v>90</v>
      </c>
      <c r="AX16" s="203" t="s">
        <v>622</v>
      </c>
      <c r="AY16" s="155">
        <v>45473</v>
      </c>
      <c r="AZ16" s="131"/>
      <c r="BA16" s="207"/>
      <c r="BB16" s="145"/>
      <c r="BC16" s="145"/>
      <c r="BD16" s="145"/>
      <c r="BE16" s="145"/>
      <c r="BF16" s="145"/>
      <c r="BG16" s="145"/>
      <c r="BH16" s="145"/>
    </row>
    <row r="17" spans="1:60" ht="81" hidden="1" customHeight="1" x14ac:dyDescent="0.2">
      <c r="A17" s="324">
        <v>3</v>
      </c>
      <c r="B17" s="324" t="s">
        <v>186</v>
      </c>
      <c r="C17" s="325" t="str">
        <f>+VLOOKUP(B17,$A$568:$B$606,2,0)</f>
        <v>JUAN MAURICIO CASTAÑO ROJAS</v>
      </c>
      <c r="D17" s="336" t="s">
        <v>167</v>
      </c>
      <c r="E17" s="325"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4" t="s">
        <v>265</v>
      </c>
      <c r="G17" s="203" t="s">
        <v>260</v>
      </c>
      <c r="H17" s="203" t="s">
        <v>37</v>
      </c>
      <c r="I17" s="128" t="s">
        <v>571</v>
      </c>
      <c r="J17" s="324" t="s">
        <v>105</v>
      </c>
      <c r="K17" s="324" t="s">
        <v>585</v>
      </c>
      <c r="L17" s="324" t="s">
        <v>586</v>
      </c>
      <c r="M17" s="324" t="s">
        <v>587</v>
      </c>
      <c r="N17" s="324" t="s">
        <v>147</v>
      </c>
      <c r="O17" s="332">
        <f>IF(N17="ALTA",5,IF(N17="MEDIO ALTA",4,IF(N17="MEDIA",3,IF(N17="MEDIO BAJA",2,IF(N17="BAJA",1,0)))))</f>
        <v>2</v>
      </c>
      <c r="P17" s="324" t="s">
        <v>141</v>
      </c>
      <c r="Q17" s="332">
        <f>IF(P17="ALTO",5,IF(P17="MEDIO-ALTO",4,IF(P17="MEDIO",3,IF(P17="MEDIO-BAJO",2,IF(P17="BAJO",1,0)))))</f>
        <v>1</v>
      </c>
      <c r="R17" s="332">
        <f>Q17*O17</f>
        <v>2</v>
      </c>
      <c r="S17" s="128" t="s">
        <v>315</v>
      </c>
      <c r="T17" s="129">
        <f t="shared" si="1"/>
        <v>1</v>
      </c>
      <c r="U17" s="325">
        <f>ROUND(AVERAGEIF(T17:T19,"&gt;0"),0)</f>
        <v>1</v>
      </c>
      <c r="V17" s="325">
        <f>U17*0.6</f>
        <v>0.6</v>
      </c>
      <c r="W17" s="203" t="s">
        <v>598</v>
      </c>
      <c r="X17" s="324">
        <f>IF(S17="No_existen",5*$X$10,Y17*$X$10)</f>
        <v>0.2</v>
      </c>
      <c r="Y17" s="329">
        <f>ROUND(AVERAGEIF(Z17:Z19,"&gt;0"),0)</f>
        <v>4</v>
      </c>
      <c r="Z17" s="206">
        <f t="shared" si="2"/>
        <v>4</v>
      </c>
      <c r="AA17" s="203" t="s">
        <v>318</v>
      </c>
      <c r="AB17" s="203"/>
      <c r="AC17" s="329">
        <f>IF(S17="No_existen",5*$AC$10,AD17*$AC$10)</f>
        <v>0.15</v>
      </c>
      <c r="AD17" s="325">
        <f>ROUND(AVERAGEIF(AE17:AE19,"&gt;0"),0)</f>
        <v>1</v>
      </c>
      <c r="AE17" s="202">
        <f t="shared" si="3"/>
        <v>1</v>
      </c>
      <c r="AF17" s="203" t="s">
        <v>295</v>
      </c>
      <c r="AG17" s="203" t="s">
        <v>608</v>
      </c>
      <c r="AH17" s="329">
        <f t="shared" ref="AH17" si="11">IF(S17="No_existen",5*$AH$10,AI17*$AH$10)</f>
        <v>0.1</v>
      </c>
      <c r="AI17" s="325">
        <f>ROUND(AVERAGEIF(AJ17:AJ19,"&gt;0"),0)</f>
        <v>1</v>
      </c>
      <c r="AJ17" s="202">
        <f t="shared" si="4"/>
        <v>1</v>
      </c>
      <c r="AK17" s="203" t="s">
        <v>292</v>
      </c>
      <c r="AL17" s="203" t="s">
        <v>307</v>
      </c>
      <c r="AM17" s="329">
        <f t="shared" ref="AM17" si="12">IF(S17="No_existen",5*$AM$10,AN17*$AM$10)</f>
        <v>0.4</v>
      </c>
      <c r="AN17" s="325">
        <f>ROUND(AVERAGEIF(AO17:AO19,"&gt;0"),0)</f>
        <v>4</v>
      </c>
      <c r="AO17" s="202">
        <f t="shared" si="6"/>
        <v>4</v>
      </c>
      <c r="AP17" s="203" t="s">
        <v>613</v>
      </c>
      <c r="AQ17" s="325">
        <f t="shared" ref="AQ17" si="13">ROUND(AVERAGE(U17,Y17,AD17,AI17,AN17),0)</f>
        <v>2</v>
      </c>
      <c r="AR17" s="325" t="str">
        <f t="shared" ref="AR17" si="14">IF(AQ17&lt;1.5,"FUERTE",IF(AND(AQ17&gt;=1.5,AQ17&lt;2.5),"ACEPTABLE",IF(AQ17&gt;=5,"INEXISTENTE","DÉBIL")))</f>
        <v>ACEPTABLE</v>
      </c>
      <c r="AS17" s="327">
        <f>IF(R17=0,0,ROUND((R17*AQ17),0))</f>
        <v>4</v>
      </c>
      <c r="AT17" s="327" t="str">
        <f t="shared" ref="AT17" si="15">IF(AS17&gt;=36,"GRAVE", IF(AS17&lt;=10, "LEVE", "MODERADO"))</f>
        <v>LEVE</v>
      </c>
      <c r="AU17" s="334" t="s">
        <v>617</v>
      </c>
      <c r="AV17" s="334">
        <v>5</v>
      </c>
      <c r="AW17" s="203" t="s">
        <v>89</v>
      </c>
      <c r="AX17" s="203"/>
      <c r="AY17" s="130"/>
      <c r="AZ17" s="131"/>
      <c r="BA17" s="207"/>
      <c r="BB17" s="145"/>
      <c r="BC17" s="145"/>
      <c r="BD17" s="145"/>
      <c r="BE17" s="145"/>
      <c r="BF17" s="145"/>
      <c r="BG17" s="146"/>
      <c r="BH17" s="146"/>
    </row>
    <row r="18" spans="1:60" ht="64.5" hidden="1" customHeight="1" x14ac:dyDescent="0.2">
      <c r="A18" s="324"/>
      <c r="B18" s="324"/>
      <c r="C18" s="325"/>
      <c r="D18" s="336"/>
      <c r="E18" s="325"/>
      <c r="F18" s="324"/>
      <c r="G18" s="203" t="s">
        <v>260</v>
      </c>
      <c r="H18" s="203" t="s">
        <v>34</v>
      </c>
      <c r="I18" s="128" t="s">
        <v>572</v>
      </c>
      <c r="J18" s="324"/>
      <c r="K18" s="324"/>
      <c r="L18" s="324"/>
      <c r="M18" s="324"/>
      <c r="N18" s="324"/>
      <c r="O18" s="332"/>
      <c r="P18" s="324"/>
      <c r="Q18" s="332"/>
      <c r="R18" s="332"/>
      <c r="S18" s="128" t="s">
        <v>315</v>
      </c>
      <c r="T18" s="129">
        <f t="shared" si="1"/>
        <v>1</v>
      </c>
      <c r="U18" s="325"/>
      <c r="V18" s="325"/>
      <c r="W18" s="203" t="s">
        <v>599</v>
      </c>
      <c r="X18" s="324"/>
      <c r="Y18" s="329"/>
      <c r="Z18" s="206">
        <f t="shared" si="2"/>
        <v>4</v>
      </c>
      <c r="AA18" s="203" t="s">
        <v>318</v>
      </c>
      <c r="AB18" s="203"/>
      <c r="AC18" s="329"/>
      <c r="AD18" s="325"/>
      <c r="AE18" s="202">
        <f t="shared" si="3"/>
        <v>1</v>
      </c>
      <c r="AF18" s="203" t="s">
        <v>295</v>
      </c>
      <c r="AG18" s="203" t="s">
        <v>609</v>
      </c>
      <c r="AH18" s="329"/>
      <c r="AI18" s="325"/>
      <c r="AJ18" s="202">
        <f t="shared" si="4"/>
        <v>1</v>
      </c>
      <c r="AK18" s="203" t="s">
        <v>292</v>
      </c>
      <c r="AL18" s="203" t="s">
        <v>307</v>
      </c>
      <c r="AM18" s="329"/>
      <c r="AN18" s="325"/>
      <c r="AO18" s="202">
        <f t="shared" si="6"/>
        <v>4</v>
      </c>
      <c r="AP18" s="203" t="s">
        <v>613</v>
      </c>
      <c r="AQ18" s="325"/>
      <c r="AR18" s="325"/>
      <c r="AS18" s="327"/>
      <c r="AT18" s="327"/>
      <c r="AU18" s="334"/>
      <c r="AV18" s="334"/>
      <c r="AW18" s="203" t="s">
        <v>89</v>
      </c>
      <c r="AX18" s="203"/>
      <c r="AY18" s="130"/>
      <c r="AZ18" s="131"/>
      <c r="BA18" s="207"/>
      <c r="BB18" s="146"/>
      <c r="BC18" s="146"/>
      <c r="BD18" s="146"/>
      <c r="BE18" s="146"/>
      <c r="BF18" s="146"/>
      <c r="BG18" s="145"/>
      <c r="BH18" s="145"/>
    </row>
    <row r="19" spans="1:60" ht="64.5" hidden="1" customHeight="1" x14ac:dyDescent="0.2">
      <c r="A19" s="324"/>
      <c r="B19" s="324"/>
      <c r="C19" s="325"/>
      <c r="D19" s="336"/>
      <c r="E19" s="325"/>
      <c r="F19" s="324"/>
      <c r="G19" s="203" t="s">
        <v>260</v>
      </c>
      <c r="H19" s="203" t="s">
        <v>35</v>
      </c>
      <c r="I19" s="128" t="s">
        <v>573</v>
      </c>
      <c r="J19" s="324"/>
      <c r="K19" s="324"/>
      <c r="L19" s="324"/>
      <c r="M19" s="324"/>
      <c r="N19" s="324"/>
      <c r="O19" s="332"/>
      <c r="P19" s="324"/>
      <c r="Q19" s="332"/>
      <c r="R19" s="332"/>
      <c r="S19" s="128" t="s">
        <v>315</v>
      </c>
      <c r="T19" s="129">
        <f t="shared" si="1"/>
        <v>1</v>
      </c>
      <c r="U19" s="325"/>
      <c r="V19" s="325"/>
      <c r="W19" s="203" t="s">
        <v>600</v>
      </c>
      <c r="X19" s="324"/>
      <c r="Y19" s="329"/>
      <c r="Z19" s="206">
        <f t="shared" si="2"/>
        <v>4</v>
      </c>
      <c r="AA19" s="203" t="s">
        <v>318</v>
      </c>
      <c r="AB19" s="203"/>
      <c r="AC19" s="329"/>
      <c r="AD19" s="325"/>
      <c r="AE19" s="202">
        <f t="shared" si="3"/>
        <v>1</v>
      </c>
      <c r="AF19" s="203" t="s">
        <v>295</v>
      </c>
      <c r="AG19" s="203" t="s">
        <v>608</v>
      </c>
      <c r="AH19" s="329"/>
      <c r="AI19" s="325"/>
      <c r="AJ19" s="202">
        <f t="shared" si="4"/>
        <v>1</v>
      </c>
      <c r="AK19" s="203" t="s">
        <v>292</v>
      </c>
      <c r="AL19" s="203" t="s">
        <v>307</v>
      </c>
      <c r="AM19" s="329"/>
      <c r="AN19" s="325"/>
      <c r="AO19" s="202">
        <f t="shared" si="6"/>
        <v>4</v>
      </c>
      <c r="AP19" s="203" t="s">
        <v>613</v>
      </c>
      <c r="AQ19" s="325"/>
      <c r="AR19" s="325"/>
      <c r="AS19" s="327"/>
      <c r="AT19" s="327"/>
      <c r="AU19" s="334"/>
      <c r="AV19" s="334"/>
      <c r="AW19" s="203" t="s">
        <v>89</v>
      </c>
      <c r="AX19" s="203"/>
      <c r="AY19" s="130"/>
      <c r="AZ19" s="131"/>
      <c r="BA19" s="207"/>
      <c r="BB19" s="145"/>
      <c r="BC19" s="145"/>
      <c r="BD19" s="145"/>
      <c r="BE19" s="145"/>
      <c r="BF19" s="145"/>
      <c r="BG19" s="146"/>
      <c r="BH19" s="146"/>
    </row>
    <row r="20" spans="1:60" ht="64.5" hidden="1" customHeight="1" x14ac:dyDescent="0.2">
      <c r="A20" s="324">
        <v>4</v>
      </c>
      <c r="B20" s="324" t="s">
        <v>186</v>
      </c>
      <c r="C20" s="325" t="str">
        <f>+VLOOKUP(B20,$A$568:$B$606,2,0)</f>
        <v>JUAN MAURICIO CASTAÑO ROJAS</v>
      </c>
      <c r="D20" s="336" t="s">
        <v>167</v>
      </c>
      <c r="E20" s="325"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4" t="s">
        <v>265</v>
      </c>
      <c r="G20" s="203" t="s">
        <v>260</v>
      </c>
      <c r="H20" s="203" t="s">
        <v>36</v>
      </c>
      <c r="I20" s="209" t="s">
        <v>574</v>
      </c>
      <c r="J20" s="324" t="s">
        <v>111</v>
      </c>
      <c r="K20" s="337" t="s">
        <v>588</v>
      </c>
      <c r="L20" s="337" t="s">
        <v>589</v>
      </c>
      <c r="M20" s="337" t="s">
        <v>590</v>
      </c>
      <c r="N20" s="324" t="s">
        <v>147</v>
      </c>
      <c r="O20" s="332">
        <f t="shared" ref="O20" si="16">IF(N20="ALTA",5,IF(N20="MEDIO ALTA",4,IF(N20="MEDIA",3,IF(N20="MEDIO BAJA",2,IF(N20="BAJA",1,0)))))</f>
        <v>2</v>
      </c>
      <c r="P20" s="324" t="s">
        <v>209</v>
      </c>
      <c r="Q20" s="332">
        <f t="shared" ref="Q20" si="17">IF(P20="ALTO",5,IF(P20="MEDIO-ALTO",4,IF(P20="MEDIO",3,IF(P20="MEDIO-BAJO",2,IF(P20="BAJO",1,0)))))</f>
        <v>4</v>
      </c>
      <c r="R20" s="332">
        <f>Q20*O20</f>
        <v>8</v>
      </c>
      <c r="S20" s="128" t="s">
        <v>315</v>
      </c>
      <c r="T20" s="129">
        <f t="shared" si="1"/>
        <v>1</v>
      </c>
      <c r="U20" s="325">
        <f>ROUND(AVERAGEIF(T20:T22,"&gt;0"),0)</f>
        <v>1</v>
      </c>
      <c r="V20" s="325">
        <f>U20*0.6</f>
        <v>0.6</v>
      </c>
      <c r="W20" s="203" t="s">
        <v>598</v>
      </c>
      <c r="X20" s="324">
        <f>IF(S20="No_existen",5*$X$10,Y20*$X$10)</f>
        <v>0.2</v>
      </c>
      <c r="Y20" s="329">
        <f>ROUND(AVERAGEIF(Z20:Z22,"&gt;0"),0)</f>
        <v>4</v>
      </c>
      <c r="Z20" s="206">
        <f t="shared" si="2"/>
        <v>4</v>
      </c>
      <c r="AA20" s="203" t="s">
        <v>318</v>
      </c>
      <c r="AB20" s="203"/>
      <c r="AC20" s="329">
        <f>IF(S20="No_existen",5*$AC$10,AD20*$AC$10)</f>
        <v>0.15</v>
      </c>
      <c r="AD20" s="325">
        <f>ROUND(AVERAGEIF(AE20:AE22,"&gt;0"),0)</f>
        <v>1</v>
      </c>
      <c r="AE20" s="202">
        <f t="shared" si="3"/>
        <v>1</v>
      </c>
      <c r="AF20" s="203" t="s">
        <v>295</v>
      </c>
      <c r="AG20" s="203" t="s">
        <v>610</v>
      </c>
      <c r="AH20" s="329">
        <f>IF(S20="No_existen",5*$AH$10,AI20*$AH$10)</f>
        <v>0.1</v>
      </c>
      <c r="AI20" s="325">
        <f>ROUND(AVERAGEIF(AJ20:AJ22,"&gt;0"),0)</f>
        <v>1</v>
      </c>
      <c r="AJ20" s="202">
        <f t="shared" si="4"/>
        <v>1</v>
      </c>
      <c r="AK20" s="203" t="s">
        <v>292</v>
      </c>
      <c r="AL20" s="203" t="s">
        <v>301</v>
      </c>
      <c r="AM20" s="329">
        <f t="shared" ref="AM20" si="18">IF(S20="No_existen",5*$AM$10,AN20*$AM$10)</f>
        <v>0.4</v>
      </c>
      <c r="AN20" s="325">
        <f>ROUND(AVERAGEIF(AO20:AO22,"&gt;0"),0)</f>
        <v>4</v>
      </c>
      <c r="AO20" s="202">
        <f t="shared" si="6"/>
        <v>4</v>
      </c>
      <c r="AP20" s="203" t="s">
        <v>613</v>
      </c>
      <c r="AQ20" s="325">
        <f t="shared" ref="AQ20" si="19">ROUND(AVERAGE(U20,Y20,AD20,AI20,AN20),0)</f>
        <v>2</v>
      </c>
      <c r="AR20" s="325" t="str">
        <f t="shared" ref="AR20" si="20">IF(AQ20&lt;1.5,"FUERTE",IF(AND(AQ20&gt;=1.5,AQ20&lt;2.5),"ACEPTABLE",IF(AQ20&gt;=5,"INEXISTENTE","DÉBIL")))</f>
        <v>ACEPTABLE</v>
      </c>
      <c r="AS20" s="327">
        <f t="shared" ref="AS20" si="21">IF(R20=0,0,ROUND((R20*AQ20),0))</f>
        <v>16</v>
      </c>
      <c r="AT20" s="327" t="str">
        <f t="shared" ref="AT20" si="22">IF(AS20&gt;=36,"GRAVE", IF(AS20&lt;=10, "LEVE", "MODERADO"))</f>
        <v>MODERADO</v>
      </c>
      <c r="AU20" s="334" t="s">
        <v>618</v>
      </c>
      <c r="AV20" s="334">
        <v>0</v>
      </c>
      <c r="AW20" s="203" t="s">
        <v>90</v>
      </c>
      <c r="AX20" s="203" t="s">
        <v>623</v>
      </c>
      <c r="AY20" s="155">
        <v>45473</v>
      </c>
      <c r="AZ20" s="131"/>
      <c r="BA20" s="207"/>
      <c r="BB20" s="146"/>
      <c r="BC20" s="146"/>
      <c r="BD20" s="146"/>
      <c r="BE20" s="146"/>
      <c r="BF20" s="146"/>
      <c r="BG20" s="145"/>
      <c r="BH20" s="145"/>
    </row>
    <row r="21" spans="1:60" ht="64.5" hidden="1" customHeight="1" x14ac:dyDescent="0.2">
      <c r="A21" s="324"/>
      <c r="B21" s="324"/>
      <c r="C21" s="325"/>
      <c r="D21" s="336"/>
      <c r="E21" s="325"/>
      <c r="F21" s="324"/>
      <c r="G21" s="203" t="s">
        <v>260</v>
      </c>
      <c r="H21" s="203" t="s">
        <v>37</v>
      </c>
      <c r="I21" s="209" t="s">
        <v>575</v>
      </c>
      <c r="J21" s="324"/>
      <c r="K21" s="337"/>
      <c r="L21" s="337"/>
      <c r="M21" s="337"/>
      <c r="N21" s="324"/>
      <c r="O21" s="332"/>
      <c r="P21" s="324"/>
      <c r="Q21" s="332"/>
      <c r="R21" s="332"/>
      <c r="S21" s="128" t="s">
        <v>315</v>
      </c>
      <c r="T21" s="129">
        <f t="shared" si="1"/>
        <v>1</v>
      </c>
      <c r="U21" s="325"/>
      <c r="V21" s="325"/>
      <c r="W21" s="203" t="s">
        <v>601</v>
      </c>
      <c r="X21" s="324"/>
      <c r="Y21" s="329"/>
      <c r="Z21" s="206">
        <f t="shared" si="2"/>
        <v>4</v>
      </c>
      <c r="AA21" s="203" t="s">
        <v>318</v>
      </c>
      <c r="AB21" s="203"/>
      <c r="AC21" s="329"/>
      <c r="AD21" s="325"/>
      <c r="AE21" s="202">
        <f t="shared" si="3"/>
        <v>1</v>
      </c>
      <c r="AF21" s="203" t="s">
        <v>295</v>
      </c>
      <c r="AG21" s="203" t="s">
        <v>610</v>
      </c>
      <c r="AH21" s="329"/>
      <c r="AI21" s="325"/>
      <c r="AJ21" s="202">
        <f t="shared" si="4"/>
        <v>1</v>
      </c>
      <c r="AK21" s="203" t="s">
        <v>292</v>
      </c>
      <c r="AL21" s="203" t="s">
        <v>301</v>
      </c>
      <c r="AM21" s="329"/>
      <c r="AN21" s="325"/>
      <c r="AO21" s="202">
        <f t="shared" si="6"/>
        <v>4</v>
      </c>
      <c r="AP21" s="203" t="s">
        <v>613</v>
      </c>
      <c r="AQ21" s="325"/>
      <c r="AR21" s="325"/>
      <c r="AS21" s="327"/>
      <c r="AT21" s="327"/>
      <c r="AU21" s="334"/>
      <c r="AV21" s="334"/>
      <c r="AW21" s="203" t="s">
        <v>90</v>
      </c>
      <c r="AX21" s="203" t="s">
        <v>624</v>
      </c>
      <c r="AY21" s="155">
        <v>45473</v>
      </c>
      <c r="AZ21" s="131"/>
      <c r="BA21" s="207"/>
      <c r="BB21" s="145"/>
      <c r="BC21" s="145"/>
      <c r="BD21" s="145"/>
      <c r="BE21" s="145"/>
      <c r="BF21" s="145"/>
      <c r="BG21" s="145"/>
      <c r="BH21" s="145"/>
    </row>
    <row r="22" spans="1:60" ht="64.5" hidden="1" customHeight="1" x14ac:dyDescent="0.2">
      <c r="A22" s="324"/>
      <c r="B22" s="324"/>
      <c r="C22" s="325"/>
      <c r="D22" s="336"/>
      <c r="E22" s="325"/>
      <c r="F22" s="324"/>
      <c r="G22" s="203" t="s">
        <v>260</v>
      </c>
      <c r="H22" s="203" t="s">
        <v>34</v>
      </c>
      <c r="I22" s="203" t="s">
        <v>576</v>
      </c>
      <c r="J22" s="324"/>
      <c r="K22" s="337"/>
      <c r="L22" s="337"/>
      <c r="M22" s="337"/>
      <c r="N22" s="324"/>
      <c r="O22" s="332"/>
      <c r="P22" s="324"/>
      <c r="Q22" s="332"/>
      <c r="R22" s="332"/>
      <c r="S22" s="128" t="s">
        <v>315</v>
      </c>
      <c r="T22" s="129">
        <f t="shared" si="1"/>
        <v>1</v>
      </c>
      <c r="U22" s="325"/>
      <c r="V22" s="325"/>
      <c r="W22" s="203" t="s">
        <v>602</v>
      </c>
      <c r="X22" s="324"/>
      <c r="Y22" s="329"/>
      <c r="Z22" s="206">
        <f t="shared" si="2"/>
        <v>4</v>
      </c>
      <c r="AA22" s="203" t="s">
        <v>318</v>
      </c>
      <c r="AB22" s="203"/>
      <c r="AC22" s="329"/>
      <c r="AD22" s="325"/>
      <c r="AE22" s="202">
        <f t="shared" si="3"/>
        <v>1</v>
      </c>
      <c r="AF22" s="203" t="s">
        <v>295</v>
      </c>
      <c r="AG22" s="203" t="s">
        <v>610</v>
      </c>
      <c r="AH22" s="329"/>
      <c r="AI22" s="325"/>
      <c r="AJ22" s="202">
        <f t="shared" si="4"/>
        <v>1</v>
      </c>
      <c r="AK22" s="203" t="s">
        <v>292</v>
      </c>
      <c r="AL22" s="203" t="s">
        <v>299</v>
      </c>
      <c r="AM22" s="329"/>
      <c r="AN22" s="325"/>
      <c r="AO22" s="202">
        <f t="shared" si="6"/>
        <v>4</v>
      </c>
      <c r="AP22" s="203" t="s">
        <v>613</v>
      </c>
      <c r="AQ22" s="325"/>
      <c r="AR22" s="325"/>
      <c r="AS22" s="327"/>
      <c r="AT22" s="327"/>
      <c r="AU22" s="334"/>
      <c r="AV22" s="334"/>
      <c r="AW22" s="203" t="s">
        <v>90</v>
      </c>
      <c r="AX22" s="203" t="s">
        <v>625</v>
      </c>
      <c r="AY22" s="155">
        <v>45473</v>
      </c>
      <c r="AZ22" s="131"/>
      <c r="BA22" s="207"/>
      <c r="BB22" s="145"/>
      <c r="BC22" s="145"/>
      <c r="BD22" s="145"/>
      <c r="BE22" s="145"/>
      <c r="BF22" s="145"/>
      <c r="BG22" s="146"/>
      <c r="BH22" s="146"/>
    </row>
    <row r="23" spans="1:60" ht="64.5" hidden="1" customHeight="1" x14ac:dyDescent="0.2">
      <c r="A23" s="324">
        <v>5</v>
      </c>
      <c r="B23" s="324" t="s">
        <v>186</v>
      </c>
      <c r="C23" s="325" t="str">
        <f>+VLOOKUP(B23,$A$568:$B$606,2,0)</f>
        <v>JUAN MAURICIO CASTAÑO ROJAS</v>
      </c>
      <c r="D23" s="336" t="s">
        <v>150</v>
      </c>
      <c r="E23" s="325"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4" t="s">
        <v>264</v>
      </c>
      <c r="G23" s="203" t="s">
        <v>260</v>
      </c>
      <c r="H23" s="203" t="s">
        <v>34</v>
      </c>
      <c r="I23" s="203" t="s">
        <v>577</v>
      </c>
      <c r="J23" s="324" t="s">
        <v>105</v>
      </c>
      <c r="K23" s="324" t="s">
        <v>591</v>
      </c>
      <c r="L23" s="324" t="s">
        <v>592</v>
      </c>
      <c r="M23" s="324" t="s">
        <v>593</v>
      </c>
      <c r="N23" s="324" t="s">
        <v>104</v>
      </c>
      <c r="O23" s="332">
        <f t="shared" ref="O23" si="23">IF(N23="ALTA",5,IF(N23="MEDIO ALTA",4,IF(N23="MEDIA",3,IF(N23="MEDIO BAJA",2,IF(N23="BAJA",1,0)))))</f>
        <v>3</v>
      </c>
      <c r="P23" s="324" t="s">
        <v>139</v>
      </c>
      <c r="Q23" s="332">
        <f t="shared" ref="Q23" si="24">IF(P23="ALTO",5,IF(P23="MEDIO-ALTO",4,IF(P23="MEDIO",3,IF(P23="MEDIO-BAJO",2,IF(P23="BAJO",1,0)))))</f>
        <v>5</v>
      </c>
      <c r="R23" s="332">
        <f>Q23*O23</f>
        <v>15</v>
      </c>
      <c r="S23" s="128" t="s">
        <v>315</v>
      </c>
      <c r="T23" s="129">
        <f t="shared" si="1"/>
        <v>1</v>
      </c>
      <c r="U23" s="325">
        <f>ROUND(AVERAGEIF(T23:T25,"&gt;0"),0)</f>
        <v>1</v>
      </c>
      <c r="V23" s="325">
        <f>U23*0.6</f>
        <v>0.6</v>
      </c>
      <c r="W23" s="203" t="s">
        <v>603</v>
      </c>
      <c r="X23" s="324">
        <f>IF(S23="No_existen",5*$X$10,Y23*$X$10)</f>
        <v>0.2</v>
      </c>
      <c r="Y23" s="329">
        <f>ROUND(AVERAGEIF(Z23:Z25,"&gt;0"),0)</f>
        <v>4</v>
      </c>
      <c r="Z23" s="206">
        <f t="shared" si="2"/>
        <v>4</v>
      </c>
      <c r="AA23" s="203" t="s">
        <v>318</v>
      </c>
      <c r="AB23" s="203"/>
      <c r="AC23" s="329">
        <f t="shared" ref="AC23" si="25">IF(S23="No_existen",5*$AC$10,AD23*$AC$10)</f>
        <v>0.15</v>
      </c>
      <c r="AD23" s="325">
        <f>ROUND(AVERAGEIF(AE23:AE25,"&gt;0"),0)</f>
        <v>1</v>
      </c>
      <c r="AE23" s="202">
        <f t="shared" si="3"/>
        <v>1</v>
      </c>
      <c r="AF23" s="203" t="s">
        <v>295</v>
      </c>
      <c r="AG23" s="203" t="s">
        <v>611</v>
      </c>
      <c r="AH23" s="329">
        <f t="shared" ref="AH23" si="26">IF(S23="No_existen",5*$AH$10,AI23*$AH$10)</f>
        <v>0.1</v>
      </c>
      <c r="AI23" s="325">
        <f t="shared" ref="AI23" si="27">ROUND(AVERAGEIF(AJ23:AJ25,"&gt;0"),0)</f>
        <v>1</v>
      </c>
      <c r="AJ23" s="202">
        <f t="shared" si="4"/>
        <v>1</v>
      </c>
      <c r="AK23" s="203" t="s">
        <v>292</v>
      </c>
      <c r="AL23" s="203" t="s">
        <v>300</v>
      </c>
      <c r="AM23" s="329">
        <f t="shared" ref="AM23" si="28">IF(S23="No_existen",5*$AM$10,AN23*$AM$10)</f>
        <v>0.30000000000000004</v>
      </c>
      <c r="AN23" s="325">
        <f t="shared" ref="AN23" si="29">ROUND(AVERAGEIF(AO23:AO25,"&gt;0"),0)</f>
        <v>3</v>
      </c>
      <c r="AO23" s="202">
        <f t="shared" si="6"/>
        <v>4</v>
      </c>
      <c r="AP23" s="203" t="s">
        <v>613</v>
      </c>
      <c r="AQ23" s="325">
        <f t="shared" ref="AQ23" si="30">ROUND(AVERAGE(U23,Y23,AD23,AI23,AN23),0)</f>
        <v>2</v>
      </c>
      <c r="AR23" s="325" t="str">
        <f t="shared" ref="AR23" si="31">IF(AQ23&lt;1.5,"FUERTE",IF(AND(AQ23&gt;=1.5,AQ23&lt;2.5),"ACEPTABLE",IF(AQ23&gt;=5,"INEXISTENTE","DÉBIL")))</f>
        <v>ACEPTABLE</v>
      </c>
      <c r="AS23" s="327">
        <f t="shared" ref="AS23" si="32">IF(R23=0,0,ROUND((R23*AQ23),0))</f>
        <v>30</v>
      </c>
      <c r="AT23" s="327" t="str">
        <f t="shared" ref="AT23" si="33">IF(AS23&gt;=36,"GRAVE", IF(AS23&lt;=10, "LEVE", "MODERADO"))</f>
        <v>MODERADO</v>
      </c>
      <c r="AU23" s="336" t="s">
        <v>619</v>
      </c>
      <c r="AV23" s="336">
        <v>0</v>
      </c>
      <c r="AW23" s="203" t="s">
        <v>93</v>
      </c>
      <c r="AX23" s="203" t="s">
        <v>626</v>
      </c>
      <c r="AY23" s="130">
        <v>45626</v>
      </c>
      <c r="AZ23" s="131"/>
      <c r="BA23" s="207"/>
      <c r="BB23" s="145"/>
      <c r="BC23" s="145"/>
      <c r="BD23" s="145"/>
      <c r="BE23" s="145"/>
      <c r="BF23" s="145"/>
      <c r="BG23" s="145"/>
      <c r="BH23" s="145"/>
    </row>
    <row r="24" spans="1:60" ht="64.5" hidden="1" customHeight="1" x14ac:dyDescent="0.2">
      <c r="A24" s="324"/>
      <c r="B24" s="324"/>
      <c r="C24" s="325"/>
      <c r="D24" s="336"/>
      <c r="E24" s="325"/>
      <c r="F24" s="324"/>
      <c r="G24" s="203" t="s">
        <v>260</v>
      </c>
      <c r="H24" s="203" t="s">
        <v>34</v>
      </c>
      <c r="I24" s="203" t="s">
        <v>578</v>
      </c>
      <c r="J24" s="324"/>
      <c r="K24" s="324"/>
      <c r="L24" s="324"/>
      <c r="M24" s="324"/>
      <c r="N24" s="324"/>
      <c r="O24" s="332"/>
      <c r="P24" s="324"/>
      <c r="Q24" s="332"/>
      <c r="R24" s="332"/>
      <c r="S24" s="128" t="s">
        <v>315</v>
      </c>
      <c r="T24" s="129">
        <f t="shared" si="1"/>
        <v>1</v>
      </c>
      <c r="U24" s="325"/>
      <c r="V24" s="325"/>
      <c r="W24" s="203" t="s">
        <v>604</v>
      </c>
      <c r="X24" s="324"/>
      <c r="Y24" s="329"/>
      <c r="Z24" s="206">
        <f t="shared" si="2"/>
        <v>4</v>
      </c>
      <c r="AA24" s="203" t="s">
        <v>318</v>
      </c>
      <c r="AB24" s="203"/>
      <c r="AC24" s="329"/>
      <c r="AD24" s="325"/>
      <c r="AE24" s="202">
        <f t="shared" si="3"/>
        <v>1</v>
      </c>
      <c r="AF24" s="203" t="s">
        <v>295</v>
      </c>
      <c r="AG24" s="203" t="s">
        <v>612</v>
      </c>
      <c r="AH24" s="329"/>
      <c r="AI24" s="325"/>
      <c r="AJ24" s="202">
        <f t="shared" si="4"/>
        <v>1</v>
      </c>
      <c r="AK24" s="203" t="s">
        <v>292</v>
      </c>
      <c r="AL24" s="203" t="s">
        <v>299</v>
      </c>
      <c r="AM24" s="329"/>
      <c r="AN24" s="325"/>
      <c r="AO24" s="202">
        <f t="shared" si="6"/>
        <v>1</v>
      </c>
      <c r="AP24" s="203" t="s">
        <v>614</v>
      </c>
      <c r="AQ24" s="325"/>
      <c r="AR24" s="325"/>
      <c r="AS24" s="327"/>
      <c r="AT24" s="327"/>
      <c r="AU24" s="336"/>
      <c r="AV24" s="336"/>
      <c r="AW24" s="203" t="s">
        <v>93</v>
      </c>
      <c r="AX24" s="203" t="s">
        <v>627</v>
      </c>
      <c r="AY24" s="130">
        <v>45626</v>
      </c>
      <c r="AZ24" s="131"/>
      <c r="BA24" s="207"/>
      <c r="BB24" s="146"/>
      <c r="BC24" s="146"/>
      <c r="BD24" s="146"/>
      <c r="BE24" s="146"/>
      <c r="BF24" s="146"/>
      <c r="BG24" s="145"/>
      <c r="BH24" s="145"/>
    </row>
    <row r="25" spans="1:60" ht="64.5" hidden="1" customHeight="1" x14ac:dyDescent="0.2">
      <c r="A25" s="324"/>
      <c r="B25" s="324"/>
      <c r="C25" s="325"/>
      <c r="D25" s="336"/>
      <c r="E25" s="325"/>
      <c r="F25" s="324"/>
      <c r="G25" s="203"/>
      <c r="H25" s="203"/>
      <c r="I25" s="127"/>
      <c r="J25" s="324"/>
      <c r="K25" s="324"/>
      <c r="L25" s="324"/>
      <c r="M25" s="324"/>
      <c r="N25" s="324"/>
      <c r="O25" s="332"/>
      <c r="P25" s="324"/>
      <c r="Q25" s="332"/>
      <c r="R25" s="332"/>
      <c r="S25" s="128" t="s">
        <v>315</v>
      </c>
      <c r="T25" s="129">
        <f t="shared" si="1"/>
        <v>1</v>
      </c>
      <c r="U25" s="325"/>
      <c r="V25" s="325"/>
      <c r="W25" s="203" t="s">
        <v>605</v>
      </c>
      <c r="X25" s="324"/>
      <c r="Y25" s="329"/>
      <c r="Z25" s="206">
        <f t="shared" si="2"/>
        <v>4</v>
      </c>
      <c r="AA25" s="203" t="s">
        <v>318</v>
      </c>
      <c r="AB25" s="203"/>
      <c r="AC25" s="329"/>
      <c r="AD25" s="325"/>
      <c r="AE25" s="202">
        <f t="shared" si="3"/>
        <v>1</v>
      </c>
      <c r="AF25" s="203" t="s">
        <v>295</v>
      </c>
      <c r="AG25" s="203" t="s">
        <v>612</v>
      </c>
      <c r="AH25" s="329"/>
      <c r="AI25" s="325"/>
      <c r="AJ25" s="202">
        <f t="shared" si="4"/>
        <v>1</v>
      </c>
      <c r="AK25" s="203" t="s">
        <v>292</v>
      </c>
      <c r="AL25" s="203" t="s">
        <v>299</v>
      </c>
      <c r="AM25" s="329"/>
      <c r="AN25" s="325"/>
      <c r="AO25" s="202">
        <f t="shared" si="6"/>
        <v>4</v>
      </c>
      <c r="AP25" s="203" t="s">
        <v>613</v>
      </c>
      <c r="AQ25" s="325"/>
      <c r="AR25" s="325"/>
      <c r="AS25" s="327"/>
      <c r="AT25" s="327"/>
      <c r="AU25" s="336"/>
      <c r="AV25" s="336"/>
      <c r="AW25" s="203" t="s">
        <v>93</v>
      </c>
      <c r="AX25" s="203" t="s">
        <v>628</v>
      </c>
      <c r="AY25" s="130">
        <v>45626</v>
      </c>
      <c r="AZ25" s="131"/>
      <c r="BA25" s="207"/>
      <c r="BB25" s="145"/>
      <c r="BC25" s="145"/>
      <c r="BD25" s="145"/>
      <c r="BE25" s="145"/>
      <c r="BF25" s="145"/>
      <c r="BG25" s="145"/>
      <c r="BH25" s="145"/>
    </row>
    <row r="26" spans="1:60" ht="64.5" hidden="1" customHeight="1" x14ac:dyDescent="0.2">
      <c r="A26" s="324">
        <v>6</v>
      </c>
      <c r="B26" s="324" t="s">
        <v>190</v>
      </c>
      <c r="C26" s="325" t="str">
        <f>+VLOOKUP(B26,$A$568:$B$606,2,0)</f>
        <v>ENRIQUE DEMESIO CASTAÑO ARIAS</v>
      </c>
      <c r="D26" s="336" t="s">
        <v>150</v>
      </c>
      <c r="E26" s="325"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4" t="s">
        <v>265</v>
      </c>
      <c r="G26" s="203" t="s">
        <v>260</v>
      </c>
      <c r="H26" s="203" t="s">
        <v>37</v>
      </c>
      <c r="I26" s="127" t="s">
        <v>629</v>
      </c>
      <c r="J26" s="324" t="s">
        <v>107</v>
      </c>
      <c r="K26" s="324" t="s">
        <v>637</v>
      </c>
      <c r="L26" s="324" t="s">
        <v>638</v>
      </c>
      <c r="M26" s="324" t="s">
        <v>639</v>
      </c>
      <c r="N26" s="324" t="s">
        <v>104</v>
      </c>
      <c r="O26" s="332">
        <f t="shared" ref="O26" si="34">IF(N26="ALTA",5,IF(N26="MEDIO ALTA",4,IF(N26="MEDIA",3,IF(N26="MEDIO BAJA",2,IF(N26="BAJA",1,0)))))</f>
        <v>3</v>
      </c>
      <c r="P26" s="324" t="s">
        <v>140</v>
      </c>
      <c r="Q26" s="332">
        <f t="shared" ref="Q26" si="35">IF(P26="ALTO",5,IF(P26="MEDIO-ALTO",4,IF(P26="MEDIO",3,IF(P26="MEDIO-BAJO",2,IF(P26="BAJO",1,0)))))</f>
        <v>3</v>
      </c>
      <c r="R26" s="332">
        <f t="shared" ref="R26:R71" si="36">Q26*O26</f>
        <v>9</v>
      </c>
      <c r="S26" s="128" t="s">
        <v>386</v>
      </c>
      <c r="T26" s="129">
        <f t="shared" si="1"/>
        <v>4</v>
      </c>
      <c r="U26" s="325">
        <f>ROUND(AVERAGEIF(T26:T28,"&gt;0"),0)</f>
        <v>4</v>
      </c>
      <c r="V26" s="325">
        <f>U26*0.6</f>
        <v>2.4</v>
      </c>
      <c r="W26" s="203" t="s">
        <v>652</v>
      </c>
      <c r="X26" s="324">
        <f>IF(S26="No_existen",5*$X$10,Y26*$X$10)</f>
        <v>0.2</v>
      </c>
      <c r="Y26" s="329">
        <f>ROUND(AVERAGEIF(Z26:Z28,"&gt;0"),0)</f>
        <v>4</v>
      </c>
      <c r="Z26" s="206">
        <f t="shared" si="2"/>
        <v>4</v>
      </c>
      <c r="AA26" s="203" t="s">
        <v>318</v>
      </c>
      <c r="AB26" s="203"/>
      <c r="AC26" s="329">
        <f>IF(S26="No_existen",5*$AC$10,AD26*$AC$10)</f>
        <v>0.15</v>
      </c>
      <c r="AD26" s="325">
        <f>ROUND(AVERAGEIF(AE26:AE28,"&gt;0"),0)</f>
        <v>1</v>
      </c>
      <c r="AE26" s="202">
        <f t="shared" si="3"/>
        <v>1</v>
      </c>
      <c r="AF26" s="203" t="s">
        <v>295</v>
      </c>
      <c r="AG26" s="203" t="s">
        <v>657</v>
      </c>
      <c r="AH26" s="329">
        <f>IF(S26="No_existen",5*$AH$10,AI26*$AH$10)</f>
        <v>0.1</v>
      </c>
      <c r="AI26" s="325">
        <f>ROUND(AVERAGEIF(AJ26:AJ28,"&gt;0"),0)</f>
        <v>1</v>
      </c>
      <c r="AJ26" s="202">
        <f t="shared" si="4"/>
        <v>1</v>
      </c>
      <c r="AK26" s="203" t="s">
        <v>292</v>
      </c>
      <c r="AL26" s="203" t="s">
        <v>300</v>
      </c>
      <c r="AM26" s="329">
        <f t="shared" ref="AM26" si="37">IF(S26="No_existen",5*$AM$10,AN26*$AM$10)</f>
        <v>0.1</v>
      </c>
      <c r="AN26" s="325">
        <f>ROUND(AVERAGEIF(AO26:AO28,"&gt;0"),0)</f>
        <v>1</v>
      </c>
      <c r="AO26" s="202">
        <f t="shared" si="6"/>
        <v>1</v>
      </c>
      <c r="AP26" s="203" t="s">
        <v>614</v>
      </c>
      <c r="AQ26" s="325">
        <f t="shared" ref="AQ26" si="38">ROUND(AVERAGE(U26,Y26,AD26,AI26,AN26),0)</f>
        <v>2</v>
      </c>
      <c r="AR26" s="325" t="str">
        <f t="shared" ref="AR26" si="39">IF(AQ26&lt;1.5,"FUERTE",IF(AND(AQ26&gt;=1.5,AQ26&lt;2.5),"ACEPTABLE",IF(AQ26&gt;=5,"INEXISTENTE","DÉBIL")))</f>
        <v>ACEPTABLE</v>
      </c>
      <c r="AS26" s="327">
        <f t="shared" ref="AS26" si="40">IF(R26=0,0,ROUND((R26*AQ26),0))</f>
        <v>18</v>
      </c>
      <c r="AT26" s="327" t="str">
        <f t="shared" ref="AT26" si="41">IF(AS26&gt;=36,"GRAVE", IF(AS26&lt;=10, "LEVE", "MODERADO"))</f>
        <v>MODERADO</v>
      </c>
      <c r="AU26" s="336" t="s">
        <v>660</v>
      </c>
      <c r="AV26" s="336">
        <v>1</v>
      </c>
      <c r="AW26" s="203" t="s">
        <v>90</v>
      </c>
      <c r="AX26" s="203" t="s">
        <v>665</v>
      </c>
      <c r="AY26" s="130">
        <v>45657</v>
      </c>
      <c r="AZ26" s="131"/>
      <c r="BA26" s="207"/>
      <c r="BB26" s="146"/>
      <c r="BC26" s="146"/>
      <c r="BD26" s="146"/>
      <c r="BE26" s="146"/>
      <c r="BF26" s="146"/>
      <c r="BG26" s="146"/>
      <c r="BH26" s="146"/>
    </row>
    <row r="27" spans="1:60" ht="64.5" hidden="1" customHeight="1" x14ac:dyDescent="0.2">
      <c r="A27" s="324"/>
      <c r="B27" s="324"/>
      <c r="C27" s="325"/>
      <c r="D27" s="336"/>
      <c r="E27" s="325"/>
      <c r="F27" s="324"/>
      <c r="G27" s="203"/>
      <c r="H27" s="203"/>
      <c r="I27" s="203"/>
      <c r="J27" s="324"/>
      <c r="K27" s="324"/>
      <c r="L27" s="324"/>
      <c r="M27" s="324"/>
      <c r="N27" s="324"/>
      <c r="O27" s="332"/>
      <c r="P27" s="324"/>
      <c r="Q27" s="332"/>
      <c r="R27" s="332"/>
      <c r="S27" s="128" t="s">
        <v>386</v>
      </c>
      <c r="T27" s="129">
        <f t="shared" si="1"/>
        <v>4</v>
      </c>
      <c r="U27" s="325"/>
      <c r="V27" s="325"/>
      <c r="W27" s="203" t="s">
        <v>653</v>
      </c>
      <c r="X27" s="324"/>
      <c r="Y27" s="329"/>
      <c r="Z27" s="206">
        <f t="shared" si="2"/>
        <v>4</v>
      </c>
      <c r="AA27" s="203" t="s">
        <v>318</v>
      </c>
      <c r="AB27" s="203"/>
      <c r="AC27" s="329"/>
      <c r="AD27" s="325"/>
      <c r="AE27" s="202">
        <f t="shared" si="3"/>
        <v>1</v>
      </c>
      <c r="AF27" s="203" t="s">
        <v>295</v>
      </c>
      <c r="AG27" s="203" t="s">
        <v>657</v>
      </c>
      <c r="AH27" s="329"/>
      <c r="AI27" s="325"/>
      <c r="AJ27" s="202">
        <f t="shared" si="4"/>
        <v>1</v>
      </c>
      <c r="AK27" s="203" t="s">
        <v>292</v>
      </c>
      <c r="AL27" s="203" t="s">
        <v>300</v>
      </c>
      <c r="AM27" s="329"/>
      <c r="AN27" s="325"/>
      <c r="AO27" s="202">
        <f t="shared" si="6"/>
        <v>1</v>
      </c>
      <c r="AP27" s="203" t="s">
        <v>614</v>
      </c>
      <c r="AQ27" s="325"/>
      <c r="AR27" s="325"/>
      <c r="AS27" s="327"/>
      <c r="AT27" s="327"/>
      <c r="AU27" s="336"/>
      <c r="AV27" s="336"/>
      <c r="AW27" s="203"/>
      <c r="AX27" s="203"/>
      <c r="AY27" s="130"/>
      <c r="AZ27" s="131"/>
      <c r="BA27" s="207"/>
      <c r="BB27" s="145"/>
      <c r="BC27" s="145"/>
      <c r="BD27" s="145"/>
      <c r="BE27" s="145"/>
      <c r="BF27" s="145"/>
      <c r="BG27" s="145"/>
      <c r="BH27" s="145"/>
    </row>
    <row r="28" spans="1:60" ht="64.5" hidden="1" customHeight="1" x14ac:dyDescent="0.2">
      <c r="A28" s="324"/>
      <c r="B28" s="324"/>
      <c r="C28" s="325"/>
      <c r="D28" s="336"/>
      <c r="E28" s="325"/>
      <c r="F28" s="324"/>
      <c r="G28" s="203"/>
      <c r="H28" s="203"/>
      <c r="I28" s="127"/>
      <c r="J28" s="324"/>
      <c r="K28" s="324"/>
      <c r="L28" s="324"/>
      <c r="M28" s="324"/>
      <c r="N28" s="324"/>
      <c r="O28" s="332"/>
      <c r="P28" s="324"/>
      <c r="Q28" s="332"/>
      <c r="R28" s="332"/>
      <c r="S28" s="128"/>
      <c r="T28" s="129">
        <f t="shared" si="1"/>
        <v>0</v>
      </c>
      <c r="U28" s="325"/>
      <c r="V28" s="325"/>
      <c r="W28" s="203"/>
      <c r="X28" s="324"/>
      <c r="Y28" s="329"/>
      <c r="Z28" s="206">
        <f t="shared" si="2"/>
        <v>0</v>
      </c>
      <c r="AA28" s="203"/>
      <c r="AB28" s="203"/>
      <c r="AC28" s="329"/>
      <c r="AD28" s="325"/>
      <c r="AE28" s="202">
        <f t="shared" si="3"/>
        <v>0</v>
      </c>
      <c r="AF28" s="203"/>
      <c r="AG28" s="203"/>
      <c r="AH28" s="329"/>
      <c r="AI28" s="325"/>
      <c r="AJ28" s="202">
        <f t="shared" si="4"/>
        <v>0</v>
      </c>
      <c r="AK28" s="203"/>
      <c r="AL28" s="203"/>
      <c r="AM28" s="329"/>
      <c r="AN28" s="325"/>
      <c r="AO28" s="202">
        <f t="shared" si="6"/>
        <v>0</v>
      </c>
      <c r="AP28" s="203"/>
      <c r="AQ28" s="325"/>
      <c r="AR28" s="325"/>
      <c r="AS28" s="327"/>
      <c r="AT28" s="327"/>
      <c r="AU28" s="336"/>
      <c r="AV28" s="336"/>
      <c r="AW28" s="203"/>
      <c r="AX28" s="203"/>
      <c r="AY28" s="130"/>
      <c r="AZ28" s="131"/>
      <c r="BA28" s="207"/>
      <c r="BB28" s="145"/>
      <c r="BC28" s="145"/>
      <c r="BD28" s="145"/>
      <c r="BE28" s="145"/>
      <c r="BF28" s="145"/>
      <c r="BG28" s="145"/>
      <c r="BH28" s="145"/>
    </row>
    <row r="29" spans="1:60" ht="64.5" hidden="1" customHeight="1" x14ac:dyDescent="0.2">
      <c r="A29" s="324">
        <v>7</v>
      </c>
      <c r="B29" s="324" t="s">
        <v>190</v>
      </c>
      <c r="C29" s="325" t="str">
        <f>+VLOOKUP(B29,$A$568:$B$606,2,0)</f>
        <v>ENRIQUE DEMESIO CASTAÑO ARIAS</v>
      </c>
      <c r="D29" s="336" t="s">
        <v>164</v>
      </c>
      <c r="E29" s="325"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4" t="s">
        <v>265</v>
      </c>
      <c r="G29" s="203" t="s">
        <v>261</v>
      </c>
      <c r="H29" s="203" t="s">
        <v>41</v>
      </c>
      <c r="I29" s="127" t="s">
        <v>630</v>
      </c>
      <c r="J29" s="324" t="s">
        <v>107</v>
      </c>
      <c r="K29" s="324" t="s">
        <v>640</v>
      </c>
      <c r="L29" s="324" t="s">
        <v>641</v>
      </c>
      <c r="M29" s="324" t="s">
        <v>642</v>
      </c>
      <c r="N29" s="324" t="s">
        <v>104</v>
      </c>
      <c r="O29" s="332">
        <f t="shared" ref="O29" si="42">IF(N29="ALTA",5,IF(N29="MEDIO ALTA",4,IF(N29="MEDIA",3,IF(N29="MEDIO BAJA",2,IF(N29="BAJA",1,0)))))</f>
        <v>3</v>
      </c>
      <c r="P29" s="324" t="s">
        <v>140</v>
      </c>
      <c r="Q29" s="332">
        <f t="shared" ref="Q29" si="43">IF(P29="ALTO",5,IF(P29="MEDIO-ALTO",4,IF(P29="MEDIO",3,IF(P29="MEDIO-BAJO",2,IF(P29="BAJO",1,0)))))</f>
        <v>3</v>
      </c>
      <c r="R29" s="332">
        <f>Q29*O29</f>
        <v>9</v>
      </c>
      <c r="S29" s="128" t="s">
        <v>386</v>
      </c>
      <c r="T29" s="129">
        <f t="shared" si="1"/>
        <v>4</v>
      </c>
      <c r="U29" s="325">
        <f>ROUND(AVERAGEIF(T29:T31,"&gt;0"),0)</f>
        <v>4</v>
      </c>
      <c r="V29" s="325">
        <f>U29*0.6</f>
        <v>2.4</v>
      </c>
      <c r="W29" s="203" t="s">
        <v>654</v>
      </c>
      <c r="X29" s="324">
        <f>IF(S29="No_existen",5*$X$10,Y29*$X$10)</f>
        <v>0.2</v>
      </c>
      <c r="Y29" s="329">
        <f>ROUND(AVERAGEIF(Z29:Z31,"&gt;0"),0)</f>
        <v>4</v>
      </c>
      <c r="Z29" s="206">
        <f t="shared" si="2"/>
        <v>4</v>
      </c>
      <c r="AA29" s="203" t="s">
        <v>318</v>
      </c>
      <c r="AB29" s="203"/>
      <c r="AC29" s="329">
        <f>IF(S29="No_existen",5*$AC$10,AD29*$AC$10)</f>
        <v>0.15</v>
      </c>
      <c r="AD29" s="325">
        <f>ROUND(AVERAGEIF(AE29:AE31,"&gt;0"),0)</f>
        <v>1</v>
      </c>
      <c r="AE29" s="202">
        <f t="shared" si="3"/>
        <v>1</v>
      </c>
      <c r="AF29" s="203" t="s">
        <v>295</v>
      </c>
      <c r="AG29" s="203" t="s">
        <v>658</v>
      </c>
      <c r="AH29" s="329">
        <f>IF(S29="No_existen",5*$AH$10,AI29*$AH$10)</f>
        <v>0.1</v>
      </c>
      <c r="AI29" s="325">
        <f t="shared" ref="AI29" si="44">ROUND(AVERAGEIF(AJ29:AJ31,"&gt;0"),0)</f>
        <v>1</v>
      </c>
      <c r="AJ29" s="202">
        <f t="shared" si="4"/>
        <v>1</v>
      </c>
      <c r="AK29" s="203" t="s">
        <v>292</v>
      </c>
      <c r="AL29" s="203" t="s">
        <v>300</v>
      </c>
      <c r="AM29" s="329">
        <f t="shared" ref="AM29" si="45">IF(S29="No_existen",5*$AM$10,AN29*$AM$10)</f>
        <v>0.1</v>
      </c>
      <c r="AN29" s="325">
        <f t="shared" ref="AN29" si="46">ROUND(AVERAGEIF(AO29:AO31,"&gt;0"),0)</f>
        <v>1</v>
      </c>
      <c r="AO29" s="202">
        <f t="shared" si="6"/>
        <v>1</v>
      </c>
      <c r="AP29" s="203" t="s">
        <v>614</v>
      </c>
      <c r="AQ29" s="325">
        <f t="shared" ref="AQ29" si="47">ROUND(AVERAGE(U29,Y29,AD29,AI29,AN29),0)</f>
        <v>2</v>
      </c>
      <c r="AR29" s="325" t="str">
        <f t="shared" ref="AR29" si="48">IF(AQ29&lt;1.5,"FUERTE",IF(AND(AQ29&gt;=1.5,AQ29&lt;2.5),"ACEPTABLE",IF(AQ29&gt;=5,"INEXISTENTE","DÉBIL")))</f>
        <v>ACEPTABLE</v>
      </c>
      <c r="AS29" s="327">
        <f t="shared" ref="AS29" si="49">IF(R29=0,0,ROUND((R29*AQ29),0))</f>
        <v>18</v>
      </c>
      <c r="AT29" s="327" t="str">
        <f t="shared" ref="AT29" si="50">IF(AS29&gt;=36,"GRAVE", IF(AS29&lt;=10, "LEVE", "MODERADO"))</f>
        <v>MODERADO</v>
      </c>
      <c r="AU29" s="336" t="s">
        <v>661</v>
      </c>
      <c r="AV29" s="334" t="s">
        <v>663</v>
      </c>
      <c r="AW29" s="203" t="s">
        <v>90</v>
      </c>
      <c r="AX29" s="203" t="s">
        <v>666</v>
      </c>
      <c r="AY29" s="130">
        <v>45657</v>
      </c>
      <c r="AZ29" s="131"/>
      <c r="BA29" s="207"/>
      <c r="BB29" s="146"/>
      <c r="BC29" s="146"/>
      <c r="BD29" s="146"/>
      <c r="BE29" s="146"/>
      <c r="BF29" s="146"/>
      <c r="BG29" s="146"/>
      <c r="BH29" s="146"/>
    </row>
    <row r="30" spans="1:60" ht="64.5" hidden="1" customHeight="1" x14ac:dyDescent="0.2">
      <c r="A30" s="324"/>
      <c r="B30" s="324"/>
      <c r="C30" s="325"/>
      <c r="D30" s="336"/>
      <c r="E30" s="325"/>
      <c r="F30" s="324"/>
      <c r="G30" s="203"/>
      <c r="H30" s="203"/>
      <c r="I30" s="127"/>
      <c r="J30" s="324"/>
      <c r="K30" s="324"/>
      <c r="L30" s="324"/>
      <c r="M30" s="324"/>
      <c r="N30" s="324"/>
      <c r="O30" s="332"/>
      <c r="P30" s="324"/>
      <c r="Q30" s="332"/>
      <c r="R30" s="332"/>
      <c r="S30" s="128" t="s">
        <v>386</v>
      </c>
      <c r="T30" s="129">
        <f t="shared" si="1"/>
        <v>4</v>
      </c>
      <c r="U30" s="325"/>
      <c r="V30" s="325"/>
      <c r="W30" s="203" t="s">
        <v>655</v>
      </c>
      <c r="X30" s="324"/>
      <c r="Y30" s="329"/>
      <c r="Z30" s="206">
        <f t="shared" si="2"/>
        <v>4</v>
      </c>
      <c r="AA30" s="203" t="s">
        <v>318</v>
      </c>
      <c r="AB30" s="203"/>
      <c r="AC30" s="329"/>
      <c r="AD30" s="325"/>
      <c r="AE30" s="202">
        <f t="shared" si="3"/>
        <v>1</v>
      </c>
      <c r="AF30" s="203" t="s">
        <v>295</v>
      </c>
      <c r="AG30" s="203" t="s">
        <v>658</v>
      </c>
      <c r="AH30" s="329"/>
      <c r="AI30" s="325"/>
      <c r="AJ30" s="202">
        <f t="shared" si="4"/>
        <v>1</v>
      </c>
      <c r="AK30" s="203" t="s">
        <v>292</v>
      </c>
      <c r="AL30" s="203" t="s">
        <v>300</v>
      </c>
      <c r="AM30" s="329"/>
      <c r="AN30" s="325"/>
      <c r="AO30" s="202">
        <f t="shared" si="6"/>
        <v>1</v>
      </c>
      <c r="AP30" s="203" t="s">
        <v>614</v>
      </c>
      <c r="AQ30" s="325"/>
      <c r="AR30" s="325"/>
      <c r="AS30" s="327"/>
      <c r="AT30" s="327"/>
      <c r="AU30" s="336"/>
      <c r="AV30" s="334"/>
      <c r="AW30" s="203"/>
      <c r="AX30" s="203"/>
      <c r="AY30" s="130"/>
      <c r="AZ30" s="131"/>
      <c r="BA30" s="207"/>
      <c r="BB30" s="145"/>
      <c r="BC30" s="145"/>
      <c r="BD30" s="145"/>
      <c r="BE30" s="145"/>
      <c r="BF30" s="145"/>
      <c r="BG30" s="145"/>
      <c r="BH30" s="145"/>
    </row>
    <row r="31" spans="1:60" ht="64.5" hidden="1" customHeight="1" x14ac:dyDescent="0.2">
      <c r="A31" s="324"/>
      <c r="B31" s="324"/>
      <c r="C31" s="325"/>
      <c r="D31" s="336"/>
      <c r="E31" s="325"/>
      <c r="F31" s="324"/>
      <c r="G31" s="203"/>
      <c r="H31" s="203"/>
      <c r="I31" s="127"/>
      <c r="J31" s="324"/>
      <c r="K31" s="324"/>
      <c r="L31" s="324"/>
      <c r="M31" s="324"/>
      <c r="N31" s="324"/>
      <c r="O31" s="332"/>
      <c r="P31" s="324"/>
      <c r="Q31" s="332"/>
      <c r="R31" s="332"/>
      <c r="S31" s="128"/>
      <c r="T31" s="129">
        <f t="shared" si="1"/>
        <v>0</v>
      </c>
      <c r="U31" s="325"/>
      <c r="V31" s="325"/>
      <c r="W31" s="203"/>
      <c r="X31" s="324"/>
      <c r="Y31" s="329"/>
      <c r="Z31" s="206">
        <f t="shared" si="2"/>
        <v>0</v>
      </c>
      <c r="AA31" s="203"/>
      <c r="AB31" s="203"/>
      <c r="AC31" s="329"/>
      <c r="AD31" s="325"/>
      <c r="AE31" s="202">
        <f t="shared" si="3"/>
        <v>0</v>
      </c>
      <c r="AF31" s="203"/>
      <c r="AG31" s="203"/>
      <c r="AH31" s="329"/>
      <c r="AI31" s="325"/>
      <c r="AJ31" s="202">
        <f t="shared" si="4"/>
        <v>0</v>
      </c>
      <c r="AK31" s="203"/>
      <c r="AL31" s="203"/>
      <c r="AM31" s="329"/>
      <c r="AN31" s="325"/>
      <c r="AO31" s="202">
        <f t="shared" si="6"/>
        <v>0</v>
      </c>
      <c r="AP31" s="203"/>
      <c r="AQ31" s="325"/>
      <c r="AR31" s="325"/>
      <c r="AS31" s="327"/>
      <c r="AT31" s="327"/>
      <c r="AU31" s="336"/>
      <c r="AV31" s="334"/>
      <c r="AW31" s="203"/>
      <c r="AX31" s="203"/>
      <c r="AY31" s="130"/>
      <c r="AZ31" s="131"/>
      <c r="BA31" s="207"/>
      <c r="BB31" s="145"/>
      <c r="BC31" s="145"/>
      <c r="BD31" s="145"/>
      <c r="BE31" s="145"/>
      <c r="BF31" s="145"/>
      <c r="BG31" s="145"/>
      <c r="BH31" s="145"/>
    </row>
    <row r="32" spans="1:60" ht="64.5" hidden="1" customHeight="1" x14ac:dyDescent="0.2">
      <c r="A32" s="324">
        <v>8</v>
      </c>
      <c r="B32" s="324" t="s">
        <v>190</v>
      </c>
      <c r="C32" s="325" t="str">
        <f>+VLOOKUP(B32,$A$568:$B$606,2,0)</f>
        <v>ENRIQUE DEMESIO CASTAÑO ARIAS</v>
      </c>
      <c r="D32" s="336" t="s">
        <v>162</v>
      </c>
      <c r="E32" s="325"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4" t="s">
        <v>265</v>
      </c>
      <c r="G32" s="203" t="s">
        <v>260</v>
      </c>
      <c r="H32" s="203" t="s">
        <v>38</v>
      </c>
      <c r="I32" s="127" t="s">
        <v>631</v>
      </c>
      <c r="J32" s="324" t="s">
        <v>105</v>
      </c>
      <c r="K32" s="324" t="s">
        <v>643</v>
      </c>
      <c r="L32" s="324" t="s">
        <v>644</v>
      </c>
      <c r="M32" s="324" t="s">
        <v>645</v>
      </c>
      <c r="N32" s="324" t="s">
        <v>147</v>
      </c>
      <c r="O32" s="332">
        <f t="shared" ref="O32" si="51">IF(N32="ALTA",5,IF(N32="MEDIO ALTA",4,IF(N32="MEDIA",3,IF(N32="MEDIO BAJA",2,IF(N32="BAJA",1,0)))))</f>
        <v>2</v>
      </c>
      <c r="P32" s="324" t="s">
        <v>140</v>
      </c>
      <c r="Q32" s="332">
        <f t="shared" ref="Q32" si="52">IF(P32="ALTO",5,IF(P32="MEDIO-ALTO",4,IF(P32="MEDIO",3,IF(P32="MEDIO-BAJO",2,IF(P32="BAJO",1,0)))))</f>
        <v>3</v>
      </c>
      <c r="R32" s="332">
        <f t="shared" si="36"/>
        <v>6</v>
      </c>
      <c r="S32" s="128" t="s">
        <v>315</v>
      </c>
      <c r="T32" s="129">
        <f t="shared" si="1"/>
        <v>1</v>
      </c>
      <c r="U32" s="325">
        <f>ROUND(AVERAGEIF(T32:T34,"&gt;0"),0)</f>
        <v>1</v>
      </c>
      <c r="V32" s="325">
        <f>U32*0.6</f>
        <v>0.6</v>
      </c>
      <c r="W32" s="203" t="s">
        <v>656</v>
      </c>
      <c r="X32" s="324">
        <f t="shared" ref="X32" si="53">IF(S32="No_existen",5*$X$10,Y32*$X$10)</f>
        <v>0.2</v>
      </c>
      <c r="Y32" s="329">
        <f>ROUND(AVERAGEIF(Z32:Z34,"&gt;0"),0)</f>
        <v>4</v>
      </c>
      <c r="Z32" s="206">
        <f t="shared" si="2"/>
        <v>4</v>
      </c>
      <c r="AA32" s="203" t="s">
        <v>318</v>
      </c>
      <c r="AB32" s="203"/>
      <c r="AC32" s="329">
        <f>IF(S32="No_existen",5*$AC$10,AD32*$AC$10)</f>
        <v>0.15</v>
      </c>
      <c r="AD32" s="325">
        <f t="shared" ref="AD32" si="54">ROUND(AVERAGEIF(AE32:AE34,"&gt;0"),0)</f>
        <v>1</v>
      </c>
      <c r="AE32" s="202">
        <f t="shared" si="3"/>
        <v>1</v>
      </c>
      <c r="AF32" s="203" t="s">
        <v>295</v>
      </c>
      <c r="AG32" s="203" t="s">
        <v>659</v>
      </c>
      <c r="AH32" s="329">
        <f t="shared" ref="AH32" si="55">IF(S32="No_existen",5*$AH$10,AI32*$AH$10)</f>
        <v>0.1</v>
      </c>
      <c r="AI32" s="325">
        <f>ROUND(AVERAGEIF(AJ32:AJ34,"&gt;0"),0)</f>
        <v>1</v>
      </c>
      <c r="AJ32" s="202">
        <f t="shared" si="4"/>
        <v>1</v>
      </c>
      <c r="AK32" s="203" t="s">
        <v>292</v>
      </c>
      <c r="AL32" s="203" t="s">
        <v>300</v>
      </c>
      <c r="AM32" s="329">
        <f t="shared" ref="AM32" si="56">IF(S32="No_existen",5*$AM$10,AN32*$AM$10)</f>
        <v>0.4</v>
      </c>
      <c r="AN32" s="325">
        <f t="shared" ref="AN32" si="57">ROUND(AVERAGEIF(AO32:AO34,"&gt;0"),0)</f>
        <v>4</v>
      </c>
      <c r="AO32" s="202">
        <f t="shared" si="6"/>
        <v>4</v>
      </c>
      <c r="AP32" s="203" t="s">
        <v>613</v>
      </c>
      <c r="AQ32" s="325">
        <f t="shared" ref="AQ32" si="58">ROUND(AVERAGE(U32,Y32,AD32,AI32,AN32),0)</f>
        <v>2</v>
      </c>
      <c r="AR32" s="325" t="str">
        <f t="shared" ref="AR32" si="59">IF(AQ32&lt;1.5,"FUERTE",IF(AND(AQ32&gt;=1.5,AQ32&lt;2.5),"ACEPTABLE",IF(AQ32&gt;=5,"INEXISTENTE","DÉBIL")))</f>
        <v>ACEPTABLE</v>
      </c>
      <c r="AS32" s="327">
        <f t="shared" ref="AS32" si="60">IF(R32=0,0,ROUND((R32*AQ32),0))</f>
        <v>12</v>
      </c>
      <c r="AT32" s="327" t="str">
        <f t="shared" ref="AT32" si="61">IF(AS32&gt;=36,"GRAVE", IF(AS32&lt;=10, "LEVE", "MODERADO"))</f>
        <v>MODERADO</v>
      </c>
      <c r="AU32" s="336" t="s">
        <v>662</v>
      </c>
      <c r="AV32" s="336"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4"/>
      <c r="B33" s="324"/>
      <c r="C33" s="325"/>
      <c r="D33" s="336"/>
      <c r="E33" s="325"/>
      <c r="F33" s="324"/>
      <c r="G33" s="203" t="s">
        <v>260</v>
      </c>
      <c r="H33" s="203" t="s">
        <v>38</v>
      </c>
      <c r="I33" s="127" t="s">
        <v>632</v>
      </c>
      <c r="J33" s="324"/>
      <c r="K33" s="324"/>
      <c r="L33" s="324"/>
      <c r="M33" s="324"/>
      <c r="N33" s="324"/>
      <c r="O33" s="332"/>
      <c r="P33" s="324"/>
      <c r="Q33" s="332"/>
      <c r="R33" s="332"/>
      <c r="S33" s="128"/>
      <c r="T33" s="129">
        <f t="shared" si="1"/>
        <v>0</v>
      </c>
      <c r="U33" s="325"/>
      <c r="V33" s="325"/>
      <c r="W33" s="203"/>
      <c r="X33" s="324"/>
      <c r="Y33" s="329"/>
      <c r="Z33" s="206">
        <f t="shared" si="2"/>
        <v>0</v>
      </c>
      <c r="AA33" s="203"/>
      <c r="AB33" s="203"/>
      <c r="AC33" s="329"/>
      <c r="AD33" s="325"/>
      <c r="AE33" s="202">
        <f t="shared" si="3"/>
        <v>0</v>
      </c>
      <c r="AF33" s="203"/>
      <c r="AG33" s="203"/>
      <c r="AH33" s="329"/>
      <c r="AI33" s="325"/>
      <c r="AJ33" s="202">
        <f t="shared" si="4"/>
        <v>0</v>
      </c>
      <c r="AK33" s="203"/>
      <c r="AL33" s="203"/>
      <c r="AM33" s="329"/>
      <c r="AN33" s="325"/>
      <c r="AO33" s="202">
        <f t="shared" si="6"/>
        <v>0</v>
      </c>
      <c r="AP33" s="203"/>
      <c r="AQ33" s="325"/>
      <c r="AR33" s="325"/>
      <c r="AS33" s="327"/>
      <c r="AT33" s="327"/>
      <c r="AU33" s="336"/>
      <c r="AV33" s="336"/>
      <c r="AW33" s="203" t="s">
        <v>92</v>
      </c>
      <c r="AX33" s="203" t="s">
        <v>669</v>
      </c>
      <c r="AY33" s="130">
        <v>45657</v>
      </c>
      <c r="AZ33" s="131"/>
      <c r="BA33" s="207" t="s">
        <v>668</v>
      </c>
      <c r="BB33" s="145"/>
      <c r="BC33" s="145"/>
      <c r="BD33" s="145"/>
      <c r="BE33" s="145"/>
      <c r="BF33" s="145"/>
      <c r="BG33" s="145"/>
      <c r="BH33" s="145"/>
    </row>
    <row r="34" spans="1:60" ht="64.5" hidden="1" customHeight="1" x14ac:dyDescent="0.2">
      <c r="A34" s="324"/>
      <c r="B34" s="324"/>
      <c r="C34" s="325"/>
      <c r="D34" s="336"/>
      <c r="E34" s="325"/>
      <c r="F34" s="324"/>
      <c r="G34" s="203"/>
      <c r="H34" s="203"/>
      <c r="I34" s="127"/>
      <c r="J34" s="324"/>
      <c r="K34" s="324"/>
      <c r="L34" s="324"/>
      <c r="M34" s="324"/>
      <c r="N34" s="324"/>
      <c r="O34" s="332"/>
      <c r="P34" s="324"/>
      <c r="Q34" s="332"/>
      <c r="R34" s="332"/>
      <c r="S34" s="128"/>
      <c r="T34" s="129">
        <f t="shared" si="1"/>
        <v>0</v>
      </c>
      <c r="U34" s="325"/>
      <c r="V34" s="325"/>
      <c r="W34" s="203"/>
      <c r="X34" s="324"/>
      <c r="Y34" s="329"/>
      <c r="Z34" s="206">
        <f t="shared" si="2"/>
        <v>0</v>
      </c>
      <c r="AA34" s="203"/>
      <c r="AB34" s="203"/>
      <c r="AC34" s="329"/>
      <c r="AD34" s="325"/>
      <c r="AE34" s="202">
        <f t="shared" si="3"/>
        <v>0</v>
      </c>
      <c r="AF34" s="203"/>
      <c r="AG34" s="203"/>
      <c r="AH34" s="329"/>
      <c r="AI34" s="325"/>
      <c r="AJ34" s="202">
        <f t="shared" si="4"/>
        <v>0</v>
      </c>
      <c r="AK34" s="203"/>
      <c r="AL34" s="203"/>
      <c r="AM34" s="329"/>
      <c r="AN34" s="325"/>
      <c r="AO34" s="202">
        <f t="shared" si="6"/>
        <v>0</v>
      </c>
      <c r="AP34" s="203"/>
      <c r="AQ34" s="325"/>
      <c r="AR34" s="325"/>
      <c r="AS34" s="327"/>
      <c r="AT34" s="327"/>
      <c r="AU34" s="336"/>
      <c r="AV34" s="336"/>
      <c r="AW34" s="203" t="s">
        <v>92</v>
      </c>
      <c r="AX34" s="203" t="s">
        <v>670</v>
      </c>
      <c r="AY34" s="130">
        <v>45657</v>
      </c>
      <c r="AZ34" s="131"/>
      <c r="BA34" s="207" t="s">
        <v>668</v>
      </c>
      <c r="BB34" s="146"/>
      <c r="BC34" s="146"/>
      <c r="BD34" s="146"/>
      <c r="BE34" s="146"/>
      <c r="BF34" s="146"/>
      <c r="BG34" s="146"/>
      <c r="BH34" s="146"/>
    </row>
    <row r="35" spans="1:60" ht="64.5" hidden="1" customHeight="1" x14ac:dyDescent="0.2">
      <c r="A35" s="324">
        <v>9</v>
      </c>
      <c r="B35" s="324" t="s">
        <v>190</v>
      </c>
      <c r="C35" s="325" t="str">
        <f>+VLOOKUP(B35,$A$568:$B$606,2,0)</f>
        <v>ENRIQUE DEMESIO CASTAÑO ARIAS</v>
      </c>
      <c r="D35" s="336" t="s">
        <v>162</v>
      </c>
      <c r="E35" s="325"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4" t="s">
        <v>265</v>
      </c>
      <c r="G35" s="203" t="s">
        <v>260</v>
      </c>
      <c r="H35" s="203" t="s">
        <v>34</v>
      </c>
      <c r="I35" s="127" t="s">
        <v>633</v>
      </c>
      <c r="J35" s="324" t="s">
        <v>105</v>
      </c>
      <c r="K35" s="324" t="s">
        <v>646</v>
      </c>
      <c r="L35" s="324" t="s">
        <v>647</v>
      </c>
      <c r="M35" s="324" t="s">
        <v>648</v>
      </c>
      <c r="N35" s="324" t="s">
        <v>146</v>
      </c>
      <c r="O35" s="332">
        <f t="shared" ref="O35" si="62">IF(N35="ALTA",5,IF(N35="MEDIO ALTA",4,IF(N35="MEDIA",3,IF(N35="MEDIO BAJA",2,IF(N35="BAJA",1,0)))))</f>
        <v>4</v>
      </c>
      <c r="P35" s="324" t="s">
        <v>139</v>
      </c>
      <c r="Q35" s="332">
        <f t="shared" ref="Q35" si="63">IF(P35="ALTO",5,IF(P35="MEDIO-ALTO",4,IF(P35="MEDIO",3,IF(P35="MEDIO-BAJO",2,IF(P35="BAJO",1,0)))))</f>
        <v>5</v>
      </c>
      <c r="R35" s="332">
        <f>Q35*O35</f>
        <v>20</v>
      </c>
      <c r="S35" s="128" t="s">
        <v>277</v>
      </c>
      <c r="T35" s="129">
        <f t="shared" si="1"/>
        <v>5</v>
      </c>
      <c r="U35" s="325">
        <f>ROUND(AVERAGEIF(T35:T37,"&gt;0"),0)</f>
        <v>5</v>
      </c>
      <c r="V35" s="325">
        <f>U35*0.6</f>
        <v>3</v>
      </c>
      <c r="W35" s="203"/>
      <c r="X35" s="324">
        <f t="shared" ref="X35" si="64">IF(S35="No_existen",5*$X$10,Y35*$X$10)</f>
        <v>0.25</v>
      </c>
      <c r="Y35" s="329">
        <f t="shared" ref="Y35" si="65">ROUND(AVERAGEIF(Z35:Z37,"&gt;0"),0)</f>
        <v>5</v>
      </c>
      <c r="Z35" s="206">
        <f t="shared" si="2"/>
        <v>5</v>
      </c>
      <c r="AA35" s="203"/>
      <c r="AB35" s="203"/>
      <c r="AC35" s="329">
        <f>IF(S35="No_existen",5*$AC$10,AD35*$AC$10)</f>
        <v>0.75</v>
      </c>
      <c r="AD35" s="325">
        <f>ROUND(AVERAGEIF(AE35:AE37,"&gt;0"),0)</f>
        <v>5</v>
      </c>
      <c r="AE35" s="202">
        <f t="shared" si="3"/>
        <v>5</v>
      </c>
      <c r="AF35" s="203"/>
      <c r="AG35" s="203"/>
      <c r="AH35" s="329">
        <f>IF(S35="No_existen",5*$AH$10,AI35*$AH$10)</f>
        <v>0.5</v>
      </c>
      <c r="AI35" s="325">
        <f t="shared" ref="AI35" si="66">ROUND(AVERAGEIF(AJ35:AJ37,"&gt;0"),0)</f>
        <v>5</v>
      </c>
      <c r="AJ35" s="202">
        <f t="shared" si="4"/>
        <v>5</v>
      </c>
      <c r="AK35" s="203"/>
      <c r="AL35" s="203"/>
      <c r="AM35" s="329">
        <f t="shared" ref="AM35" si="67">IF(S35="No_existen",5*$AM$10,AN35*$AM$10)</f>
        <v>0.5</v>
      </c>
      <c r="AN35" s="325">
        <f>ROUND(AVERAGEIF(AO35:AO37,"&gt;0"),0)</f>
        <v>5</v>
      </c>
      <c r="AO35" s="202">
        <f t="shared" si="6"/>
        <v>5</v>
      </c>
      <c r="AP35" s="203"/>
      <c r="AQ35" s="325">
        <f t="shared" ref="AQ35" si="68">ROUND(AVERAGE(U35,Y35,AD35,AI35,AN35),0)</f>
        <v>5</v>
      </c>
      <c r="AR35" s="325" t="str">
        <f t="shared" ref="AR35" si="69">IF(AQ35&lt;1.5,"FUERTE",IF(AND(AQ35&gt;=1.5,AQ35&lt;2.5),"ACEPTABLE",IF(AQ35&gt;=5,"INEXISTENTE","DÉBIL")))</f>
        <v>INEXISTENTE</v>
      </c>
      <c r="AS35" s="327">
        <f t="shared" ref="AS35" si="70">IF(R35=0,0,ROUND((R35*AQ35),0))</f>
        <v>100</v>
      </c>
      <c r="AT35" s="327" t="str">
        <f t="shared" ref="AT35" si="71">IF(AS35&gt;=36,"GRAVE", IF(AS35&lt;=10, "LEVE", "MODERADO"))</f>
        <v>GRAVE</v>
      </c>
      <c r="AU35" s="336"/>
      <c r="AV35" s="336"/>
      <c r="AW35" s="203"/>
      <c r="AX35" s="203"/>
      <c r="AY35" s="130"/>
      <c r="AZ35" s="131"/>
      <c r="BA35" s="207"/>
      <c r="BB35" s="145"/>
      <c r="BC35" s="145"/>
      <c r="BD35" s="145"/>
      <c r="BE35" s="145"/>
      <c r="BF35" s="145"/>
      <c r="BG35" s="145"/>
      <c r="BH35" s="132"/>
    </row>
    <row r="36" spans="1:60" ht="64.5" hidden="1" customHeight="1" x14ac:dyDescent="0.2">
      <c r="A36" s="324"/>
      <c r="B36" s="324"/>
      <c r="C36" s="325"/>
      <c r="D36" s="336"/>
      <c r="E36" s="325"/>
      <c r="F36" s="324"/>
      <c r="G36" s="203"/>
      <c r="H36" s="203"/>
      <c r="I36" s="127"/>
      <c r="J36" s="324"/>
      <c r="K36" s="324"/>
      <c r="L36" s="324"/>
      <c r="M36" s="324"/>
      <c r="N36" s="324"/>
      <c r="O36" s="332"/>
      <c r="P36" s="324"/>
      <c r="Q36" s="332"/>
      <c r="R36" s="332"/>
      <c r="S36" s="128" t="s">
        <v>277</v>
      </c>
      <c r="T36" s="129">
        <f t="shared" si="1"/>
        <v>5</v>
      </c>
      <c r="U36" s="325"/>
      <c r="V36" s="325"/>
      <c r="W36" s="203"/>
      <c r="X36" s="324"/>
      <c r="Y36" s="329"/>
      <c r="Z36" s="206">
        <f t="shared" si="2"/>
        <v>5</v>
      </c>
      <c r="AA36" s="203"/>
      <c r="AB36" s="203"/>
      <c r="AC36" s="329"/>
      <c r="AD36" s="325"/>
      <c r="AE36" s="202">
        <f t="shared" si="3"/>
        <v>5</v>
      </c>
      <c r="AF36" s="203"/>
      <c r="AG36" s="203"/>
      <c r="AH36" s="329"/>
      <c r="AI36" s="325"/>
      <c r="AJ36" s="202">
        <f t="shared" si="4"/>
        <v>5</v>
      </c>
      <c r="AK36" s="203"/>
      <c r="AL36" s="203"/>
      <c r="AM36" s="329"/>
      <c r="AN36" s="325"/>
      <c r="AO36" s="202">
        <f t="shared" si="6"/>
        <v>5</v>
      </c>
      <c r="AP36" s="203"/>
      <c r="AQ36" s="325"/>
      <c r="AR36" s="325"/>
      <c r="AS36" s="327"/>
      <c r="AT36" s="327"/>
      <c r="AU36" s="336"/>
      <c r="AV36" s="336"/>
      <c r="AW36" s="203"/>
      <c r="AX36" s="203"/>
      <c r="AY36" s="130"/>
      <c r="AZ36" s="131"/>
      <c r="BA36" s="207"/>
      <c r="BB36" s="145"/>
      <c r="BC36" s="145"/>
      <c r="BD36" s="145"/>
      <c r="BE36" s="145"/>
      <c r="BF36" s="145"/>
      <c r="BG36" s="145"/>
      <c r="BH36" s="132"/>
    </row>
    <row r="37" spans="1:60" ht="64.5" hidden="1" customHeight="1" x14ac:dyDescent="0.2">
      <c r="A37" s="324"/>
      <c r="B37" s="324"/>
      <c r="C37" s="325"/>
      <c r="D37" s="336"/>
      <c r="E37" s="325"/>
      <c r="F37" s="324"/>
      <c r="G37" s="203"/>
      <c r="H37" s="203"/>
      <c r="I37" s="127"/>
      <c r="J37" s="324"/>
      <c r="K37" s="324"/>
      <c r="L37" s="324"/>
      <c r="M37" s="324"/>
      <c r="N37" s="324"/>
      <c r="O37" s="332"/>
      <c r="P37" s="324"/>
      <c r="Q37" s="332"/>
      <c r="R37" s="332"/>
      <c r="S37" s="128" t="s">
        <v>277</v>
      </c>
      <c r="T37" s="129">
        <f t="shared" si="1"/>
        <v>5</v>
      </c>
      <c r="U37" s="325"/>
      <c r="V37" s="325"/>
      <c r="W37" s="203"/>
      <c r="X37" s="324"/>
      <c r="Y37" s="329"/>
      <c r="Z37" s="206">
        <f t="shared" si="2"/>
        <v>5</v>
      </c>
      <c r="AA37" s="203"/>
      <c r="AB37" s="203"/>
      <c r="AC37" s="329"/>
      <c r="AD37" s="325"/>
      <c r="AE37" s="202">
        <f t="shared" si="3"/>
        <v>5</v>
      </c>
      <c r="AF37" s="203"/>
      <c r="AG37" s="203"/>
      <c r="AH37" s="329"/>
      <c r="AI37" s="325"/>
      <c r="AJ37" s="202">
        <f t="shared" si="4"/>
        <v>5</v>
      </c>
      <c r="AK37" s="203"/>
      <c r="AL37" s="203"/>
      <c r="AM37" s="329"/>
      <c r="AN37" s="325"/>
      <c r="AO37" s="202">
        <f t="shared" si="6"/>
        <v>5</v>
      </c>
      <c r="AP37" s="203"/>
      <c r="AQ37" s="325"/>
      <c r="AR37" s="325"/>
      <c r="AS37" s="327"/>
      <c r="AT37" s="327"/>
      <c r="AU37" s="336"/>
      <c r="AV37" s="336"/>
      <c r="AW37" s="203"/>
      <c r="AX37" s="203"/>
      <c r="AY37" s="130"/>
      <c r="AZ37" s="131"/>
      <c r="BA37" s="207"/>
      <c r="BB37" s="146"/>
      <c r="BC37" s="146"/>
      <c r="BD37" s="146"/>
      <c r="BE37" s="146"/>
      <c r="BF37" s="146"/>
      <c r="BG37" s="146"/>
      <c r="BH37" s="132"/>
    </row>
    <row r="38" spans="1:60" ht="64.5" hidden="1" customHeight="1" x14ac:dyDescent="0.2">
      <c r="A38" s="324">
        <v>10</v>
      </c>
      <c r="B38" s="324" t="s">
        <v>190</v>
      </c>
      <c r="C38" s="325" t="str">
        <f>+VLOOKUP(B38,$A$568:$B$606,2,0)</f>
        <v>ENRIQUE DEMESIO CASTAÑO ARIAS</v>
      </c>
      <c r="D38" s="336" t="s">
        <v>162</v>
      </c>
      <c r="E38" s="325"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4" t="s">
        <v>265</v>
      </c>
      <c r="G38" s="203" t="s">
        <v>260</v>
      </c>
      <c r="H38" s="203" t="s">
        <v>34</v>
      </c>
      <c r="I38" s="127" t="s">
        <v>634</v>
      </c>
      <c r="J38" s="324" t="s">
        <v>143</v>
      </c>
      <c r="K38" s="324" t="s">
        <v>649</v>
      </c>
      <c r="L38" s="324" t="s">
        <v>650</v>
      </c>
      <c r="M38" s="324" t="s">
        <v>651</v>
      </c>
      <c r="N38" s="324" t="s">
        <v>145</v>
      </c>
      <c r="O38" s="332">
        <f t="shared" ref="O38" si="72">IF(N38="ALTA",5,IF(N38="MEDIO ALTA",4,IF(N38="MEDIA",3,IF(N38="MEDIO BAJA",2,IF(N38="BAJA",1,0)))))</f>
        <v>5</v>
      </c>
      <c r="P38" s="324" t="s">
        <v>140</v>
      </c>
      <c r="Q38" s="332">
        <f t="shared" ref="Q38" si="73">IF(P38="ALTO",5,IF(P38="MEDIO-ALTO",4,IF(P38="MEDIO",3,IF(P38="MEDIO-BAJO",2,IF(P38="BAJO",1,0)))))</f>
        <v>3</v>
      </c>
      <c r="R38" s="332">
        <f t="shared" si="36"/>
        <v>15</v>
      </c>
      <c r="S38" s="128" t="s">
        <v>277</v>
      </c>
      <c r="T38" s="129">
        <f t="shared" si="1"/>
        <v>5</v>
      </c>
      <c r="U38" s="325">
        <f>ROUND(AVERAGEIF(T38:T40,"&gt;0"),0)</f>
        <v>5</v>
      </c>
      <c r="V38" s="325">
        <f>U38*0.6</f>
        <v>3</v>
      </c>
      <c r="W38" s="203"/>
      <c r="X38" s="324">
        <f>IF(S38="No_existen",5*$X$10,Y38*$X$10)</f>
        <v>0.25</v>
      </c>
      <c r="Y38" s="329">
        <f>ROUND(AVERAGEIF(Z38:Z40,"&gt;0"),0)</f>
        <v>5</v>
      </c>
      <c r="Z38" s="206">
        <f t="shared" si="2"/>
        <v>5</v>
      </c>
      <c r="AA38" s="203"/>
      <c r="AB38" s="203"/>
      <c r="AC38" s="329">
        <f t="shared" ref="AC38" si="74">IF(S38="No_existen",5*$AC$10,AD38*$AC$10)</f>
        <v>0.75</v>
      </c>
      <c r="AD38" s="325">
        <f t="shared" ref="AD38" si="75">ROUND(AVERAGEIF(AE38:AE40,"&gt;0"),0)</f>
        <v>5</v>
      </c>
      <c r="AE38" s="202">
        <f t="shared" si="3"/>
        <v>5</v>
      </c>
      <c r="AF38" s="203"/>
      <c r="AG38" s="203"/>
      <c r="AH38" s="329">
        <f t="shared" ref="AH38" si="76">IF(S38="No_existen",5*$AH$10,AI38*$AH$10)</f>
        <v>0.5</v>
      </c>
      <c r="AI38" s="325">
        <f t="shared" ref="AI38" si="77">ROUND(AVERAGEIF(AJ38:AJ40,"&gt;0"),0)</f>
        <v>5</v>
      </c>
      <c r="AJ38" s="202">
        <f t="shared" si="4"/>
        <v>5</v>
      </c>
      <c r="AK38" s="203"/>
      <c r="AL38" s="203"/>
      <c r="AM38" s="329">
        <f t="shared" ref="AM38" si="78">IF(S38="No_existen",5*$AM$10,AN38*$AM$10)</f>
        <v>0.5</v>
      </c>
      <c r="AN38" s="325">
        <f t="shared" ref="AN38" si="79">ROUND(AVERAGEIF(AO38:AO40,"&gt;0"),0)</f>
        <v>5</v>
      </c>
      <c r="AO38" s="202">
        <f t="shared" si="6"/>
        <v>5</v>
      </c>
      <c r="AP38" s="203"/>
      <c r="AQ38" s="325">
        <f t="shared" ref="AQ38" si="80">ROUND(AVERAGE(U38,Y38,AD38,AI38,AN38),0)</f>
        <v>5</v>
      </c>
      <c r="AR38" s="325" t="str">
        <f t="shared" ref="AR38" si="81">IF(AQ38&lt;1.5,"FUERTE",IF(AND(AQ38&gt;=1.5,AQ38&lt;2.5),"ACEPTABLE",IF(AQ38&gt;=5,"INEXISTENTE","DÉBIL")))</f>
        <v>INEXISTENTE</v>
      </c>
      <c r="AS38" s="327">
        <f t="shared" ref="AS38" si="82">IF(R38=0,0,ROUND((R38*AQ38),0))</f>
        <v>75</v>
      </c>
      <c r="AT38" s="327" t="str">
        <f t="shared" ref="AT38" si="83">IF(AS38&gt;=36,"GRAVE", IF(AS38&lt;=10, "LEVE", "MODERADO"))</f>
        <v>GRAVE</v>
      </c>
      <c r="AU38" s="336"/>
      <c r="AV38" s="336"/>
      <c r="AW38" s="203"/>
      <c r="AX38" s="203"/>
      <c r="AY38" s="130"/>
      <c r="AZ38" s="131"/>
      <c r="BA38" s="207"/>
      <c r="BB38" s="145"/>
      <c r="BC38" s="145"/>
      <c r="BD38" s="145"/>
      <c r="BE38" s="145"/>
      <c r="BF38" s="145"/>
      <c r="BG38" s="145"/>
      <c r="BH38" s="132"/>
    </row>
    <row r="39" spans="1:60" ht="64.5" hidden="1" customHeight="1" x14ac:dyDescent="0.2">
      <c r="A39" s="324"/>
      <c r="B39" s="324"/>
      <c r="C39" s="325"/>
      <c r="D39" s="336"/>
      <c r="E39" s="325"/>
      <c r="F39" s="324"/>
      <c r="G39" s="203" t="s">
        <v>260</v>
      </c>
      <c r="H39" s="203" t="s">
        <v>34</v>
      </c>
      <c r="I39" s="127" t="s">
        <v>635</v>
      </c>
      <c r="J39" s="324"/>
      <c r="K39" s="324"/>
      <c r="L39" s="324"/>
      <c r="M39" s="324"/>
      <c r="N39" s="324"/>
      <c r="O39" s="332"/>
      <c r="P39" s="324"/>
      <c r="Q39" s="332"/>
      <c r="R39" s="332"/>
      <c r="S39" s="128" t="s">
        <v>277</v>
      </c>
      <c r="T39" s="129">
        <f t="shared" si="1"/>
        <v>5</v>
      </c>
      <c r="U39" s="325"/>
      <c r="V39" s="325"/>
      <c r="W39" s="203"/>
      <c r="X39" s="324"/>
      <c r="Y39" s="329"/>
      <c r="Z39" s="206">
        <f t="shared" si="2"/>
        <v>5</v>
      </c>
      <c r="AA39" s="203"/>
      <c r="AB39" s="203"/>
      <c r="AC39" s="329"/>
      <c r="AD39" s="325"/>
      <c r="AE39" s="202">
        <f t="shared" si="3"/>
        <v>5</v>
      </c>
      <c r="AF39" s="203"/>
      <c r="AG39" s="203"/>
      <c r="AH39" s="329"/>
      <c r="AI39" s="325"/>
      <c r="AJ39" s="202">
        <f t="shared" si="4"/>
        <v>5</v>
      </c>
      <c r="AK39" s="203"/>
      <c r="AL39" s="203"/>
      <c r="AM39" s="329"/>
      <c r="AN39" s="325"/>
      <c r="AO39" s="202">
        <f t="shared" si="6"/>
        <v>5</v>
      </c>
      <c r="AP39" s="203"/>
      <c r="AQ39" s="325"/>
      <c r="AR39" s="325"/>
      <c r="AS39" s="327"/>
      <c r="AT39" s="327"/>
      <c r="AU39" s="336"/>
      <c r="AV39" s="336"/>
      <c r="AW39" s="203"/>
      <c r="AX39" s="203"/>
      <c r="AY39" s="130"/>
      <c r="AZ39" s="131"/>
      <c r="BA39" s="207"/>
      <c r="BB39" s="145"/>
      <c r="BC39" s="145"/>
      <c r="BD39" s="145"/>
      <c r="BE39" s="145"/>
      <c r="BF39" s="145"/>
      <c r="BG39" s="145"/>
      <c r="BH39" s="132"/>
    </row>
    <row r="40" spans="1:60" ht="64.5" hidden="1" customHeight="1" x14ac:dyDescent="0.2">
      <c r="A40" s="324"/>
      <c r="B40" s="324"/>
      <c r="C40" s="325"/>
      <c r="D40" s="336"/>
      <c r="E40" s="325"/>
      <c r="F40" s="324"/>
      <c r="G40" s="203" t="s">
        <v>260</v>
      </c>
      <c r="H40" s="203" t="s">
        <v>34</v>
      </c>
      <c r="I40" s="127" t="s">
        <v>636</v>
      </c>
      <c r="J40" s="324"/>
      <c r="K40" s="324"/>
      <c r="L40" s="324"/>
      <c r="M40" s="324"/>
      <c r="N40" s="324"/>
      <c r="O40" s="332"/>
      <c r="P40" s="324"/>
      <c r="Q40" s="332"/>
      <c r="R40" s="332"/>
      <c r="S40" s="128" t="s">
        <v>277</v>
      </c>
      <c r="T40" s="129">
        <f t="shared" si="1"/>
        <v>5</v>
      </c>
      <c r="U40" s="325"/>
      <c r="V40" s="325"/>
      <c r="W40" s="203"/>
      <c r="X40" s="324"/>
      <c r="Y40" s="329"/>
      <c r="Z40" s="206">
        <f t="shared" si="2"/>
        <v>5</v>
      </c>
      <c r="AA40" s="203"/>
      <c r="AB40" s="203"/>
      <c r="AC40" s="329"/>
      <c r="AD40" s="325"/>
      <c r="AE40" s="202">
        <f t="shared" si="3"/>
        <v>5</v>
      </c>
      <c r="AF40" s="203"/>
      <c r="AG40" s="203"/>
      <c r="AH40" s="329"/>
      <c r="AI40" s="325"/>
      <c r="AJ40" s="202">
        <f t="shared" si="4"/>
        <v>5</v>
      </c>
      <c r="AK40" s="203"/>
      <c r="AL40" s="203"/>
      <c r="AM40" s="329"/>
      <c r="AN40" s="325"/>
      <c r="AO40" s="202">
        <f t="shared" si="6"/>
        <v>5</v>
      </c>
      <c r="AP40" s="203"/>
      <c r="AQ40" s="325"/>
      <c r="AR40" s="325"/>
      <c r="AS40" s="327"/>
      <c r="AT40" s="327"/>
      <c r="AU40" s="336"/>
      <c r="AV40" s="336"/>
      <c r="AW40" s="203"/>
      <c r="AX40" s="203"/>
      <c r="AY40" s="130"/>
      <c r="AZ40" s="131"/>
      <c r="BA40" s="207"/>
      <c r="BB40" s="146"/>
      <c r="BC40" s="146"/>
      <c r="BD40" s="146"/>
      <c r="BE40" s="146"/>
      <c r="BF40" s="146"/>
      <c r="BG40" s="146"/>
      <c r="BH40" s="132"/>
    </row>
    <row r="41" spans="1:60" ht="64.5" hidden="1" customHeight="1" x14ac:dyDescent="0.2">
      <c r="A41" s="324">
        <v>11</v>
      </c>
      <c r="B41" s="324" t="s">
        <v>187</v>
      </c>
      <c r="C41" s="325" t="str">
        <f>+VLOOKUP(B41,$A$568:$B$606,2,0)</f>
        <v>JUAN PABLO TRUJILLO LEMUS</v>
      </c>
      <c r="D41" s="336" t="s">
        <v>150</v>
      </c>
      <c r="E41" s="325"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4" t="s">
        <v>265</v>
      </c>
      <c r="G41" s="203" t="s">
        <v>260</v>
      </c>
      <c r="H41" s="203" t="s">
        <v>37</v>
      </c>
      <c r="I41" s="127" t="s">
        <v>671</v>
      </c>
      <c r="J41" s="324" t="s">
        <v>108</v>
      </c>
      <c r="K41" s="337" t="s">
        <v>682</v>
      </c>
      <c r="L41" s="337" t="s">
        <v>683</v>
      </c>
      <c r="M41" s="337" t="s">
        <v>684</v>
      </c>
      <c r="N41" s="324" t="s">
        <v>147</v>
      </c>
      <c r="O41" s="332">
        <f t="shared" ref="O41" si="84">IF(N41="ALTA",5,IF(N41="MEDIO ALTA",4,IF(N41="MEDIA",3,IF(N41="MEDIO BAJA",2,IF(N41="BAJA",1,0)))))</f>
        <v>2</v>
      </c>
      <c r="P41" s="324" t="s">
        <v>209</v>
      </c>
      <c r="Q41" s="332">
        <f t="shared" ref="Q41" si="85">IF(P41="ALTO",5,IF(P41="MEDIO-ALTO",4,IF(P41="MEDIO",3,IF(P41="MEDIO-BAJO",2,IF(P41="BAJO",1,0)))))</f>
        <v>4</v>
      </c>
      <c r="R41" s="332">
        <f t="shared" si="36"/>
        <v>8</v>
      </c>
      <c r="S41" s="128" t="s">
        <v>315</v>
      </c>
      <c r="T41" s="129">
        <f t="shared" si="1"/>
        <v>1</v>
      </c>
      <c r="U41" s="325">
        <f>ROUND(AVERAGEIF(T41:T43,"&gt;0"),0)</f>
        <v>1</v>
      </c>
      <c r="V41" s="325">
        <f>U41*0.6</f>
        <v>0.6</v>
      </c>
      <c r="W41" s="203" t="s">
        <v>700</v>
      </c>
      <c r="X41" s="324">
        <f t="shared" ref="X41" si="86">IF(S41="No_existen",5*$X$10,Y41*$X$10)</f>
        <v>0.2</v>
      </c>
      <c r="Y41" s="329">
        <f t="shared" ref="Y41" si="87">ROUND(AVERAGEIF(Z41:Z43,"&gt;0"),0)</f>
        <v>4</v>
      </c>
      <c r="Z41" s="206">
        <f t="shared" si="2"/>
        <v>4</v>
      </c>
      <c r="AA41" s="203" t="s">
        <v>318</v>
      </c>
      <c r="AB41" s="203"/>
      <c r="AC41" s="329">
        <f t="shared" ref="AC41" si="88">IF(S41="No_existen",5*$AC$10,AD41*$AC$10)</f>
        <v>0.15</v>
      </c>
      <c r="AD41" s="325">
        <f t="shared" ref="AD41" si="89">ROUND(AVERAGEIF(AE41:AE43,"&gt;0"),0)</f>
        <v>1</v>
      </c>
      <c r="AE41" s="202">
        <f t="shared" si="3"/>
        <v>1</v>
      </c>
      <c r="AF41" s="203" t="s">
        <v>295</v>
      </c>
      <c r="AG41" s="203" t="s">
        <v>711</v>
      </c>
      <c r="AH41" s="329">
        <f>IF(S41="No_existen",5*$AH$10,AI41*$AH$10)</f>
        <v>0.1</v>
      </c>
      <c r="AI41" s="325">
        <f>ROUND(AVERAGEIF(AJ41:AJ43,"&gt;0"),0)</f>
        <v>1</v>
      </c>
      <c r="AJ41" s="202">
        <f t="shared" si="4"/>
        <v>1</v>
      </c>
      <c r="AK41" s="203" t="s">
        <v>292</v>
      </c>
      <c r="AL41" s="203" t="s">
        <v>300</v>
      </c>
      <c r="AM41" s="329">
        <f t="shared" ref="AM41" si="90">IF(S41="No_existen",5*$AM$10,AN41*$AM$10)</f>
        <v>0.1</v>
      </c>
      <c r="AN41" s="325">
        <f t="shared" ref="AN41" si="91">ROUND(AVERAGEIF(AO41:AO43,"&gt;0"),0)</f>
        <v>1</v>
      </c>
      <c r="AO41" s="202">
        <f t="shared" si="6"/>
        <v>1</v>
      </c>
      <c r="AP41" s="203" t="s">
        <v>614</v>
      </c>
      <c r="AQ41" s="325">
        <f t="shared" ref="AQ41" si="92">ROUND(AVERAGE(U41,Y41,AD41,AI41,AN41),0)</f>
        <v>2</v>
      </c>
      <c r="AR41" s="325" t="str">
        <f t="shared" ref="AR41" si="93">IF(AQ41&lt;1.5,"FUERTE",IF(AND(AQ41&gt;=1.5,AQ41&lt;2.5),"ACEPTABLE",IF(AQ41&gt;=5,"INEXISTENTE","DÉBIL")))</f>
        <v>ACEPTABLE</v>
      </c>
      <c r="AS41" s="327">
        <f t="shared" ref="AS41" si="94">IF(R41=0,0,ROUND((R41*AQ41),0))</f>
        <v>16</v>
      </c>
      <c r="AT41" s="327" t="str">
        <f t="shared" ref="AT41" si="95">IF(AS41&gt;=36,"GRAVE", IF(AS41&lt;=10, "LEVE", "MODERADO"))</f>
        <v>MODERADO</v>
      </c>
      <c r="AU41" s="337" t="s">
        <v>716</v>
      </c>
      <c r="AV41" s="344">
        <v>0</v>
      </c>
      <c r="AW41" s="203" t="s">
        <v>90</v>
      </c>
      <c r="AX41" s="203" t="s">
        <v>726</v>
      </c>
      <c r="AY41" s="131">
        <v>45641</v>
      </c>
      <c r="AZ41" s="131"/>
      <c r="BA41" s="207"/>
      <c r="BB41" s="145"/>
      <c r="BC41" s="145"/>
      <c r="BD41" s="145"/>
      <c r="BE41" s="145"/>
      <c r="BF41" s="145"/>
      <c r="BG41" s="145"/>
      <c r="BH41" s="132"/>
    </row>
    <row r="42" spans="1:60" ht="64.5" hidden="1" customHeight="1" x14ac:dyDescent="0.2">
      <c r="A42" s="324"/>
      <c r="B42" s="324"/>
      <c r="C42" s="325"/>
      <c r="D42" s="336"/>
      <c r="E42" s="325"/>
      <c r="F42" s="324"/>
      <c r="G42" s="203" t="s">
        <v>261</v>
      </c>
      <c r="H42" s="203" t="s">
        <v>41</v>
      </c>
      <c r="I42" s="127" t="s">
        <v>579</v>
      </c>
      <c r="J42" s="324"/>
      <c r="K42" s="337"/>
      <c r="L42" s="337"/>
      <c r="M42" s="337"/>
      <c r="N42" s="324"/>
      <c r="O42" s="332"/>
      <c r="P42" s="324"/>
      <c r="Q42" s="332"/>
      <c r="R42" s="332"/>
      <c r="S42" s="128" t="s">
        <v>315</v>
      </c>
      <c r="T42" s="129">
        <f t="shared" si="1"/>
        <v>1</v>
      </c>
      <c r="U42" s="325"/>
      <c r="V42" s="325"/>
      <c r="W42" s="203" t="s">
        <v>701</v>
      </c>
      <c r="X42" s="324"/>
      <c r="Y42" s="329"/>
      <c r="Z42" s="206">
        <f t="shared" si="2"/>
        <v>4</v>
      </c>
      <c r="AA42" s="203" t="s">
        <v>318</v>
      </c>
      <c r="AB42" s="203"/>
      <c r="AC42" s="329"/>
      <c r="AD42" s="325"/>
      <c r="AE42" s="202">
        <f t="shared" si="3"/>
        <v>1</v>
      </c>
      <c r="AF42" s="203" t="s">
        <v>295</v>
      </c>
      <c r="AG42" s="203" t="s">
        <v>711</v>
      </c>
      <c r="AH42" s="329"/>
      <c r="AI42" s="325"/>
      <c r="AJ42" s="202">
        <f t="shared" si="4"/>
        <v>1</v>
      </c>
      <c r="AK42" s="203" t="s">
        <v>292</v>
      </c>
      <c r="AL42" s="203" t="s">
        <v>302</v>
      </c>
      <c r="AM42" s="329"/>
      <c r="AN42" s="325"/>
      <c r="AO42" s="202">
        <f t="shared" si="6"/>
        <v>1</v>
      </c>
      <c r="AP42" s="203" t="s">
        <v>614</v>
      </c>
      <c r="AQ42" s="325"/>
      <c r="AR42" s="325"/>
      <c r="AS42" s="327"/>
      <c r="AT42" s="327"/>
      <c r="AU42" s="337"/>
      <c r="AV42" s="344"/>
      <c r="AW42" s="203" t="s">
        <v>90</v>
      </c>
      <c r="AX42" s="203" t="s">
        <v>727</v>
      </c>
      <c r="AY42" s="131">
        <v>45641</v>
      </c>
      <c r="AZ42" s="131"/>
      <c r="BA42" s="207"/>
      <c r="BB42" s="145"/>
      <c r="BC42" s="145"/>
      <c r="BD42" s="145"/>
      <c r="BE42" s="145"/>
      <c r="BF42" s="145"/>
      <c r="BG42" s="145"/>
      <c r="BH42" s="132"/>
    </row>
    <row r="43" spans="1:60" ht="64.5" hidden="1" customHeight="1" x14ac:dyDescent="0.2">
      <c r="A43" s="324"/>
      <c r="B43" s="324"/>
      <c r="C43" s="325"/>
      <c r="D43" s="336"/>
      <c r="E43" s="325"/>
      <c r="F43" s="324"/>
      <c r="G43" s="203"/>
      <c r="H43" s="203"/>
      <c r="I43" s="128"/>
      <c r="J43" s="324"/>
      <c r="K43" s="337"/>
      <c r="L43" s="337"/>
      <c r="M43" s="337"/>
      <c r="N43" s="324"/>
      <c r="O43" s="332"/>
      <c r="P43" s="324"/>
      <c r="Q43" s="332"/>
      <c r="R43" s="332"/>
      <c r="S43" s="128"/>
      <c r="T43" s="129">
        <f t="shared" si="1"/>
        <v>0</v>
      </c>
      <c r="U43" s="325"/>
      <c r="V43" s="325"/>
      <c r="W43" s="203"/>
      <c r="X43" s="324"/>
      <c r="Y43" s="329"/>
      <c r="Z43" s="206">
        <f t="shared" si="2"/>
        <v>0</v>
      </c>
      <c r="AA43" s="203"/>
      <c r="AB43" s="203"/>
      <c r="AC43" s="329"/>
      <c r="AD43" s="325"/>
      <c r="AE43" s="202">
        <f t="shared" si="3"/>
        <v>0</v>
      </c>
      <c r="AF43" s="203"/>
      <c r="AG43" s="203"/>
      <c r="AH43" s="329"/>
      <c r="AI43" s="325"/>
      <c r="AJ43" s="202">
        <f t="shared" si="4"/>
        <v>0</v>
      </c>
      <c r="AK43" s="203"/>
      <c r="AL43" s="203"/>
      <c r="AM43" s="329"/>
      <c r="AN43" s="325"/>
      <c r="AO43" s="202">
        <f t="shared" si="6"/>
        <v>0</v>
      </c>
      <c r="AP43" s="203"/>
      <c r="AQ43" s="325"/>
      <c r="AR43" s="325"/>
      <c r="AS43" s="327"/>
      <c r="AT43" s="327"/>
      <c r="AU43" s="337"/>
      <c r="AV43" s="344"/>
      <c r="AW43" s="203"/>
      <c r="AX43" s="203"/>
      <c r="AY43" s="130"/>
      <c r="AZ43" s="131"/>
      <c r="BA43" s="207"/>
      <c r="BB43" s="146"/>
      <c r="BC43" s="146"/>
      <c r="BD43" s="146"/>
      <c r="BE43" s="146"/>
      <c r="BF43" s="146"/>
      <c r="BG43" s="146"/>
      <c r="BH43" s="132"/>
    </row>
    <row r="44" spans="1:60" ht="64.5" hidden="1" customHeight="1" x14ac:dyDescent="0.2">
      <c r="A44" s="324">
        <v>12</v>
      </c>
      <c r="B44" s="324" t="s">
        <v>187</v>
      </c>
      <c r="C44" s="325" t="str">
        <f>+VLOOKUP(B44,$A$568:$B$606,2,0)</f>
        <v>JUAN PABLO TRUJILLO LEMUS</v>
      </c>
      <c r="D44" s="336" t="s">
        <v>150</v>
      </c>
      <c r="E44" s="325"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4" t="s">
        <v>265</v>
      </c>
      <c r="G44" s="203" t="s">
        <v>261</v>
      </c>
      <c r="H44" s="203" t="s">
        <v>39</v>
      </c>
      <c r="I44" s="128" t="s">
        <v>672</v>
      </c>
      <c r="J44" s="324" t="s">
        <v>107</v>
      </c>
      <c r="K44" s="324" t="s">
        <v>685</v>
      </c>
      <c r="L44" s="324" t="s">
        <v>686</v>
      </c>
      <c r="M44" s="324" t="s">
        <v>687</v>
      </c>
      <c r="N44" s="324" t="s">
        <v>104</v>
      </c>
      <c r="O44" s="332">
        <f t="shared" ref="O44" si="96">IF(N44="ALTA",5,IF(N44="MEDIO ALTA",4,IF(N44="MEDIA",3,IF(N44="MEDIO BAJA",2,IF(N44="BAJA",1,0)))))</f>
        <v>3</v>
      </c>
      <c r="P44" s="324" t="s">
        <v>140</v>
      </c>
      <c r="Q44" s="332">
        <f t="shared" ref="Q44" si="97">IF(P44="ALTO",5,IF(P44="MEDIO-ALTO",4,IF(P44="MEDIO",3,IF(P44="MEDIO-BAJO",2,IF(P44="BAJO",1,0)))))</f>
        <v>3</v>
      </c>
      <c r="R44" s="332">
        <f t="shared" si="36"/>
        <v>9</v>
      </c>
      <c r="S44" s="128" t="s">
        <v>315</v>
      </c>
      <c r="T44" s="129">
        <f t="shared" si="1"/>
        <v>1</v>
      </c>
      <c r="U44" s="325">
        <f>ROUND(AVERAGEIF(T44:T46,"&gt;0"),0)</f>
        <v>1</v>
      </c>
      <c r="V44" s="325">
        <f>U44*0.6</f>
        <v>0.6</v>
      </c>
      <c r="W44" s="203" t="s">
        <v>702</v>
      </c>
      <c r="X44" s="324">
        <f>IF(S44="No_existen",5*$X$10,Y44*$X$10)</f>
        <v>0.05</v>
      </c>
      <c r="Y44" s="329">
        <f>ROUND(AVERAGEIF(Z44:Z46,"&gt;0"),0)</f>
        <v>1</v>
      </c>
      <c r="Z44" s="206">
        <f t="shared" si="2"/>
        <v>1</v>
      </c>
      <c r="AA44" s="203" t="s">
        <v>320</v>
      </c>
      <c r="AB44" s="203" t="s">
        <v>709</v>
      </c>
      <c r="AC44" s="329">
        <f>IF(S44="No_existen",5*$AC$10,AD44*$AC$10)</f>
        <v>0.15</v>
      </c>
      <c r="AD44" s="325">
        <f t="shared" ref="AD44" si="98">ROUND(AVERAGEIF(AE44:AE46,"&gt;0"),0)</f>
        <v>1</v>
      </c>
      <c r="AE44" s="202">
        <f t="shared" si="3"/>
        <v>1</v>
      </c>
      <c r="AF44" s="203" t="s">
        <v>295</v>
      </c>
      <c r="AG44" s="203" t="s">
        <v>711</v>
      </c>
      <c r="AH44" s="329">
        <f t="shared" ref="AH44" si="99">IF(S44="No_existen",5*$AH$10,AI44*$AH$10)</f>
        <v>0.1</v>
      </c>
      <c r="AI44" s="325">
        <f t="shared" ref="AI44" si="100">ROUND(AVERAGEIF(AJ44:AJ46,"&gt;0"),0)</f>
        <v>1</v>
      </c>
      <c r="AJ44" s="202">
        <f t="shared" si="4"/>
        <v>1</v>
      </c>
      <c r="AK44" s="203" t="s">
        <v>292</v>
      </c>
      <c r="AL44" s="203" t="s">
        <v>300</v>
      </c>
      <c r="AM44" s="329">
        <f t="shared" ref="AM44" si="101">IF(S44="No_existen",5*$AM$10,AN44*$AM$10)</f>
        <v>0.4</v>
      </c>
      <c r="AN44" s="325">
        <f t="shared" ref="AN44" si="102">ROUND(AVERAGEIF(AO44:AO46,"&gt;0"),0)</f>
        <v>4</v>
      </c>
      <c r="AO44" s="202">
        <f t="shared" si="6"/>
        <v>4</v>
      </c>
      <c r="AP44" s="203" t="s">
        <v>613</v>
      </c>
      <c r="AQ44" s="325">
        <f t="shared" ref="AQ44" si="103">ROUND(AVERAGE(U44,Y44,AD44,AI44,AN44),0)</f>
        <v>2</v>
      </c>
      <c r="AR44" s="325" t="str">
        <f t="shared" ref="AR44" si="104">IF(AQ44&lt;1.5,"FUERTE",IF(AND(AQ44&gt;=1.5,AQ44&lt;2.5),"ACEPTABLE",IF(AQ44&gt;=5,"INEXISTENTE","DÉBIL")))</f>
        <v>ACEPTABLE</v>
      </c>
      <c r="AS44" s="327">
        <f t="shared" ref="AS44" si="105">IF(R44=0,0,ROUND((R44*AQ44),0))</f>
        <v>18</v>
      </c>
      <c r="AT44" s="327" t="str">
        <f t="shared" ref="AT44" si="106">IF(AS44&gt;=36,"GRAVE", IF(AS44&lt;=10, "LEVE", "MODERADO"))</f>
        <v>MODERADO</v>
      </c>
      <c r="AU44" s="334" t="s">
        <v>717</v>
      </c>
      <c r="AV44" s="335" t="s">
        <v>718</v>
      </c>
      <c r="AW44" s="203" t="s">
        <v>90</v>
      </c>
      <c r="AX44" s="203" t="s">
        <v>728</v>
      </c>
      <c r="AY44" s="131">
        <v>45641</v>
      </c>
      <c r="AZ44" s="131"/>
      <c r="BA44" s="207"/>
      <c r="BB44" s="145"/>
      <c r="BC44" s="145"/>
      <c r="BD44" s="145"/>
      <c r="BE44" s="145"/>
      <c r="BF44" s="145"/>
      <c r="BG44" s="145"/>
      <c r="BH44" s="132"/>
    </row>
    <row r="45" spans="1:60" ht="64.5" hidden="1" customHeight="1" x14ac:dyDescent="0.2">
      <c r="A45" s="324"/>
      <c r="B45" s="324"/>
      <c r="C45" s="325"/>
      <c r="D45" s="336"/>
      <c r="E45" s="325"/>
      <c r="F45" s="324"/>
      <c r="G45" s="203" t="s">
        <v>260</v>
      </c>
      <c r="H45" s="203" t="s">
        <v>37</v>
      </c>
      <c r="I45" s="128" t="s">
        <v>673</v>
      </c>
      <c r="J45" s="324"/>
      <c r="K45" s="324"/>
      <c r="L45" s="324"/>
      <c r="M45" s="324"/>
      <c r="N45" s="324"/>
      <c r="O45" s="332"/>
      <c r="P45" s="324"/>
      <c r="Q45" s="332"/>
      <c r="R45" s="332"/>
      <c r="S45" s="128"/>
      <c r="T45" s="129">
        <f t="shared" si="1"/>
        <v>0</v>
      </c>
      <c r="U45" s="325"/>
      <c r="V45" s="325"/>
      <c r="W45" s="203"/>
      <c r="X45" s="324"/>
      <c r="Y45" s="329"/>
      <c r="Z45" s="206">
        <f t="shared" si="2"/>
        <v>0</v>
      </c>
      <c r="AA45" s="203"/>
      <c r="AB45" s="203"/>
      <c r="AC45" s="329"/>
      <c r="AD45" s="325"/>
      <c r="AE45" s="202">
        <f t="shared" si="3"/>
        <v>0</v>
      </c>
      <c r="AF45" s="203"/>
      <c r="AG45" s="203"/>
      <c r="AH45" s="329"/>
      <c r="AI45" s="325"/>
      <c r="AJ45" s="202">
        <f t="shared" si="4"/>
        <v>0</v>
      </c>
      <c r="AK45" s="203"/>
      <c r="AL45" s="203"/>
      <c r="AM45" s="329"/>
      <c r="AN45" s="325"/>
      <c r="AO45" s="202">
        <f t="shared" si="6"/>
        <v>0</v>
      </c>
      <c r="AP45" s="203"/>
      <c r="AQ45" s="325"/>
      <c r="AR45" s="325"/>
      <c r="AS45" s="327"/>
      <c r="AT45" s="327"/>
      <c r="AU45" s="334"/>
      <c r="AV45" s="334"/>
      <c r="AW45" s="203"/>
      <c r="AX45" s="203"/>
      <c r="AY45" s="130"/>
      <c r="AZ45" s="131"/>
      <c r="BA45" s="207"/>
      <c r="BB45" s="145"/>
      <c r="BC45" s="145"/>
      <c r="BD45" s="145"/>
      <c r="BE45" s="145"/>
      <c r="BF45" s="145"/>
      <c r="BG45" s="145"/>
      <c r="BH45" s="132"/>
    </row>
    <row r="46" spans="1:60" ht="64.5" hidden="1" customHeight="1" x14ac:dyDescent="0.2">
      <c r="A46" s="324"/>
      <c r="B46" s="324"/>
      <c r="C46" s="325"/>
      <c r="D46" s="336"/>
      <c r="E46" s="325"/>
      <c r="F46" s="324"/>
      <c r="G46" s="203"/>
      <c r="H46" s="203"/>
      <c r="I46" s="128"/>
      <c r="J46" s="324"/>
      <c r="K46" s="324"/>
      <c r="L46" s="324"/>
      <c r="M46" s="324"/>
      <c r="N46" s="324"/>
      <c r="O46" s="332"/>
      <c r="P46" s="324"/>
      <c r="Q46" s="332"/>
      <c r="R46" s="332"/>
      <c r="S46" s="128"/>
      <c r="T46" s="129">
        <f t="shared" si="1"/>
        <v>0</v>
      </c>
      <c r="U46" s="325"/>
      <c r="V46" s="325"/>
      <c r="W46" s="203"/>
      <c r="X46" s="324"/>
      <c r="Y46" s="329"/>
      <c r="Z46" s="206">
        <f t="shared" si="2"/>
        <v>0</v>
      </c>
      <c r="AA46" s="203"/>
      <c r="AB46" s="203"/>
      <c r="AC46" s="329"/>
      <c r="AD46" s="325"/>
      <c r="AE46" s="202">
        <f t="shared" si="3"/>
        <v>0</v>
      </c>
      <c r="AF46" s="203"/>
      <c r="AG46" s="203"/>
      <c r="AH46" s="329"/>
      <c r="AI46" s="325"/>
      <c r="AJ46" s="202">
        <f t="shared" si="4"/>
        <v>0</v>
      </c>
      <c r="AK46" s="203"/>
      <c r="AL46" s="203"/>
      <c r="AM46" s="329"/>
      <c r="AN46" s="325"/>
      <c r="AO46" s="202">
        <f t="shared" si="6"/>
        <v>0</v>
      </c>
      <c r="AP46" s="203"/>
      <c r="AQ46" s="325"/>
      <c r="AR46" s="325"/>
      <c r="AS46" s="327"/>
      <c r="AT46" s="327"/>
      <c r="AU46" s="334"/>
      <c r="AV46" s="334"/>
      <c r="AW46" s="203"/>
      <c r="AX46" s="203"/>
      <c r="AY46" s="130"/>
      <c r="AZ46" s="131"/>
      <c r="BA46" s="207"/>
      <c r="BB46" s="145"/>
      <c r="BC46" s="145"/>
      <c r="BD46" s="145"/>
      <c r="BE46" s="145"/>
      <c r="BF46" s="145"/>
      <c r="BG46" s="145"/>
      <c r="BH46" s="132"/>
    </row>
    <row r="47" spans="1:60" ht="64.5" hidden="1" customHeight="1" x14ac:dyDescent="0.2">
      <c r="A47" s="324">
        <v>13</v>
      </c>
      <c r="B47" s="324" t="s">
        <v>187</v>
      </c>
      <c r="C47" s="325" t="str">
        <f>+VLOOKUP(B47,$A$568:$B$606,2,0)</f>
        <v>JUAN PABLO TRUJILLO LEMUS</v>
      </c>
      <c r="D47" s="336" t="s">
        <v>150</v>
      </c>
      <c r="E47" s="325"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4" t="s">
        <v>265</v>
      </c>
      <c r="G47" s="203" t="s">
        <v>260</v>
      </c>
      <c r="H47" s="203" t="s">
        <v>37</v>
      </c>
      <c r="I47" s="209" t="s">
        <v>674</v>
      </c>
      <c r="J47" s="324" t="s">
        <v>111</v>
      </c>
      <c r="K47" s="337" t="s">
        <v>688</v>
      </c>
      <c r="L47" s="334" t="s">
        <v>689</v>
      </c>
      <c r="M47" s="337" t="s">
        <v>690</v>
      </c>
      <c r="N47" s="324" t="s">
        <v>104</v>
      </c>
      <c r="O47" s="332">
        <f t="shared" ref="O47" si="107">IF(N47="ALTA",5,IF(N47="MEDIO ALTA",4,IF(N47="MEDIA",3,IF(N47="MEDIO BAJA",2,IF(N47="BAJA",1,0)))))</f>
        <v>3</v>
      </c>
      <c r="P47" s="324" t="s">
        <v>140</v>
      </c>
      <c r="Q47" s="332">
        <f t="shared" ref="Q47" si="108">IF(P47="ALTO",5,IF(P47="MEDIO-ALTO",4,IF(P47="MEDIO",3,IF(P47="MEDIO-BAJO",2,IF(P47="BAJO",1,0)))))</f>
        <v>3</v>
      </c>
      <c r="R47" s="332">
        <f t="shared" si="36"/>
        <v>9</v>
      </c>
      <c r="S47" s="128" t="s">
        <v>315</v>
      </c>
      <c r="T47" s="129">
        <f t="shared" si="1"/>
        <v>1</v>
      </c>
      <c r="U47" s="325">
        <f>ROUND(AVERAGEIF(T47:T49,"&gt;0"),0)</f>
        <v>1</v>
      </c>
      <c r="V47" s="325">
        <f>U47*0.6</f>
        <v>0.6</v>
      </c>
      <c r="W47" s="203" t="s">
        <v>703</v>
      </c>
      <c r="X47" s="324">
        <f t="shared" ref="X47" si="109">IF(S47="No_existen",5*$X$10,Y47*$X$10)</f>
        <v>0.15000000000000002</v>
      </c>
      <c r="Y47" s="329">
        <f t="shared" ref="Y47" si="110">ROUND(AVERAGEIF(Z47:Z49,"&gt;0"),0)</f>
        <v>3</v>
      </c>
      <c r="Z47" s="206">
        <f t="shared" si="2"/>
        <v>1</v>
      </c>
      <c r="AA47" s="203" t="s">
        <v>320</v>
      </c>
      <c r="AB47" s="203" t="s">
        <v>710</v>
      </c>
      <c r="AC47" s="329">
        <f t="shared" ref="AC47" si="111">IF(S47="No_existen",5*$AC$10,AD47*$AC$10)</f>
        <v>0.15</v>
      </c>
      <c r="AD47" s="325">
        <f>ROUND(AVERAGEIF(AE47:AE49,"&gt;0"),0)</f>
        <v>1</v>
      </c>
      <c r="AE47" s="202">
        <f t="shared" si="3"/>
        <v>1</v>
      </c>
      <c r="AF47" s="203" t="s">
        <v>295</v>
      </c>
      <c r="AG47" s="203" t="s">
        <v>712</v>
      </c>
      <c r="AH47" s="329">
        <f>IF(S47="No_existen",5*$AH$10,AI47*$AH$10)</f>
        <v>0.1</v>
      </c>
      <c r="AI47" s="325">
        <f t="shared" ref="AI47" si="112">ROUND(AVERAGEIF(AJ47:AJ49,"&gt;0"),0)</f>
        <v>1</v>
      </c>
      <c r="AJ47" s="202">
        <f t="shared" si="4"/>
        <v>1</v>
      </c>
      <c r="AK47" s="203" t="s">
        <v>292</v>
      </c>
      <c r="AL47" s="203" t="s">
        <v>300</v>
      </c>
      <c r="AM47" s="329">
        <f t="shared" ref="AM47" si="113">IF(S47="No_existen",5*$AM$10,AN47*$AM$10)</f>
        <v>0.1</v>
      </c>
      <c r="AN47" s="325">
        <f t="shared" ref="AN47" si="114">ROUND(AVERAGEIF(AO47:AO49,"&gt;0"),0)</f>
        <v>1</v>
      </c>
      <c r="AO47" s="202">
        <f t="shared" si="6"/>
        <v>1</v>
      </c>
      <c r="AP47" s="203" t="s">
        <v>614</v>
      </c>
      <c r="AQ47" s="325">
        <f t="shared" ref="AQ47" si="115">ROUND(AVERAGE(U47,Y47,AD47,AI47,AN47),0)</f>
        <v>1</v>
      </c>
      <c r="AR47" s="325" t="str">
        <f t="shared" ref="AR47" si="116">IF(AQ47&lt;1.5,"FUERTE",IF(AND(AQ47&gt;=1.5,AQ47&lt;2.5),"ACEPTABLE",IF(AQ47&gt;=5,"INEXISTENTE","DÉBIL")))</f>
        <v>FUERTE</v>
      </c>
      <c r="AS47" s="327">
        <f t="shared" ref="AS47" si="117">IF(R47=0,0,ROUND((R47*AQ47),0))</f>
        <v>9</v>
      </c>
      <c r="AT47" s="327" t="str">
        <f t="shared" ref="AT47" si="118">IF(AS47&gt;=36,"GRAVE", IF(AS47&lt;=10, "LEVE", "MODERADO"))</f>
        <v>LEVE</v>
      </c>
      <c r="AU47" s="334" t="s">
        <v>719</v>
      </c>
      <c r="AV47" s="335">
        <v>0</v>
      </c>
      <c r="AW47" s="203" t="s">
        <v>89</v>
      </c>
      <c r="AX47" s="203"/>
      <c r="AY47" s="130"/>
      <c r="AZ47" s="131"/>
      <c r="BA47" s="207"/>
      <c r="BB47" s="146"/>
      <c r="BC47" s="146"/>
      <c r="BD47" s="146"/>
      <c r="BE47" s="146"/>
      <c r="BF47" s="146"/>
      <c r="BG47" s="146"/>
      <c r="BH47" s="132"/>
    </row>
    <row r="48" spans="1:60" ht="64.5" hidden="1" customHeight="1" x14ac:dyDescent="0.2">
      <c r="A48" s="324"/>
      <c r="B48" s="324"/>
      <c r="C48" s="325"/>
      <c r="D48" s="336"/>
      <c r="E48" s="325"/>
      <c r="F48" s="324"/>
      <c r="G48" s="203"/>
      <c r="H48" s="203"/>
      <c r="I48" s="209"/>
      <c r="J48" s="324"/>
      <c r="K48" s="337"/>
      <c r="L48" s="334"/>
      <c r="M48" s="337"/>
      <c r="N48" s="324"/>
      <c r="O48" s="332"/>
      <c r="P48" s="324"/>
      <c r="Q48" s="332"/>
      <c r="R48" s="332"/>
      <c r="S48" s="128" t="s">
        <v>315</v>
      </c>
      <c r="T48" s="129">
        <f t="shared" si="1"/>
        <v>1</v>
      </c>
      <c r="U48" s="325"/>
      <c r="V48" s="325"/>
      <c r="W48" s="203" t="s">
        <v>704</v>
      </c>
      <c r="X48" s="324"/>
      <c r="Y48" s="329"/>
      <c r="Z48" s="206">
        <f t="shared" si="2"/>
        <v>4</v>
      </c>
      <c r="AA48" s="203" t="s">
        <v>318</v>
      </c>
      <c r="AB48" s="203"/>
      <c r="AC48" s="329"/>
      <c r="AD48" s="325"/>
      <c r="AE48" s="202">
        <f t="shared" si="3"/>
        <v>1</v>
      </c>
      <c r="AF48" s="203" t="s">
        <v>295</v>
      </c>
      <c r="AG48" s="203" t="s">
        <v>713</v>
      </c>
      <c r="AH48" s="329"/>
      <c r="AI48" s="325"/>
      <c r="AJ48" s="202">
        <f t="shared" si="4"/>
        <v>1</v>
      </c>
      <c r="AK48" s="203" t="s">
        <v>292</v>
      </c>
      <c r="AL48" s="203" t="s">
        <v>299</v>
      </c>
      <c r="AM48" s="329"/>
      <c r="AN48" s="325"/>
      <c r="AO48" s="202">
        <f t="shared" si="6"/>
        <v>1</v>
      </c>
      <c r="AP48" s="203" t="s">
        <v>614</v>
      </c>
      <c r="AQ48" s="325"/>
      <c r="AR48" s="325"/>
      <c r="AS48" s="327"/>
      <c r="AT48" s="327"/>
      <c r="AU48" s="334"/>
      <c r="AV48" s="334"/>
      <c r="AW48" s="203" t="s">
        <v>89</v>
      </c>
      <c r="AX48" s="203"/>
      <c r="AY48" s="130"/>
      <c r="AZ48" s="131"/>
      <c r="BA48" s="207"/>
      <c r="BB48" s="145"/>
      <c r="BC48" s="145"/>
      <c r="BD48" s="145"/>
      <c r="BE48" s="145"/>
      <c r="BF48" s="145"/>
      <c r="BG48" s="145"/>
      <c r="BH48" s="132"/>
    </row>
    <row r="49" spans="1:60" ht="64.5" hidden="1" customHeight="1" x14ac:dyDescent="0.2">
      <c r="A49" s="324"/>
      <c r="B49" s="324"/>
      <c r="C49" s="325"/>
      <c r="D49" s="336"/>
      <c r="E49" s="325"/>
      <c r="F49" s="324"/>
      <c r="G49" s="203"/>
      <c r="H49" s="203"/>
      <c r="I49" s="203"/>
      <c r="J49" s="324"/>
      <c r="K49" s="337"/>
      <c r="L49" s="334"/>
      <c r="M49" s="337"/>
      <c r="N49" s="324"/>
      <c r="O49" s="332"/>
      <c r="P49" s="324"/>
      <c r="Q49" s="332"/>
      <c r="R49" s="332"/>
      <c r="S49" s="128" t="s">
        <v>315</v>
      </c>
      <c r="T49" s="129">
        <f t="shared" si="1"/>
        <v>1</v>
      </c>
      <c r="U49" s="325"/>
      <c r="V49" s="325"/>
      <c r="W49" s="203" t="s">
        <v>705</v>
      </c>
      <c r="X49" s="324"/>
      <c r="Y49" s="329"/>
      <c r="Z49" s="206">
        <f t="shared" si="2"/>
        <v>4</v>
      </c>
      <c r="AA49" s="203" t="s">
        <v>318</v>
      </c>
      <c r="AB49" s="203"/>
      <c r="AC49" s="329"/>
      <c r="AD49" s="325"/>
      <c r="AE49" s="202">
        <f t="shared" si="3"/>
        <v>1</v>
      </c>
      <c r="AF49" s="203" t="s">
        <v>295</v>
      </c>
      <c r="AG49" s="203" t="s">
        <v>713</v>
      </c>
      <c r="AH49" s="329"/>
      <c r="AI49" s="325"/>
      <c r="AJ49" s="202">
        <f t="shared" si="4"/>
        <v>1</v>
      </c>
      <c r="AK49" s="203" t="s">
        <v>292</v>
      </c>
      <c r="AL49" s="203" t="s">
        <v>299</v>
      </c>
      <c r="AM49" s="329"/>
      <c r="AN49" s="325"/>
      <c r="AO49" s="202">
        <f t="shared" si="6"/>
        <v>1</v>
      </c>
      <c r="AP49" s="203" t="s">
        <v>614</v>
      </c>
      <c r="AQ49" s="325"/>
      <c r="AR49" s="325"/>
      <c r="AS49" s="327"/>
      <c r="AT49" s="327"/>
      <c r="AU49" s="334"/>
      <c r="AV49" s="334"/>
      <c r="AW49" s="203" t="s">
        <v>89</v>
      </c>
      <c r="AX49" s="203"/>
      <c r="AY49" s="130"/>
      <c r="AZ49" s="131"/>
      <c r="BA49" s="207"/>
      <c r="BB49" s="145"/>
      <c r="BC49" s="145"/>
      <c r="BD49" s="145"/>
      <c r="BE49" s="145"/>
      <c r="BF49" s="145"/>
      <c r="BG49" s="145"/>
      <c r="BH49" s="132"/>
    </row>
    <row r="50" spans="1:60" ht="64.5" hidden="1" customHeight="1" x14ac:dyDescent="0.2">
      <c r="A50" s="324">
        <v>14</v>
      </c>
      <c r="B50" s="324" t="s">
        <v>187</v>
      </c>
      <c r="C50" s="325" t="str">
        <f>+VLOOKUP(B50,$A$568:$B$606,2,0)</f>
        <v>JUAN PABLO TRUJILLO LEMUS</v>
      </c>
      <c r="D50" s="336" t="s">
        <v>164</v>
      </c>
      <c r="E50" s="325"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4" t="s">
        <v>265</v>
      </c>
      <c r="G50" s="203" t="s">
        <v>261</v>
      </c>
      <c r="H50" s="203" t="s">
        <v>41</v>
      </c>
      <c r="I50" s="203" t="s">
        <v>675</v>
      </c>
      <c r="J50" s="324" t="s">
        <v>107</v>
      </c>
      <c r="K50" s="334" t="s">
        <v>691</v>
      </c>
      <c r="L50" s="324" t="s">
        <v>692</v>
      </c>
      <c r="M50" s="324" t="s">
        <v>693</v>
      </c>
      <c r="N50" s="324" t="s">
        <v>104</v>
      </c>
      <c r="O50" s="332">
        <f t="shared" ref="O50" si="119">IF(N50="ALTA",5,IF(N50="MEDIO ALTA",4,IF(N50="MEDIA",3,IF(N50="MEDIO BAJA",2,IF(N50="BAJA",1,0)))))</f>
        <v>3</v>
      </c>
      <c r="P50" s="324" t="s">
        <v>140</v>
      </c>
      <c r="Q50" s="332">
        <f t="shared" ref="Q50" si="120">IF(P50="ALTO",5,IF(P50="MEDIO-ALTO",4,IF(P50="MEDIO",3,IF(P50="MEDIO-BAJO",2,IF(P50="BAJO",1,0)))))</f>
        <v>3</v>
      </c>
      <c r="R50" s="332">
        <f t="shared" si="36"/>
        <v>9</v>
      </c>
      <c r="S50" s="128" t="s">
        <v>315</v>
      </c>
      <c r="T50" s="129">
        <f t="shared" si="1"/>
        <v>1</v>
      </c>
      <c r="U50" s="325">
        <f>ROUND(AVERAGEIF(T50:T52,"&gt;0"),0)</f>
        <v>1</v>
      </c>
      <c r="V50" s="325">
        <f t="shared" ref="V50" si="121">U50*0.6</f>
        <v>0.6</v>
      </c>
      <c r="W50" s="203" t="s">
        <v>706</v>
      </c>
      <c r="X50" s="324">
        <f t="shared" ref="X50" si="122">IF(S50="No_existen",5*$X$10,Y50*$X$10)</f>
        <v>0.05</v>
      </c>
      <c r="Y50" s="329">
        <f>ROUND(AVERAGEIF(Z50:Z52,"&gt;0"),0)</f>
        <v>1</v>
      </c>
      <c r="Z50" s="206">
        <f t="shared" si="2"/>
        <v>1</v>
      </c>
      <c r="AA50" s="203" t="s">
        <v>320</v>
      </c>
      <c r="AB50" s="203" t="s">
        <v>709</v>
      </c>
      <c r="AC50" s="329">
        <f>IF(S50="No_existen",5*$AC$10,AD50*$AC$10)</f>
        <v>0.15</v>
      </c>
      <c r="AD50" s="325">
        <f t="shared" ref="AD50" si="123">ROUND(AVERAGEIF(AE50:AE52,"&gt;0"),0)</f>
        <v>1</v>
      </c>
      <c r="AE50" s="202">
        <f t="shared" si="3"/>
        <v>1</v>
      </c>
      <c r="AF50" s="203" t="s">
        <v>295</v>
      </c>
      <c r="AG50" s="203" t="s">
        <v>714</v>
      </c>
      <c r="AH50" s="329">
        <f t="shared" ref="AH50" si="124">IF(S50="No_existen",5*$AH$10,AI50*$AH$10)</f>
        <v>0.1</v>
      </c>
      <c r="AI50" s="325">
        <f>ROUND(AVERAGEIF(AJ50:AJ52,"&gt;0"),0)</f>
        <v>1</v>
      </c>
      <c r="AJ50" s="202">
        <f t="shared" si="4"/>
        <v>1</v>
      </c>
      <c r="AK50" s="203" t="s">
        <v>292</v>
      </c>
      <c r="AL50" s="203" t="s">
        <v>299</v>
      </c>
      <c r="AM50" s="329">
        <f t="shared" ref="AM50" si="125">IF(S50="No_existen",5*$AM$10,AN50*$AM$10)</f>
        <v>0.1</v>
      </c>
      <c r="AN50" s="325">
        <f t="shared" ref="AN50" si="126">ROUND(AVERAGEIF(AO50:AO52,"&gt;0"),0)</f>
        <v>1</v>
      </c>
      <c r="AO50" s="202">
        <f t="shared" si="6"/>
        <v>1</v>
      </c>
      <c r="AP50" s="203" t="s">
        <v>614</v>
      </c>
      <c r="AQ50" s="325">
        <f t="shared" ref="AQ50" si="127">ROUND(AVERAGE(U50,Y50,AD50,AI50,AN50),0)</f>
        <v>1</v>
      </c>
      <c r="AR50" s="325" t="str">
        <f t="shared" ref="AR50" si="128">IF(AQ50&lt;1.5,"FUERTE",IF(AND(AQ50&gt;=1.5,AQ50&lt;2.5),"ACEPTABLE",IF(AQ50&gt;=5,"INEXISTENTE","DÉBIL")))</f>
        <v>FUERTE</v>
      </c>
      <c r="AS50" s="327">
        <f t="shared" ref="AS50" si="129">IF(R50=0,0,ROUND((R50*AQ50),0))</f>
        <v>9</v>
      </c>
      <c r="AT50" s="327" t="str">
        <f t="shared" ref="AT50" si="130">IF(AS50&gt;=36,"GRAVE", IF(AS50&lt;=10, "LEVE", "MODERADO"))</f>
        <v>LEVE</v>
      </c>
      <c r="AU50" s="334" t="s">
        <v>720</v>
      </c>
      <c r="AV50" s="334" t="s">
        <v>721</v>
      </c>
      <c r="AW50" s="203" t="s">
        <v>89</v>
      </c>
      <c r="AX50" s="203"/>
      <c r="AY50" s="130"/>
      <c r="AZ50" s="131"/>
      <c r="BA50" s="207"/>
      <c r="BB50" s="146"/>
      <c r="BC50" s="146"/>
      <c r="BD50" s="146"/>
      <c r="BE50" s="146"/>
      <c r="BF50" s="146"/>
      <c r="BG50" s="146"/>
      <c r="BH50" s="132"/>
    </row>
    <row r="51" spans="1:60" ht="64.5" hidden="1" customHeight="1" x14ac:dyDescent="0.2">
      <c r="A51" s="324"/>
      <c r="B51" s="324"/>
      <c r="C51" s="325"/>
      <c r="D51" s="336"/>
      <c r="E51" s="325"/>
      <c r="F51" s="324"/>
      <c r="G51" s="203" t="s">
        <v>260</v>
      </c>
      <c r="H51" s="203" t="s">
        <v>37</v>
      </c>
      <c r="I51" s="203" t="s">
        <v>676</v>
      </c>
      <c r="J51" s="324"/>
      <c r="K51" s="334"/>
      <c r="L51" s="324"/>
      <c r="M51" s="324"/>
      <c r="N51" s="324"/>
      <c r="O51" s="332"/>
      <c r="P51" s="324"/>
      <c r="Q51" s="332"/>
      <c r="R51" s="332"/>
      <c r="S51" s="128"/>
      <c r="T51" s="129">
        <f t="shared" si="1"/>
        <v>0</v>
      </c>
      <c r="U51" s="325"/>
      <c r="V51" s="325"/>
      <c r="W51" s="203"/>
      <c r="X51" s="324"/>
      <c r="Y51" s="329"/>
      <c r="Z51" s="206">
        <f t="shared" si="2"/>
        <v>0</v>
      </c>
      <c r="AA51" s="203"/>
      <c r="AB51" s="203"/>
      <c r="AC51" s="329"/>
      <c r="AD51" s="325"/>
      <c r="AE51" s="202">
        <f t="shared" si="3"/>
        <v>0</v>
      </c>
      <c r="AF51" s="203"/>
      <c r="AG51" s="203"/>
      <c r="AH51" s="329"/>
      <c r="AI51" s="325"/>
      <c r="AJ51" s="202">
        <f t="shared" si="4"/>
        <v>0</v>
      </c>
      <c r="AK51" s="203"/>
      <c r="AL51" s="203"/>
      <c r="AM51" s="329"/>
      <c r="AN51" s="325"/>
      <c r="AO51" s="202">
        <f t="shared" si="6"/>
        <v>0</v>
      </c>
      <c r="AP51" s="203"/>
      <c r="AQ51" s="325"/>
      <c r="AR51" s="325"/>
      <c r="AS51" s="327"/>
      <c r="AT51" s="327"/>
      <c r="AU51" s="334"/>
      <c r="AV51" s="334"/>
      <c r="AW51" s="203" t="s">
        <v>89</v>
      </c>
      <c r="AX51" s="203"/>
      <c r="AY51" s="130"/>
      <c r="AZ51" s="131"/>
      <c r="BA51" s="207"/>
      <c r="BB51" s="145"/>
      <c r="BC51" s="145"/>
      <c r="BD51" s="145"/>
      <c r="BE51" s="145"/>
      <c r="BF51" s="145"/>
      <c r="BG51" s="145"/>
      <c r="BH51" s="132"/>
    </row>
    <row r="52" spans="1:60" ht="64.5" hidden="1" customHeight="1" x14ac:dyDescent="0.2">
      <c r="A52" s="324"/>
      <c r="B52" s="324"/>
      <c r="C52" s="325"/>
      <c r="D52" s="336"/>
      <c r="E52" s="325"/>
      <c r="F52" s="324"/>
      <c r="G52" s="203" t="s">
        <v>261</v>
      </c>
      <c r="H52" s="203" t="s">
        <v>262</v>
      </c>
      <c r="I52" s="203" t="s">
        <v>677</v>
      </c>
      <c r="J52" s="324"/>
      <c r="K52" s="334"/>
      <c r="L52" s="324"/>
      <c r="M52" s="324"/>
      <c r="N52" s="324"/>
      <c r="O52" s="332"/>
      <c r="P52" s="324"/>
      <c r="Q52" s="332"/>
      <c r="R52" s="332"/>
      <c r="S52" s="128"/>
      <c r="T52" s="129">
        <f t="shared" si="1"/>
        <v>0</v>
      </c>
      <c r="U52" s="325"/>
      <c r="V52" s="325"/>
      <c r="W52" s="203"/>
      <c r="X52" s="324"/>
      <c r="Y52" s="329"/>
      <c r="Z52" s="206">
        <f t="shared" si="2"/>
        <v>0</v>
      </c>
      <c r="AA52" s="203"/>
      <c r="AB52" s="203"/>
      <c r="AC52" s="329"/>
      <c r="AD52" s="325"/>
      <c r="AE52" s="202">
        <f t="shared" si="3"/>
        <v>0</v>
      </c>
      <c r="AF52" s="203"/>
      <c r="AG52" s="203"/>
      <c r="AH52" s="329"/>
      <c r="AI52" s="325"/>
      <c r="AJ52" s="202">
        <f t="shared" si="4"/>
        <v>0</v>
      </c>
      <c r="AK52" s="203"/>
      <c r="AL52" s="203"/>
      <c r="AM52" s="329"/>
      <c r="AN52" s="325"/>
      <c r="AO52" s="202">
        <f t="shared" si="6"/>
        <v>0</v>
      </c>
      <c r="AP52" s="203"/>
      <c r="AQ52" s="325"/>
      <c r="AR52" s="325"/>
      <c r="AS52" s="327"/>
      <c r="AT52" s="327"/>
      <c r="AU52" s="334"/>
      <c r="AV52" s="334"/>
      <c r="AW52" s="203" t="s">
        <v>89</v>
      </c>
      <c r="AX52" s="203"/>
      <c r="AY52" s="130"/>
      <c r="AZ52" s="131"/>
      <c r="BA52" s="207"/>
      <c r="BB52" s="145"/>
      <c r="BC52" s="145"/>
      <c r="BD52" s="145"/>
      <c r="BE52" s="145"/>
      <c r="BF52" s="145"/>
      <c r="BG52" s="145"/>
      <c r="BH52" s="132"/>
    </row>
    <row r="53" spans="1:60" ht="64.5" hidden="1" customHeight="1" x14ac:dyDescent="0.2">
      <c r="A53" s="324">
        <v>15</v>
      </c>
      <c r="B53" s="324" t="s">
        <v>187</v>
      </c>
      <c r="C53" s="325" t="str">
        <f>+VLOOKUP(B53,$A$568:$B$606,2,0)</f>
        <v>JUAN PABLO TRUJILLO LEMUS</v>
      </c>
      <c r="D53" s="336" t="s">
        <v>164</v>
      </c>
      <c r="E53" s="325"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4" t="s">
        <v>265</v>
      </c>
      <c r="G53" s="203" t="s">
        <v>260</v>
      </c>
      <c r="H53" s="203" t="s">
        <v>37</v>
      </c>
      <c r="I53" s="203" t="s">
        <v>678</v>
      </c>
      <c r="J53" s="324" t="s">
        <v>105</v>
      </c>
      <c r="K53" s="334" t="s">
        <v>694</v>
      </c>
      <c r="L53" s="324" t="s">
        <v>695</v>
      </c>
      <c r="M53" s="324" t="s">
        <v>696</v>
      </c>
      <c r="N53" s="324" t="s">
        <v>147</v>
      </c>
      <c r="O53" s="332">
        <f t="shared" ref="O53" si="131">IF(N53="ALTA",5,IF(N53="MEDIO ALTA",4,IF(N53="MEDIA",3,IF(N53="MEDIO BAJA",2,IF(N53="BAJA",1,0)))))</f>
        <v>2</v>
      </c>
      <c r="P53" s="324" t="s">
        <v>140</v>
      </c>
      <c r="Q53" s="332">
        <f t="shared" ref="Q53" si="132">IF(P53="ALTO",5,IF(P53="MEDIO-ALTO",4,IF(P53="MEDIO",3,IF(P53="MEDIO-BAJO",2,IF(P53="BAJO",1,0)))))</f>
        <v>3</v>
      </c>
      <c r="R53" s="332">
        <f t="shared" si="36"/>
        <v>6</v>
      </c>
      <c r="S53" s="128" t="s">
        <v>315</v>
      </c>
      <c r="T53" s="129">
        <f t="shared" si="1"/>
        <v>1</v>
      </c>
      <c r="U53" s="325">
        <f>ROUND(AVERAGEIF(T53:T55,"&gt;0"),0)</f>
        <v>1</v>
      </c>
      <c r="V53" s="325">
        <f>U53*0.6</f>
        <v>0.6</v>
      </c>
      <c r="W53" s="203" t="s">
        <v>707</v>
      </c>
      <c r="X53" s="324">
        <f>IF(S53="No_existen",5*$X$10,Y53*$X$10)</f>
        <v>0.1</v>
      </c>
      <c r="Y53" s="329">
        <f t="shared" ref="Y53" si="133">ROUND(AVERAGEIF(Z53:Z55,"&gt;0"),0)</f>
        <v>2</v>
      </c>
      <c r="Z53" s="206">
        <f t="shared" si="2"/>
        <v>2</v>
      </c>
      <c r="AA53" s="203" t="s">
        <v>319</v>
      </c>
      <c r="AB53" s="203"/>
      <c r="AC53" s="329">
        <f t="shared" ref="AC53" si="134">IF(S53="No_existen",5*$AC$10,AD53*$AC$10)</f>
        <v>0.15</v>
      </c>
      <c r="AD53" s="325">
        <f>ROUND(AVERAGEIF(AE53:AE55,"&gt;0"),0)</f>
        <v>1</v>
      </c>
      <c r="AE53" s="202">
        <f t="shared" si="3"/>
        <v>1</v>
      </c>
      <c r="AF53" s="203" t="s">
        <v>295</v>
      </c>
      <c r="AG53" s="203" t="s">
        <v>715</v>
      </c>
      <c r="AH53" s="329">
        <f>IF(S53="No_existen",5*$AH$10,AI53*$AH$10)</f>
        <v>0.1</v>
      </c>
      <c r="AI53" s="325">
        <f t="shared" ref="AI53" si="135">ROUND(AVERAGEIF(AJ53:AJ55,"&gt;0"),0)</f>
        <v>1</v>
      </c>
      <c r="AJ53" s="202">
        <f t="shared" si="4"/>
        <v>1</v>
      </c>
      <c r="AK53" s="203" t="s">
        <v>292</v>
      </c>
      <c r="AL53" s="203" t="s">
        <v>299</v>
      </c>
      <c r="AM53" s="329">
        <f>IF(S53="No_existen",5*$AM$10,AN53*$AM$10)</f>
        <v>0.1</v>
      </c>
      <c r="AN53" s="325">
        <f>ROUND(AVERAGEIF(AO53:AO55,"&gt;0"),0)</f>
        <v>1</v>
      </c>
      <c r="AO53" s="202">
        <f t="shared" si="6"/>
        <v>1</v>
      </c>
      <c r="AP53" s="203" t="s">
        <v>614</v>
      </c>
      <c r="AQ53" s="325">
        <f>ROUND(AVERAGE(U53,Y53,AD53,AI53,AN53),0)</f>
        <v>1</v>
      </c>
      <c r="AR53" s="325" t="str">
        <f>IF(AQ53&lt;1.5,"FUERTE",IF(AND(AQ53&gt;=1.5,AQ53&lt;2.5),"ACEPTABLE",IF(AQ53&gt;=5,"INEXISTENTE","DÉBIL")))</f>
        <v>FUERTE</v>
      </c>
      <c r="AS53" s="327">
        <f>IF(R53=0,0,ROUND((R53*AQ53),0))</f>
        <v>6</v>
      </c>
      <c r="AT53" s="327" t="str">
        <f>IF(AS53&gt;=36,"GRAVE", IF(AS53&lt;=10, "LEVE", "MODERADO"))</f>
        <v>LEVE</v>
      </c>
      <c r="AU53" s="334" t="s">
        <v>722</v>
      </c>
      <c r="AV53" s="334" t="s">
        <v>723</v>
      </c>
      <c r="AW53" s="203" t="s">
        <v>89</v>
      </c>
      <c r="AX53" s="203"/>
      <c r="AY53" s="130"/>
      <c r="AZ53" s="131"/>
      <c r="BA53" s="207"/>
      <c r="BB53" s="146"/>
      <c r="BC53" s="146"/>
      <c r="BD53" s="146"/>
      <c r="BE53" s="146"/>
      <c r="BF53" s="146"/>
      <c r="BG53" s="146"/>
      <c r="BH53" s="132"/>
    </row>
    <row r="54" spans="1:60" ht="64.5" hidden="1" customHeight="1" x14ac:dyDescent="0.2">
      <c r="A54" s="324"/>
      <c r="B54" s="324"/>
      <c r="C54" s="325"/>
      <c r="D54" s="336"/>
      <c r="E54" s="325"/>
      <c r="F54" s="324"/>
      <c r="G54" s="203" t="s">
        <v>260</v>
      </c>
      <c r="H54" s="203" t="s">
        <v>37</v>
      </c>
      <c r="I54" s="203" t="s">
        <v>679</v>
      </c>
      <c r="J54" s="324"/>
      <c r="K54" s="334"/>
      <c r="L54" s="324"/>
      <c r="M54" s="324"/>
      <c r="N54" s="324"/>
      <c r="O54" s="332"/>
      <c r="P54" s="324"/>
      <c r="Q54" s="332"/>
      <c r="R54" s="332"/>
      <c r="S54" s="128"/>
      <c r="T54" s="129">
        <f t="shared" si="1"/>
        <v>0</v>
      </c>
      <c r="U54" s="325"/>
      <c r="V54" s="325"/>
      <c r="W54" s="203"/>
      <c r="X54" s="324"/>
      <c r="Y54" s="329"/>
      <c r="Z54" s="206">
        <f t="shared" si="2"/>
        <v>0</v>
      </c>
      <c r="AA54" s="203"/>
      <c r="AB54" s="203"/>
      <c r="AC54" s="329"/>
      <c r="AD54" s="325"/>
      <c r="AE54" s="202">
        <f t="shared" si="3"/>
        <v>0</v>
      </c>
      <c r="AF54" s="203"/>
      <c r="AG54" s="203"/>
      <c r="AH54" s="329"/>
      <c r="AI54" s="325"/>
      <c r="AJ54" s="202">
        <f t="shared" si="4"/>
        <v>0</v>
      </c>
      <c r="AK54" s="203"/>
      <c r="AL54" s="203"/>
      <c r="AM54" s="329"/>
      <c r="AN54" s="325"/>
      <c r="AO54" s="202">
        <f t="shared" si="6"/>
        <v>0</v>
      </c>
      <c r="AP54" s="203"/>
      <c r="AQ54" s="325"/>
      <c r="AR54" s="325"/>
      <c r="AS54" s="327"/>
      <c r="AT54" s="327"/>
      <c r="AU54" s="334"/>
      <c r="AV54" s="334"/>
      <c r="AW54" s="203" t="s">
        <v>89</v>
      </c>
      <c r="AX54" s="203"/>
      <c r="AY54" s="130"/>
      <c r="AZ54" s="131"/>
      <c r="BA54" s="207"/>
      <c r="BB54" s="145"/>
      <c r="BC54" s="145"/>
      <c r="BD54" s="145"/>
      <c r="BE54" s="145"/>
      <c r="BF54" s="145"/>
      <c r="BG54" s="145"/>
      <c r="BH54" s="132"/>
    </row>
    <row r="55" spans="1:60" ht="64.5" hidden="1" customHeight="1" x14ac:dyDescent="0.2">
      <c r="A55" s="324"/>
      <c r="B55" s="324"/>
      <c r="C55" s="325"/>
      <c r="D55" s="336"/>
      <c r="E55" s="325"/>
      <c r="F55" s="324"/>
      <c r="G55" s="203" t="s">
        <v>260</v>
      </c>
      <c r="H55" s="203" t="s">
        <v>36</v>
      </c>
      <c r="I55" s="203" t="s">
        <v>680</v>
      </c>
      <c r="J55" s="324"/>
      <c r="K55" s="334"/>
      <c r="L55" s="324"/>
      <c r="M55" s="324"/>
      <c r="N55" s="324"/>
      <c r="O55" s="332"/>
      <c r="P55" s="324"/>
      <c r="Q55" s="332"/>
      <c r="R55" s="332"/>
      <c r="S55" s="128"/>
      <c r="T55" s="129">
        <f t="shared" si="1"/>
        <v>0</v>
      </c>
      <c r="U55" s="325"/>
      <c r="V55" s="325"/>
      <c r="W55" s="203"/>
      <c r="X55" s="324"/>
      <c r="Y55" s="329"/>
      <c r="Z55" s="206">
        <f t="shared" si="2"/>
        <v>0</v>
      </c>
      <c r="AA55" s="203"/>
      <c r="AB55" s="203"/>
      <c r="AC55" s="329"/>
      <c r="AD55" s="325"/>
      <c r="AE55" s="202">
        <f t="shared" si="3"/>
        <v>0</v>
      </c>
      <c r="AF55" s="203"/>
      <c r="AG55" s="203"/>
      <c r="AH55" s="329"/>
      <c r="AI55" s="325"/>
      <c r="AJ55" s="202">
        <f t="shared" si="4"/>
        <v>0</v>
      </c>
      <c r="AK55" s="203"/>
      <c r="AL55" s="203"/>
      <c r="AM55" s="329"/>
      <c r="AN55" s="325"/>
      <c r="AO55" s="202">
        <f t="shared" si="6"/>
        <v>0</v>
      </c>
      <c r="AP55" s="203"/>
      <c r="AQ55" s="325"/>
      <c r="AR55" s="325"/>
      <c r="AS55" s="327"/>
      <c r="AT55" s="327"/>
      <c r="AU55" s="334"/>
      <c r="AV55" s="334"/>
      <c r="AW55" s="203" t="s">
        <v>89</v>
      </c>
      <c r="AX55" s="203"/>
      <c r="AY55" s="130"/>
      <c r="AZ55" s="131"/>
      <c r="BA55" s="207"/>
      <c r="BB55" s="146"/>
      <c r="BC55" s="146"/>
      <c r="BD55" s="146"/>
      <c r="BE55" s="146"/>
      <c r="BF55" s="146"/>
      <c r="BG55" s="146"/>
      <c r="BH55" s="132"/>
    </row>
    <row r="56" spans="1:60" ht="64.5" hidden="1" customHeight="1" x14ac:dyDescent="0.2">
      <c r="A56" s="324">
        <v>16</v>
      </c>
      <c r="B56" s="324" t="s">
        <v>187</v>
      </c>
      <c r="C56" s="325" t="str">
        <f>+VLOOKUP(B56,$A$568:$B$606,2,0)</f>
        <v>JUAN PABLO TRUJILLO LEMUS</v>
      </c>
      <c r="D56" s="336" t="s">
        <v>162</v>
      </c>
      <c r="E56" s="325"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4" t="s">
        <v>265</v>
      </c>
      <c r="G56" s="203" t="s">
        <v>261</v>
      </c>
      <c r="H56" s="203" t="s">
        <v>262</v>
      </c>
      <c r="I56" s="203" t="s">
        <v>681</v>
      </c>
      <c r="J56" s="324" t="s">
        <v>109</v>
      </c>
      <c r="K56" s="324" t="s">
        <v>697</v>
      </c>
      <c r="L56" s="324" t="s">
        <v>698</v>
      </c>
      <c r="M56" s="324" t="s">
        <v>699</v>
      </c>
      <c r="N56" s="324" t="s">
        <v>104</v>
      </c>
      <c r="O56" s="332">
        <f t="shared" ref="O56" si="136">IF(N56="ALTA",5,IF(N56="MEDIO ALTA",4,IF(N56="MEDIA",3,IF(N56="MEDIO BAJA",2,IF(N56="BAJA",1,0)))))</f>
        <v>3</v>
      </c>
      <c r="P56" s="324" t="s">
        <v>140</v>
      </c>
      <c r="Q56" s="332">
        <f t="shared" ref="Q56" si="137">IF(P56="ALTO",5,IF(P56="MEDIO-ALTO",4,IF(P56="MEDIO",3,IF(P56="MEDIO-BAJO",2,IF(P56="BAJO",1,0)))))</f>
        <v>3</v>
      </c>
      <c r="R56" s="332">
        <f t="shared" si="36"/>
        <v>9</v>
      </c>
      <c r="S56" s="128" t="s">
        <v>315</v>
      </c>
      <c r="T56" s="129">
        <f t="shared" si="1"/>
        <v>1</v>
      </c>
      <c r="U56" s="325">
        <f>ROUND(AVERAGEIF(T56:T58,"&gt;0"),0)</f>
        <v>1</v>
      </c>
      <c r="V56" s="325">
        <f>U56*0.6</f>
        <v>0.6</v>
      </c>
      <c r="W56" s="203" t="s">
        <v>708</v>
      </c>
      <c r="X56" s="324">
        <f t="shared" ref="X56" si="138">IF(S56="No_existen",5*$X$10,Y56*$X$10)</f>
        <v>0.2</v>
      </c>
      <c r="Y56" s="329">
        <f>ROUND(AVERAGEIF(Z56:Z58,"&gt;0"),0)</f>
        <v>4</v>
      </c>
      <c r="Z56" s="206">
        <f t="shared" si="2"/>
        <v>4</v>
      </c>
      <c r="AA56" s="203" t="s">
        <v>318</v>
      </c>
      <c r="AB56" s="203"/>
      <c r="AC56" s="329">
        <f t="shared" ref="AC56" si="139">IF(S56="No_existen",5*$AC$10,AD56*$AC$10)</f>
        <v>0.15</v>
      </c>
      <c r="AD56" s="325">
        <f t="shared" ref="AD56" si="140">ROUND(AVERAGEIF(AE56:AE58,"&gt;0"),0)</f>
        <v>1</v>
      </c>
      <c r="AE56" s="202">
        <f t="shared" si="3"/>
        <v>1</v>
      </c>
      <c r="AF56" s="203" t="s">
        <v>295</v>
      </c>
      <c r="AG56" s="203" t="s">
        <v>714</v>
      </c>
      <c r="AH56" s="329">
        <f t="shared" ref="AH56" si="141">IF(S56="No_existen",5*$AH$10,AI56*$AH$10)</f>
        <v>0.1</v>
      </c>
      <c r="AI56" s="325">
        <f t="shared" ref="AI56" si="142">ROUND(AVERAGEIF(AJ56:AJ58,"&gt;0"),0)</f>
        <v>1</v>
      </c>
      <c r="AJ56" s="202">
        <f t="shared" si="4"/>
        <v>1</v>
      </c>
      <c r="AK56" s="203" t="s">
        <v>292</v>
      </c>
      <c r="AL56" s="203" t="s">
        <v>300</v>
      </c>
      <c r="AM56" s="329">
        <f t="shared" ref="AM56" si="143">IF(S56="No_existen",5*$AM$10,AN56*$AM$10)</f>
        <v>0.4</v>
      </c>
      <c r="AN56" s="325">
        <f t="shared" ref="AN56" si="144">ROUND(AVERAGEIF(AO56:AO58,"&gt;0"),0)</f>
        <v>4</v>
      </c>
      <c r="AO56" s="202">
        <f t="shared" si="6"/>
        <v>4</v>
      </c>
      <c r="AP56" s="203" t="s">
        <v>613</v>
      </c>
      <c r="AQ56" s="325">
        <f t="shared" ref="AQ56" si="145">ROUND(AVERAGE(U56,Y56,AD56,AI56,AN56),0)</f>
        <v>2</v>
      </c>
      <c r="AR56" s="325" t="str">
        <f t="shared" ref="AR56" si="146">IF(AQ56&lt;1.5,"FUERTE",IF(AND(AQ56&gt;=1.5,AQ56&lt;2.5),"ACEPTABLE",IF(AQ56&gt;=5,"INEXISTENTE","DÉBIL")))</f>
        <v>ACEPTABLE</v>
      </c>
      <c r="AS56" s="327">
        <f t="shared" ref="AS56" si="147">IF(R56=0,0,ROUND((R56*AQ56),0))</f>
        <v>18</v>
      </c>
      <c r="AT56" s="327" t="str">
        <f t="shared" ref="AT56" si="148">IF(AS56&gt;=36,"GRAVE", IF(AS56&lt;=10, "LEVE", "MODERADO"))</f>
        <v>MODERADO</v>
      </c>
      <c r="AU56" s="334" t="s">
        <v>724</v>
      </c>
      <c r="AV56" s="334"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4"/>
      <c r="B57" s="324"/>
      <c r="C57" s="325"/>
      <c r="D57" s="336"/>
      <c r="E57" s="325"/>
      <c r="F57" s="324"/>
      <c r="G57" s="203"/>
      <c r="H57" s="203"/>
      <c r="I57" s="127"/>
      <c r="J57" s="324"/>
      <c r="K57" s="324"/>
      <c r="L57" s="324"/>
      <c r="M57" s="324"/>
      <c r="N57" s="324"/>
      <c r="O57" s="332"/>
      <c r="P57" s="324"/>
      <c r="Q57" s="332"/>
      <c r="R57" s="332"/>
      <c r="S57" s="128"/>
      <c r="T57" s="129">
        <f t="shared" si="1"/>
        <v>0</v>
      </c>
      <c r="U57" s="325"/>
      <c r="V57" s="325"/>
      <c r="W57" s="203"/>
      <c r="X57" s="324"/>
      <c r="Y57" s="329"/>
      <c r="Z57" s="206">
        <f t="shared" si="2"/>
        <v>0</v>
      </c>
      <c r="AA57" s="203"/>
      <c r="AB57" s="203"/>
      <c r="AC57" s="329"/>
      <c r="AD57" s="325"/>
      <c r="AE57" s="202">
        <f t="shared" si="3"/>
        <v>0</v>
      </c>
      <c r="AF57" s="203"/>
      <c r="AG57" s="203"/>
      <c r="AH57" s="329"/>
      <c r="AI57" s="325"/>
      <c r="AJ57" s="202">
        <f t="shared" si="4"/>
        <v>0</v>
      </c>
      <c r="AK57" s="203"/>
      <c r="AL57" s="203"/>
      <c r="AM57" s="329"/>
      <c r="AN57" s="325"/>
      <c r="AO57" s="202">
        <f t="shared" si="6"/>
        <v>0</v>
      </c>
      <c r="AP57" s="203"/>
      <c r="AQ57" s="325"/>
      <c r="AR57" s="325"/>
      <c r="AS57" s="327"/>
      <c r="AT57" s="327"/>
      <c r="AU57" s="334"/>
      <c r="AV57" s="334"/>
      <c r="AW57" s="203"/>
      <c r="AX57" s="203"/>
      <c r="AY57" s="130"/>
      <c r="AZ57" s="131"/>
      <c r="BA57" s="207"/>
      <c r="BB57" s="145"/>
      <c r="BC57" s="145"/>
      <c r="BD57" s="145"/>
      <c r="BE57" s="145"/>
      <c r="BF57" s="145"/>
      <c r="BG57" s="145"/>
      <c r="BH57" s="132"/>
    </row>
    <row r="58" spans="1:60" ht="64.5" hidden="1" customHeight="1" x14ac:dyDescent="0.2">
      <c r="A58" s="324"/>
      <c r="B58" s="324"/>
      <c r="C58" s="325"/>
      <c r="D58" s="336"/>
      <c r="E58" s="325"/>
      <c r="F58" s="324"/>
      <c r="G58" s="203"/>
      <c r="H58" s="203"/>
      <c r="I58" s="127"/>
      <c r="J58" s="324"/>
      <c r="K58" s="324"/>
      <c r="L58" s="324"/>
      <c r="M58" s="324"/>
      <c r="N58" s="324"/>
      <c r="O58" s="332"/>
      <c r="P58" s="324"/>
      <c r="Q58" s="332"/>
      <c r="R58" s="332"/>
      <c r="S58" s="128"/>
      <c r="T58" s="129">
        <f t="shared" si="1"/>
        <v>0</v>
      </c>
      <c r="U58" s="325"/>
      <c r="V58" s="325"/>
      <c r="W58" s="203"/>
      <c r="X58" s="324"/>
      <c r="Y58" s="329"/>
      <c r="Z58" s="206">
        <f t="shared" si="2"/>
        <v>0</v>
      </c>
      <c r="AA58" s="203"/>
      <c r="AB58" s="203"/>
      <c r="AC58" s="329"/>
      <c r="AD58" s="325"/>
      <c r="AE58" s="202">
        <f t="shared" si="3"/>
        <v>0</v>
      </c>
      <c r="AF58" s="203"/>
      <c r="AG58" s="203"/>
      <c r="AH58" s="329"/>
      <c r="AI58" s="325"/>
      <c r="AJ58" s="202">
        <f t="shared" si="4"/>
        <v>0</v>
      </c>
      <c r="AK58" s="203"/>
      <c r="AL58" s="203"/>
      <c r="AM58" s="329"/>
      <c r="AN58" s="325"/>
      <c r="AO58" s="202">
        <f t="shared" si="6"/>
        <v>0</v>
      </c>
      <c r="AP58" s="203"/>
      <c r="AQ58" s="325"/>
      <c r="AR58" s="325"/>
      <c r="AS58" s="327"/>
      <c r="AT58" s="327"/>
      <c r="AU58" s="334"/>
      <c r="AV58" s="334"/>
      <c r="AW58" s="203"/>
      <c r="AX58" s="203"/>
      <c r="AY58" s="130"/>
      <c r="AZ58" s="131"/>
      <c r="BA58" s="207"/>
      <c r="BB58" s="146"/>
      <c r="BC58" s="146"/>
      <c r="BD58" s="146"/>
      <c r="BE58" s="146"/>
      <c r="BF58" s="146"/>
      <c r="BG58" s="146"/>
      <c r="BH58" s="132"/>
    </row>
    <row r="59" spans="1:60" ht="64.5" hidden="1" customHeight="1" x14ac:dyDescent="0.2">
      <c r="A59" s="324">
        <v>17</v>
      </c>
      <c r="B59" s="324" t="s">
        <v>189</v>
      </c>
      <c r="C59" s="325" t="str">
        <f>+VLOOKUP(B59,$A$568:$B$606,2,0)</f>
        <v>JORGE AUGUSTO MONTOYA ARANGO</v>
      </c>
      <c r="D59" s="336" t="s">
        <v>150</v>
      </c>
      <c r="E59" s="325"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4" t="s">
        <v>265</v>
      </c>
      <c r="G59" s="203" t="s">
        <v>260</v>
      </c>
      <c r="H59" s="203" t="s">
        <v>35</v>
      </c>
      <c r="I59" s="127" t="s">
        <v>731</v>
      </c>
      <c r="J59" s="324" t="s">
        <v>111</v>
      </c>
      <c r="K59" s="337" t="s">
        <v>749</v>
      </c>
      <c r="L59" s="337" t="s">
        <v>750</v>
      </c>
      <c r="M59" s="337" t="s">
        <v>751</v>
      </c>
      <c r="N59" s="324" t="s">
        <v>104</v>
      </c>
      <c r="O59" s="332">
        <f t="shared" ref="O59" si="149">IF(N59="ALTA",5,IF(N59="MEDIO ALTA",4,IF(N59="MEDIA",3,IF(N59="MEDIO BAJA",2,IF(N59="BAJA",1,0)))))</f>
        <v>3</v>
      </c>
      <c r="P59" s="324" t="s">
        <v>209</v>
      </c>
      <c r="Q59" s="332">
        <f t="shared" ref="Q59" si="150">IF(P59="ALTO",5,IF(P59="MEDIO-ALTO",4,IF(P59="MEDIO",3,IF(P59="MEDIO-BAJO",2,IF(P59="BAJO",1,0)))))</f>
        <v>4</v>
      </c>
      <c r="R59" s="332">
        <f t="shared" si="36"/>
        <v>12</v>
      </c>
      <c r="S59" s="128" t="s">
        <v>386</v>
      </c>
      <c r="T59" s="129">
        <f t="shared" si="1"/>
        <v>4</v>
      </c>
      <c r="U59" s="325">
        <f>ROUND(AVERAGEIF(T59:T61,"&gt;0"),0)</f>
        <v>3</v>
      </c>
      <c r="V59" s="325">
        <f>U59*0.6</f>
        <v>1.7999999999999998</v>
      </c>
      <c r="W59" s="203" t="s">
        <v>773</v>
      </c>
      <c r="X59" s="324">
        <f t="shared" ref="X59" si="151">IF(S59="No_existen",5*$X$10,Y59*$X$10)</f>
        <v>0.15000000000000002</v>
      </c>
      <c r="Y59" s="329">
        <f t="shared" ref="Y59" si="152">ROUND(AVERAGEIF(Z59:Z61,"&gt;0"),0)</f>
        <v>3</v>
      </c>
      <c r="Z59" s="206">
        <f t="shared" si="2"/>
        <v>2</v>
      </c>
      <c r="AA59" s="203" t="s">
        <v>319</v>
      </c>
      <c r="AB59" s="203"/>
      <c r="AC59" s="329">
        <f t="shared" ref="AC59" si="153">IF(S59="No_existen",5*$AC$10,AD59*$AC$10)</f>
        <v>0.15</v>
      </c>
      <c r="AD59" s="325">
        <f>ROUND(AVERAGEIF(AE59:AE61,"&gt;0"),0)</f>
        <v>1</v>
      </c>
      <c r="AE59" s="202">
        <f t="shared" si="3"/>
        <v>1</v>
      </c>
      <c r="AF59" s="203" t="s">
        <v>295</v>
      </c>
      <c r="AG59" s="203" t="s">
        <v>793</v>
      </c>
      <c r="AH59" s="329">
        <f t="shared" ref="AH59" si="154">IF(S59="No_existen",5*$AH$10,AI59*$AH$10)</f>
        <v>0.1</v>
      </c>
      <c r="AI59" s="325">
        <f t="shared" ref="AI59" si="155">ROUND(AVERAGEIF(AJ59:AJ61,"&gt;0"),0)</f>
        <v>1</v>
      </c>
      <c r="AJ59" s="202">
        <f t="shared" si="4"/>
        <v>1</v>
      </c>
      <c r="AK59" s="203" t="s">
        <v>292</v>
      </c>
      <c r="AL59" s="203" t="s">
        <v>300</v>
      </c>
      <c r="AM59" s="329">
        <f t="shared" ref="AM59" si="156">IF(S59="No_existen",5*$AM$10,AN59*$AM$10)</f>
        <v>0.4</v>
      </c>
      <c r="AN59" s="325">
        <f t="shared" ref="AN59" si="157">ROUND(AVERAGEIF(AO59:AO61,"&gt;0"),0)</f>
        <v>4</v>
      </c>
      <c r="AO59" s="202">
        <f t="shared" si="6"/>
        <v>4</v>
      </c>
      <c r="AP59" s="203" t="s">
        <v>613</v>
      </c>
      <c r="AQ59" s="325">
        <f t="shared" ref="AQ59" si="158">ROUND(AVERAGE(U59,Y59,AD59,AI59,AN59),0)</f>
        <v>2</v>
      </c>
      <c r="AR59" s="325" t="str">
        <f t="shared" ref="AR59" si="159">IF(AQ59&lt;1.5,"FUERTE",IF(AND(AQ59&gt;=1.5,AQ59&lt;2.5),"ACEPTABLE",IF(AQ59&gt;=5,"INEXISTENTE","DÉBIL")))</f>
        <v>ACEPTABLE</v>
      </c>
      <c r="AS59" s="327">
        <f t="shared" ref="AS59" si="160">IF(R59=0,0,ROUND((R59*AQ59),0))</f>
        <v>24</v>
      </c>
      <c r="AT59" s="327" t="str">
        <f t="shared" ref="AT59" si="161">IF(AS59&gt;=36,"GRAVE", IF(AS59&lt;=10, "LEVE", "MODERADO"))</f>
        <v>MODERADO</v>
      </c>
      <c r="AU59" s="337" t="s">
        <v>806</v>
      </c>
      <c r="AV59" s="338"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4"/>
      <c r="B60" s="324"/>
      <c r="C60" s="325"/>
      <c r="D60" s="336"/>
      <c r="E60" s="325"/>
      <c r="F60" s="324"/>
      <c r="G60" s="203" t="s">
        <v>260</v>
      </c>
      <c r="H60" s="203" t="s">
        <v>35</v>
      </c>
      <c r="I60" s="127" t="s">
        <v>732</v>
      </c>
      <c r="J60" s="324"/>
      <c r="K60" s="337"/>
      <c r="L60" s="337"/>
      <c r="M60" s="337"/>
      <c r="N60" s="324"/>
      <c r="O60" s="332"/>
      <c r="P60" s="324"/>
      <c r="Q60" s="332"/>
      <c r="R60" s="332"/>
      <c r="S60" s="128" t="s">
        <v>314</v>
      </c>
      <c r="T60" s="129">
        <f t="shared" si="1"/>
        <v>2</v>
      </c>
      <c r="U60" s="325"/>
      <c r="V60" s="325"/>
      <c r="W60" s="203" t="s">
        <v>774</v>
      </c>
      <c r="X60" s="324"/>
      <c r="Y60" s="329"/>
      <c r="Z60" s="206">
        <f t="shared" si="2"/>
        <v>4</v>
      </c>
      <c r="AA60" s="203" t="s">
        <v>318</v>
      </c>
      <c r="AB60" s="203"/>
      <c r="AC60" s="329"/>
      <c r="AD60" s="325"/>
      <c r="AE60" s="202">
        <f t="shared" si="3"/>
        <v>1</v>
      </c>
      <c r="AF60" s="203" t="s">
        <v>295</v>
      </c>
      <c r="AG60" s="203" t="s">
        <v>794</v>
      </c>
      <c r="AH60" s="329"/>
      <c r="AI60" s="325"/>
      <c r="AJ60" s="202">
        <f t="shared" si="4"/>
        <v>1</v>
      </c>
      <c r="AK60" s="203" t="s">
        <v>292</v>
      </c>
      <c r="AL60" s="203" t="s">
        <v>300</v>
      </c>
      <c r="AM60" s="329"/>
      <c r="AN60" s="325"/>
      <c r="AO60" s="202">
        <f t="shared" si="6"/>
        <v>4</v>
      </c>
      <c r="AP60" s="203" t="s">
        <v>613</v>
      </c>
      <c r="AQ60" s="325"/>
      <c r="AR60" s="325"/>
      <c r="AS60" s="327"/>
      <c r="AT60" s="327"/>
      <c r="AU60" s="337"/>
      <c r="AV60" s="337"/>
      <c r="AW60" s="203" t="s">
        <v>92</v>
      </c>
      <c r="AX60" s="203" t="s">
        <v>824</v>
      </c>
      <c r="AY60" s="130">
        <v>45641</v>
      </c>
      <c r="AZ60" s="131"/>
      <c r="BA60" s="201" t="s">
        <v>227</v>
      </c>
      <c r="BB60" s="145"/>
      <c r="BC60" s="145"/>
      <c r="BD60" s="145"/>
      <c r="BE60" s="145"/>
      <c r="BF60" s="145"/>
      <c r="BG60" s="145"/>
      <c r="BH60" s="132"/>
    </row>
    <row r="61" spans="1:60" ht="64.5" hidden="1" customHeight="1" x14ac:dyDescent="0.2">
      <c r="A61" s="324"/>
      <c r="B61" s="324"/>
      <c r="C61" s="325"/>
      <c r="D61" s="336"/>
      <c r="E61" s="325"/>
      <c r="F61" s="324"/>
      <c r="G61" s="203" t="s">
        <v>260</v>
      </c>
      <c r="H61" s="203" t="s">
        <v>35</v>
      </c>
      <c r="I61" s="128" t="s">
        <v>733</v>
      </c>
      <c r="J61" s="324"/>
      <c r="K61" s="337"/>
      <c r="L61" s="337"/>
      <c r="M61" s="337"/>
      <c r="N61" s="324"/>
      <c r="O61" s="332"/>
      <c r="P61" s="324"/>
      <c r="Q61" s="332"/>
      <c r="R61" s="332"/>
      <c r="S61" s="128" t="s">
        <v>321</v>
      </c>
      <c r="T61" s="129">
        <f t="shared" si="1"/>
        <v>3</v>
      </c>
      <c r="U61" s="325"/>
      <c r="V61" s="325"/>
      <c r="W61" s="203" t="s">
        <v>775</v>
      </c>
      <c r="X61" s="324"/>
      <c r="Y61" s="329"/>
      <c r="Z61" s="206">
        <f t="shared" si="2"/>
        <v>4</v>
      </c>
      <c r="AA61" s="203" t="s">
        <v>318</v>
      </c>
      <c r="AB61" s="203"/>
      <c r="AC61" s="329"/>
      <c r="AD61" s="325"/>
      <c r="AE61" s="202">
        <f t="shared" si="3"/>
        <v>1</v>
      </c>
      <c r="AF61" s="203" t="s">
        <v>295</v>
      </c>
      <c r="AG61" s="203" t="s">
        <v>795</v>
      </c>
      <c r="AH61" s="329"/>
      <c r="AI61" s="325"/>
      <c r="AJ61" s="202">
        <f t="shared" si="4"/>
        <v>1</v>
      </c>
      <c r="AK61" s="203" t="s">
        <v>292</v>
      </c>
      <c r="AL61" s="203" t="s">
        <v>300</v>
      </c>
      <c r="AM61" s="329"/>
      <c r="AN61" s="325"/>
      <c r="AO61" s="202">
        <f t="shared" si="6"/>
        <v>4</v>
      </c>
      <c r="AP61" s="203" t="s">
        <v>613</v>
      </c>
      <c r="AQ61" s="325"/>
      <c r="AR61" s="325"/>
      <c r="AS61" s="327"/>
      <c r="AT61" s="327"/>
      <c r="AU61" s="337"/>
      <c r="AV61" s="337"/>
      <c r="AW61" s="203" t="s">
        <v>92</v>
      </c>
      <c r="AX61" s="203" t="s">
        <v>825</v>
      </c>
      <c r="AY61" s="130">
        <v>45641</v>
      </c>
      <c r="AZ61" s="131"/>
      <c r="BA61" s="207" t="s">
        <v>826</v>
      </c>
      <c r="BB61" s="146"/>
      <c r="BC61" s="146"/>
      <c r="BD61" s="146"/>
      <c r="BE61" s="146"/>
      <c r="BF61" s="146"/>
      <c r="BG61" s="146"/>
      <c r="BH61" s="132"/>
    </row>
    <row r="62" spans="1:60" ht="64.5" hidden="1" customHeight="1" x14ac:dyDescent="0.2">
      <c r="A62" s="324">
        <v>18</v>
      </c>
      <c r="B62" s="324" t="s">
        <v>189</v>
      </c>
      <c r="C62" s="325" t="str">
        <f>+VLOOKUP(B62,$A$568:$B$606,2,0)</f>
        <v>JORGE AUGUSTO MONTOYA ARANGO</v>
      </c>
      <c r="D62" s="336" t="s">
        <v>162</v>
      </c>
      <c r="E62" s="325"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4" t="s">
        <v>265</v>
      </c>
      <c r="G62" s="203" t="s">
        <v>261</v>
      </c>
      <c r="H62" s="203" t="s">
        <v>39</v>
      </c>
      <c r="I62" s="128" t="s">
        <v>734</v>
      </c>
      <c r="J62" s="324" t="s">
        <v>105</v>
      </c>
      <c r="K62" s="324" t="s">
        <v>752</v>
      </c>
      <c r="L62" s="324" t="s">
        <v>753</v>
      </c>
      <c r="M62" s="324" t="s">
        <v>754</v>
      </c>
      <c r="N62" s="324" t="s">
        <v>104</v>
      </c>
      <c r="O62" s="332">
        <f t="shared" ref="O62" si="162">IF(N62="ALTA",5,IF(N62="MEDIO ALTA",4,IF(N62="MEDIA",3,IF(N62="MEDIO BAJA",2,IF(N62="BAJA",1,0)))))</f>
        <v>3</v>
      </c>
      <c r="P62" s="324" t="s">
        <v>139</v>
      </c>
      <c r="Q62" s="332">
        <f t="shared" ref="Q62" si="163">IF(P62="ALTO",5,IF(P62="MEDIO-ALTO",4,IF(P62="MEDIO",3,IF(P62="MEDIO-BAJO",2,IF(P62="BAJO",1,0)))))</f>
        <v>5</v>
      </c>
      <c r="R62" s="332">
        <f t="shared" si="36"/>
        <v>15</v>
      </c>
      <c r="S62" s="128" t="s">
        <v>315</v>
      </c>
      <c r="T62" s="129">
        <f t="shared" si="1"/>
        <v>1</v>
      </c>
      <c r="U62" s="325">
        <f>ROUND(AVERAGEIF(T62:T64,"&gt;0"),0)</f>
        <v>2</v>
      </c>
      <c r="V62" s="325">
        <f>U62*0.6</f>
        <v>1.2</v>
      </c>
      <c r="W62" s="203" t="s">
        <v>776</v>
      </c>
      <c r="X62" s="324">
        <f>IF(S62="No_existen",5*$X$10,Y62*$X$10)</f>
        <v>0.1</v>
      </c>
      <c r="Y62" s="329">
        <f>ROUND(AVERAGEIF(Z62:Z64,"&gt;0"),0)</f>
        <v>2</v>
      </c>
      <c r="Z62" s="206">
        <f t="shared" si="2"/>
        <v>2</v>
      </c>
      <c r="AA62" s="203" t="s">
        <v>319</v>
      </c>
      <c r="AB62" s="203"/>
      <c r="AC62" s="329">
        <f>IF(S62="No_existen",5*$AC$10,AD62*$AC$10)</f>
        <v>0.15</v>
      </c>
      <c r="AD62" s="325">
        <f t="shared" ref="AD62" si="164">ROUND(AVERAGEIF(AE62:AE64,"&gt;0"),0)</f>
        <v>1</v>
      </c>
      <c r="AE62" s="202">
        <f t="shared" si="3"/>
        <v>1</v>
      </c>
      <c r="AF62" s="203" t="s">
        <v>295</v>
      </c>
      <c r="AG62" s="203" t="s">
        <v>796</v>
      </c>
      <c r="AH62" s="329">
        <f>IF(S62="No_existen",5*$AH$10,AI62*$AH$10)</f>
        <v>0.1</v>
      </c>
      <c r="AI62" s="325">
        <f>ROUND(AVERAGEIF(AJ62:AJ64,"&gt;0"),0)</f>
        <v>1</v>
      </c>
      <c r="AJ62" s="202">
        <f t="shared" si="4"/>
        <v>1</v>
      </c>
      <c r="AK62" s="203" t="s">
        <v>292</v>
      </c>
      <c r="AL62" s="203" t="s">
        <v>300</v>
      </c>
      <c r="AM62" s="329">
        <f t="shared" ref="AM62" si="165">IF(S62="No_existen",5*$AM$10,AN62*$AM$10)</f>
        <v>0.2</v>
      </c>
      <c r="AN62" s="325">
        <f t="shared" ref="AN62" si="166">ROUND(AVERAGEIF(AO62:AO64,"&gt;0"),0)</f>
        <v>2</v>
      </c>
      <c r="AO62" s="202">
        <f t="shared" si="6"/>
        <v>1</v>
      </c>
      <c r="AP62" s="203" t="s">
        <v>614</v>
      </c>
      <c r="AQ62" s="325">
        <f t="shared" ref="AQ62" si="167">ROUND(AVERAGE(U62,Y62,AD62,AI62,AN62),0)</f>
        <v>2</v>
      </c>
      <c r="AR62" s="325" t="str">
        <f t="shared" ref="AR62" si="168">IF(AQ62&lt;1.5,"FUERTE",IF(AND(AQ62&gt;=1.5,AQ62&lt;2.5),"ACEPTABLE",IF(AQ62&gt;=5,"INEXISTENTE","DÉBIL")))</f>
        <v>ACEPTABLE</v>
      </c>
      <c r="AS62" s="327">
        <f t="shared" ref="AS62" si="169">IF(R62=0,0,ROUND((R62*AQ62),0))</f>
        <v>30</v>
      </c>
      <c r="AT62" s="327" t="str">
        <f t="shared" ref="AT62" si="170">IF(AS62&gt;=36,"GRAVE", IF(AS62&lt;=10, "LEVE", "MODERADO"))</f>
        <v>MODERADO</v>
      </c>
      <c r="AU62" s="334" t="s">
        <v>808</v>
      </c>
      <c r="AV62" s="335" t="s">
        <v>809</v>
      </c>
      <c r="AW62" s="203" t="s">
        <v>93</v>
      </c>
      <c r="AX62" s="203" t="s">
        <v>827</v>
      </c>
      <c r="AY62" s="130">
        <v>45641</v>
      </c>
      <c r="AZ62" s="131"/>
      <c r="BA62" s="207"/>
      <c r="BB62" s="145"/>
      <c r="BC62" s="145"/>
      <c r="BD62" s="145"/>
      <c r="BE62" s="145"/>
      <c r="BF62" s="145"/>
      <c r="BG62" s="145"/>
      <c r="BH62" s="132"/>
    </row>
    <row r="63" spans="1:60" ht="64.5" hidden="1" customHeight="1" x14ac:dyDescent="0.2">
      <c r="A63" s="324"/>
      <c r="B63" s="324"/>
      <c r="C63" s="325"/>
      <c r="D63" s="336"/>
      <c r="E63" s="325"/>
      <c r="F63" s="324"/>
      <c r="G63" s="203" t="s">
        <v>260</v>
      </c>
      <c r="H63" s="203" t="s">
        <v>36</v>
      </c>
      <c r="I63" s="128" t="s">
        <v>735</v>
      </c>
      <c r="J63" s="324"/>
      <c r="K63" s="324"/>
      <c r="L63" s="324"/>
      <c r="M63" s="324"/>
      <c r="N63" s="324"/>
      <c r="O63" s="332"/>
      <c r="P63" s="324"/>
      <c r="Q63" s="332"/>
      <c r="R63" s="332"/>
      <c r="S63" s="128" t="s">
        <v>315</v>
      </c>
      <c r="T63" s="129">
        <f t="shared" si="1"/>
        <v>1</v>
      </c>
      <c r="U63" s="325"/>
      <c r="V63" s="325"/>
      <c r="W63" s="203" t="s">
        <v>777</v>
      </c>
      <c r="X63" s="324"/>
      <c r="Y63" s="329"/>
      <c r="Z63" s="206">
        <f t="shared" si="2"/>
        <v>2</v>
      </c>
      <c r="AA63" s="203" t="s">
        <v>319</v>
      </c>
      <c r="AB63" s="203"/>
      <c r="AC63" s="329"/>
      <c r="AD63" s="325"/>
      <c r="AE63" s="202">
        <f t="shared" si="3"/>
        <v>1</v>
      </c>
      <c r="AF63" s="203" t="s">
        <v>295</v>
      </c>
      <c r="AG63" s="203" t="s">
        <v>795</v>
      </c>
      <c r="AH63" s="329"/>
      <c r="AI63" s="325"/>
      <c r="AJ63" s="202">
        <f t="shared" si="4"/>
        <v>1</v>
      </c>
      <c r="AK63" s="203" t="s">
        <v>292</v>
      </c>
      <c r="AL63" s="203" t="s">
        <v>300</v>
      </c>
      <c r="AM63" s="329"/>
      <c r="AN63" s="325"/>
      <c r="AO63" s="202">
        <f t="shared" si="6"/>
        <v>4</v>
      </c>
      <c r="AP63" s="203" t="s">
        <v>613</v>
      </c>
      <c r="AQ63" s="325"/>
      <c r="AR63" s="325"/>
      <c r="AS63" s="327"/>
      <c r="AT63" s="327"/>
      <c r="AU63" s="334"/>
      <c r="AV63" s="334"/>
      <c r="AW63" s="203" t="s">
        <v>92</v>
      </c>
      <c r="AX63" s="203" t="s">
        <v>828</v>
      </c>
      <c r="AY63" s="130">
        <v>45641</v>
      </c>
      <c r="AZ63" s="131"/>
      <c r="BA63" s="201" t="s">
        <v>829</v>
      </c>
      <c r="BB63" s="145"/>
      <c r="BC63" s="145"/>
      <c r="BD63" s="145"/>
      <c r="BE63" s="145"/>
      <c r="BF63" s="145"/>
      <c r="BG63" s="145"/>
      <c r="BH63" s="132"/>
    </row>
    <row r="64" spans="1:60" ht="64.5" hidden="1" customHeight="1" x14ac:dyDescent="0.2">
      <c r="A64" s="324"/>
      <c r="B64" s="324"/>
      <c r="C64" s="325"/>
      <c r="D64" s="336"/>
      <c r="E64" s="325"/>
      <c r="F64" s="324"/>
      <c r="G64" s="203"/>
      <c r="H64" s="203"/>
      <c r="I64" s="128"/>
      <c r="J64" s="324"/>
      <c r="K64" s="324"/>
      <c r="L64" s="324"/>
      <c r="M64" s="324"/>
      <c r="N64" s="324"/>
      <c r="O64" s="332"/>
      <c r="P64" s="324"/>
      <c r="Q64" s="332"/>
      <c r="R64" s="332"/>
      <c r="S64" s="128" t="s">
        <v>321</v>
      </c>
      <c r="T64" s="129">
        <f t="shared" si="1"/>
        <v>3</v>
      </c>
      <c r="U64" s="325"/>
      <c r="V64" s="325"/>
      <c r="W64" s="203" t="s">
        <v>778</v>
      </c>
      <c r="X64" s="324"/>
      <c r="Y64" s="329"/>
      <c r="Z64" s="206">
        <f t="shared" si="2"/>
        <v>2</v>
      </c>
      <c r="AA64" s="203" t="s">
        <v>319</v>
      </c>
      <c r="AB64" s="203"/>
      <c r="AC64" s="329"/>
      <c r="AD64" s="325"/>
      <c r="AE64" s="202">
        <f t="shared" si="3"/>
        <v>1</v>
      </c>
      <c r="AF64" s="203" t="s">
        <v>295</v>
      </c>
      <c r="AG64" s="203" t="s">
        <v>795</v>
      </c>
      <c r="AH64" s="329"/>
      <c r="AI64" s="325"/>
      <c r="AJ64" s="202">
        <f t="shared" si="4"/>
        <v>1</v>
      </c>
      <c r="AK64" s="203" t="s">
        <v>292</v>
      </c>
      <c r="AL64" s="203" t="s">
        <v>307</v>
      </c>
      <c r="AM64" s="329"/>
      <c r="AN64" s="325"/>
      <c r="AO64" s="202">
        <f t="shared" si="6"/>
        <v>1</v>
      </c>
      <c r="AP64" s="203" t="s">
        <v>614</v>
      </c>
      <c r="AQ64" s="325"/>
      <c r="AR64" s="325"/>
      <c r="AS64" s="327"/>
      <c r="AT64" s="327"/>
      <c r="AU64" s="334"/>
      <c r="AV64" s="334"/>
      <c r="AW64" s="203" t="s">
        <v>92</v>
      </c>
      <c r="AX64" s="203" t="s">
        <v>830</v>
      </c>
      <c r="AY64" s="130">
        <v>45641</v>
      </c>
      <c r="AZ64" s="131"/>
      <c r="BA64" s="201" t="s">
        <v>831</v>
      </c>
      <c r="BB64" s="146"/>
      <c r="BC64" s="146"/>
      <c r="BD64" s="146"/>
      <c r="BE64" s="146"/>
      <c r="BF64" s="146"/>
      <c r="BG64" s="146"/>
      <c r="BH64" s="132"/>
    </row>
    <row r="65" spans="1:60" ht="64.5" hidden="1" customHeight="1" x14ac:dyDescent="0.2">
      <c r="A65" s="324">
        <v>19</v>
      </c>
      <c r="B65" s="324" t="s">
        <v>189</v>
      </c>
      <c r="C65" s="325" t="str">
        <f>+VLOOKUP(B65,$A$568:$B$606,2,0)</f>
        <v>JORGE AUGUSTO MONTOYA ARANGO</v>
      </c>
      <c r="D65" s="336" t="s">
        <v>162</v>
      </c>
      <c r="E65" s="325"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4" t="s">
        <v>265</v>
      </c>
      <c r="G65" s="203" t="s">
        <v>260</v>
      </c>
      <c r="H65" s="203" t="s">
        <v>36</v>
      </c>
      <c r="I65" s="128" t="s">
        <v>736</v>
      </c>
      <c r="J65" s="324" t="s">
        <v>107</v>
      </c>
      <c r="K65" s="324" t="s">
        <v>755</v>
      </c>
      <c r="L65" s="324" t="s">
        <v>756</v>
      </c>
      <c r="M65" s="324" t="s">
        <v>757</v>
      </c>
      <c r="N65" s="324" t="s">
        <v>127</v>
      </c>
      <c r="O65" s="332">
        <f t="shared" ref="O65" si="171">IF(N65="ALTA",5,IF(N65="MEDIO ALTA",4,IF(N65="MEDIA",3,IF(N65="MEDIO BAJA",2,IF(N65="BAJA",1,0)))))</f>
        <v>1</v>
      </c>
      <c r="P65" s="324" t="s">
        <v>209</v>
      </c>
      <c r="Q65" s="332">
        <f t="shared" ref="Q65" si="172">IF(P65="ALTO",5,IF(P65="MEDIO-ALTO",4,IF(P65="MEDIO",3,IF(P65="MEDIO-BAJO",2,IF(P65="BAJO",1,0)))))</f>
        <v>4</v>
      </c>
      <c r="R65" s="332">
        <f t="shared" si="36"/>
        <v>4</v>
      </c>
      <c r="S65" s="128" t="s">
        <v>386</v>
      </c>
      <c r="T65" s="129">
        <f t="shared" si="1"/>
        <v>4</v>
      </c>
      <c r="U65" s="325">
        <f>ROUND(AVERAGEIF(T65:T67,"&gt;0"),0)</f>
        <v>3</v>
      </c>
      <c r="V65" s="325">
        <f>U65*0.6</f>
        <v>1.7999999999999998</v>
      </c>
      <c r="W65" s="203" t="s">
        <v>779</v>
      </c>
      <c r="X65" s="324">
        <f t="shared" ref="X65" si="173">IF(S65="No_existen",5*$X$10,Y65*$X$10)</f>
        <v>0.1</v>
      </c>
      <c r="Y65" s="329">
        <f t="shared" ref="Y65" si="174">ROUND(AVERAGEIF(Z65:Z67,"&gt;0"),0)</f>
        <v>2</v>
      </c>
      <c r="Z65" s="206">
        <f t="shared" si="2"/>
        <v>2</v>
      </c>
      <c r="AA65" s="203" t="s">
        <v>319</v>
      </c>
      <c r="AB65" s="203"/>
      <c r="AC65" s="329">
        <f t="shared" ref="AC65" si="175">IF(S65="No_existen",5*$AC$10,AD65*$AC$10)</f>
        <v>0.15</v>
      </c>
      <c r="AD65" s="325">
        <f t="shared" ref="AD65" si="176">ROUND(AVERAGEIF(AE65:AE67,"&gt;0"),0)</f>
        <v>1</v>
      </c>
      <c r="AE65" s="202">
        <f t="shared" si="3"/>
        <v>1</v>
      </c>
      <c r="AF65" s="203" t="s">
        <v>295</v>
      </c>
      <c r="AG65" s="203" t="s">
        <v>797</v>
      </c>
      <c r="AH65" s="329">
        <f t="shared" ref="AH65" si="177">IF(S65="No_existen",5*$AH$10,AI65*$AH$10)</f>
        <v>0.1</v>
      </c>
      <c r="AI65" s="325">
        <f t="shared" ref="AI65" si="178">ROUND(AVERAGEIF(AJ65:AJ67,"&gt;0"),0)</f>
        <v>1</v>
      </c>
      <c r="AJ65" s="202">
        <f t="shared" si="4"/>
        <v>1</v>
      </c>
      <c r="AK65" s="203" t="s">
        <v>292</v>
      </c>
      <c r="AL65" s="203" t="s">
        <v>300</v>
      </c>
      <c r="AM65" s="329">
        <f t="shared" ref="AM65" si="179">IF(S65="No_existen",5*$AM$10,AN65*$AM$10)</f>
        <v>0.4</v>
      </c>
      <c r="AN65" s="325">
        <f t="shared" ref="AN65" si="180">ROUND(AVERAGEIF(AO65:AO67,"&gt;0"),0)</f>
        <v>4</v>
      </c>
      <c r="AO65" s="202">
        <f t="shared" si="6"/>
        <v>4</v>
      </c>
      <c r="AP65" s="203" t="s">
        <v>613</v>
      </c>
      <c r="AQ65" s="325">
        <f t="shared" ref="AQ65" si="181">ROUND(AVERAGE(U65,Y65,AD65,AI65,AN65),0)</f>
        <v>2</v>
      </c>
      <c r="AR65" s="325" t="str">
        <f t="shared" ref="AR65" si="182">IF(AQ65&lt;1.5,"FUERTE",IF(AND(AQ65&gt;=1.5,AQ65&lt;2.5),"ACEPTABLE",IF(AQ65&gt;=5,"INEXISTENTE","DÉBIL")))</f>
        <v>ACEPTABLE</v>
      </c>
      <c r="AS65" s="327">
        <f t="shared" ref="AS65" si="183">IF(R65=0,0,ROUND((R65*AQ65),0))</f>
        <v>8</v>
      </c>
      <c r="AT65" s="327" t="str">
        <f t="shared" ref="AT65" si="184">IF(AS65&gt;=36,"GRAVE", IF(AS65&lt;=10, "LEVE", "MODERADO"))</f>
        <v>LEVE</v>
      </c>
      <c r="AU65" s="334" t="s">
        <v>810</v>
      </c>
      <c r="AV65" s="334" t="s">
        <v>811</v>
      </c>
      <c r="AW65" s="203" t="s">
        <v>89</v>
      </c>
      <c r="AX65" s="203"/>
      <c r="AY65" s="130"/>
      <c r="AZ65" s="131"/>
      <c r="BA65" s="207"/>
      <c r="BB65" s="145"/>
      <c r="BC65" s="145"/>
      <c r="BD65" s="145"/>
      <c r="BE65" s="145"/>
      <c r="BF65" s="145"/>
      <c r="BG65" s="145"/>
      <c r="BH65" s="132"/>
    </row>
    <row r="66" spans="1:60" ht="64.5" hidden="1" customHeight="1" x14ac:dyDescent="0.2">
      <c r="A66" s="324"/>
      <c r="B66" s="324"/>
      <c r="C66" s="325"/>
      <c r="D66" s="336"/>
      <c r="E66" s="325"/>
      <c r="F66" s="324"/>
      <c r="G66" s="203" t="s">
        <v>261</v>
      </c>
      <c r="H66" s="203" t="s">
        <v>39</v>
      </c>
      <c r="I66" s="128" t="s">
        <v>737</v>
      </c>
      <c r="J66" s="324"/>
      <c r="K66" s="324"/>
      <c r="L66" s="324"/>
      <c r="M66" s="324"/>
      <c r="N66" s="324"/>
      <c r="O66" s="332"/>
      <c r="P66" s="324"/>
      <c r="Q66" s="332"/>
      <c r="R66" s="332"/>
      <c r="S66" s="128" t="s">
        <v>314</v>
      </c>
      <c r="T66" s="129">
        <f t="shared" si="1"/>
        <v>2</v>
      </c>
      <c r="U66" s="325"/>
      <c r="V66" s="325"/>
      <c r="W66" s="203" t="s">
        <v>780</v>
      </c>
      <c r="X66" s="324"/>
      <c r="Y66" s="329"/>
      <c r="Z66" s="206">
        <f t="shared" si="2"/>
        <v>2</v>
      </c>
      <c r="AA66" s="203" t="s">
        <v>319</v>
      </c>
      <c r="AB66" s="203"/>
      <c r="AC66" s="329"/>
      <c r="AD66" s="325"/>
      <c r="AE66" s="202">
        <f t="shared" si="3"/>
        <v>1</v>
      </c>
      <c r="AF66" s="203" t="s">
        <v>295</v>
      </c>
      <c r="AG66" s="203" t="s">
        <v>798</v>
      </c>
      <c r="AH66" s="329"/>
      <c r="AI66" s="325"/>
      <c r="AJ66" s="202">
        <f t="shared" si="4"/>
        <v>1</v>
      </c>
      <c r="AK66" s="203" t="s">
        <v>292</v>
      </c>
      <c r="AL66" s="203" t="s">
        <v>300</v>
      </c>
      <c r="AM66" s="329"/>
      <c r="AN66" s="325"/>
      <c r="AO66" s="202">
        <f t="shared" si="6"/>
        <v>4</v>
      </c>
      <c r="AP66" s="203" t="s">
        <v>613</v>
      </c>
      <c r="AQ66" s="325"/>
      <c r="AR66" s="325"/>
      <c r="AS66" s="327"/>
      <c r="AT66" s="327"/>
      <c r="AU66" s="334"/>
      <c r="AV66" s="334"/>
      <c r="AW66" s="203" t="s">
        <v>89</v>
      </c>
      <c r="AX66" s="203"/>
      <c r="AY66" s="130"/>
      <c r="AZ66" s="131"/>
      <c r="BA66" s="207"/>
      <c r="BB66" s="145"/>
      <c r="BC66" s="145"/>
      <c r="BD66" s="145"/>
      <c r="BE66" s="145"/>
      <c r="BF66" s="145"/>
      <c r="BG66" s="145"/>
      <c r="BH66" s="132"/>
    </row>
    <row r="67" spans="1:60" ht="64.5" hidden="1" customHeight="1" x14ac:dyDescent="0.2">
      <c r="A67" s="324"/>
      <c r="B67" s="324"/>
      <c r="C67" s="325"/>
      <c r="D67" s="336"/>
      <c r="E67" s="325"/>
      <c r="F67" s="324"/>
      <c r="G67" s="203" t="s">
        <v>260</v>
      </c>
      <c r="H67" s="203" t="s">
        <v>34</v>
      </c>
      <c r="I67" s="128" t="s">
        <v>738</v>
      </c>
      <c r="J67" s="324"/>
      <c r="K67" s="324"/>
      <c r="L67" s="324"/>
      <c r="M67" s="324"/>
      <c r="N67" s="324"/>
      <c r="O67" s="332"/>
      <c r="P67" s="324"/>
      <c r="Q67" s="332"/>
      <c r="R67" s="332"/>
      <c r="S67" s="128" t="s">
        <v>321</v>
      </c>
      <c r="T67" s="129">
        <f t="shared" si="1"/>
        <v>3</v>
      </c>
      <c r="U67" s="325"/>
      <c r="V67" s="325"/>
      <c r="W67" s="203" t="s">
        <v>781</v>
      </c>
      <c r="X67" s="324"/>
      <c r="Y67" s="329"/>
      <c r="Z67" s="206">
        <f t="shared" si="2"/>
        <v>2</v>
      </c>
      <c r="AA67" s="203" t="s">
        <v>319</v>
      </c>
      <c r="AB67" s="203"/>
      <c r="AC67" s="329"/>
      <c r="AD67" s="325"/>
      <c r="AE67" s="202">
        <f t="shared" si="3"/>
        <v>1</v>
      </c>
      <c r="AF67" s="203" t="s">
        <v>295</v>
      </c>
      <c r="AG67" s="203" t="s">
        <v>799</v>
      </c>
      <c r="AH67" s="329"/>
      <c r="AI67" s="325"/>
      <c r="AJ67" s="202">
        <f t="shared" si="4"/>
        <v>1</v>
      </c>
      <c r="AK67" s="203" t="s">
        <v>292</v>
      </c>
      <c r="AL67" s="203" t="s">
        <v>300</v>
      </c>
      <c r="AM67" s="329"/>
      <c r="AN67" s="325"/>
      <c r="AO67" s="202">
        <f t="shared" si="6"/>
        <v>4</v>
      </c>
      <c r="AP67" s="203" t="s">
        <v>613</v>
      </c>
      <c r="AQ67" s="325"/>
      <c r="AR67" s="325"/>
      <c r="AS67" s="327"/>
      <c r="AT67" s="327"/>
      <c r="AU67" s="334"/>
      <c r="AV67" s="334"/>
      <c r="AW67" s="203" t="s">
        <v>89</v>
      </c>
      <c r="AX67" s="203"/>
      <c r="AY67" s="130"/>
      <c r="AZ67" s="131"/>
      <c r="BA67" s="207"/>
      <c r="BB67" s="145"/>
      <c r="BC67" s="145"/>
      <c r="BD67" s="145"/>
      <c r="BE67" s="145"/>
      <c r="BF67" s="145"/>
      <c r="BG67" s="145"/>
      <c r="BH67" s="145"/>
    </row>
    <row r="68" spans="1:60" ht="64.5" hidden="1" customHeight="1" x14ac:dyDescent="0.2">
      <c r="A68" s="324">
        <v>20</v>
      </c>
      <c r="B68" s="324" t="s">
        <v>189</v>
      </c>
      <c r="C68" s="325" t="str">
        <f>+VLOOKUP(B68,$A$568:$B$606,2,0)</f>
        <v>JORGE AUGUSTO MONTOYA ARANGO</v>
      </c>
      <c r="D68" s="336" t="s">
        <v>167</v>
      </c>
      <c r="E68" s="325"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4" t="s">
        <v>265</v>
      </c>
      <c r="G68" s="203" t="s">
        <v>261</v>
      </c>
      <c r="H68" s="203" t="s">
        <v>39</v>
      </c>
      <c r="I68" s="209" t="s">
        <v>739</v>
      </c>
      <c r="J68" s="324" t="s">
        <v>109</v>
      </c>
      <c r="K68" s="337" t="s">
        <v>758</v>
      </c>
      <c r="L68" s="337" t="s">
        <v>759</v>
      </c>
      <c r="M68" s="337" t="s">
        <v>760</v>
      </c>
      <c r="N68" s="324" t="s">
        <v>104</v>
      </c>
      <c r="O68" s="332">
        <f t="shared" ref="O68" si="185">IF(N68="ALTA",5,IF(N68="MEDIO ALTA",4,IF(N68="MEDIA",3,IF(N68="MEDIO BAJA",2,IF(N68="BAJA",1,0)))))</f>
        <v>3</v>
      </c>
      <c r="P68" s="324" t="s">
        <v>208</v>
      </c>
      <c r="Q68" s="332">
        <f t="shared" ref="Q68" si="186">IF(P68="ALTO",5,IF(P68="MEDIO-ALTO",4,IF(P68="MEDIO",3,IF(P68="MEDIO-BAJO",2,IF(P68="BAJO",1,0)))))</f>
        <v>2</v>
      </c>
      <c r="R68" s="332">
        <f t="shared" si="36"/>
        <v>6</v>
      </c>
      <c r="S68" s="128" t="s">
        <v>315</v>
      </c>
      <c r="T68" s="129">
        <f t="shared" si="1"/>
        <v>1</v>
      </c>
      <c r="U68" s="325">
        <f>ROUND(AVERAGEIF(T68:T70,"&gt;0"),0)</f>
        <v>1</v>
      </c>
      <c r="V68" s="325">
        <f t="shared" ref="V68" si="187">U68*0.6</f>
        <v>0.6</v>
      </c>
      <c r="W68" s="203" t="s">
        <v>782</v>
      </c>
      <c r="X68" s="324">
        <f t="shared" ref="X68" si="188">IF(S68="No_existen",5*$X$10,Y68*$X$10)</f>
        <v>0.2</v>
      </c>
      <c r="Y68" s="329">
        <f>ROUND(AVERAGEIF(Z68:Z70,"&gt;0"),0)</f>
        <v>4</v>
      </c>
      <c r="Z68" s="206">
        <f t="shared" si="2"/>
        <v>4</v>
      </c>
      <c r="AA68" s="203" t="s">
        <v>318</v>
      </c>
      <c r="AB68" s="203"/>
      <c r="AC68" s="329">
        <f t="shared" ref="AC68" si="189">IF(S68="No_existen",5*$AC$10,AD68*$AC$10)</f>
        <v>0.15</v>
      </c>
      <c r="AD68" s="325">
        <f>ROUND(AVERAGEIF(AE68:AE70,"&gt;0"),0)</f>
        <v>1</v>
      </c>
      <c r="AE68" s="202">
        <f t="shared" si="3"/>
        <v>1</v>
      </c>
      <c r="AF68" s="203" t="s">
        <v>295</v>
      </c>
      <c r="AG68" s="203" t="s">
        <v>800</v>
      </c>
      <c r="AH68" s="329">
        <f t="shared" ref="AH68" si="190">IF(S68="No_existen",5*$AH$10,AI68*$AH$10)</f>
        <v>0.1</v>
      </c>
      <c r="AI68" s="325">
        <f t="shared" ref="AI68" si="191">ROUND(AVERAGEIF(AJ68:AJ70,"&gt;0"),0)</f>
        <v>1</v>
      </c>
      <c r="AJ68" s="202">
        <f t="shared" si="4"/>
        <v>1</v>
      </c>
      <c r="AK68" s="203" t="s">
        <v>292</v>
      </c>
      <c r="AL68" s="203" t="s">
        <v>300</v>
      </c>
      <c r="AM68" s="329">
        <f t="shared" ref="AM68" si="192">IF(S68="No_existen",5*$AM$10,AN68*$AM$10)</f>
        <v>0.4</v>
      </c>
      <c r="AN68" s="325">
        <f t="shared" ref="AN68" si="193">ROUND(AVERAGEIF(AO68:AO70,"&gt;0"),0)</f>
        <v>4</v>
      </c>
      <c r="AO68" s="202">
        <f t="shared" si="6"/>
        <v>4</v>
      </c>
      <c r="AP68" s="203" t="s">
        <v>613</v>
      </c>
      <c r="AQ68" s="325">
        <f t="shared" ref="AQ68" si="194">ROUND(AVERAGE(U68,Y68,AD68,AI68,AN68),0)</f>
        <v>2</v>
      </c>
      <c r="AR68" s="325" t="str">
        <f t="shared" ref="AR68" si="195">IF(AQ68&lt;1.5,"FUERTE",IF(AND(AQ68&gt;=1.5,AQ68&lt;2.5),"ACEPTABLE",IF(AQ68&gt;=5,"INEXISTENTE","DÉBIL")))</f>
        <v>ACEPTABLE</v>
      </c>
      <c r="AS68" s="327">
        <f t="shared" ref="AS68" si="196">IF(R68=0,0,ROUND((R68*AQ68),0))</f>
        <v>12</v>
      </c>
      <c r="AT68" s="327" t="str">
        <f t="shared" ref="AT68" si="197">IF(AS68&gt;=36,"GRAVE", IF(AS68&lt;=10, "LEVE", "MODERADO"))</f>
        <v>MODERADO</v>
      </c>
      <c r="AU68" s="334" t="s">
        <v>812</v>
      </c>
      <c r="AV68" s="334"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4"/>
      <c r="B69" s="324"/>
      <c r="C69" s="325"/>
      <c r="D69" s="336"/>
      <c r="E69" s="325"/>
      <c r="F69" s="324"/>
      <c r="G69" s="203" t="s">
        <v>260</v>
      </c>
      <c r="H69" s="203" t="s">
        <v>35</v>
      </c>
      <c r="I69" s="209" t="s">
        <v>740</v>
      </c>
      <c r="J69" s="324"/>
      <c r="K69" s="337"/>
      <c r="L69" s="337"/>
      <c r="M69" s="337"/>
      <c r="N69" s="324"/>
      <c r="O69" s="332"/>
      <c r="P69" s="324"/>
      <c r="Q69" s="332"/>
      <c r="R69" s="332"/>
      <c r="S69" s="128" t="s">
        <v>315</v>
      </c>
      <c r="T69" s="129">
        <f t="shared" si="1"/>
        <v>1</v>
      </c>
      <c r="U69" s="325"/>
      <c r="V69" s="325"/>
      <c r="W69" s="203" t="s">
        <v>783</v>
      </c>
      <c r="X69" s="324"/>
      <c r="Y69" s="329"/>
      <c r="Z69" s="206">
        <f t="shared" si="2"/>
        <v>4</v>
      </c>
      <c r="AA69" s="203" t="s">
        <v>318</v>
      </c>
      <c r="AB69" s="203"/>
      <c r="AC69" s="329"/>
      <c r="AD69" s="325"/>
      <c r="AE69" s="202">
        <f t="shared" si="3"/>
        <v>1</v>
      </c>
      <c r="AF69" s="203" t="s">
        <v>295</v>
      </c>
      <c r="AG69" s="203" t="s">
        <v>800</v>
      </c>
      <c r="AH69" s="329"/>
      <c r="AI69" s="325"/>
      <c r="AJ69" s="202">
        <f t="shared" si="4"/>
        <v>1</v>
      </c>
      <c r="AK69" s="203" t="s">
        <v>292</v>
      </c>
      <c r="AL69" s="203" t="s">
        <v>300</v>
      </c>
      <c r="AM69" s="329"/>
      <c r="AN69" s="325"/>
      <c r="AO69" s="202">
        <f t="shared" si="6"/>
        <v>4</v>
      </c>
      <c r="AP69" s="203" t="s">
        <v>613</v>
      </c>
      <c r="AQ69" s="325"/>
      <c r="AR69" s="325"/>
      <c r="AS69" s="327"/>
      <c r="AT69" s="327"/>
      <c r="AU69" s="334"/>
      <c r="AV69" s="334"/>
      <c r="AW69" s="203" t="s">
        <v>92</v>
      </c>
      <c r="AX69" s="203" t="s">
        <v>834</v>
      </c>
      <c r="AY69" s="130">
        <v>45641</v>
      </c>
      <c r="AZ69" s="131"/>
      <c r="BA69" s="201" t="s">
        <v>835</v>
      </c>
      <c r="BB69" s="145"/>
      <c r="BC69" s="145"/>
      <c r="BD69" s="145"/>
      <c r="BE69" s="145"/>
      <c r="BF69" s="145"/>
      <c r="BG69" s="145"/>
      <c r="BH69" s="145"/>
    </row>
    <row r="70" spans="1:60" ht="64.5" hidden="1" customHeight="1" x14ac:dyDescent="0.2">
      <c r="A70" s="324"/>
      <c r="B70" s="324"/>
      <c r="C70" s="325"/>
      <c r="D70" s="336"/>
      <c r="E70" s="325"/>
      <c r="F70" s="324"/>
      <c r="G70" s="203" t="s">
        <v>260</v>
      </c>
      <c r="H70" s="203" t="s">
        <v>35</v>
      </c>
      <c r="I70" s="203" t="s">
        <v>741</v>
      </c>
      <c r="J70" s="324"/>
      <c r="K70" s="337"/>
      <c r="L70" s="337"/>
      <c r="M70" s="337"/>
      <c r="N70" s="324"/>
      <c r="O70" s="332"/>
      <c r="P70" s="324"/>
      <c r="Q70" s="332"/>
      <c r="R70" s="332"/>
      <c r="S70" s="128" t="s">
        <v>315</v>
      </c>
      <c r="T70" s="129">
        <f t="shared" si="1"/>
        <v>1</v>
      </c>
      <c r="U70" s="325"/>
      <c r="V70" s="325"/>
      <c r="W70" s="203" t="s">
        <v>784</v>
      </c>
      <c r="X70" s="324"/>
      <c r="Y70" s="329"/>
      <c r="Z70" s="206">
        <f t="shared" si="2"/>
        <v>4</v>
      </c>
      <c r="AA70" s="203" t="s">
        <v>318</v>
      </c>
      <c r="AB70" s="203"/>
      <c r="AC70" s="329"/>
      <c r="AD70" s="325"/>
      <c r="AE70" s="202">
        <f t="shared" si="3"/>
        <v>1</v>
      </c>
      <c r="AF70" s="203" t="s">
        <v>295</v>
      </c>
      <c r="AG70" s="203" t="s">
        <v>801</v>
      </c>
      <c r="AH70" s="329"/>
      <c r="AI70" s="325"/>
      <c r="AJ70" s="202">
        <f t="shared" si="4"/>
        <v>1</v>
      </c>
      <c r="AK70" s="203" t="s">
        <v>292</v>
      </c>
      <c r="AL70" s="203" t="s">
        <v>300</v>
      </c>
      <c r="AM70" s="329"/>
      <c r="AN70" s="325"/>
      <c r="AO70" s="202">
        <f t="shared" si="6"/>
        <v>4</v>
      </c>
      <c r="AP70" s="203" t="s">
        <v>613</v>
      </c>
      <c r="AQ70" s="325"/>
      <c r="AR70" s="325"/>
      <c r="AS70" s="327"/>
      <c r="AT70" s="327"/>
      <c r="AU70" s="334"/>
      <c r="AV70" s="334"/>
      <c r="AW70" s="203" t="s">
        <v>92</v>
      </c>
      <c r="AX70" s="203" t="s">
        <v>836</v>
      </c>
      <c r="AY70" s="130">
        <v>45641</v>
      </c>
      <c r="AZ70" s="131"/>
      <c r="BA70" s="201" t="s">
        <v>837</v>
      </c>
      <c r="BB70" s="145"/>
      <c r="BC70" s="145"/>
      <c r="BD70" s="145"/>
      <c r="BE70" s="145"/>
      <c r="BF70" s="145"/>
      <c r="BG70" s="145"/>
      <c r="BH70" s="145"/>
    </row>
    <row r="71" spans="1:60" ht="64.5" hidden="1" customHeight="1" x14ac:dyDescent="0.2">
      <c r="A71" s="324">
        <v>21</v>
      </c>
      <c r="B71" s="324" t="s">
        <v>189</v>
      </c>
      <c r="C71" s="325" t="str">
        <f>+VLOOKUP(B71,$A$568:$B$606,2,0)</f>
        <v>JORGE AUGUSTO MONTOYA ARANGO</v>
      </c>
      <c r="D71" s="336" t="s">
        <v>162</v>
      </c>
      <c r="E71" s="325"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4" t="s">
        <v>265</v>
      </c>
      <c r="G71" s="203" t="s">
        <v>260</v>
      </c>
      <c r="H71" s="203" t="s">
        <v>37</v>
      </c>
      <c r="I71" s="203" t="s">
        <v>742</v>
      </c>
      <c r="J71" s="324" t="s">
        <v>105</v>
      </c>
      <c r="K71" s="324" t="s">
        <v>761</v>
      </c>
      <c r="L71" s="324" t="s">
        <v>762</v>
      </c>
      <c r="M71" s="324" t="s">
        <v>763</v>
      </c>
      <c r="N71" s="324" t="s">
        <v>145</v>
      </c>
      <c r="O71" s="332">
        <f t="shared" ref="O71" si="198">IF(N71="ALTA",5,IF(N71="MEDIO ALTA",4,IF(N71="MEDIA",3,IF(N71="MEDIO BAJA",2,IF(N71="BAJA",1,0)))))</f>
        <v>5</v>
      </c>
      <c r="P71" s="324" t="s">
        <v>139</v>
      </c>
      <c r="Q71" s="332">
        <f t="shared" ref="Q71" si="199">IF(P71="ALTO",5,IF(P71="MEDIO-ALTO",4,IF(P71="MEDIO",3,IF(P71="MEDIO-BAJO",2,IF(P71="BAJO",1,0)))))</f>
        <v>5</v>
      </c>
      <c r="R71" s="332">
        <f t="shared" si="36"/>
        <v>25</v>
      </c>
      <c r="S71" s="128" t="s">
        <v>386</v>
      </c>
      <c r="T71" s="129">
        <f t="shared" si="1"/>
        <v>4</v>
      </c>
      <c r="U71" s="325">
        <f>ROUND(AVERAGEIF(T71:T73,"&gt;0"),0)</f>
        <v>4</v>
      </c>
      <c r="V71" s="325">
        <f t="shared" ref="V71" si="200">U71*0.6</f>
        <v>2.4</v>
      </c>
      <c r="W71" s="203" t="s">
        <v>785</v>
      </c>
      <c r="X71" s="324">
        <f>IF(S71="No_existen",5*$X$10,Y71*$X$10)</f>
        <v>0.2</v>
      </c>
      <c r="Y71" s="329">
        <f t="shared" ref="Y71" si="201">ROUND(AVERAGEIF(Z71:Z73,"&gt;0"),0)</f>
        <v>4</v>
      </c>
      <c r="Z71" s="206">
        <f t="shared" si="2"/>
        <v>4</v>
      </c>
      <c r="AA71" s="203" t="s">
        <v>318</v>
      </c>
      <c r="AB71" s="203"/>
      <c r="AC71" s="329">
        <f>IF(S71="No_existen",5*$AC$10,AD71*$AC$10)</f>
        <v>0.15</v>
      </c>
      <c r="AD71" s="325">
        <f>ROUND(AVERAGEIF(AE71:AE73,"&gt;0"),0)</f>
        <v>1</v>
      </c>
      <c r="AE71" s="202">
        <f t="shared" si="3"/>
        <v>1</v>
      </c>
      <c r="AF71" s="203" t="s">
        <v>295</v>
      </c>
      <c r="AG71" s="203" t="s">
        <v>802</v>
      </c>
      <c r="AH71" s="329">
        <f>IF(S71="No_existen",5*$AH$10,AI71*$AH$10)</f>
        <v>0.1</v>
      </c>
      <c r="AI71" s="325">
        <f t="shared" ref="AI71" si="202">ROUND(AVERAGEIF(AJ71:AJ73,"&gt;0"),0)</f>
        <v>1</v>
      </c>
      <c r="AJ71" s="202">
        <f t="shared" si="4"/>
        <v>1</v>
      </c>
      <c r="AK71" s="203" t="s">
        <v>292</v>
      </c>
      <c r="AL71" s="203" t="s">
        <v>301</v>
      </c>
      <c r="AM71" s="329">
        <f t="shared" ref="AM71" si="203">IF(S71="No_existen",5*$AM$10,AN71*$AM$10)</f>
        <v>0.1</v>
      </c>
      <c r="AN71" s="325">
        <f t="shared" ref="AN71" si="204">ROUND(AVERAGEIF(AO71:AO73,"&gt;0"),0)</f>
        <v>1</v>
      </c>
      <c r="AO71" s="202">
        <f t="shared" si="6"/>
        <v>1</v>
      </c>
      <c r="AP71" s="203" t="s">
        <v>614</v>
      </c>
      <c r="AQ71" s="325">
        <f t="shared" ref="AQ71" si="205">ROUND(AVERAGE(U71,Y71,AD71,AI71,AN71),0)</f>
        <v>2</v>
      </c>
      <c r="AR71" s="325" t="str">
        <f t="shared" ref="AR71" si="206">IF(AQ71&lt;1.5,"FUERTE",IF(AND(AQ71&gt;=1.5,AQ71&lt;2.5),"ACEPTABLE",IF(AQ71&gt;=5,"INEXISTENTE","DÉBIL")))</f>
        <v>ACEPTABLE</v>
      </c>
      <c r="AS71" s="327">
        <f t="shared" ref="AS71" si="207">IF(R71=0,0,ROUND((R71*AQ71),0))</f>
        <v>50</v>
      </c>
      <c r="AT71" s="327" t="str">
        <f t="shared" ref="AT71" si="208">IF(AS71&gt;=36,"GRAVE", IF(AS71&lt;=10, "LEVE", "MODERADO"))</f>
        <v>GRAVE</v>
      </c>
      <c r="AU71" s="334" t="s">
        <v>814</v>
      </c>
      <c r="AV71" s="334"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4"/>
      <c r="B72" s="324"/>
      <c r="C72" s="325"/>
      <c r="D72" s="336"/>
      <c r="E72" s="325"/>
      <c r="F72" s="324"/>
      <c r="G72" s="203" t="s">
        <v>260</v>
      </c>
      <c r="H72" s="203" t="s">
        <v>37</v>
      </c>
      <c r="I72" s="203" t="s">
        <v>743</v>
      </c>
      <c r="J72" s="324"/>
      <c r="K72" s="324"/>
      <c r="L72" s="324"/>
      <c r="M72" s="324"/>
      <c r="N72" s="324"/>
      <c r="O72" s="332"/>
      <c r="P72" s="324"/>
      <c r="Q72" s="332"/>
      <c r="R72" s="332"/>
      <c r="S72" s="128" t="s">
        <v>386</v>
      </c>
      <c r="T72" s="129">
        <f t="shared" si="1"/>
        <v>4</v>
      </c>
      <c r="U72" s="325"/>
      <c r="V72" s="325"/>
      <c r="W72" s="203" t="s">
        <v>785</v>
      </c>
      <c r="X72" s="324"/>
      <c r="Y72" s="329"/>
      <c r="Z72" s="206">
        <f t="shared" si="2"/>
        <v>4</v>
      </c>
      <c r="AA72" s="203" t="s">
        <v>318</v>
      </c>
      <c r="AB72" s="203"/>
      <c r="AC72" s="329"/>
      <c r="AD72" s="325"/>
      <c r="AE72" s="202">
        <f t="shared" si="3"/>
        <v>1</v>
      </c>
      <c r="AF72" s="203" t="s">
        <v>295</v>
      </c>
      <c r="AG72" s="203" t="s">
        <v>802</v>
      </c>
      <c r="AH72" s="329"/>
      <c r="AI72" s="325"/>
      <c r="AJ72" s="202">
        <f t="shared" si="4"/>
        <v>1</v>
      </c>
      <c r="AK72" s="203" t="s">
        <v>292</v>
      </c>
      <c r="AL72" s="203" t="s">
        <v>301</v>
      </c>
      <c r="AM72" s="329"/>
      <c r="AN72" s="325"/>
      <c r="AO72" s="202">
        <f t="shared" si="6"/>
        <v>1</v>
      </c>
      <c r="AP72" s="203" t="s">
        <v>614</v>
      </c>
      <c r="AQ72" s="325"/>
      <c r="AR72" s="325"/>
      <c r="AS72" s="327"/>
      <c r="AT72" s="327"/>
      <c r="AU72" s="334"/>
      <c r="AV72" s="334"/>
      <c r="AW72" s="203" t="s">
        <v>92</v>
      </c>
      <c r="AX72" s="203" t="s">
        <v>838</v>
      </c>
      <c r="AY72" s="130">
        <v>45641</v>
      </c>
      <c r="AZ72" s="131"/>
      <c r="BA72" s="201" t="s">
        <v>839</v>
      </c>
      <c r="BB72" s="145"/>
      <c r="BC72" s="145"/>
      <c r="BD72" s="145"/>
      <c r="BE72" s="145"/>
      <c r="BF72" s="145"/>
      <c r="BG72" s="145"/>
      <c r="BH72" s="145"/>
    </row>
    <row r="73" spans="1:60" ht="64.5" hidden="1" customHeight="1" x14ac:dyDescent="0.2">
      <c r="A73" s="324"/>
      <c r="B73" s="324"/>
      <c r="C73" s="325"/>
      <c r="D73" s="336"/>
      <c r="E73" s="325"/>
      <c r="F73" s="324"/>
      <c r="G73" s="203"/>
      <c r="H73" s="203"/>
      <c r="I73" s="203"/>
      <c r="J73" s="324"/>
      <c r="K73" s="324"/>
      <c r="L73" s="324"/>
      <c r="M73" s="324"/>
      <c r="N73" s="324"/>
      <c r="O73" s="332"/>
      <c r="P73" s="324"/>
      <c r="Q73" s="332"/>
      <c r="R73" s="332"/>
      <c r="S73" s="128"/>
      <c r="T73" s="129">
        <f t="shared" si="1"/>
        <v>0</v>
      </c>
      <c r="U73" s="325"/>
      <c r="V73" s="325"/>
      <c r="W73" s="203"/>
      <c r="X73" s="324"/>
      <c r="Y73" s="329"/>
      <c r="Z73" s="206">
        <f t="shared" si="2"/>
        <v>0</v>
      </c>
      <c r="AA73" s="203"/>
      <c r="AB73" s="203"/>
      <c r="AC73" s="329"/>
      <c r="AD73" s="325"/>
      <c r="AE73" s="202">
        <f t="shared" si="3"/>
        <v>0</v>
      </c>
      <c r="AF73" s="203"/>
      <c r="AG73" s="203"/>
      <c r="AH73" s="329"/>
      <c r="AI73" s="325"/>
      <c r="AJ73" s="202">
        <f t="shared" si="4"/>
        <v>0</v>
      </c>
      <c r="AK73" s="203"/>
      <c r="AL73" s="203"/>
      <c r="AM73" s="329"/>
      <c r="AN73" s="325"/>
      <c r="AO73" s="202">
        <f t="shared" si="6"/>
        <v>0</v>
      </c>
      <c r="AP73" s="203"/>
      <c r="AQ73" s="325"/>
      <c r="AR73" s="325"/>
      <c r="AS73" s="327"/>
      <c r="AT73" s="327"/>
      <c r="AU73" s="334"/>
      <c r="AV73" s="334"/>
      <c r="AW73" s="203"/>
      <c r="AX73" s="203"/>
      <c r="AY73" s="130"/>
      <c r="AZ73" s="131"/>
      <c r="BA73" s="201"/>
      <c r="BB73" s="145"/>
      <c r="BC73" s="145"/>
      <c r="BD73" s="145"/>
      <c r="BE73" s="145"/>
      <c r="BF73" s="145"/>
      <c r="BG73" s="145"/>
      <c r="BH73" s="145"/>
    </row>
    <row r="74" spans="1:60" ht="63.75" hidden="1" customHeight="1" x14ac:dyDescent="0.2">
      <c r="A74" s="324">
        <v>22</v>
      </c>
      <c r="B74" s="324" t="s">
        <v>189</v>
      </c>
      <c r="C74" s="325" t="str">
        <f>+VLOOKUP(B74,$A$568:$B$606,2,0)</f>
        <v>JORGE AUGUSTO MONTOYA ARANGO</v>
      </c>
      <c r="D74" s="336" t="s">
        <v>162</v>
      </c>
      <c r="E74" s="325"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4" t="s">
        <v>265</v>
      </c>
      <c r="G74" s="203" t="s">
        <v>260</v>
      </c>
      <c r="H74" s="203" t="s">
        <v>35</v>
      </c>
      <c r="I74" s="203" t="s">
        <v>744</v>
      </c>
      <c r="J74" s="324" t="s">
        <v>107</v>
      </c>
      <c r="K74" s="324" t="s">
        <v>764</v>
      </c>
      <c r="L74" s="324" t="s">
        <v>765</v>
      </c>
      <c r="M74" s="324" t="s">
        <v>766</v>
      </c>
      <c r="N74" s="324" t="s">
        <v>147</v>
      </c>
      <c r="O74" s="332">
        <f t="shared" ref="O74" si="209">IF(N74="ALTA",5,IF(N74="MEDIO ALTA",4,IF(N74="MEDIA",3,IF(N74="MEDIO BAJA",2,IF(N74="BAJA",1,0)))))</f>
        <v>2</v>
      </c>
      <c r="P74" s="324" t="s">
        <v>209</v>
      </c>
      <c r="Q74" s="332">
        <f t="shared" ref="Q74" si="210">IF(P74="ALTO",5,IF(P74="MEDIO-ALTO",4,IF(P74="MEDIO",3,IF(P74="MEDIO-BAJO",2,IF(P74="BAJO",1,0)))))</f>
        <v>4</v>
      </c>
      <c r="R74" s="332">
        <f>Q74*O74</f>
        <v>8</v>
      </c>
      <c r="S74" s="128" t="s">
        <v>315</v>
      </c>
      <c r="T74" s="129">
        <f t="shared" si="1"/>
        <v>1</v>
      </c>
      <c r="U74" s="325">
        <f>ROUND(AVERAGEIF(T74:T76,"&gt;0"),0)</f>
        <v>2</v>
      </c>
      <c r="V74" s="325">
        <f>U74*0.6</f>
        <v>1.2</v>
      </c>
      <c r="W74" s="203" t="s">
        <v>786</v>
      </c>
      <c r="X74" s="324">
        <f>IF(S74="No_existen",5*$X$10,Y74*$X$10)</f>
        <v>0.15000000000000002</v>
      </c>
      <c r="Y74" s="329">
        <f>ROUND(AVERAGEIF(Z74:Z76,"&gt;0"),0)</f>
        <v>3</v>
      </c>
      <c r="Z74" s="206">
        <f t="shared" si="2"/>
        <v>2</v>
      </c>
      <c r="AA74" s="203" t="s">
        <v>319</v>
      </c>
      <c r="AB74" s="203"/>
      <c r="AC74" s="329">
        <f>IF(S74="No_existen",5*$AC$10,AD74*$AC$10)</f>
        <v>0.15</v>
      </c>
      <c r="AD74" s="325">
        <f>ROUND(AVERAGEIF(AE74:AE76,"&gt;0"),0)</f>
        <v>1</v>
      </c>
      <c r="AE74" s="202">
        <f t="shared" si="3"/>
        <v>1</v>
      </c>
      <c r="AF74" s="203" t="s">
        <v>295</v>
      </c>
      <c r="AG74" s="203" t="s">
        <v>803</v>
      </c>
      <c r="AH74" s="329">
        <f>IF(S74="No_existen",5*$AH$10,AI74*$AH$10)</f>
        <v>0.1</v>
      </c>
      <c r="AI74" s="325">
        <f>ROUND(AVERAGEIF(AJ74:AJ76,"&gt;0"),0)</f>
        <v>1</v>
      </c>
      <c r="AJ74" s="202">
        <f t="shared" si="4"/>
        <v>1</v>
      </c>
      <c r="AK74" s="203" t="s">
        <v>292</v>
      </c>
      <c r="AL74" s="203" t="s">
        <v>301</v>
      </c>
      <c r="AM74" s="329">
        <f t="shared" ref="AM74" si="211">IF(S74="No_existen",5*$AM$10,AN74*$AM$10)</f>
        <v>0.1</v>
      </c>
      <c r="AN74" s="325">
        <f t="shared" ref="AN74" si="212">ROUND(AVERAGEIF(AO74:AO76,"&gt;0"),0)</f>
        <v>1</v>
      </c>
      <c r="AO74" s="202">
        <f t="shared" si="6"/>
        <v>1</v>
      </c>
      <c r="AP74" s="203" t="s">
        <v>614</v>
      </c>
      <c r="AQ74" s="325">
        <f>ROUND(AVERAGE(U74,Y74,AD74,AI74,AN74),0)</f>
        <v>2</v>
      </c>
      <c r="AR74" s="325" t="str">
        <f t="shared" ref="AR74" si="213">IF(AQ74&lt;1.5,"FUERTE",IF(AND(AQ74&gt;=1.5,AQ74&lt;2.5),"ACEPTABLE",IF(AQ74&gt;=5,"INEXISTENTE","DÉBIL")))</f>
        <v>ACEPTABLE</v>
      </c>
      <c r="AS74" s="327">
        <f t="shared" ref="AS74" si="214">IF(R74=0,0,ROUND((R74*AQ74),0))</f>
        <v>16</v>
      </c>
      <c r="AT74" s="327" t="str">
        <f t="shared" ref="AT74" si="215">IF(AS74&gt;=36,"GRAVE", IF(AS74&lt;=10, "LEVE", "MODERADO"))</f>
        <v>MODERADO</v>
      </c>
      <c r="AU74" s="334" t="s">
        <v>816</v>
      </c>
      <c r="AV74" s="334" t="s">
        <v>817</v>
      </c>
      <c r="AW74" s="203" t="s">
        <v>90</v>
      </c>
      <c r="AX74" s="203" t="s">
        <v>840</v>
      </c>
      <c r="AY74" s="130">
        <v>45641</v>
      </c>
      <c r="AZ74" s="131"/>
      <c r="BA74" s="207"/>
      <c r="BB74" s="145"/>
      <c r="BC74" s="145"/>
      <c r="BD74" s="145"/>
      <c r="BE74" s="145"/>
      <c r="BF74" s="145"/>
      <c r="BG74" s="145"/>
      <c r="BH74" s="145"/>
    </row>
    <row r="75" spans="1:60" ht="63.75" hidden="1" customHeight="1" x14ac:dyDescent="0.2">
      <c r="A75" s="324"/>
      <c r="B75" s="324"/>
      <c r="C75" s="325"/>
      <c r="D75" s="336"/>
      <c r="E75" s="325"/>
      <c r="F75" s="324"/>
      <c r="G75" s="203" t="s">
        <v>260</v>
      </c>
      <c r="H75" s="203" t="s">
        <v>35</v>
      </c>
      <c r="I75" s="203" t="s">
        <v>744</v>
      </c>
      <c r="J75" s="324"/>
      <c r="K75" s="324"/>
      <c r="L75" s="324"/>
      <c r="M75" s="324"/>
      <c r="N75" s="324"/>
      <c r="O75" s="332"/>
      <c r="P75" s="324"/>
      <c r="Q75" s="332"/>
      <c r="R75" s="332"/>
      <c r="S75" s="128" t="s">
        <v>315</v>
      </c>
      <c r="T75" s="129">
        <f t="shared" ref="T75:T138" si="216">IF(S75=$S$542,1,IF(S75=$S$538,5,IF(S75=$S$539,4,IF(S75=$S$540,3,IF(S75=$S$541,2,0)))))</f>
        <v>1</v>
      </c>
      <c r="U75" s="325"/>
      <c r="V75" s="325"/>
      <c r="W75" s="203" t="s">
        <v>787</v>
      </c>
      <c r="X75" s="324"/>
      <c r="Y75" s="329"/>
      <c r="Z75" s="206">
        <f t="shared" ref="Z75:Z138" si="217">IF(AA75=$AA$540,1,IF(AA75=$AA$539,2,IF(AA75=$AA$538,4,IF(S75="No_existen",5,0))))</f>
        <v>2</v>
      </c>
      <c r="AA75" s="203" t="s">
        <v>319</v>
      </c>
      <c r="AB75" s="203"/>
      <c r="AC75" s="329"/>
      <c r="AD75" s="325"/>
      <c r="AE75" s="202">
        <f t="shared" ref="AE75:AE138" si="218">IF(AF75=$AG$539,1,IF(AF75=$AG$538,4,IF(S75="No_existen",5,0)))</f>
        <v>1</v>
      </c>
      <c r="AF75" s="203" t="s">
        <v>295</v>
      </c>
      <c r="AG75" s="203" t="s">
        <v>803</v>
      </c>
      <c r="AH75" s="329"/>
      <c r="AI75" s="325"/>
      <c r="AJ75" s="202">
        <f t="shared" ref="AJ75:AJ138" si="219">IF(AK75=$AK$538,1,IF(AK75=$AK$539,4,IF(S75="No_existen",5,0)))</f>
        <v>1</v>
      </c>
      <c r="AK75" s="203" t="s">
        <v>292</v>
      </c>
      <c r="AL75" s="203" t="s">
        <v>307</v>
      </c>
      <c r="AM75" s="329"/>
      <c r="AN75" s="325"/>
      <c r="AO75" s="202">
        <f t="shared" si="6"/>
        <v>1</v>
      </c>
      <c r="AP75" s="203" t="s">
        <v>614</v>
      </c>
      <c r="AQ75" s="325"/>
      <c r="AR75" s="325"/>
      <c r="AS75" s="327"/>
      <c r="AT75" s="327"/>
      <c r="AU75" s="334"/>
      <c r="AV75" s="334"/>
      <c r="AW75" s="203" t="s">
        <v>92</v>
      </c>
      <c r="AX75" s="203" t="s">
        <v>841</v>
      </c>
      <c r="AY75" s="130">
        <v>45641</v>
      </c>
      <c r="AZ75" s="131"/>
      <c r="BA75" s="201" t="s">
        <v>842</v>
      </c>
      <c r="BB75" s="146"/>
      <c r="BC75" s="146"/>
      <c r="BD75" s="146"/>
      <c r="BE75" s="146"/>
      <c r="BF75" s="146"/>
      <c r="BG75" s="146"/>
      <c r="BH75" s="146"/>
    </row>
    <row r="76" spans="1:60" ht="63.75" hidden="1" customHeight="1" x14ac:dyDescent="0.2">
      <c r="A76" s="324"/>
      <c r="B76" s="324"/>
      <c r="C76" s="325"/>
      <c r="D76" s="336"/>
      <c r="E76" s="325"/>
      <c r="F76" s="324"/>
      <c r="G76" s="203" t="s">
        <v>260</v>
      </c>
      <c r="H76" s="203" t="s">
        <v>35</v>
      </c>
      <c r="I76" s="203" t="s">
        <v>745</v>
      </c>
      <c r="J76" s="324"/>
      <c r="K76" s="324"/>
      <c r="L76" s="324"/>
      <c r="M76" s="324"/>
      <c r="N76" s="324"/>
      <c r="O76" s="332"/>
      <c r="P76" s="324"/>
      <c r="Q76" s="332"/>
      <c r="R76" s="332"/>
      <c r="S76" s="128" t="s">
        <v>386</v>
      </c>
      <c r="T76" s="129">
        <f t="shared" si="216"/>
        <v>4</v>
      </c>
      <c r="U76" s="325"/>
      <c r="V76" s="325"/>
      <c r="W76" s="203" t="s">
        <v>788</v>
      </c>
      <c r="X76" s="324"/>
      <c r="Y76" s="329"/>
      <c r="Z76" s="206">
        <f t="shared" si="217"/>
        <v>4</v>
      </c>
      <c r="AA76" s="203" t="s">
        <v>318</v>
      </c>
      <c r="AB76" s="203"/>
      <c r="AC76" s="329"/>
      <c r="AD76" s="325"/>
      <c r="AE76" s="202">
        <f t="shared" si="218"/>
        <v>1</v>
      </c>
      <c r="AF76" s="203" t="s">
        <v>295</v>
      </c>
      <c r="AG76" s="203" t="s">
        <v>804</v>
      </c>
      <c r="AH76" s="329"/>
      <c r="AI76" s="325"/>
      <c r="AJ76" s="202">
        <f t="shared" si="219"/>
        <v>1</v>
      </c>
      <c r="AK76" s="203" t="s">
        <v>292</v>
      </c>
      <c r="AL76" s="203" t="s">
        <v>307</v>
      </c>
      <c r="AM76" s="329"/>
      <c r="AN76" s="325"/>
      <c r="AO76" s="202">
        <f t="shared" ref="AO76:AO78" si="220">IF(AP76="Preventivo",1,IF(AP76="Detectivo",4, IF(S76="No_existen",5,0)))</f>
        <v>1</v>
      </c>
      <c r="AP76" s="203" t="s">
        <v>614</v>
      </c>
      <c r="AQ76" s="325"/>
      <c r="AR76" s="325"/>
      <c r="AS76" s="327"/>
      <c r="AT76" s="327"/>
      <c r="AU76" s="334"/>
      <c r="AV76" s="334"/>
      <c r="AW76" s="203" t="s">
        <v>92</v>
      </c>
      <c r="AX76" s="203" t="s">
        <v>843</v>
      </c>
      <c r="AY76" s="130">
        <v>45641</v>
      </c>
      <c r="AZ76" s="131"/>
      <c r="BA76" s="201" t="s">
        <v>842</v>
      </c>
      <c r="BB76" s="145"/>
      <c r="BC76" s="145"/>
      <c r="BD76" s="145"/>
      <c r="BE76" s="145"/>
      <c r="BF76" s="145"/>
      <c r="BG76" s="145"/>
      <c r="BH76" s="145"/>
    </row>
    <row r="77" spans="1:60" ht="63.75" hidden="1" customHeight="1" x14ac:dyDescent="0.2">
      <c r="A77" s="324">
        <v>23</v>
      </c>
      <c r="B77" s="324" t="s">
        <v>189</v>
      </c>
      <c r="C77" s="325" t="str">
        <f>+VLOOKUP(B77,$A$568:$B$606,2,0)</f>
        <v>JORGE AUGUSTO MONTOYA ARANGO</v>
      </c>
      <c r="D77" s="336" t="s">
        <v>162</v>
      </c>
      <c r="E77" s="325"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4" t="s">
        <v>265</v>
      </c>
      <c r="G77" s="203" t="s">
        <v>260</v>
      </c>
      <c r="H77" s="203" t="s">
        <v>226</v>
      </c>
      <c r="I77" s="203" t="s">
        <v>746</v>
      </c>
      <c r="J77" s="324" t="s">
        <v>107</v>
      </c>
      <c r="K77" s="324" t="s">
        <v>767</v>
      </c>
      <c r="L77" s="324" t="s">
        <v>768</v>
      </c>
      <c r="M77" s="324" t="s">
        <v>769</v>
      </c>
      <c r="N77" s="324" t="s">
        <v>146</v>
      </c>
      <c r="O77" s="332">
        <f t="shared" ref="O77" si="221">IF(N77="ALTA",5,IF(N77="MEDIO ALTA",4,IF(N77="MEDIA",3,IF(N77="MEDIO BAJA",2,IF(N77="BAJA",1,0)))))</f>
        <v>4</v>
      </c>
      <c r="P77" s="324" t="s">
        <v>140</v>
      </c>
      <c r="Q77" s="332">
        <f t="shared" ref="Q77" si="222">IF(P77="ALTO",5,IF(P77="MEDIO-ALTO",4,IF(P77="MEDIO",3,IF(P77="MEDIO-BAJO",2,IF(P77="BAJO",1,0)))))</f>
        <v>3</v>
      </c>
      <c r="R77" s="332">
        <f t="shared" ref="R77" si="223">Q77*O77</f>
        <v>12</v>
      </c>
      <c r="S77" s="128" t="s">
        <v>315</v>
      </c>
      <c r="T77" s="129">
        <f t="shared" si="216"/>
        <v>1</v>
      </c>
      <c r="U77" s="325">
        <f t="shared" ref="U77" si="224">ROUND(AVERAGEIF(T77:T79,"&gt;0"),0)</f>
        <v>2</v>
      </c>
      <c r="V77" s="325">
        <f t="shared" ref="V77" si="225">U77*0.6</f>
        <v>1.2</v>
      </c>
      <c r="W77" s="203" t="s">
        <v>789</v>
      </c>
      <c r="X77" s="324">
        <f t="shared" ref="X77" si="226">IF(S77="No_existen",5*$X$10,Y77*$X$10)</f>
        <v>0.2</v>
      </c>
      <c r="Y77" s="329">
        <f t="shared" ref="Y77" si="227">ROUND(AVERAGEIF(Z77:Z79,"&gt;0"),0)</f>
        <v>4</v>
      </c>
      <c r="Z77" s="206">
        <f t="shared" si="217"/>
        <v>4</v>
      </c>
      <c r="AA77" s="203" t="s">
        <v>318</v>
      </c>
      <c r="AB77" s="203"/>
      <c r="AC77" s="329">
        <f t="shared" ref="AC77" si="228">IF(S77="No_existen",5*$AC$10,AD77*$AC$10)</f>
        <v>0.15</v>
      </c>
      <c r="AD77" s="325">
        <f t="shared" ref="AD77" si="229">ROUND(AVERAGEIF(AE77:AE79,"&gt;0"),0)</f>
        <v>1</v>
      </c>
      <c r="AE77" s="202">
        <f t="shared" si="218"/>
        <v>1</v>
      </c>
      <c r="AF77" s="203" t="s">
        <v>295</v>
      </c>
      <c r="AG77" s="203" t="s">
        <v>805</v>
      </c>
      <c r="AH77" s="329">
        <f t="shared" ref="AH77" si="230">IF(S77="No_existen",5*$AH$10,AI77*$AH$10)</f>
        <v>0.1</v>
      </c>
      <c r="AI77" s="325">
        <f t="shared" ref="AI77" si="231">ROUND(AVERAGEIF(AJ77:AJ79,"&gt;0"),0)</f>
        <v>1</v>
      </c>
      <c r="AJ77" s="202">
        <f t="shared" si="219"/>
        <v>1</v>
      </c>
      <c r="AK77" s="203" t="s">
        <v>292</v>
      </c>
      <c r="AL77" s="203" t="s">
        <v>307</v>
      </c>
      <c r="AM77" s="329">
        <f t="shared" ref="AM77" si="232">IF(S77="No_existen",5*$AM$10,AN77*$AM$10)</f>
        <v>0.1</v>
      </c>
      <c r="AN77" s="325">
        <f t="shared" ref="AN77" si="233">ROUND(AVERAGEIF(AO77:AO79,"&gt;0"),0)</f>
        <v>1</v>
      </c>
      <c r="AO77" s="202">
        <f t="shared" si="220"/>
        <v>1</v>
      </c>
      <c r="AP77" s="203" t="s">
        <v>614</v>
      </c>
      <c r="AQ77" s="325">
        <f t="shared" ref="AQ77" si="234">ROUND(AVERAGE(U77,Y77,AD77,AI77,AN77),0)</f>
        <v>2</v>
      </c>
      <c r="AR77" s="325" t="str">
        <f t="shared" ref="AR77" si="235">IF(AQ77&lt;1.5,"FUERTE",IF(AND(AQ77&gt;=1.5,AQ77&lt;2.5),"ACEPTABLE",IF(AQ77&gt;=5,"INEXISTENTE","DÉBIL")))</f>
        <v>ACEPTABLE</v>
      </c>
      <c r="AS77" s="327">
        <f t="shared" ref="AS77" si="236">IF(R77=0,0,ROUND((R77*AQ77),0))</f>
        <v>24</v>
      </c>
      <c r="AT77" s="327" t="str">
        <f t="shared" ref="AT77" si="237">IF(AS77&gt;=36,"GRAVE", IF(AS77&lt;=10, "LEVE", "MODERADO"))</f>
        <v>MODERADO</v>
      </c>
      <c r="AU77" s="334" t="s">
        <v>818</v>
      </c>
      <c r="AV77" s="334"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4"/>
      <c r="B78" s="324"/>
      <c r="C78" s="325"/>
      <c r="D78" s="336"/>
      <c r="E78" s="325"/>
      <c r="F78" s="324"/>
      <c r="G78" s="203" t="s">
        <v>260</v>
      </c>
      <c r="H78" s="203" t="s">
        <v>35</v>
      </c>
      <c r="I78" s="203" t="s">
        <v>747</v>
      </c>
      <c r="J78" s="324"/>
      <c r="K78" s="324"/>
      <c r="L78" s="324"/>
      <c r="M78" s="324"/>
      <c r="N78" s="324"/>
      <c r="O78" s="332"/>
      <c r="P78" s="324"/>
      <c r="Q78" s="332"/>
      <c r="R78" s="332"/>
      <c r="S78" s="128" t="s">
        <v>315</v>
      </c>
      <c r="T78" s="129">
        <f t="shared" si="216"/>
        <v>1</v>
      </c>
      <c r="U78" s="325"/>
      <c r="V78" s="325"/>
      <c r="W78" s="203" t="s">
        <v>790</v>
      </c>
      <c r="X78" s="324"/>
      <c r="Y78" s="329"/>
      <c r="Z78" s="206">
        <f t="shared" si="217"/>
        <v>4</v>
      </c>
      <c r="AA78" s="203" t="s">
        <v>318</v>
      </c>
      <c r="AB78" s="203"/>
      <c r="AC78" s="329"/>
      <c r="AD78" s="325"/>
      <c r="AE78" s="202">
        <f t="shared" si="218"/>
        <v>1</v>
      </c>
      <c r="AF78" s="203" t="s">
        <v>295</v>
      </c>
      <c r="AG78" s="203" t="s">
        <v>805</v>
      </c>
      <c r="AH78" s="329"/>
      <c r="AI78" s="325"/>
      <c r="AJ78" s="202">
        <f t="shared" si="219"/>
        <v>1</v>
      </c>
      <c r="AK78" s="203" t="s">
        <v>292</v>
      </c>
      <c r="AL78" s="203" t="s">
        <v>307</v>
      </c>
      <c r="AM78" s="329"/>
      <c r="AN78" s="325"/>
      <c r="AO78" s="202">
        <f t="shared" si="220"/>
        <v>1</v>
      </c>
      <c r="AP78" s="203" t="s">
        <v>614</v>
      </c>
      <c r="AQ78" s="325"/>
      <c r="AR78" s="325"/>
      <c r="AS78" s="327"/>
      <c r="AT78" s="327"/>
      <c r="AU78" s="334"/>
      <c r="AV78" s="334"/>
      <c r="AW78" s="203" t="s">
        <v>92</v>
      </c>
      <c r="AX78" s="203" t="s">
        <v>846</v>
      </c>
      <c r="AY78" s="130">
        <v>45641</v>
      </c>
      <c r="AZ78" s="131"/>
      <c r="BA78" s="201" t="s">
        <v>845</v>
      </c>
      <c r="BB78" s="145"/>
      <c r="BC78" s="145"/>
      <c r="BD78" s="145"/>
      <c r="BE78" s="145"/>
      <c r="BF78" s="145"/>
      <c r="BG78" s="145"/>
      <c r="BH78" s="145"/>
    </row>
    <row r="79" spans="1:60" ht="63.75" hidden="1" customHeight="1" x14ac:dyDescent="0.2">
      <c r="A79" s="324"/>
      <c r="B79" s="324"/>
      <c r="C79" s="325"/>
      <c r="D79" s="336"/>
      <c r="E79" s="325"/>
      <c r="F79" s="324"/>
      <c r="G79" s="203"/>
      <c r="H79" s="203"/>
      <c r="I79" s="203"/>
      <c r="J79" s="324"/>
      <c r="K79" s="324"/>
      <c r="L79" s="324"/>
      <c r="M79" s="324"/>
      <c r="N79" s="324"/>
      <c r="O79" s="332"/>
      <c r="P79" s="324"/>
      <c r="Q79" s="332"/>
      <c r="R79" s="332"/>
      <c r="S79" s="128" t="s">
        <v>386</v>
      </c>
      <c r="T79" s="129">
        <f t="shared" si="216"/>
        <v>4</v>
      </c>
      <c r="U79" s="325"/>
      <c r="V79" s="325"/>
      <c r="W79" s="203" t="s">
        <v>791</v>
      </c>
      <c r="X79" s="324"/>
      <c r="Y79" s="329"/>
      <c r="Z79" s="206">
        <f t="shared" si="217"/>
        <v>4</v>
      </c>
      <c r="AA79" s="203" t="s">
        <v>318</v>
      </c>
      <c r="AB79" s="203"/>
      <c r="AC79" s="329"/>
      <c r="AD79" s="325"/>
      <c r="AE79" s="202">
        <f t="shared" si="218"/>
        <v>1</v>
      </c>
      <c r="AF79" s="203" t="s">
        <v>295</v>
      </c>
      <c r="AG79" s="203" t="s">
        <v>796</v>
      </c>
      <c r="AH79" s="329"/>
      <c r="AI79" s="325"/>
      <c r="AJ79" s="202">
        <f t="shared" si="219"/>
        <v>1</v>
      </c>
      <c r="AK79" s="203" t="s">
        <v>292</v>
      </c>
      <c r="AL79" s="203" t="s">
        <v>307</v>
      </c>
      <c r="AM79" s="329"/>
      <c r="AN79" s="325"/>
      <c r="AO79" s="202">
        <f t="shared" ref="AO79:AO118" si="238">IF(AP79="Preventivo",1,IF(AP79="Detectivo",4, IF(S79="No_existen",5,0)))</f>
        <v>1</v>
      </c>
      <c r="AP79" s="203" t="s">
        <v>614</v>
      </c>
      <c r="AQ79" s="325"/>
      <c r="AR79" s="325"/>
      <c r="AS79" s="327"/>
      <c r="AT79" s="327"/>
      <c r="AU79" s="334"/>
      <c r="AV79" s="334"/>
      <c r="AW79" s="203" t="s">
        <v>92</v>
      </c>
      <c r="AX79" s="203" t="s">
        <v>847</v>
      </c>
      <c r="AY79" s="130">
        <v>45641</v>
      </c>
      <c r="AZ79" s="131"/>
      <c r="BA79" s="201" t="s">
        <v>845</v>
      </c>
      <c r="BB79" s="145"/>
      <c r="BC79" s="145"/>
      <c r="BD79" s="145"/>
      <c r="BE79" s="145"/>
      <c r="BF79" s="145"/>
      <c r="BG79" s="145"/>
      <c r="BH79" s="145"/>
    </row>
    <row r="80" spans="1:60" ht="63.75" hidden="1" customHeight="1" x14ac:dyDescent="0.2">
      <c r="A80" s="324">
        <v>24</v>
      </c>
      <c r="B80" s="324" t="s">
        <v>189</v>
      </c>
      <c r="C80" s="325" t="str">
        <f>+VLOOKUP(B80,$A$568:$B$606,2,0)</f>
        <v>JORGE AUGUSTO MONTOYA ARANGO</v>
      </c>
      <c r="D80" s="336" t="s">
        <v>162</v>
      </c>
      <c r="E80" s="325"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4" t="s">
        <v>265</v>
      </c>
      <c r="G80" s="203" t="s">
        <v>260</v>
      </c>
      <c r="H80" s="203"/>
      <c r="I80" s="203" t="s">
        <v>748</v>
      </c>
      <c r="J80" s="324" t="s">
        <v>112</v>
      </c>
      <c r="K80" s="324" t="s">
        <v>770</v>
      </c>
      <c r="L80" s="324" t="s">
        <v>771</v>
      </c>
      <c r="M80" s="324" t="s">
        <v>772</v>
      </c>
      <c r="N80" s="324" t="s">
        <v>146</v>
      </c>
      <c r="O80" s="332">
        <f t="shared" ref="O80" si="239">IF(N80="ALTA",5,IF(N80="MEDIO ALTA",4,IF(N80="MEDIA",3,IF(N80="MEDIO BAJA",2,IF(N80="BAJA",1,0)))))</f>
        <v>4</v>
      </c>
      <c r="P80" s="324" t="s">
        <v>209</v>
      </c>
      <c r="Q80" s="332">
        <f t="shared" ref="Q80" si="240">IF(P80="ALTO",5,IF(P80="MEDIO-ALTO",4,IF(P80="MEDIO",3,IF(P80="MEDIO-BAJO",2,IF(P80="BAJO",1,0)))))</f>
        <v>4</v>
      </c>
      <c r="R80" s="332">
        <f t="shared" ref="R80" si="241">Q80*O80</f>
        <v>16</v>
      </c>
      <c r="S80" s="128" t="s">
        <v>321</v>
      </c>
      <c r="T80" s="129">
        <f t="shared" si="216"/>
        <v>3</v>
      </c>
      <c r="U80" s="325">
        <f t="shared" ref="U80" si="242">ROUND(AVERAGEIF(T80:T82,"&gt;0"),0)</f>
        <v>3</v>
      </c>
      <c r="V80" s="325">
        <f t="shared" ref="V80" si="243">U80*0.6</f>
        <v>1.7999999999999998</v>
      </c>
      <c r="W80" s="203" t="s">
        <v>792</v>
      </c>
      <c r="X80" s="324">
        <f t="shared" ref="X80" si="244">IF(S80="No_existen",5*$X$10,Y80*$X$10)</f>
        <v>0.2</v>
      </c>
      <c r="Y80" s="329">
        <f t="shared" ref="Y80" si="245">ROUND(AVERAGEIF(Z80:Z82,"&gt;0"),0)</f>
        <v>4</v>
      </c>
      <c r="Z80" s="206">
        <f t="shared" si="217"/>
        <v>4</v>
      </c>
      <c r="AA80" s="203" t="s">
        <v>318</v>
      </c>
      <c r="AB80" s="203"/>
      <c r="AC80" s="329">
        <f t="shared" ref="AC80" si="246">IF(S80="No_existen",5*$AC$10,AD80*$AC$10)</f>
        <v>0.15</v>
      </c>
      <c r="AD80" s="325">
        <f t="shared" ref="AD80" si="247">ROUND(AVERAGEIF(AE80:AE82,"&gt;0"),0)</f>
        <v>1</v>
      </c>
      <c r="AE80" s="202">
        <f t="shared" si="218"/>
        <v>1</v>
      </c>
      <c r="AF80" s="203" t="s">
        <v>295</v>
      </c>
      <c r="AG80" s="203" t="s">
        <v>796</v>
      </c>
      <c r="AH80" s="329">
        <f t="shared" ref="AH80" si="248">IF(S80="No_existen",5*$AH$10,AI80*$AH$10)</f>
        <v>0.1</v>
      </c>
      <c r="AI80" s="325">
        <f t="shared" ref="AI80" si="249">ROUND(AVERAGEIF(AJ80:AJ82,"&gt;0"),0)</f>
        <v>1</v>
      </c>
      <c r="AJ80" s="202">
        <f t="shared" si="219"/>
        <v>1</v>
      </c>
      <c r="AK80" s="203" t="s">
        <v>292</v>
      </c>
      <c r="AL80" s="203" t="s">
        <v>301</v>
      </c>
      <c r="AM80" s="329">
        <f t="shared" ref="AM80" si="250">IF(S80="No_existen",5*$AM$10,AN80*$AM$10)</f>
        <v>0.1</v>
      </c>
      <c r="AN80" s="325">
        <f t="shared" ref="AN80" si="251">ROUND(AVERAGEIF(AO80:AO82,"&gt;0"),0)</f>
        <v>1</v>
      </c>
      <c r="AO80" s="202">
        <f t="shared" si="238"/>
        <v>1</v>
      </c>
      <c r="AP80" s="203" t="s">
        <v>614</v>
      </c>
      <c r="AQ80" s="325">
        <f t="shared" ref="AQ80" si="252">ROUND(AVERAGE(U80,Y80,AD80,AI80,AN80),0)</f>
        <v>2</v>
      </c>
      <c r="AR80" s="325" t="str">
        <f t="shared" ref="AR80" si="253">IF(AQ80&lt;1.5,"FUERTE",IF(AND(AQ80&gt;=1.5,AQ80&lt;2.5),"ACEPTABLE",IF(AQ80&gt;=5,"INEXISTENTE","DÉBIL")))</f>
        <v>ACEPTABLE</v>
      </c>
      <c r="AS80" s="327">
        <f t="shared" ref="AS80" si="254">IF(R80=0,0,ROUND((R80*AQ80),0))</f>
        <v>32</v>
      </c>
      <c r="AT80" s="327" t="str">
        <f t="shared" ref="AT80" si="255">IF(AS80&gt;=36,"GRAVE", IF(AS80&lt;=10, "LEVE", "MODERADO"))</f>
        <v>MODERADO</v>
      </c>
      <c r="AU80" s="334" t="s">
        <v>820</v>
      </c>
      <c r="AV80" s="334"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4"/>
      <c r="B81" s="324"/>
      <c r="C81" s="325"/>
      <c r="D81" s="336"/>
      <c r="E81" s="325"/>
      <c r="F81" s="324"/>
      <c r="G81" s="203"/>
      <c r="H81" s="203"/>
      <c r="I81" s="127"/>
      <c r="J81" s="324"/>
      <c r="K81" s="324"/>
      <c r="L81" s="324"/>
      <c r="M81" s="324"/>
      <c r="N81" s="324"/>
      <c r="O81" s="332"/>
      <c r="P81" s="324"/>
      <c r="Q81" s="332"/>
      <c r="R81" s="332"/>
      <c r="S81" s="128"/>
      <c r="T81" s="129">
        <f t="shared" si="216"/>
        <v>0</v>
      </c>
      <c r="U81" s="325"/>
      <c r="V81" s="325"/>
      <c r="W81" s="203"/>
      <c r="X81" s="324"/>
      <c r="Y81" s="329"/>
      <c r="Z81" s="206">
        <f t="shared" si="217"/>
        <v>0</v>
      </c>
      <c r="AA81" s="203"/>
      <c r="AB81" s="203"/>
      <c r="AC81" s="329"/>
      <c r="AD81" s="325"/>
      <c r="AE81" s="202">
        <f t="shared" si="218"/>
        <v>0</v>
      </c>
      <c r="AF81" s="203"/>
      <c r="AG81" s="203"/>
      <c r="AH81" s="329"/>
      <c r="AI81" s="325"/>
      <c r="AJ81" s="202">
        <f t="shared" si="219"/>
        <v>0</v>
      </c>
      <c r="AK81" s="203"/>
      <c r="AL81" s="203"/>
      <c r="AM81" s="329"/>
      <c r="AN81" s="325"/>
      <c r="AO81" s="202">
        <f t="shared" si="238"/>
        <v>0</v>
      </c>
      <c r="AP81" s="203"/>
      <c r="AQ81" s="325"/>
      <c r="AR81" s="325"/>
      <c r="AS81" s="327"/>
      <c r="AT81" s="327"/>
      <c r="AU81" s="334"/>
      <c r="AV81" s="334"/>
      <c r="AW81" s="203"/>
      <c r="AX81" s="203"/>
      <c r="AY81" s="130"/>
      <c r="AZ81" s="131"/>
      <c r="BA81" s="207"/>
      <c r="BB81" s="145"/>
      <c r="BC81" s="145"/>
      <c r="BD81" s="145"/>
      <c r="BE81" s="145"/>
      <c r="BF81" s="145"/>
      <c r="BG81" s="145"/>
      <c r="BH81" s="145"/>
    </row>
    <row r="82" spans="1:60" ht="63.75" hidden="1" customHeight="1" x14ac:dyDescent="0.2">
      <c r="A82" s="324"/>
      <c r="B82" s="324"/>
      <c r="C82" s="325"/>
      <c r="D82" s="336"/>
      <c r="E82" s="325"/>
      <c r="F82" s="324"/>
      <c r="G82" s="203"/>
      <c r="H82" s="203"/>
      <c r="I82" s="127"/>
      <c r="J82" s="324"/>
      <c r="K82" s="324"/>
      <c r="L82" s="324"/>
      <c r="M82" s="324"/>
      <c r="N82" s="324"/>
      <c r="O82" s="332"/>
      <c r="P82" s="324"/>
      <c r="Q82" s="332"/>
      <c r="R82" s="332"/>
      <c r="S82" s="128"/>
      <c r="T82" s="129">
        <f t="shared" si="216"/>
        <v>0</v>
      </c>
      <c r="U82" s="325"/>
      <c r="V82" s="325"/>
      <c r="W82" s="203"/>
      <c r="X82" s="324"/>
      <c r="Y82" s="329"/>
      <c r="Z82" s="206">
        <f t="shared" si="217"/>
        <v>0</v>
      </c>
      <c r="AA82" s="203"/>
      <c r="AB82" s="203"/>
      <c r="AC82" s="329"/>
      <c r="AD82" s="325"/>
      <c r="AE82" s="202">
        <f t="shared" si="218"/>
        <v>0</v>
      </c>
      <c r="AF82" s="203"/>
      <c r="AG82" s="203"/>
      <c r="AH82" s="329"/>
      <c r="AI82" s="325"/>
      <c r="AJ82" s="202">
        <f t="shared" si="219"/>
        <v>0</v>
      </c>
      <c r="AK82" s="203"/>
      <c r="AL82" s="203"/>
      <c r="AM82" s="329"/>
      <c r="AN82" s="325"/>
      <c r="AO82" s="202">
        <f t="shared" si="238"/>
        <v>0</v>
      </c>
      <c r="AP82" s="203"/>
      <c r="AQ82" s="325"/>
      <c r="AR82" s="325"/>
      <c r="AS82" s="327"/>
      <c r="AT82" s="327"/>
      <c r="AU82" s="334"/>
      <c r="AV82" s="334"/>
      <c r="AW82" s="203"/>
      <c r="AX82" s="203"/>
      <c r="AY82" s="130"/>
      <c r="AZ82" s="131"/>
      <c r="BA82" s="207"/>
      <c r="BB82" s="145"/>
      <c r="BC82" s="145"/>
      <c r="BD82" s="145"/>
      <c r="BE82" s="145"/>
      <c r="BF82" s="145"/>
      <c r="BG82" s="145"/>
      <c r="BH82" s="145"/>
    </row>
    <row r="83" spans="1:60" ht="63.75" hidden="1" customHeight="1" x14ac:dyDescent="0.2">
      <c r="A83" s="324">
        <v>25</v>
      </c>
      <c r="B83" s="324" t="s">
        <v>188</v>
      </c>
      <c r="C83" s="325" t="str">
        <f>+VLOOKUP(B83,$A$568:$B$606,2,0)</f>
        <v>CECILIA LUCA ESCOBAR VEKEMAN</v>
      </c>
      <c r="D83" s="336" t="s">
        <v>150</v>
      </c>
      <c r="E83" s="325"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4" t="s">
        <v>265</v>
      </c>
      <c r="G83" s="203" t="s">
        <v>261</v>
      </c>
      <c r="H83" s="203" t="s">
        <v>41</v>
      </c>
      <c r="I83" s="127" t="s">
        <v>850</v>
      </c>
      <c r="J83" s="324" t="s">
        <v>107</v>
      </c>
      <c r="K83" s="337" t="s">
        <v>856</v>
      </c>
      <c r="L83" s="337" t="s">
        <v>857</v>
      </c>
      <c r="M83" s="337" t="s">
        <v>858</v>
      </c>
      <c r="N83" s="324" t="s">
        <v>147</v>
      </c>
      <c r="O83" s="332">
        <f t="shared" ref="O83" si="256">IF(N83="ALTA",5,IF(N83="MEDIO ALTA",4,IF(N83="MEDIA",3,IF(N83="MEDIO BAJA",2,IF(N83="BAJA",1,0)))))</f>
        <v>2</v>
      </c>
      <c r="P83" s="324" t="s">
        <v>139</v>
      </c>
      <c r="Q83" s="332">
        <f t="shared" ref="Q83" si="257">IF(P83="ALTO",5,IF(P83="MEDIO-ALTO",4,IF(P83="MEDIO",3,IF(P83="MEDIO-BAJO",2,IF(P83="BAJO",1,0)))))</f>
        <v>5</v>
      </c>
      <c r="R83" s="332">
        <f t="shared" ref="R83" si="258">Q83*O83</f>
        <v>10</v>
      </c>
      <c r="S83" s="128" t="s">
        <v>315</v>
      </c>
      <c r="T83" s="129">
        <f t="shared" si="216"/>
        <v>1</v>
      </c>
      <c r="U83" s="325">
        <f t="shared" ref="U83" si="259">ROUND(AVERAGEIF(T83:T85,"&gt;0"),0)</f>
        <v>1</v>
      </c>
      <c r="V83" s="325">
        <f t="shared" ref="V83" si="260">U83*0.6</f>
        <v>0.6</v>
      </c>
      <c r="W83" s="203" t="s">
        <v>865</v>
      </c>
      <c r="X83" s="324">
        <f t="shared" ref="X83" si="261">IF(S83="No_existen",5*$X$10,Y83*$X$10)</f>
        <v>0.1</v>
      </c>
      <c r="Y83" s="329">
        <f t="shared" ref="Y83" si="262">ROUND(AVERAGEIF(Z83:Z85,"&gt;0"),0)</f>
        <v>2</v>
      </c>
      <c r="Z83" s="206">
        <f t="shared" si="217"/>
        <v>2</v>
      </c>
      <c r="AA83" s="203" t="s">
        <v>319</v>
      </c>
      <c r="AB83" s="203"/>
      <c r="AC83" s="329">
        <f t="shared" ref="AC83" si="263">IF(S83="No_existen",5*$AC$10,AD83*$AC$10)</f>
        <v>0.15</v>
      </c>
      <c r="AD83" s="325">
        <f t="shared" ref="AD83" si="264">ROUND(AVERAGEIF(AE83:AE85,"&gt;0"),0)</f>
        <v>1</v>
      </c>
      <c r="AE83" s="202">
        <f t="shared" si="218"/>
        <v>1</v>
      </c>
      <c r="AF83" s="203" t="s">
        <v>295</v>
      </c>
      <c r="AG83" s="203" t="s">
        <v>871</v>
      </c>
      <c r="AH83" s="329">
        <f t="shared" ref="AH83" si="265">IF(S83="No_existen",5*$AH$10,AI83*$AH$10)</f>
        <v>0.1</v>
      </c>
      <c r="AI83" s="325">
        <f t="shared" ref="AI83" si="266">ROUND(AVERAGEIF(AJ83:AJ85,"&gt;0"),0)</f>
        <v>1</v>
      </c>
      <c r="AJ83" s="202">
        <f t="shared" si="219"/>
        <v>1</v>
      </c>
      <c r="AK83" s="203" t="s">
        <v>292</v>
      </c>
      <c r="AL83" s="203" t="s">
        <v>302</v>
      </c>
      <c r="AM83" s="329">
        <f t="shared" ref="AM83" si="267">IF(S83="No_existen",5*$AM$10,AN83*$AM$10)</f>
        <v>0.1</v>
      </c>
      <c r="AN83" s="325">
        <f t="shared" ref="AN83" si="268">ROUND(AVERAGEIF(AO83:AO85,"&gt;0"),0)</f>
        <v>1</v>
      </c>
      <c r="AO83" s="202">
        <f t="shared" si="238"/>
        <v>1</v>
      </c>
      <c r="AP83" s="203" t="s">
        <v>614</v>
      </c>
      <c r="AQ83" s="325">
        <f t="shared" ref="AQ83" si="269">ROUND(AVERAGE(U83,Y83,AD83,AI83,AN83),0)</f>
        <v>1</v>
      </c>
      <c r="AR83" s="325" t="str">
        <f t="shared" ref="AR83" si="270">IF(AQ83&lt;1.5,"FUERTE",IF(AND(AQ83&gt;=1.5,AQ83&lt;2.5),"ACEPTABLE",IF(AQ83&gt;=5,"INEXISTENTE","DÉBIL")))</f>
        <v>FUERTE</v>
      </c>
      <c r="AS83" s="327">
        <f t="shared" ref="AS83" si="271">IF(R83=0,0,ROUND((R83*AQ83),0))</f>
        <v>10</v>
      </c>
      <c r="AT83" s="327" t="str">
        <f t="shared" ref="AT83" si="272">IF(AS83&gt;=36,"GRAVE", IF(AS83&lt;=10, "LEVE", "MODERADO"))</f>
        <v>LEVE</v>
      </c>
      <c r="AU83" s="337" t="s">
        <v>873</v>
      </c>
      <c r="AV83" s="338" t="s">
        <v>874</v>
      </c>
      <c r="AW83" s="203" t="s">
        <v>89</v>
      </c>
      <c r="AX83" s="203"/>
      <c r="AY83" s="130"/>
      <c r="AZ83" s="131"/>
      <c r="BA83" s="207"/>
      <c r="BB83" s="145"/>
      <c r="BC83" s="145"/>
      <c r="BD83" s="145"/>
      <c r="BE83" s="145"/>
      <c r="BF83" s="145"/>
      <c r="BG83" s="145"/>
      <c r="BH83" s="145"/>
    </row>
    <row r="84" spans="1:60" ht="63.75" hidden="1" customHeight="1" x14ac:dyDescent="0.2">
      <c r="A84" s="324"/>
      <c r="B84" s="324"/>
      <c r="C84" s="325"/>
      <c r="D84" s="336"/>
      <c r="E84" s="325"/>
      <c r="F84" s="324"/>
      <c r="G84" s="203" t="s">
        <v>260</v>
      </c>
      <c r="H84" s="203" t="s">
        <v>37</v>
      </c>
      <c r="I84" s="127" t="s">
        <v>851</v>
      </c>
      <c r="J84" s="324"/>
      <c r="K84" s="337"/>
      <c r="L84" s="337"/>
      <c r="M84" s="337"/>
      <c r="N84" s="324"/>
      <c r="O84" s="332"/>
      <c r="P84" s="324"/>
      <c r="Q84" s="332"/>
      <c r="R84" s="332"/>
      <c r="S84" s="128" t="s">
        <v>315</v>
      </c>
      <c r="T84" s="129">
        <f t="shared" si="216"/>
        <v>1</v>
      </c>
      <c r="U84" s="325"/>
      <c r="V84" s="325"/>
      <c r="W84" s="203" t="s">
        <v>866</v>
      </c>
      <c r="X84" s="324"/>
      <c r="Y84" s="329"/>
      <c r="Z84" s="206">
        <f t="shared" si="217"/>
        <v>2</v>
      </c>
      <c r="AA84" s="203" t="s">
        <v>319</v>
      </c>
      <c r="AB84" s="203"/>
      <c r="AC84" s="329"/>
      <c r="AD84" s="325"/>
      <c r="AE84" s="202">
        <f t="shared" si="218"/>
        <v>1</v>
      </c>
      <c r="AF84" s="203" t="s">
        <v>295</v>
      </c>
      <c r="AG84" s="203" t="s">
        <v>871</v>
      </c>
      <c r="AH84" s="329"/>
      <c r="AI84" s="325"/>
      <c r="AJ84" s="202">
        <f t="shared" si="219"/>
        <v>1</v>
      </c>
      <c r="AK84" s="203" t="s">
        <v>292</v>
      </c>
      <c r="AL84" s="203" t="s">
        <v>303</v>
      </c>
      <c r="AM84" s="329"/>
      <c r="AN84" s="325"/>
      <c r="AO84" s="202">
        <f t="shared" si="238"/>
        <v>1</v>
      </c>
      <c r="AP84" s="203" t="s">
        <v>614</v>
      </c>
      <c r="AQ84" s="325"/>
      <c r="AR84" s="325"/>
      <c r="AS84" s="327"/>
      <c r="AT84" s="327"/>
      <c r="AU84" s="337"/>
      <c r="AV84" s="337"/>
      <c r="AW84" s="203" t="s">
        <v>89</v>
      </c>
      <c r="AX84" s="203"/>
      <c r="AY84" s="130"/>
      <c r="AZ84" s="131"/>
      <c r="BA84" s="207"/>
      <c r="BB84" s="145"/>
      <c r="BC84" s="145"/>
      <c r="BD84" s="145"/>
      <c r="BE84" s="145"/>
      <c r="BF84" s="145"/>
      <c r="BG84" s="145"/>
      <c r="BH84" s="145"/>
    </row>
    <row r="85" spans="1:60" ht="63.75" hidden="1" customHeight="1" x14ac:dyDescent="0.2">
      <c r="A85" s="324"/>
      <c r="B85" s="324"/>
      <c r="C85" s="325"/>
      <c r="D85" s="336"/>
      <c r="E85" s="325"/>
      <c r="F85" s="324"/>
      <c r="G85" s="203"/>
      <c r="H85" s="203"/>
      <c r="I85" s="127"/>
      <c r="J85" s="324"/>
      <c r="K85" s="337"/>
      <c r="L85" s="337"/>
      <c r="M85" s="337"/>
      <c r="N85" s="324"/>
      <c r="O85" s="332"/>
      <c r="P85" s="324"/>
      <c r="Q85" s="332"/>
      <c r="R85" s="332"/>
      <c r="S85" s="128"/>
      <c r="T85" s="129">
        <f t="shared" si="216"/>
        <v>0</v>
      </c>
      <c r="U85" s="325"/>
      <c r="V85" s="325"/>
      <c r="W85" s="203"/>
      <c r="X85" s="324"/>
      <c r="Y85" s="329"/>
      <c r="Z85" s="206">
        <f t="shared" si="217"/>
        <v>0</v>
      </c>
      <c r="AA85" s="203"/>
      <c r="AB85" s="203"/>
      <c r="AC85" s="329"/>
      <c r="AD85" s="325"/>
      <c r="AE85" s="202">
        <f t="shared" si="218"/>
        <v>0</v>
      </c>
      <c r="AF85" s="203"/>
      <c r="AG85" s="203"/>
      <c r="AH85" s="329"/>
      <c r="AI85" s="325"/>
      <c r="AJ85" s="202">
        <f t="shared" si="219"/>
        <v>0</v>
      </c>
      <c r="AK85" s="203"/>
      <c r="AL85" s="203"/>
      <c r="AM85" s="329"/>
      <c r="AN85" s="325"/>
      <c r="AO85" s="202">
        <f t="shared" si="238"/>
        <v>0</v>
      </c>
      <c r="AP85" s="203"/>
      <c r="AQ85" s="325"/>
      <c r="AR85" s="325"/>
      <c r="AS85" s="327"/>
      <c r="AT85" s="327"/>
      <c r="AU85" s="337"/>
      <c r="AV85" s="337"/>
      <c r="AW85" s="203" t="s">
        <v>89</v>
      </c>
      <c r="AX85" s="203"/>
      <c r="AY85" s="130"/>
      <c r="AZ85" s="131"/>
      <c r="BA85" s="207"/>
      <c r="BB85" s="145"/>
      <c r="BC85" s="145"/>
      <c r="BD85" s="145"/>
      <c r="BE85" s="145"/>
      <c r="BF85" s="145"/>
      <c r="BG85" s="145"/>
      <c r="BH85" s="145"/>
    </row>
    <row r="86" spans="1:60" ht="63.75" hidden="1" customHeight="1" x14ac:dyDescent="0.2">
      <c r="A86" s="324">
        <v>26</v>
      </c>
      <c r="B86" s="324" t="s">
        <v>188</v>
      </c>
      <c r="C86" s="325" t="str">
        <f>+VLOOKUP(B86,$A$568:$B$606,2,0)</f>
        <v>CECILIA LUCA ESCOBAR VEKEMAN</v>
      </c>
      <c r="D86" s="336" t="s">
        <v>150</v>
      </c>
      <c r="E86" s="325"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4" t="s">
        <v>265</v>
      </c>
      <c r="G86" s="203" t="s">
        <v>261</v>
      </c>
      <c r="H86" s="203" t="s">
        <v>41</v>
      </c>
      <c r="I86" s="127" t="s">
        <v>852</v>
      </c>
      <c r="J86" s="324" t="s">
        <v>107</v>
      </c>
      <c r="K86" s="324" t="s">
        <v>859</v>
      </c>
      <c r="L86" s="324" t="s">
        <v>860</v>
      </c>
      <c r="M86" s="324" t="s">
        <v>861</v>
      </c>
      <c r="N86" s="324" t="s">
        <v>127</v>
      </c>
      <c r="O86" s="332">
        <f t="shared" ref="O86" si="273">IF(N86="ALTA",5,IF(N86="MEDIO ALTA",4,IF(N86="MEDIA",3,IF(N86="MEDIO BAJA",2,IF(N86="BAJA",1,0)))))</f>
        <v>1</v>
      </c>
      <c r="P86" s="324" t="s">
        <v>139</v>
      </c>
      <c r="Q86" s="332">
        <f t="shared" ref="Q86" si="274">IF(P86="ALTO",5,IF(P86="MEDIO-ALTO",4,IF(P86="MEDIO",3,IF(P86="MEDIO-BAJO",2,IF(P86="BAJO",1,0)))))</f>
        <v>5</v>
      </c>
      <c r="R86" s="332">
        <f t="shared" ref="R86" si="275">Q86*O86</f>
        <v>5</v>
      </c>
      <c r="S86" s="128" t="s">
        <v>315</v>
      </c>
      <c r="T86" s="129">
        <f t="shared" si="216"/>
        <v>1</v>
      </c>
      <c r="U86" s="325">
        <f t="shared" ref="U86" si="276">ROUND(AVERAGEIF(T86:T88,"&gt;0"),0)</f>
        <v>1</v>
      </c>
      <c r="V86" s="325">
        <f t="shared" ref="V86" si="277">U86*0.6</f>
        <v>0.6</v>
      </c>
      <c r="W86" s="203" t="s">
        <v>867</v>
      </c>
      <c r="X86" s="324">
        <f t="shared" ref="X86" si="278">IF(S86="No_existen",5*$X$10,Y86*$X$10)</f>
        <v>0.1</v>
      </c>
      <c r="Y86" s="329">
        <f t="shared" ref="Y86" si="279">ROUND(AVERAGEIF(Z86:Z88,"&gt;0"),0)</f>
        <v>2</v>
      </c>
      <c r="Z86" s="206">
        <f t="shared" si="217"/>
        <v>2</v>
      </c>
      <c r="AA86" s="203" t="s">
        <v>319</v>
      </c>
      <c r="AB86" s="203"/>
      <c r="AC86" s="329">
        <f t="shared" ref="AC86" si="280">IF(S86="No_existen",5*$AC$10,AD86*$AC$10)</f>
        <v>0.15</v>
      </c>
      <c r="AD86" s="325">
        <f t="shared" ref="AD86" si="281">ROUND(AVERAGEIF(AE86:AE88,"&gt;0"),0)</f>
        <v>1</v>
      </c>
      <c r="AE86" s="202">
        <f t="shared" si="218"/>
        <v>1</v>
      </c>
      <c r="AF86" s="203" t="s">
        <v>295</v>
      </c>
      <c r="AG86" s="203" t="s">
        <v>871</v>
      </c>
      <c r="AH86" s="329">
        <f t="shared" ref="AH86" si="282">IF(S86="No_existen",5*$AH$10,AI86*$AH$10)</f>
        <v>0.1</v>
      </c>
      <c r="AI86" s="325">
        <f t="shared" ref="AI86" si="283">ROUND(AVERAGEIF(AJ86:AJ88,"&gt;0"),0)</f>
        <v>1</v>
      </c>
      <c r="AJ86" s="202">
        <f t="shared" si="219"/>
        <v>1</v>
      </c>
      <c r="AK86" s="203" t="s">
        <v>292</v>
      </c>
      <c r="AL86" s="203" t="s">
        <v>302</v>
      </c>
      <c r="AM86" s="329">
        <f t="shared" ref="AM86" si="284">IF(S86="No_existen",5*$AM$10,AN86*$AM$10)</f>
        <v>0.1</v>
      </c>
      <c r="AN86" s="325">
        <f t="shared" ref="AN86" si="285">ROUND(AVERAGEIF(AO86:AO88,"&gt;0"),0)</f>
        <v>1</v>
      </c>
      <c r="AO86" s="202">
        <f t="shared" si="238"/>
        <v>1</v>
      </c>
      <c r="AP86" s="203" t="s">
        <v>614</v>
      </c>
      <c r="AQ86" s="325">
        <f t="shared" ref="AQ86" si="286">ROUND(AVERAGE(U86,Y86,AD86,AI86,AN86),0)</f>
        <v>1</v>
      </c>
      <c r="AR86" s="325" t="str">
        <f t="shared" ref="AR86" si="287">IF(AQ86&lt;1.5,"FUERTE",IF(AND(AQ86&gt;=1.5,AQ86&lt;2.5),"ACEPTABLE",IF(AQ86&gt;=5,"INEXISTENTE","DÉBIL")))</f>
        <v>FUERTE</v>
      </c>
      <c r="AS86" s="327">
        <f t="shared" ref="AS86" si="288">IF(R86=0,0,ROUND((R86*AQ86),0))</f>
        <v>5</v>
      </c>
      <c r="AT86" s="327" t="str">
        <f t="shared" ref="AT86" si="289">IF(AS86&gt;=36,"GRAVE", IF(AS86&lt;=10, "LEVE", "MODERADO"))</f>
        <v>LEVE</v>
      </c>
      <c r="AU86" s="334" t="s">
        <v>875</v>
      </c>
      <c r="AV86" s="335" t="s">
        <v>876</v>
      </c>
      <c r="AW86" s="203" t="s">
        <v>89</v>
      </c>
      <c r="AX86" s="203"/>
      <c r="AY86" s="130"/>
      <c r="AZ86" s="131"/>
      <c r="BA86" s="207"/>
      <c r="BB86" s="145"/>
      <c r="BC86" s="145"/>
      <c r="BD86" s="145"/>
      <c r="BE86" s="145"/>
      <c r="BF86" s="145"/>
      <c r="BG86" s="145"/>
      <c r="BH86" s="145"/>
    </row>
    <row r="87" spans="1:60" ht="63.75" hidden="1" customHeight="1" x14ac:dyDescent="0.2">
      <c r="A87" s="324"/>
      <c r="B87" s="324"/>
      <c r="C87" s="325"/>
      <c r="D87" s="336"/>
      <c r="E87" s="325"/>
      <c r="F87" s="324"/>
      <c r="G87" s="203" t="s">
        <v>260</v>
      </c>
      <c r="H87" s="203" t="s">
        <v>37</v>
      </c>
      <c r="I87" s="127" t="s">
        <v>853</v>
      </c>
      <c r="J87" s="324"/>
      <c r="K87" s="324"/>
      <c r="L87" s="324"/>
      <c r="M87" s="324"/>
      <c r="N87" s="324"/>
      <c r="O87" s="332"/>
      <c r="P87" s="324"/>
      <c r="Q87" s="332"/>
      <c r="R87" s="332"/>
      <c r="S87" s="128" t="s">
        <v>315</v>
      </c>
      <c r="T87" s="129">
        <f t="shared" si="216"/>
        <v>1</v>
      </c>
      <c r="U87" s="325"/>
      <c r="V87" s="325"/>
      <c r="W87" s="203" t="s">
        <v>868</v>
      </c>
      <c r="X87" s="324"/>
      <c r="Y87" s="329"/>
      <c r="Z87" s="206">
        <f t="shared" si="217"/>
        <v>2</v>
      </c>
      <c r="AA87" s="203" t="s">
        <v>319</v>
      </c>
      <c r="AB87" s="203"/>
      <c r="AC87" s="329"/>
      <c r="AD87" s="325"/>
      <c r="AE87" s="202">
        <f t="shared" si="218"/>
        <v>1</v>
      </c>
      <c r="AF87" s="203" t="s">
        <v>295</v>
      </c>
      <c r="AG87" s="203" t="s">
        <v>871</v>
      </c>
      <c r="AH87" s="329"/>
      <c r="AI87" s="325"/>
      <c r="AJ87" s="202">
        <f t="shared" si="219"/>
        <v>1</v>
      </c>
      <c r="AK87" s="203" t="s">
        <v>292</v>
      </c>
      <c r="AL87" s="203" t="s">
        <v>303</v>
      </c>
      <c r="AM87" s="329"/>
      <c r="AN87" s="325"/>
      <c r="AO87" s="202">
        <f t="shared" si="238"/>
        <v>1</v>
      </c>
      <c r="AP87" s="203" t="s">
        <v>614</v>
      </c>
      <c r="AQ87" s="325"/>
      <c r="AR87" s="325"/>
      <c r="AS87" s="327"/>
      <c r="AT87" s="327"/>
      <c r="AU87" s="334"/>
      <c r="AV87" s="334"/>
      <c r="AW87" s="203" t="s">
        <v>89</v>
      </c>
      <c r="AX87" s="203"/>
      <c r="AY87" s="130"/>
      <c r="AZ87" s="131"/>
      <c r="BA87" s="207"/>
      <c r="BB87" s="145"/>
      <c r="BC87" s="145"/>
      <c r="BD87" s="145"/>
      <c r="BE87" s="145"/>
      <c r="BF87" s="145"/>
      <c r="BG87" s="145"/>
      <c r="BH87" s="145"/>
    </row>
    <row r="88" spans="1:60" ht="63.75" hidden="1" customHeight="1" x14ac:dyDescent="0.2">
      <c r="A88" s="324"/>
      <c r="B88" s="324"/>
      <c r="C88" s="325"/>
      <c r="D88" s="336"/>
      <c r="E88" s="325"/>
      <c r="F88" s="324"/>
      <c r="G88" s="203"/>
      <c r="H88" s="203"/>
      <c r="I88" s="127"/>
      <c r="J88" s="324"/>
      <c r="K88" s="324"/>
      <c r="L88" s="324"/>
      <c r="M88" s="324"/>
      <c r="N88" s="324"/>
      <c r="O88" s="332"/>
      <c r="P88" s="324"/>
      <c r="Q88" s="332"/>
      <c r="R88" s="332"/>
      <c r="S88" s="128"/>
      <c r="T88" s="129">
        <f t="shared" si="216"/>
        <v>0</v>
      </c>
      <c r="U88" s="325"/>
      <c r="V88" s="325"/>
      <c r="W88" s="203"/>
      <c r="X88" s="324"/>
      <c r="Y88" s="329"/>
      <c r="Z88" s="206">
        <f t="shared" si="217"/>
        <v>0</v>
      </c>
      <c r="AA88" s="203"/>
      <c r="AB88" s="203"/>
      <c r="AC88" s="329"/>
      <c r="AD88" s="325"/>
      <c r="AE88" s="202">
        <f t="shared" si="218"/>
        <v>0</v>
      </c>
      <c r="AF88" s="203"/>
      <c r="AG88" s="203"/>
      <c r="AH88" s="329"/>
      <c r="AI88" s="325"/>
      <c r="AJ88" s="202">
        <f t="shared" si="219"/>
        <v>0</v>
      </c>
      <c r="AK88" s="203"/>
      <c r="AL88" s="203"/>
      <c r="AM88" s="329"/>
      <c r="AN88" s="325"/>
      <c r="AO88" s="202">
        <f t="shared" si="238"/>
        <v>0</v>
      </c>
      <c r="AP88" s="203"/>
      <c r="AQ88" s="325"/>
      <c r="AR88" s="325"/>
      <c r="AS88" s="327"/>
      <c r="AT88" s="327"/>
      <c r="AU88" s="334"/>
      <c r="AV88" s="334"/>
      <c r="AW88" s="203" t="s">
        <v>89</v>
      </c>
      <c r="AX88" s="203"/>
      <c r="AY88" s="130"/>
      <c r="AZ88" s="131"/>
      <c r="BA88" s="207"/>
      <c r="BB88" s="145"/>
      <c r="BC88" s="145"/>
      <c r="BD88" s="145"/>
      <c r="BE88" s="145"/>
      <c r="BF88" s="145"/>
      <c r="BG88" s="145"/>
      <c r="BH88" s="145"/>
    </row>
    <row r="89" spans="1:60" ht="63.75" hidden="1" customHeight="1" x14ac:dyDescent="0.2">
      <c r="A89" s="324">
        <v>27</v>
      </c>
      <c r="B89" s="324" t="s">
        <v>188</v>
      </c>
      <c r="C89" s="325" t="str">
        <f>+VLOOKUP(B89,$A$568:$B$606,2,0)</f>
        <v>CECILIA LUCA ESCOBAR VEKEMAN</v>
      </c>
      <c r="D89" s="336" t="s">
        <v>164</v>
      </c>
      <c r="E89" s="325"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4" t="s">
        <v>265</v>
      </c>
      <c r="G89" s="203" t="s">
        <v>261</v>
      </c>
      <c r="H89" s="203" t="s">
        <v>41</v>
      </c>
      <c r="I89" s="127" t="s">
        <v>854</v>
      </c>
      <c r="J89" s="324" t="s">
        <v>108</v>
      </c>
      <c r="K89" s="324" t="s">
        <v>862</v>
      </c>
      <c r="L89" s="324" t="s">
        <v>863</v>
      </c>
      <c r="M89" s="324" t="s">
        <v>864</v>
      </c>
      <c r="N89" s="324" t="s">
        <v>127</v>
      </c>
      <c r="O89" s="332">
        <f t="shared" ref="O89" si="290">IF(N89="ALTA",5,IF(N89="MEDIO ALTA",4,IF(N89="MEDIA",3,IF(N89="MEDIO BAJA",2,IF(N89="BAJA",1,0)))))</f>
        <v>1</v>
      </c>
      <c r="P89" s="324" t="s">
        <v>140</v>
      </c>
      <c r="Q89" s="332">
        <f t="shared" ref="Q89" si="291">IF(P89="ALTO",5,IF(P89="MEDIO-ALTO",4,IF(P89="MEDIO",3,IF(P89="MEDIO-BAJO",2,IF(P89="BAJO",1,0)))))</f>
        <v>3</v>
      </c>
      <c r="R89" s="332">
        <f t="shared" ref="R89" si="292">Q89*O89</f>
        <v>3</v>
      </c>
      <c r="S89" s="128" t="s">
        <v>315</v>
      </c>
      <c r="T89" s="129">
        <f t="shared" si="216"/>
        <v>1</v>
      </c>
      <c r="U89" s="325">
        <f t="shared" ref="U89" si="293">ROUND(AVERAGEIF(T89:T91,"&gt;0"),0)</f>
        <v>1</v>
      </c>
      <c r="V89" s="325">
        <f t="shared" ref="V89" si="294">U89*0.6</f>
        <v>0.6</v>
      </c>
      <c r="W89" s="203" t="s">
        <v>869</v>
      </c>
      <c r="X89" s="324">
        <f t="shared" ref="X89" si="295">IF(S89="No_existen",5*$X$10,Y89*$X$10)</f>
        <v>0.1</v>
      </c>
      <c r="Y89" s="329">
        <f t="shared" ref="Y89" si="296">ROUND(AVERAGEIF(Z89:Z91,"&gt;0"),0)</f>
        <v>2</v>
      </c>
      <c r="Z89" s="206">
        <f t="shared" si="217"/>
        <v>2</v>
      </c>
      <c r="AA89" s="203" t="s">
        <v>319</v>
      </c>
      <c r="AB89" s="203"/>
      <c r="AC89" s="329">
        <f t="shared" ref="AC89" si="297">IF(S89="No_existen",5*$AC$10,AD89*$AC$10)</f>
        <v>0.15</v>
      </c>
      <c r="AD89" s="325">
        <f t="shared" ref="AD89" si="298">ROUND(AVERAGEIF(AE89:AE91,"&gt;0"),0)</f>
        <v>1</v>
      </c>
      <c r="AE89" s="202">
        <f t="shared" si="218"/>
        <v>1</v>
      </c>
      <c r="AF89" s="203" t="s">
        <v>295</v>
      </c>
      <c r="AG89" s="203" t="s">
        <v>872</v>
      </c>
      <c r="AH89" s="329">
        <f t="shared" ref="AH89" si="299">IF(S89="No_existen",5*$AH$10,AI89*$AH$10)</f>
        <v>0.1</v>
      </c>
      <c r="AI89" s="325">
        <f t="shared" ref="AI89" si="300">ROUND(AVERAGEIF(AJ89:AJ91,"&gt;0"),0)</f>
        <v>1</v>
      </c>
      <c r="AJ89" s="202">
        <f t="shared" si="219"/>
        <v>1</v>
      </c>
      <c r="AK89" s="203" t="s">
        <v>292</v>
      </c>
      <c r="AL89" s="203" t="s">
        <v>301</v>
      </c>
      <c r="AM89" s="329">
        <f t="shared" ref="AM89" si="301">IF(S89="No_existen",5*$AM$10,AN89*$AM$10)</f>
        <v>0.1</v>
      </c>
      <c r="AN89" s="325">
        <f t="shared" ref="AN89" si="302">ROUND(AVERAGEIF(AO89:AO91,"&gt;0"),0)</f>
        <v>1</v>
      </c>
      <c r="AO89" s="202">
        <f t="shared" si="238"/>
        <v>1</v>
      </c>
      <c r="AP89" s="203" t="s">
        <v>614</v>
      </c>
      <c r="AQ89" s="325">
        <f t="shared" ref="AQ89" si="303">ROUND(AVERAGE(U89,Y89,AD89,AI89,AN89),0)</f>
        <v>1</v>
      </c>
      <c r="AR89" s="325" t="str">
        <f t="shared" ref="AR89" si="304">IF(AQ89&lt;1.5,"FUERTE",IF(AND(AQ89&gt;=1.5,AQ89&lt;2.5),"ACEPTABLE",IF(AQ89&gt;=5,"INEXISTENTE","DÉBIL")))</f>
        <v>FUERTE</v>
      </c>
      <c r="AS89" s="327">
        <f t="shared" ref="AS89" si="305">IF(R89=0,0,ROUND((R89*AQ89),0))</f>
        <v>3</v>
      </c>
      <c r="AT89" s="327" t="str">
        <f t="shared" ref="AT89" si="306">IF(AS89&gt;=36,"GRAVE", IF(AS89&lt;=10, "LEVE", "MODERADO"))</f>
        <v>LEVE</v>
      </c>
      <c r="AU89" s="334" t="s">
        <v>877</v>
      </c>
      <c r="AV89" s="335" t="s">
        <v>878</v>
      </c>
      <c r="AW89" s="203" t="s">
        <v>89</v>
      </c>
      <c r="AX89" s="203"/>
      <c r="AY89" s="130"/>
      <c r="AZ89" s="131"/>
      <c r="BA89" s="207"/>
      <c r="BB89" s="145"/>
      <c r="BC89" s="145"/>
      <c r="BD89" s="145"/>
      <c r="BE89" s="145"/>
      <c r="BF89" s="145"/>
      <c r="BG89" s="145"/>
      <c r="BH89" s="145"/>
    </row>
    <row r="90" spans="1:60" ht="63.75" hidden="1" customHeight="1" x14ac:dyDescent="0.2">
      <c r="A90" s="324"/>
      <c r="B90" s="324"/>
      <c r="C90" s="325"/>
      <c r="D90" s="336"/>
      <c r="E90" s="325"/>
      <c r="F90" s="324"/>
      <c r="G90" s="203" t="s">
        <v>260</v>
      </c>
      <c r="H90" s="203" t="s">
        <v>35</v>
      </c>
      <c r="I90" s="127" t="s">
        <v>855</v>
      </c>
      <c r="J90" s="324"/>
      <c r="K90" s="324"/>
      <c r="L90" s="324"/>
      <c r="M90" s="324"/>
      <c r="N90" s="324"/>
      <c r="O90" s="332"/>
      <c r="P90" s="324"/>
      <c r="Q90" s="332"/>
      <c r="R90" s="332"/>
      <c r="S90" s="128" t="s">
        <v>315</v>
      </c>
      <c r="T90" s="129">
        <f t="shared" si="216"/>
        <v>1</v>
      </c>
      <c r="U90" s="325"/>
      <c r="V90" s="325"/>
      <c r="W90" s="203" t="s">
        <v>870</v>
      </c>
      <c r="X90" s="324"/>
      <c r="Y90" s="329"/>
      <c r="Z90" s="206">
        <f t="shared" si="217"/>
        <v>2</v>
      </c>
      <c r="AA90" s="203" t="s">
        <v>319</v>
      </c>
      <c r="AB90" s="203"/>
      <c r="AC90" s="329"/>
      <c r="AD90" s="325"/>
      <c r="AE90" s="202">
        <f t="shared" si="218"/>
        <v>1</v>
      </c>
      <c r="AF90" s="203" t="s">
        <v>295</v>
      </c>
      <c r="AG90" s="203" t="s">
        <v>872</v>
      </c>
      <c r="AH90" s="329"/>
      <c r="AI90" s="325"/>
      <c r="AJ90" s="202">
        <f t="shared" si="219"/>
        <v>1</v>
      </c>
      <c r="AK90" s="203" t="s">
        <v>292</v>
      </c>
      <c r="AL90" s="203" t="s">
        <v>302</v>
      </c>
      <c r="AM90" s="329"/>
      <c r="AN90" s="325"/>
      <c r="AO90" s="202">
        <f t="shared" si="238"/>
        <v>1</v>
      </c>
      <c r="AP90" s="203" t="s">
        <v>614</v>
      </c>
      <c r="AQ90" s="325"/>
      <c r="AR90" s="325"/>
      <c r="AS90" s="327"/>
      <c r="AT90" s="327"/>
      <c r="AU90" s="334"/>
      <c r="AV90" s="334"/>
      <c r="AW90" s="203" t="s">
        <v>89</v>
      </c>
      <c r="AX90" s="203"/>
      <c r="AY90" s="130"/>
      <c r="AZ90" s="131"/>
      <c r="BA90" s="207"/>
      <c r="BB90" s="145"/>
      <c r="BC90" s="145"/>
      <c r="BD90" s="145"/>
      <c r="BE90" s="145"/>
      <c r="BF90" s="145"/>
      <c r="BG90" s="145"/>
      <c r="BH90" s="145"/>
    </row>
    <row r="91" spans="1:60" ht="63.75" hidden="1" customHeight="1" x14ac:dyDescent="0.2">
      <c r="A91" s="324"/>
      <c r="B91" s="324"/>
      <c r="C91" s="325"/>
      <c r="D91" s="336"/>
      <c r="E91" s="325"/>
      <c r="F91" s="324"/>
      <c r="G91" s="203"/>
      <c r="H91" s="203"/>
      <c r="I91" s="127"/>
      <c r="J91" s="324"/>
      <c r="K91" s="324"/>
      <c r="L91" s="324"/>
      <c r="M91" s="324"/>
      <c r="N91" s="324"/>
      <c r="O91" s="332"/>
      <c r="P91" s="324"/>
      <c r="Q91" s="332"/>
      <c r="R91" s="332"/>
      <c r="S91" s="128"/>
      <c r="T91" s="129">
        <f t="shared" si="216"/>
        <v>0</v>
      </c>
      <c r="U91" s="325"/>
      <c r="V91" s="325"/>
      <c r="W91" s="203"/>
      <c r="X91" s="324"/>
      <c r="Y91" s="329"/>
      <c r="Z91" s="206">
        <f t="shared" si="217"/>
        <v>0</v>
      </c>
      <c r="AA91" s="203"/>
      <c r="AB91" s="203"/>
      <c r="AC91" s="329"/>
      <c r="AD91" s="325"/>
      <c r="AE91" s="202">
        <f t="shared" si="218"/>
        <v>0</v>
      </c>
      <c r="AF91" s="203"/>
      <c r="AG91" s="203"/>
      <c r="AH91" s="329"/>
      <c r="AI91" s="325"/>
      <c r="AJ91" s="202">
        <f t="shared" si="219"/>
        <v>0</v>
      </c>
      <c r="AK91" s="203"/>
      <c r="AL91" s="203"/>
      <c r="AM91" s="329"/>
      <c r="AN91" s="325"/>
      <c r="AO91" s="202">
        <f t="shared" si="238"/>
        <v>0</v>
      </c>
      <c r="AP91" s="203"/>
      <c r="AQ91" s="325"/>
      <c r="AR91" s="325"/>
      <c r="AS91" s="327"/>
      <c r="AT91" s="327"/>
      <c r="AU91" s="334"/>
      <c r="AV91" s="334"/>
      <c r="AW91" s="203" t="s">
        <v>89</v>
      </c>
      <c r="AX91" s="203"/>
      <c r="AY91" s="130"/>
      <c r="AZ91" s="131"/>
      <c r="BA91" s="207"/>
      <c r="BB91" s="145"/>
      <c r="BC91" s="145"/>
      <c r="BD91" s="145"/>
      <c r="BE91" s="145"/>
      <c r="BF91" s="145"/>
      <c r="BG91" s="145"/>
      <c r="BH91" s="145"/>
    </row>
    <row r="92" spans="1:60" ht="63.75" hidden="1" customHeight="1" x14ac:dyDescent="0.2">
      <c r="A92" s="324">
        <v>28</v>
      </c>
      <c r="B92" s="324" t="s">
        <v>183</v>
      </c>
      <c r="C92" s="325" t="str">
        <f>+VLOOKUP(B92,$A$568:$B$606,2,0)</f>
        <v>GIOVANNI GARCÍA CASTRO</v>
      </c>
      <c r="D92" s="336" t="s">
        <v>150</v>
      </c>
      <c r="E92" s="325"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4" t="s">
        <v>265</v>
      </c>
      <c r="G92" s="203" t="s">
        <v>260</v>
      </c>
      <c r="H92" s="203" t="s">
        <v>37</v>
      </c>
      <c r="I92" s="127" t="s">
        <v>879</v>
      </c>
      <c r="J92" s="324" t="s">
        <v>107</v>
      </c>
      <c r="K92" s="337" t="s">
        <v>893</v>
      </c>
      <c r="L92" s="337" t="s">
        <v>894</v>
      </c>
      <c r="M92" s="337" t="s">
        <v>895</v>
      </c>
      <c r="N92" s="324" t="s">
        <v>104</v>
      </c>
      <c r="O92" s="332">
        <f t="shared" ref="O92" si="307">IF(N92="ALTA",5,IF(N92="MEDIO ALTA",4,IF(N92="MEDIA",3,IF(N92="MEDIO BAJA",2,IF(N92="BAJA",1,0)))))</f>
        <v>3</v>
      </c>
      <c r="P92" s="324" t="s">
        <v>139</v>
      </c>
      <c r="Q92" s="332">
        <f t="shared" ref="Q92" si="308">IF(P92="ALTO",5,IF(P92="MEDIO-ALTO",4,IF(P92="MEDIO",3,IF(P92="MEDIO-BAJO",2,IF(P92="BAJO",1,0)))))</f>
        <v>5</v>
      </c>
      <c r="R92" s="332">
        <f t="shared" ref="R92" si="309">Q92*O92</f>
        <v>15</v>
      </c>
      <c r="S92" s="128" t="s">
        <v>315</v>
      </c>
      <c r="T92" s="129">
        <f t="shared" si="216"/>
        <v>1</v>
      </c>
      <c r="U92" s="325">
        <f t="shared" ref="U92" si="310">ROUND(AVERAGEIF(T92:T94,"&gt;0"),0)</f>
        <v>1</v>
      </c>
      <c r="V92" s="325">
        <f t="shared" ref="V92" si="311">U92*0.6</f>
        <v>0.6</v>
      </c>
      <c r="W92" s="203" t="s">
        <v>908</v>
      </c>
      <c r="X92" s="324">
        <f t="shared" ref="X92" si="312">IF(S92="No_existen",5*$X$10,Y92*$X$10)</f>
        <v>0.1</v>
      </c>
      <c r="Y92" s="329">
        <f t="shared" ref="Y92" si="313">ROUND(AVERAGEIF(Z92:Z94,"&gt;0"),0)</f>
        <v>2</v>
      </c>
      <c r="Z92" s="206">
        <f t="shared" si="217"/>
        <v>2</v>
      </c>
      <c r="AA92" s="203" t="s">
        <v>319</v>
      </c>
      <c r="AB92" s="203"/>
      <c r="AC92" s="329">
        <f t="shared" ref="AC92" si="314">IF(S92="No_existen",5*$AC$10,AD92*$AC$10)</f>
        <v>0.15</v>
      </c>
      <c r="AD92" s="325">
        <f t="shared" ref="AD92" si="315">ROUND(AVERAGEIF(AE92:AE94,"&gt;0"),0)</f>
        <v>1</v>
      </c>
      <c r="AE92" s="202">
        <f t="shared" si="218"/>
        <v>1</v>
      </c>
      <c r="AF92" s="203" t="s">
        <v>295</v>
      </c>
      <c r="AG92" s="203" t="s">
        <v>920</v>
      </c>
      <c r="AH92" s="329">
        <f t="shared" ref="AH92" si="316">IF(S92="No_existen",5*$AH$10,AI92*$AH$10)</f>
        <v>0.1</v>
      </c>
      <c r="AI92" s="325">
        <f t="shared" ref="AI92" si="317">ROUND(AVERAGEIF(AJ92:AJ94,"&gt;0"),0)</f>
        <v>1</v>
      </c>
      <c r="AJ92" s="202">
        <f t="shared" si="219"/>
        <v>1</v>
      </c>
      <c r="AK92" s="203" t="s">
        <v>292</v>
      </c>
      <c r="AL92" s="203" t="s">
        <v>300</v>
      </c>
      <c r="AM92" s="329">
        <f t="shared" ref="AM92" si="318">IF(S92="No_existen",5*$AM$10,AN92*$AM$10)</f>
        <v>0.1</v>
      </c>
      <c r="AN92" s="325">
        <f t="shared" ref="AN92" si="319">ROUND(AVERAGEIF(AO92:AO94,"&gt;0"),0)</f>
        <v>1</v>
      </c>
      <c r="AO92" s="202">
        <f t="shared" si="238"/>
        <v>1</v>
      </c>
      <c r="AP92" s="203" t="s">
        <v>614</v>
      </c>
      <c r="AQ92" s="325">
        <f t="shared" ref="AQ92" si="320">ROUND(AVERAGE(U92,Y92,AD92,AI92,AN92),0)</f>
        <v>1</v>
      </c>
      <c r="AR92" s="325" t="str">
        <f t="shared" ref="AR92" si="321">IF(AQ92&lt;1.5,"FUERTE",IF(AND(AQ92&gt;=1.5,AQ92&lt;2.5),"ACEPTABLE",IF(AQ92&gt;=5,"INEXISTENTE","DÉBIL")))</f>
        <v>FUERTE</v>
      </c>
      <c r="AS92" s="327">
        <f t="shared" ref="AS92" si="322">IF(R92=0,0,ROUND((R92*AQ92),0))</f>
        <v>15</v>
      </c>
      <c r="AT92" s="327" t="str">
        <f t="shared" ref="AT92" si="323">IF(AS92&gt;=36,"GRAVE", IF(AS92&lt;=10, "LEVE", "MODERADO"))</f>
        <v>MODERADO</v>
      </c>
      <c r="AU92" s="337" t="s">
        <v>928</v>
      </c>
      <c r="AV92" s="338">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4"/>
      <c r="B93" s="324"/>
      <c r="C93" s="325"/>
      <c r="D93" s="336"/>
      <c r="E93" s="325"/>
      <c r="F93" s="324"/>
      <c r="G93" s="203" t="s">
        <v>260</v>
      </c>
      <c r="H93" s="203" t="s">
        <v>35</v>
      </c>
      <c r="I93" s="127" t="s">
        <v>880</v>
      </c>
      <c r="J93" s="324"/>
      <c r="K93" s="337"/>
      <c r="L93" s="337"/>
      <c r="M93" s="337"/>
      <c r="N93" s="324"/>
      <c r="O93" s="332"/>
      <c r="P93" s="324"/>
      <c r="Q93" s="332"/>
      <c r="R93" s="332"/>
      <c r="S93" s="128" t="s">
        <v>315</v>
      </c>
      <c r="T93" s="129">
        <f t="shared" si="216"/>
        <v>1</v>
      </c>
      <c r="U93" s="325"/>
      <c r="V93" s="325"/>
      <c r="W93" s="203" t="s">
        <v>909</v>
      </c>
      <c r="X93" s="324"/>
      <c r="Y93" s="329"/>
      <c r="Z93" s="206">
        <f t="shared" si="217"/>
        <v>2</v>
      </c>
      <c r="AA93" s="203" t="s">
        <v>319</v>
      </c>
      <c r="AB93" s="203"/>
      <c r="AC93" s="329"/>
      <c r="AD93" s="325"/>
      <c r="AE93" s="202">
        <f t="shared" si="218"/>
        <v>1</v>
      </c>
      <c r="AF93" s="203" t="s">
        <v>295</v>
      </c>
      <c r="AG93" s="203" t="s">
        <v>921</v>
      </c>
      <c r="AH93" s="329"/>
      <c r="AI93" s="325"/>
      <c r="AJ93" s="202">
        <f t="shared" si="219"/>
        <v>1</v>
      </c>
      <c r="AK93" s="203" t="s">
        <v>292</v>
      </c>
      <c r="AL93" s="203" t="s">
        <v>304</v>
      </c>
      <c r="AM93" s="329"/>
      <c r="AN93" s="325"/>
      <c r="AO93" s="202">
        <f t="shared" si="238"/>
        <v>1</v>
      </c>
      <c r="AP93" s="203" t="s">
        <v>614</v>
      </c>
      <c r="AQ93" s="325"/>
      <c r="AR93" s="325"/>
      <c r="AS93" s="327"/>
      <c r="AT93" s="327"/>
      <c r="AU93" s="337"/>
      <c r="AV93" s="337"/>
      <c r="AW93" s="203" t="s">
        <v>90</v>
      </c>
      <c r="AX93" s="203" t="s">
        <v>935</v>
      </c>
      <c r="AY93" s="131">
        <v>45641</v>
      </c>
      <c r="AZ93" s="131"/>
      <c r="BA93" s="207"/>
      <c r="BB93" s="145"/>
      <c r="BC93" s="145"/>
      <c r="BD93" s="145"/>
      <c r="BE93" s="145"/>
      <c r="BF93" s="145"/>
      <c r="BG93" s="145"/>
      <c r="BH93" s="145"/>
    </row>
    <row r="94" spans="1:60" ht="63.75" hidden="1" customHeight="1" x14ac:dyDescent="0.2">
      <c r="A94" s="324"/>
      <c r="B94" s="324"/>
      <c r="C94" s="325"/>
      <c r="D94" s="336"/>
      <c r="E94" s="325"/>
      <c r="F94" s="324"/>
      <c r="G94" s="203" t="s">
        <v>260</v>
      </c>
      <c r="H94" s="203" t="s">
        <v>34</v>
      </c>
      <c r="I94" s="128" t="s">
        <v>881</v>
      </c>
      <c r="J94" s="324"/>
      <c r="K94" s="337"/>
      <c r="L94" s="337"/>
      <c r="M94" s="337"/>
      <c r="N94" s="324"/>
      <c r="O94" s="332"/>
      <c r="P94" s="324"/>
      <c r="Q94" s="332"/>
      <c r="R94" s="332"/>
      <c r="S94" s="128"/>
      <c r="T94" s="129">
        <f t="shared" si="216"/>
        <v>0</v>
      </c>
      <c r="U94" s="325"/>
      <c r="V94" s="325"/>
      <c r="W94" s="203"/>
      <c r="X94" s="324"/>
      <c r="Y94" s="329"/>
      <c r="Z94" s="206">
        <f t="shared" si="217"/>
        <v>0</v>
      </c>
      <c r="AA94" s="203"/>
      <c r="AB94" s="203"/>
      <c r="AC94" s="329"/>
      <c r="AD94" s="325"/>
      <c r="AE94" s="202">
        <f t="shared" si="218"/>
        <v>0</v>
      </c>
      <c r="AF94" s="203"/>
      <c r="AG94" s="203"/>
      <c r="AH94" s="329"/>
      <c r="AI94" s="325"/>
      <c r="AJ94" s="202">
        <f t="shared" si="219"/>
        <v>0</v>
      </c>
      <c r="AK94" s="203"/>
      <c r="AL94" s="203"/>
      <c r="AM94" s="329"/>
      <c r="AN94" s="325"/>
      <c r="AO94" s="202">
        <f t="shared" si="238"/>
        <v>0</v>
      </c>
      <c r="AP94" s="203"/>
      <c r="AQ94" s="325"/>
      <c r="AR94" s="325"/>
      <c r="AS94" s="327"/>
      <c r="AT94" s="327"/>
      <c r="AU94" s="337"/>
      <c r="AV94" s="337"/>
      <c r="AW94" s="203"/>
      <c r="AX94" s="203"/>
      <c r="AY94" s="130"/>
      <c r="AZ94" s="131"/>
      <c r="BA94" s="207"/>
      <c r="BB94" s="145"/>
      <c r="BC94" s="145"/>
      <c r="BD94" s="145"/>
      <c r="BE94" s="145"/>
      <c r="BF94" s="145"/>
      <c r="BG94" s="145"/>
      <c r="BH94" s="145"/>
    </row>
    <row r="95" spans="1:60" ht="63.75" hidden="1" customHeight="1" x14ac:dyDescent="0.2">
      <c r="A95" s="324">
        <v>29</v>
      </c>
      <c r="B95" s="324" t="s">
        <v>183</v>
      </c>
      <c r="C95" s="325" t="str">
        <f>+VLOOKUP(B95,$A$568:$B$606,2,0)</f>
        <v>GIOVANNI GARCÍA CASTRO</v>
      </c>
      <c r="D95" s="336" t="s">
        <v>150</v>
      </c>
      <c r="E95" s="325"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4" t="s">
        <v>265</v>
      </c>
      <c r="G95" s="203" t="s">
        <v>261</v>
      </c>
      <c r="H95" s="203" t="s">
        <v>262</v>
      </c>
      <c r="I95" s="128" t="s">
        <v>882</v>
      </c>
      <c r="J95" s="324" t="s">
        <v>107</v>
      </c>
      <c r="K95" s="324" t="s">
        <v>896</v>
      </c>
      <c r="L95" s="324" t="s">
        <v>897</v>
      </c>
      <c r="M95" s="324" t="s">
        <v>898</v>
      </c>
      <c r="N95" s="324" t="s">
        <v>104</v>
      </c>
      <c r="O95" s="332">
        <f t="shared" ref="O95" si="324">IF(N95="ALTA",5,IF(N95="MEDIO ALTA",4,IF(N95="MEDIA",3,IF(N95="MEDIO BAJA",2,IF(N95="BAJA",1,0)))))</f>
        <v>3</v>
      </c>
      <c r="P95" s="324" t="s">
        <v>209</v>
      </c>
      <c r="Q95" s="332">
        <f t="shared" ref="Q95" si="325">IF(P95="ALTO",5,IF(P95="MEDIO-ALTO",4,IF(P95="MEDIO",3,IF(P95="MEDIO-BAJO",2,IF(P95="BAJO",1,0)))))</f>
        <v>4</v>
      </c>
      <c r="R95" s="332">
        <f t="shared" ref="R95" si="326">Q95*O95</f>
        <v>12</v>
      </c>
      <c r="S95" s="128" t="s">
        <v>315</v>
      </c>
      <c r="T95" s="129">
        <f t="shared" si="216"/>
        <v>1</v>
      </c>
      <c r="U95" s="325">
        <f t="shared" ref="U95" si="327">ROUND(AVERAGEIF(T95:T97,"&gt;0"),0)</f>
        <v>1</v>
      </c>
      <c r="V95" s="325">
        <f t="shared" ref="V95" si="328">U95*0.6</f>
        <v>0.6</v>
      </c>
      <c r="W95" s="203" t="s">
        <v>910</v>
      </c>
      <c r="X95" s="324">
        <f t="shared" ref="X95" si="329">IF(S95="No_existen",5*$X$10,Y95*$X$10)</f>
        <v>0.1</v>
      </c>
      <c r="Y95" s="329">
        <f t="shared" ref="Y95" si="330">ROUND(AVERAGEIF(Z95:Z97,"&gt;0"),0)</f>
        <v>2</v>
      </c>
      <c r="Z95" s="206">
        <f t="shared" si="217"/>
        <v>2</v>
      </c>
      <c r="AA95" s="203" t="s">
        <v>319</v>
      </c>
      <c r="AB95" s="203"/>
      <c r="AC95" s="329">
        <f t="shared" ref="AC95" si="331">IF(S95="No_existen",5*$AC$10,AD95*$AC$10)</f>
        <v>0.15</v>
      </c>
      <c r="AD95" s="325">
        <f t="shared" ref="AD95" si="332">ROUND(AVERAGEIF(AE95:AE97,"&gt;0"),0)</f>
        <v>1</v>
      </c>
      <c r="AE95" s="202">
        <f t="shared" si="218"/>
        <v>1</v>
      </c>
      <c r="AF95" s="203" t="s">
        <v>295</v>
      </c>
      <c r="AG95" s="203" t="s">
        <v>922</v>
      </c>
      <c r="AH95" s="329">
        <f t="shared" ref="AH95" si="333">IF(S95="No_existen",5*$AH$10,AI95*$AH$10)</f>
        <v>0.1</v>
      </c>
      <c r="AI95" s="325">
        <f t="shared" ref="AI95" si="334">ROUND(AVERAGEIF(AJ95:AJ97,"&gt;0"),0)</f>
        <v>1</v>
      </c>
      <c r="AJ95" s="202">
        <f t="shared" si="219"/>
        <v>1</v>
      </c>
      <c r="AK95" s="203" t="s">
        <v>292</v>
      </c>
      <c r="AL95" s="203" t="s">
        <v>300</v>
      </c>
      <c r="AM95" s="329">
        <f t="shared" ref="AM95" si="335">IF(S95="No_existen",5*$AM$10,AN95*$AM$10)</f>
        <v>0.30000000000000004</v>
      </c>
      <c r="AN95" s="325">
        <f t="shared" ref="AN95" si="336">ROUND(AVERAGEIF(AO95:AO97,"&gt;0"),0)</f>
        <v>3</v>
      </c>
      <c r="AO95" s="202">
        <f t="shared" si="238"/>
        <v>4</v>
      </c>
      <c r="AP95" s="203" t="s">
        <v>613</v>
      </c>
      <c r="AQ95" s="325">
        <f t="shared" ref="AQ95" si="337">ROUND(AVERAGE(U95,Y95,AD95,AI95,AN95),0)</f>
        <v>2</v>
      </c>
      <c r="AR95" s="325" t="str">
        <f t="shared" ref="AR95" si="338">IF(AQ95&lt;1.5,"FUERTE",IF(AND(AQ95&gt;=1.5,AQ95&lt;2.5),"ACEPTABLE",IF(AQ95&gt;=5,"INEXISTENTE","DÉBIL")))</f>
        <v>ACEPTABLE</v>
      </c>
      <c r="AS95" s="327">
        <f t="shared" ref="AS95" si="339">IF(R95=0,0,ROUND((R95*AQ95),0))</f>
        <v>24</v>
      </c>
      <c r="AT95" s="327" t="str">
        <f t="shared" ref="AT95" si="340">IF(AS95&gt;=36,"GRAVE", IF(AS95&lt;=10, "LEVE", "MODERADO"))</f>
        <v>MODERADO</v>
      </c>
      <c r="AU95" s="334" t="s">
        <v>929</v>
      </c>
      <c r="AV95" s="335">
        <v>0.95</v>
      </c>
      <c r="AW95" s="203" t="s">
        <v>93</v>
      </c>
      <c r="AX95" s="201" t="s">
        <v>936</v>
      </c>
      <c r="AY95" s="131">
        <v>45641</v>
      </c>
      <c r="AZ95" s="131"/>
      <c r="BA95" s="207"/>
      <c r="BB95" s="145"/>
      <c r="BC95" s="145"/>
      <c r="BD95" s="145"/>
      <c r="BE95" s="145"/>
      <c r="BF95" s="145"/>
      <c r="BG95" s="145"/>
      <c r="BH95" s="145"/>
    </row>
    <row r="96" spans="1:60" ht="63.75" hidden="1" customHeight="1" x14ac:dyDescent="0.2">
      <c r="A96" s="324"/>
      <c r="B96" s="324"/>
      <c r="C96" s="325"/>
      <c r="D96" s="336"/>
      <c r="E96" s="325"/>
      <c r="F96" s="324"/>
      <c r="G96" s="203" t="s">
        <v>261</v>
      </c>
      <c r="H96" s="203" t="s">
        <v>39</v>
      </c>
      <c r="I96" s="128" t="s">
        <v>883</v>
      </c>
      <c r="J96" s="324"/>
      <c r="K96" s="324"/>
      <c r="L96" s="324"/>
      <c r="M96" s="324"/>
      <c r="N96" s="324"/>
      <c r="O96" s="332"/>
      <c r="P96" s="324"/>
      <c r="Q96" s="332"/>
      <c r="R96" s="332"/>
      <c r="S96" s="128" t="s">
        <v>315</v>
      </c>
      <c r="T96" s="129">
        <f t="shared" si="216"/>
        <v>1</v>
      </c>
      <c r="U96" s="325"/>
      <c r="V96" s="325"/>
      <c r="W96" s="203" t="s">
        <v>911</v>
      </c>
      <c r="X96" s="324"/>
      <c r="Y96" s="329"/>
      <c r="Z96" s="206">
        <f t="shared" si="217"/>
        <v>2</v>
      </c>
      <c r="AA96" s="203" t="s">
        <v>319</v>
      </c>
      <c r="AB96" s="203"/>
      <c r="AC96" s="329"/>
      <c r="AD96" s="325"/>
      <c r="AE96" s="202">
        <f t="shared" si="218"/>
        <v>1</v>
      </c>
      <c r="AF96" s="203" t="s">
        <v>295</v>
      </c>
      <c r="AG96" s="203" t="s">
        <v>923</v>
      </c>
      <c r="AH96" s="329"/>
      <c r="AI96" s="325"/>
      <c r="AJ96" s="202">
        <f t="shared" si="219"/>
        <v>1</v>
      </c>
      <c r="AK96" s="203" t="s">
        <v>292</v>
      </c>
      <c r="AL96" s="203" t="s">
        <v>300</v>
      </c>
      <c r="AM96" s="329"/>
      <c r="AN96" s="325"/>
      <c r="AO96" s="202">
        <f t="shared" si="238"/>
        <v>1</v>
      </c>
      <c r="AP96" s="203" t="s">
        <v>614</v>
      </c>
      <c r="AQ96" s="325"/>
      <c r="AR96" s="325"/>
      <c r="AS96" s="327"/>
      <c r="AT96" s="327"/>
      <c r="AU96" s="334"/>
      <c r="AV96" s="334"/>
      <c r="AW96" s="203" t="s">
        <v>90</v>
      </c>
      <c r="AX96" s="203" t="s">
        <v>937</v>
      </c>
      <c r="AY96" s="131">
        <v>45641</v>
      </c>
      <c r="AZ96" s="131"/>
      <c r="BA96" s="207"/>
      <c r="BB96" s="145"/>
      <c r="BC96" s="145"/>
      <c r="BD96" s="145"/>
      <c r="BE96" s="145"/>
      <c r="BF96" s="145"/>
      <c r="BG96" s="145"/>
      <c r="BH96" s="145"/>
    </row>
    <row r="97" spans="1:60" ht="63.75" hidden="1" customHeight="1" x14ac:dyDescent="0.2">
      <c r="A97" s="324"/>
      <c r="B97" s="324"/>
      <c r="C97" s="325"/>
      <c r="D97" s="336"/>
      <c r="E97" s="325"/>
      <c r="F97" s="324"/>
      <c r="G97" s="203" t="s">
        <v>261</v>
      </c>
      <c r="H97" s="203" t="s">
        <v>40</v>
      </c>
      <c r="I97" s="128" t="s">
        <v>884</v>
      </c>
      <c r="J97" s="324"/>
      <c r="K97" s="324"/>
      <c r="L97" s="324"/>
      <c r="M97" s="324"/>
      <c r="N97" s="324"/>
      <c r="O97" s="332"/>
      <c r="P97" s="324"/>
      <c r="Q97" s="332"/>
      <c r="R97" s="332"/>
      <c r="S97" s="128"/>
      <c r="T97" s="129">
        <f t="shared" si="216"/>
        <v>0</v>
      </c>
      <c r="U97" s="325"/>
      <c r="V97" s="325"/>
      <c r="W97" s="203"/>
      <c r="X97" s="324"/>
      <c r="Y97" s="329"/>
      <c r="Z97" s="206">
        <f t="shared" si="217"/>
        <v>0</v>
      </c>
      <c r="AA97" s="203"/>
      <c r="AB97" s="203"/>
      <c r="AC97" s="329"/>
      <c r="AD97" s="325"/>
      <c r="AE97" s="202">
        <f t="shared" si="218"/>
        <v>0</v>
      </c>
      <c r="AF97" s="203"/>
      <c r="AG97" s="203"/>
      <c r="AH97" s="329"/>
      <c r="AI97" s="325"/>
      <c r="AJ97" s="202">
        <f t="shared" si="219"/>
        <v>0</v>
      </c>
      <c r="AK97" s="203"/>
      <c r="AL97" s="203"/>
      <c r="AM97" s="329"/>
      <c r="AN97" s="325"/>
      <c r="AO97" s="202">
        <f t="shared" si="238"/>
        <v>0</v>
      </c>
      <c r="AP97" s="203"/>
      <c r="AQ97" s="325"/>
      <c r="AR97" s="325"/>
      <c r="AS97" s="327"/>
      <c r="AT97" s="327"/>
      <c r="AU97" s="334"/>
      <c r="AV97" s="334"/>
      <c r="AW97" s="203"/>
      <c r="AX97" s="203"/>
      <c r="AY97" s="130"/>
      <c r="AZ97" s="131"/>
      <c r="BA97" s="207"/>
      <c r="BB97" s="145"/>
      <c r="BC97" s="145"/>
      <c r="BD97" s="145"/>
      <c r="BE97" s="145"/>
      <c r="BF97" s="145"/>
      <c r="BG97" s="145"/>
      <c r="BH97" s="145"/>
    </row>
    <row r="98" spans="1:60" ht="63.75" hidden="1" customHeight="1" x14ac:dyDescent="0.2">
      <c r="A98" s="324">
        <v>30</v>
      </c>
      <c r="B98" s="324" t="s">
        <v>183</v>
      </c>
      <c r="C98" s="325" t="str">
        <f>+VLOOKUP(B98,$A$568:$B$606,2,0)</f>
        <v>GIOVANNI GARCÍA CASTRO</v>
      </c>
      <c r="D98" s="336" t="s">
        <v>150</v>
      </c>
      <c r="E98" s="325"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4" t="s">
        <v>265</v>
      </c>
      <c r="G98" s="203" t="s">
        <v>260</v>
      </c>
      <c r="H98" s="203" t="s">
        <v>226</v>
      </c>
      <c r="I98" s="128" t="s">
        <v>885</v>
      </c>
      <c r="J98" s="324" t="s">
        <v>108</v>
      </c>
      <c r="K98" s="324" t="s">
        <v>899</v>
      </c>
      <c r="L98" s="324" t="s">
        <v>900</v>
      </c>
      <c r="M98" s="324" t="s">
        <v>901</v>
      </c>
      <c r="N98" s="324" t="s">
        <v>147</v>
      </c>
      <c r="O98" s="332">
        <f t="shared" ref="O98" si="341">IF(N98="ALTA",5,IF(N98="MEDIO ALTA",4,IF(N98="MEDIA",3,IF(N98="MEDIO BAJA",2,IF(N98="BAJA",1,0)))))</f>
        <v>2</v>
      </c>
      <c r="P98" s="324" t="s">
        <v>208</v>
      </c>
      <c r="Q98" s="332">
        <f t="shared" ref="Q98" si="342">IF(P98="ALTO",5,IF(P98="MEDIO-ALTO",4,IF(P98="MEDIO",3,IF(P98="MEDIO-BAJO",2,IF(P98="BAJO",1,0)))))</f>
        <v>2</v>
      </c>
      <c r="R98" s="332">
        <f t="shared" ref="R98" si="343">Q98*O98</f>
        <v>4</v>
      </c>
      <c r="S98" s="128" t="s">
        <v>315</v>
      </c>
      <c r="T98" s="129">
        <f t="shared" si="216"/>
        <v>1</v>
      </c>
      <c r="U98" s="325">
        <f t="shared" ref="U98" si="344">ROUND(AVERAGEIF(T98:T100,"&gt;0"),0)</f>
        <v>2</v>
      </c>
      <c r="V98" s="325">
        <f t="shared" ref="V98" si="345">U98*0.6</f>
        <v>1.2</v>
      </c>
      <c r="W98" s="203" t="s">
        <v>912</v>
      </c>
      <c r="X98" s="324">
        <f t="shared" ref="X98" si="346">IF(S98="No_existen",5*$X$10,Y98*$X$10)</f>
        <v>0.2</v>
      </c>
      <c r="Y98" s="329">
        <f t="shared" ref="Y98" si="347">ROUND(AVERAGEIF(Z98:Z100,"&gt;0"),0)</f>
        <v>4</v>
      </c>
      <c r="Z98" s="206">
        <f t="shared" si="217"/>
        <v>4</v>
      </c>
      <c r="AA98" s="203" t="s">
        <v>318</v>
      </c>
      <c r="AB98" s="203"/>
      <c r="AC98" s="329">
        <f t="shared" ref="AC98" si="348">IF(S98="No_existen",5*$AC$10,AD98*$AC$10)</f>
        <v>0.44999999999999996</v>
      </c>
      <c r="AD98" s="325">
        <f t="shared" ref="AD98" si="349">ROUND(AVERAGEIF(AE98:AE100,"&gt;0"),0)</f>
        <v>3</v>
      </c>
      <c r="AE98" s="202">
        <f t="shared" si="218"/>
        <v>1</v>
      </c>
      <c r="AF98" s="203" t="s">
        <v>295</v>
      </c>
      <c r="AG98" s="203" t="s">
        <v>924</v>
      </c>
      <c r="AH98" s="329">
        <f t="shared" ref="AH98" si="350">IF(S98="No_existen",5*$AH$10,AI98*$AH$10)</f>
        <v>0.30000000000000004</v>
      </c>
      <c r="AI98" s="325">
        <f t="shared" ref="AI98" si="351">ROUND(AVERAGEIF(AJ98:AJ100,"&gt;0"),0)</f>
        <v>3</v>
      </c>
      <c r="AJ98" s="202">
        <f t="shared" si="219"/>
        <v>1</v>
      </c>
      <c r="AK98" s="203" t="s">
        <v>292</v>
      </c>
      <c r="AL98" s="203" t="s">
        <v>299</v>
      </c>
      <c r="AM98" s="329">
        <f t="shared" ref="AM98" si="352">IF(S98="No_existen",5*$AM$10,AN98*$AM$10)</f>
        <v>0.1</v>
      </c>
      <c r="AN98" s="325">
        <f t="shared" ref="AN98" si="353">ROUND(AVERAGEIF(AO98:AO100,"&gt;0"),0)</f>
        <v>1</v>
      </c>
      <c r="AO98" s="202">
        <f t="shared" si="238"/>
        <v>1</v>
      </c>
      <c r="AP98" s="203" t="s">
        <v>614</v>
      </c>
      <c r="AQ98" s="325">
        <f t="shared" ref="AQ98" si="354">ROUND(AVERAGE(U98,Y98,AD98,AI98,AN98),0)</f>
        <v>3</v>
      </c>
      <c r="AR98" s="325" t="str">
        <f t="shared" ref="AR98" si="355">IF(AQ98&lt;1.5,"FUERTE",IF(AND(AQ98&gt;=1.5,AQ98&lt;2.5),"ACEPTABLE",IF(AQ98&gt;=5,"INEXISTENTE","DÉBIL")))</f>
        <v>DÉBIL</v>
      </c>
      <c r="AS98" s="327">
        <f t="shared" ref="AS98" si="356">IF(R98=0,0,ROUND((R98*AQ98),0))</f>
        <v>12</v>
      </c>
      <c r="AT98" s="327" t="str">
        <f t="shared" ref="AT98" si="357">IF(AS98&gt;=36,"GRAVE", IF(AS98&lt;=10, "LEVE", "MODERADO"))</f>
        <v>MODERADO</v>
      </c>
      <c r="AU98" s="334" t="s">
        <v>930</v>
      </c>
      <c r="AV98" s="334" t="s">
        <v>931</v>
      </c>
      <c r="AW98" s="203" t="s">
        <v>90</v>
      </c>
      <c r="AX98" s="203"/>
      <c r="AY98" s="130"/>
      <c r="AZ98" s="131"/>
      <c r="BA98" s="207"/>
      <c r="BB98" s="145"/>
      <c r="BC98" s="145"/>
      <c r="BD98" s="145"/>
      <c r="BE98" s="145"/>
      <c r="BF98" s="145"/>
      <c r="BG98" s="145"/>
      <c r="BH98" s="145"/>
    </row>
    <row r="99" spans="1:60" ht="63.75" hidden="1" customHeight="1" x14ac:dyDescent="0.2">
      <c r="A99" s="324"/>
      <c r="B99" s="324"/>
      <c r="C99" s="325"/>
      <c r="D99" s="336"/>
      <c r="E99" s="325"/>
      <c r="F99" s="324"/>
      <c r="G99" s="203" t="s">
        <v>261</v>
      </c>
      <c r="H99" s="203" t="s">
        <v>39</v>
      </c>
      <c r="I99" s="128" t="s">
        <v>886</v>
      </c>
      <c r="J99" s="324"/>
      <c r="K99" s="324"/>
      <c r="L99" s="324"/>
      <c r="M99" s="324"/>
      <c r="N99" s="324"/>
      <c r="O99" s="332"/>
      <c r="P99" s="324"/>
      <c r="Q99" s="332"/>
      <c r="R99" s="332"/>
      <c r="S99" s="128" t="s">
        <v>314</v>
      </c>
      <c r="T99" s="129">
        <f t="shared" si="216"/>
        <v>2</v>
      </c>
      <c r="U99" s="325"/>
      <c r="V99" s="325"/>
      <c r="W99" s="203" t="s">
        <v>913</v>
      </c>
      <c r="X99" s="324"/>
      <c r="Y99" s="329"/>
      <c r="Z99" s="206">
        <f t="shared" si="217"/>
        <v>4</v>
      </c>
      <c r="AA99" s="203" t="s">
        <v>318</v>
      </c>
      <c r="AB99" s="203"/>
      <c r="AC99" s="329"/>
      <c r="AD99" s="325"/>
      <c r="AE99" s="202">
        <f t="shared" si="218"/>
        <v>4</v>
      </c>
      <c r="AF99" s="203" t="s">
        <v>294</v>
      </c>
      <c r="AG99" s="203"/>
      <c r="AH99" s="329"/>
      <c r="AI99" s="325"/>
      <c r="AJ99" s="202">
        <f t="shared" si="219"/>
        <v>4</v>
      </c>
      <c r="AK99" s="203" t="s">
        <v>296</v>
      </c>
      <c r="AL99" s="203" t="s">
        <v>299</v>
      </c>
      <c r="AM99" s="329"/>
      <c r="AN99" s="325"/>
      <c r="AO99" s="202">
        <f t="shared" si="238"/>
        <v>1</v>
      </c>
      <c r="AP99" s="203" t="s">
        <v>614</v>
      </c>
      <c r="AQ99" s="325"/>
      <c r="AR99" s="325"/>
      <c r="AS99" s="327"/>
      <c r="AT99" s="327"/>
      <c r="AU99" s="334"/>
      <c r="AV99" s="334"/>
      <c r="AW99" s="203" t="s">
        <v>93</v>
      </c>
      <c r="AX99" s="203"/>
      <c r="AY99" s="130"/>
      <c r="AZ99" s="131"/>
      <c r="BA99" s="207"/>
      <c r="BB99" s="145"/>
      <c r="BC99" s="145"/>
      <c r="BD99" s="145"/>
      <c r="BE99" s="145"/>
      <c r="BF99" s="145"/>
      <c r="BG99" s="145"/>
      <c r="BH99" s="145"/>
    </row>
    <row r="100" spans="1:60" ht="63.75" hidden="1" customHeight="1" x14ac:dyDescent="0.2">
      <c r="A100" s="324"/>
      <c r="B100" s="324"/>
      <c r="C100" s="325"/>
      <c r="D100" s="336"/>
      <c r="E100" s="325"/>
      <c r="F100" s="324"/>
      <c r="G100" s="203"/>
      <c r="H100" s="203"/>
      <c r="I100" s="127"/>
      <c r="J100" s="324"/>
      <c r="K100" s="324"/>
      <c r="L100" s="324"/>
      <c r="M100" s="324"/>
      <c r="N100" s="324"/>
      <c r="O100" s="332"/>
      <c r="P100" s="324"/>
      <c r="Q100" s="332"/>
      <c r="R100" s="332"/>
      <c r="S100" s="128"/>
      <c r="T100" s="129">
        <f t="shared" si="216"/>
        <v>0</v>
      </c>
      <c r="U100" s="325"/>
      <c r="V100" s="325"/>
      <c r="W100" s="203"/>
      <c r="X100" s="324"/>
      <c r="Y100" s="329"/>
      <c r="Z100" s="206">
        <f t="shared" si="217"/>
        <v>0</v>
      </c>
      <c r="AA100" s="203"/>
      <c r="AB100" s="203"/>
      <c r="AC100" s="329"/>
      <c r="AD100" s="325"/>
      <c r="AE100" s="202">
        <f t="shared" si="218"/>
        <v>0</v>
      </c>
      <c r="AF100" s="203"/>
      <c r="AG100" s="203"/>
      <c r="AH100" s="329"/>
      <c r="AI100" s="325"/>
      <c r="AJ100" s="202">
        <f t="shared" si="219"/>
        <v>0</v>
      </c>
      <c r="AK100" s="203"/>
      <c r="AL100" s="203"/>
      <c r="AM100" s="329"/>
      <c r="AN100" s="325"/>
      <c r="AO100" s="202">
        <f t="shared" si="238"/>
        <v>0</v>
      </c>
      <c r="AP100" s="203"/>
      <c r="AQ100" s="325"/>
      <c r="AR100" s="325"/>
      <c r="AS100" s="327"/>
      <c r="AT100" s="327"/>
      <c r="AU100" s="334"/>
      <c r="AV100" s="334"/>
      <c r="AW100" s="203"/>
      <c r="AX100" s="203"/>
      <c r="AY100" s="130"/>
      <c r="AZ100" s="131"/>
      <c r="BA100" s="207"/>
      <c r="BB100" s="145"/>
      <c r="BC100" s="145"/>
      <c r="BD100" s="145"/>
      <c r="BE100" s="145"/>
      <c r="BF100" s="145"/>
      <c r="BG100" s="145"/>
      <c r="BH100" s="145"/>
    </row>
    <row r="101" spans="1:60" ht="63.75" hidden="1" customHeight="1" x14ac:dyDescent="0.2">
      <c r="A101" s="324">
        <v>31</v>
      </c>
      <c r="B101" s="324" t="s">
        <v>183</v>
      </c>
      <c r="C101" s="325" t="str">
        <f>+VLOOKUP(B101,$A$568:$B$606,2,0)</f>
        <v>GIOVANNI GARCÍA CASTRO</v>
      </c>
      <c r="D101" s="336" t="s">
        <v>150</v>
      </c>
      <c r="E101" s="325"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4" t="s">
        <v>265</v>
      </c>
      <c r="G101" s="203" t="s">
        <v>260</v>
      </c>
      <c r="H101" s="203" t="s">
        <v>226</v>
      </c>
      <c r="I101" s="128" t="s">
        <v>887</v>
      </c>
      <c r="J101" s="324" t="s">
        <v>107</v>
      </c>
      <c r="K101" s="337" t="s">
        <v>902</v>
      </c>
      <c r="L101" s="337" t="s">
        <v>903</v>
      </c>
      <c r="M101" s="337" t="s">
        <v>904</v>
      </c>
      <c r="N101" s="324" t="s">
        <v>104</v>
      </c>
      <c r="O101" s="332">
        <f t="shared" ref="O101" si="358">IF(N101="ALTA",5,IF(N101="MEDIO ALTA",4,IF(N101="MEDIA",3,IF(N101="MEDIO BAJA",2,IF(N101="BAJA",1,0)))))</f>
        <v>3</v>
      </c>
      <c r="P101" s="324" t="s">
        <v>209</v>
      </c>
      <c r="Q101" s="332">
        <f t="shared" ref="Q101" si="359">IF(P101="ALTO",5,IF(P101="MEDIO-ALTO",4,IF(P101="MEDIO",3,IF(P101="MEDIO-BAJO",2,IF(P101="BAJO",1,0)))))</f>
        <v>4</v>
      </c>
      <c r="R101" s="332">
        <f t="shared" ref="R101" si="360">Q101*O101</f>
        <v>12</v>
      </c>
      <c r="S101" s="128" t="s">
        <v>315</v>
      </c>
      <c r="T101" s="129">
        <f t="shared" si="216"/>
        <v>1</v>
      </c>
      <c r="U101" s="325">
        <f t="shared" ref="U101" si="361">ROUND(AVERAGEIF(T101:T103,"&gt;0"),0)</f>
        <v>2</v>
      </c>
      <c r="V101" s="325">
        <f t="shared" ref="V101" si="362">U101*0.6</f>
        <v>1.2</v>
      </c>
      <c r="W101" s="203" t="s">
        <v>914</v>
      </c>
      <c r="X101" s="324">
        <f t="shared" ref="X101" si="363">IF(S101="No_existen",5*$X$10,Y101*$X$10)</f>
        <v>0.15000000000000002</v>
      </c>
      <c r="Y101" s="329">
        <f t="shared" ref="Y101" si="364">ROUND(AVERAGEIF(Z101:Z103,"&gt;0"),0)</f>
        <v>3</v>
      </c>
      <c r="Z101" s="206">
        <f t="shared" si="217"/>
        <v>4</v>
      </c>
      <c r="AA101" s="203" t="s">
        <v>318</v>
      </c>
      <c r="AB101" s="203"/>
      <c r="AC101" s="329">
        <f t="shared" ref="AC101" si="365">IF(S101="No_existen",5*$AC$10,AD101*$AC$10)</f>
        <v>0.15</v>
      </c>
      <c r="AD101" s="325">
        <f t="shared" ref="AD101" si="366">ROUND(AVERAGEIF(AE101:AE103,"&gt;0"),0)</f>
        <v>1</v>
      </c>
      <c r="AE101" s="202">
        <f t="shared" si="218"/>
        <v>1</v>
      </c>
      <c r="AF101" s="203" t="s">
        <v>295</v>
      </c>
      <c r="AG101" s="203" t="s">
        <v>925</v>
      </c>
      <c r="AH101" s="329">
        <f t="shared" ref="AH101" si="367">IF(S101="No_existen",5*$AH$10,AI101*$AH$10)</f>
        <v>0.2</v>
      </c>
      <c r="AI101" s="325">
        <f t="shared" ref="AI101" si="368">ROUND(AVERAGEIF(AJ101:AJ103,"&gt;0"),0)</f>
        <v>2</v>
      </c>
      <c r="AJ101" s="202">
        <f t="shared" si="219"/>
        <v>1</v>
      </c>
      <c r="AK101" s="203" t="s">
        <v>292</v>
      </c>
      <c r="AL101" s="203" t="s">
        <v>300</v>
      </c>
      <c r="AM101" s="329">
        <f t="shared" ref="AM101" si="369">IF(S101="No_existen",5*$AM$10,AN101*$AM$10)</f>
        <v>0.1</v>
      </c>
      <c r="AN101" s="325">
        <f t="shared" ref="AN101" si="370">ROUND(AVERAGEIF(AO101:AO103,"&gt;0"),0)</f>
        <v>1</v>
      </c>
      <c r="AO101" s="202">
        <f t="shared" si="238"/>
        <v>1</v>
      </c>
      <c r="AP101" s="203" t="s">
        <v>614</v>
      </c>
      <c r="AQ101" s="325">
        <f t="shared" ref="AQ101" si="371">ROUND(AVERAGE(U101,Y101,AD101,AI101,AN101),0)</f>
        <v>2</v>
      </c>
      <c r="AR101" s="325" t="str">
        <f t="shared" ref="AR101" si="372">IF(AQ101&lt;1.5,"FUERTE",IF(AND(AQ101&gt;=1.5,AQ101&lt;2.5),"ACEPTABLE",IF(AQ101&gt;=5,"INEXISTENTE","DÉBIL")))</f>
        <v>ACEPTABLE</v>
      </c>
      <c r="AS101" s="327">
        <f t="shared" ref="AS101" si="373">IF(R101=0,0,ROUND((R101*AQ101),0))</f>
        <v>24</v>
      </c>
      <c r="AT101" s="327" t="str">
        <f t="shared" ref="AT101" si="374">IF(AS101&gt;=36,"GRAVE", IF(AS101&lt;=10, "LEVE", "MODERADO"))</f>
        <v>MODERADO</v>
      </c>
      <c r="AU101" s="334" t="s">
        <v>932</v>
      </c>
      <c r="AV101" s="335">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4"/>
      <c r="B102" s="324"/>
      <c r="C102" s="325"/>
      <c r="D102" s="336"/>
      <c r="E102" s="325"/>
      <c r="F102" s="324"/>
      <c r="G102" s="203" t="s">
        <v>260</v>
      </c>
      <c r="H102" s="203" t="s">
        <v>34</v>
      </c>
      <c r="I102" s="128" t="s">
        <v>888</v>
      </c>
      <c r="J102" s="324"/>
      <c r="K102" s="337"/>
      <c r="L102" s="337"/>
      <c r="M102" s="337"/>
      <c r="N102" s="324"/>
      <c r="O102" s="332"/>
      <c r="P102" s="324"/>
      <c r="Q102" s="332"/>
      <c r="R102" s="332"/>
      <c r="S102" s="128" t="s">
        <v>321</v>
      </c>
      <c r="T102" s="129">
        <f t="shared" si="216"/>
        <v>3</v>
      </c>
      <c r="U102" s="325"/>
      <c r="V102" s="325"/>
      <c r="W102" s="203" t="s">
        <v>915</v>
      </c>
      <c r="X102" s="324"/>
      <c r="Y102" s="329"/>
      <c r="Z102" s="206">
        <f t="shared" si="217"/>
        <v>2</v>
      </c>
      <c r="AA102" s="203" t="s">
        <v>319</v>
      </c>
      <c r="AB102" s="203"/>
      <c r="AC102" s="329"/>
      <c r="AD102" s="325"/>
      <c r="AE102" s="202">
        <f t="shared" si="218"/>
        <v>1</v>
      </c>
      <c r="AF102" s="203" t="s">
        <v>295</v>
      </c>
      <c r="AG102" s="203" t="s">
        <v>926</v>
      </c>
      <c r="AH102" s="329"/>
      <c r="AI102" s="325"/>
      <c r="AJ102" s="202">
        <f t="shared" si="219"/>
        <v>4</v>
      </c>
      <c r="AK102" s="203" t="s">
        <v>296</v>
      </c>
      <c r="AL102" s="203" t="s">
        <v>300</v>
      </c>
      <c r="AM102" s="329"/>
      <c r="AN102" s="325"/>
      <c r="AO102" s="202">
        <f t="shared" si="238"/>
        <v>1</v>
      </c>
      <c r="AP102" s="203" t="s">
        <v>614</v>
      </c>
      <c r="AQ102" s="325"/>
      <c r="AR102" s="325"/>
      <c r="AS102" s="327"/>
      <c r="AT102" s="327"/>
      <c r="AU102" s="334"/>
      <c r="AV102" s="334"/>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4"/>
      <c r="B103" s="324"/>
      <c r="C103" s="325"/>
      <c r="D103" s="336"/>
      <c r="E103" s="325"/>
      <c r="F103" s="324"/>
      <c r="G103" s="203" t="s">
        <v>260</v>
      </c>
      <c r="H103" s="203" t="s">
        <v>37</v>
      </c>
      <c r="I103" s="128" t="s">
        <v>889</v>
      </c>
      <c r="J103" s="324"/>
      <c r="K103" s="337"/>
      <c r="L103" s="337"/>
      <c r="M103" s="337"/>
      <c r="N103" s="324"/>
      <c r="O103" s="332"/>
      <c r="P103" s="324"/>
      <c r="Q103" s="332"/>
      <c r="R103" s="332"/>
      <c r="S103" s="128" t="s">
        <v>314</v>
      </c>
      <c r="T103" s="129">
        <f t="shared" si="216"/>
        <v>2</v>
      </c>
      <c r="U103" s="325"/>
      <c r="V103" s="325"/>
      <c r="W103" s="203" t="s">
        <v>916</v>
      </c>
      <c r="X103" s="324"/>
      <c r="Y103" s="329"/>
      <c r="Z103" s="206">
        <f t="shared" si="217"/>
        <v>2</v>
      </c>
      <c r="AA103" s="203" t="s">
        <v>319</v>
      </c>
      <c r="AB103" s="203"/>
      <c r="AC103" s="329"/>
      <c r="AD103" s="325"/>
      <c r="AE103" s="202">
        <f t="shared" si="218"/>
        <v>1</v>
      </c>
      <c r="AF103" s="203" t="s">
        <v>295</v>
      </c>
      <c r="AG103" s="203" t="s">
        <v>921</v>
      </c>
      <c r="AH103" s="329"/>
      <c r="AI103" s="325"/>
      <c r="AJ103" s="202">
        <f t="shared" si="219"/>
        <v>1</v>
      </c>
      <c r="AK103" s="203" t="s">
        <v>292</v>
      </c>
      <c r="AL103" s="203" t="s">
        <v>300</v>
      </c>
      <c r="AM103" s="329"/>
      <c r="AN103" s="325"/>
      <c r="AO103" s="202">
        <f t="shared" si="238"/>
        <v>1</v>
      </c>
      <c r="AP103" s="203" t="s">
        <v>614</v>
      </c>
      <c r="AQ103" s="325"/>
      <c r="AR103" s="325"/>
      <c r="AS103" s="327"/>
      <c r="AT103" s="327"/>
      <c r="AU103" s="334"/>
      <c r="AV103" s="334"/>
      <c r="AW103" s="203" t="s">
        <v>90</v>
      </c>
      <c r="AX103" s="203" t="s">
        <v>940</v>
      </c>
      <c r="AY103" s="131">
        <v>45626</v>
      </c>
      <c r="AZ103" s="131"/>
      <c r="BA103" s="207"/>
      <c r="BB103" s="145"/>
      <c r="BC103" s="145"/>
      <c r="BD103" s="145"/>
      <c r="BE103" s="145"/>
      <c r="BF103" s="145"/>
      <c r="BG103" s="145"/>
      <c r="BH103" s="145"/>
    </row>
    <row r="104" spans="1:60" ht="63.75" hidden="1" customHeight="1" x14ac:dyDescent="0.2">
      <c r="A104" s="324">
        <v>32</v>
      </c>
      <c r="B104" s="324" t="s">
        <v>183</v>
      </c>
      <c r="C104" s="325" t="str">
        <f>+VLOOKUP(B104,$A$568:$B$606,2,0)</f>
        <v>GIOVANNI GARCÍA CASTRO</v>
      </c>
      <c r="D104" s="336" t="s">
        <v>164</v>
      </c>
      <c r="E104" s="325"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4" t="s">
        <v>265</v>
      </c>
      <c r="G104" s="203" t="s">
        <v>261</v>
      </c>
      <c r="H104" s="203" t="s">
        <v>41</v>
      </c>
      <c r="I104" s="203" t="s">
        <v>890</v>
      </c>
      <c r="J104" s="324" t="s">
        <v>107</v>
      </c>
      <c r="K104" s="324" t="s">
        <v>905</v>
      </c>
      <c r="L104" s="324" t="s">
        <v>906</v>
      </c>
      <c r="M104" s="324" t="s">
        <v>907</v>
      </c>
      <c r="N104" s="324" t="s">
        <v>104</v>
      </c>
      <c r="O104" s="332">
        <f t="shared" ref="O104" si="375">IF(N104="ALTA",5,IF(N104="MEDIO ALTA",4,IF(N104="MEDIA",3,IF(N104="MEDIO BAJA",2,IF(N104="BAJA",1,0)))))</f>
        <v>3</v>
      </c>
      <c r="P104" s="324" t="s">
        <v>209</v>
      </c>
      <c r="Q104" s="332">
        <f t="shared" ref="Q104" si="376">IF(P104="ALTO",5,IF(P104="MEDIO-ALTO",4,IF(P104="MEDIO",3,IF(P104="MEDIO-BAJO",2,IF(P104="BAJO",1,0)))))</f>
        <v>4</v>
      </c>
      <c r="R104" s="332">
        <f t="shared" ref="R104" si="377">Q104*O104</f>
        <v>12</v>
      </c>
      <c r="S104" s="128" t="s">
        <v>315</v>
      </c>
      <c r="T104" s="129">
        <f t="shared" si="216"/>
        <v>1</v>
      </c>
      <c r="U104" s="325">
        <f t="shared" ref="U104" si="378">ROUND(AVERAGEIF(T104:T106,"&gt;0"),0)</f>
        <v>1</v>
      </c>
      <c r="V104" s="325">
        <f t="shared" ref="V104" si="379">U104*0.6</f>
        <v>0.6</v>
      </c>
      <c r="W104" s="203" t="s">
        <v>917</v>
      </c>
      <c r="X104" s="324">
        <f t="shared" ref="X104" si="380">IF(S104="No_existen",5*$X$10,Y104*$X$10)</f>
        <v>0.1</v>
      </c>
      <c r="Y104" s="329">
        <f t="shared" ref="Y104" si="381">ROUND(AVERAGEIF(Z104:Z106,"&gt;0"),0)</f>
        <v>2</v>
      </c>
      <c r="Z104" s="206">
        <f t="shared" si="217"/>
        <v>2</v>
      </c>
      <c r="AA104" s="203" t="s">
        <v>319</v>
      </c>
      <c r="AB104" s="203"/>
      <c r="AC104" s="329">
        <f t="shared" ref="AC104" si="382">IF(S104="No_existen",5*$AC$10,AD104*$AC$10)</f>
        <v>0.15</v>
      </c>
      <c r="AD104" s="325">
        <f t="shared" ref="AD104" si="383">ROUND(AVERAGEIF(AE104:AE106,"&gt;0"),0)</f>
        <v>1</v>
      </c>
      <c r="AE104" s="202">
        <f t="shared" si="218"/>
        <v>1</v>
      </c>
      <c r="AF104" s="203" t="s">
        <v>295</v>
      </c>
      <c r="AG104" s="203" t="s">
        <v>927</v>
      </c>
      <c r="AH104" s="329">
        <f t="shared" ref="AH104" si="384">IF(S104="No_existen",5*$AH$10,AI104*$AH$10)</f>
        <v>0.1</v>
      </c>
      <c r="AI104" s="325">
        <f t="shared" ref="AI104" si="385">ROUND(AVERAGEIF(AJ104:AJ106,"&gt;0"),0)</f>
        <v>1</v>
      </c>
      <c r="AJ104" s="202">
        <f t="shared" si="219"/>
        <v>1</v>
      </c>
      <c r="AK104" s="203" t="s">
        <v>292</v>
      </c>
      <c r="AL104" s="203" t="s">
        <v>300</v>
      </c>
      <c r="AM104" s="329">
        <f t="shared" ref="AM104" si="386">IF(S104="No_existen",5*$AM$10,AN104*$AM$10)</f>
        <v>0.1</v>
      </c>
      <c r="AN104" s="325">
        <f t="shared" ref="AN104" si="387">ROUND(AVERAGEIF(AO104:AO106,"&gt;0"),0)</f>
        <v>1</v>
      </c>
      <c r="AO104" s="202">
        <f t="shared" si="238"/>
        <v>1</v>
      </c>
      <c r="AP104" s="203" t="s">
        <v>614</v>
      </c>
      <c r="AQ104" s="325">
        <f t="shared" ref="AQ104" si="388">ROUND(AVERAGE(U104,Y104,AD104,AI104,AN104),0)</f>
        <v>1</v>
      </c>
      <c r="AR104" s="325" t="str">
        <f t="shared" ref="AR104" si="389">IF(AQ104&lt;1.5,"FUERTE",IF(AND(AQ104&gt;=1.5,AQ104&lt;2.5),"ACEPTABLE",IF(AQ104&gt;=5,"INEXISTENTE","DÉBIL")))</f>
        <v>FUERTE</v>
      </c>
      <c r="AS104" s="327">
        <f t="shared" ref="AS104" si="390">IF(R104=0,0,ROUND((R104*AQ104),0))</f>
        <v>12</v>
      </c>
      <c r="AT104" s="327" t="str">
        <f t="shared" ref="AT104" si="391">IF(AS104&gt;=36,"GRAVE", IF(AS104&lt;=10, "LEVE", "MODERADO"))</f>
        <v>MODERADO</v>
      </c>
      <c r="AU104" s="334" t="s">
        <v>933</v>
      </c>
      <c r="AV104" s="335">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4"/>
      <c r="B105" s="324"/>
      <c r="C105" s="325"/>
      <c r="D105" s="336"/>
      <c r="E105" s="325"/>
      <c r="F105" s="324"/>
      <c r="G105" s="203" t="s">
        <v>260</v>
      </c>
      <c r="H105" s="203" t="s">
        <v>35</v>
      </c>
      <c r="I105" s="203" t="s">
        <v>891</v>
      </c>
      <c r="J105" s="324"/>
      <c r="K105" s="324"/>
      <c r="L105" s="324"/>
      <c r="M105" s="324"/>
      <c r="N105" s="324"/>
      <c r="O105" s="332"/>
      <c r="P105" s="324"/>
      <c r="Q105" s="332"/>
      <c r="R105" s="332"/>
      <c r="S105" s="128" t="s">
        <v>315</v>
      </c>
      <c r="T105" s="129">
        <f t="shared" si="216"/>
        <v>1</v>
      </c>
      <c r="U105" s="325"/>
      <c r="V105" s="325"/>
      <c r="W105" s="203" t="s">
        <v>918</v>
      </c>
      <c r="X105" s="324"/>
      <c r="Y105" s="329"/>
      <c r="Z105" s="206">
        <f t="shared" si="217"/>
        <v>2</v>
      </c>
      <c r="AA105" s="203" t="s">
        <v>319</v>
      </c>
      <c r="AB105" s="203"/>
      <c r="AC105" s="329"/>
      <c r="AD105" s="325"/>
      <c r="AE105" s="202">
        <f t="shared" si="218"/>
        <v>1</v>
      </c>
      <c r="AF105" s="203" t="s">
        <v>295</v>
      </c>
      <c r="AG105" s="203" t="s">
        <v>927</v>
      </c>
      <c r="AH105" s="329"/>
      <c r="AI105" s="325"/>
      <c r="AJ105" s="202">
        <f t="shared" si="219"/>
        <v>1</v>
      </c>
      <c r="AK105" s="203" t="s">
        <v>292</v>
      </c>
      <c r="AL105" s="203" t="s">
        <v>303</v>
      </c>
      <c r="AM105" s="329"/>
      <c r="AN105" s="325"/>
      <c r="AO105" s="202">
        <f t="shared" si="238"/>
        <v>1</v>
      </c>
      <c r="AP105" s="203" t="s">
        <v>614</v>
      </c>
      <c r="AQ105" s="325"/>
      <c r="AR105" s="325"/>
      <c r="AS105" s="327"/>
      <c r="AT105" s="327"/>
      <c r="AU105" s="334"/>
      <c r="AV105" s="334"/>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4"/>
      <c r="B106" s="324"/>
      <c r="C106" s="325"/>
      <c r="D106" s="336"/>
      <c r="E106" s="325"/>
      <c r="F106" s="324"/>
      <c r="G106" s="203" t="s">
        <v>260</v>
      </c>
      <c r="H106" s="203" t="s">
        <v>35</v>
      </c>
      <c r="I106" s="203" t="s">
        <v>892</v>
      </c>
      <c r="J106" s="324"/>
      <c r="K106" s="324"/>
      <c r="L106" s="324"/>
      <c r="M106" s="324"/>
      <c r="N106" s="324"/>
      <c r="O106" s="332"/>
      <c r="P106" s="324"/>
      <c r="Q106" s="332"/>
      <c r="R106" s="332"/>
      <c r="S106" s="128" t="s">
        <v>315</v>
      </c>
      <c r="T106" s="129">
        <f t="shared" si="216"/>
        <v>1</v>
      </c>
      <c r="U106" s="325"/>
      <c r="V106" s="325"/>
      <c r="W106" s="203" t="s">
        <v>919</v>
      </c>
      <c r="X106" s="324"/>
      <c r="Y106" s="329"/>
      <c r="Z106" s="206">
        <f t="shared" si="217"/>
        <v>2</v>
      </c>
      <c r="AA106" s="203" t="s">
        <v>319</v>
      </c>
      <c r="AB106" s="203"/>
      <c r="AC106" s="329"/>
      <c r="AD106" s="325"/>
      <c r="AE106" s="202">
        <f t="shared" si="218"/>
        <v>1</v>
      </c>
      <c r="AF106" s="203" t="s">
        <v>295</v>
      </c>
      <c r="AG106" s="203" t="s">
        <v>925</v>
      </c>
      <c r="AH106" s="329"/>
      <c r="AI106" s="325"/>
      <c r="AJ106" s="202">
        <f t="shared" si="219"/>
        <v>1</v>
      </c>
      <c r="AK106" s="203" t="s">
        <v>292</v>
      </c>
      <c r="AL106" s="203" t="s">
        <v>300</v>
      </c>
      <c r="AM106" s="329"/>
      <c r="AN106" s="325"/>
      <c r="AO106" s="202">
        <f t="shared" si="238"/>
        <v>1</v>
      </c>
      <c r="AP106" s="203" t="s">
        <v>614</v>
      </c>
      <c r="AQ106" s="325"/>
      <c r="AR106" s="325"/>
      <c r="AS106" s="327"/>
      <c r="AT106" s="327"/>
      <c r="AU106" s="334"/>
      <c r="AV106" s="334"/>
      <c r="AW106" s="203" t="s">
        <v>90</v>
      </c>
      <c r="AX106" s="203" t="s">
        <v>943</v>
      </c>
      <c r="AY106" s="131">
        <v>45626</v>
      </c>
      <c r="AZ106" s="131"/>
      <c r="BA106" s="207"/>
      <c r="BB106" s="145"/>
      <c r="BC106" s="145"/>
      <c r="BD106" s="145"/>
      <c r="BE106" s="145"/>
      <c r="BF106" s="145"/>
      <c r="BG106" s="145"/>
      <c r="BH106" s="145"/>
    </row>
    <row r="107" spans="1:60" ht="63.75" hidden="1" customHeight="1" x14ac:dyDescent="0.2">
      <c r="A107" s="324">
        <v>33</v>
      </c>
      <c r="B107" s="324" t="s">
        <v>425</v>
      </c>
      <c r="C107" s="325" t="str">
        <f>+VLOOKUP(B107,$A$568:$B$606,2,0)</f>
        <v>LEONEAL ARIAS MONTOYA</v>
      </c>
      <c r="D107" s="336" t="s">
        <v>150</v>
      </c>
      <c r="E107" s="325"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4" t="s">
        <v>265</v>
      </c>
      <c r="G107" s="203" t="s">
        <v>260</v>
      </c>
      <c r="H107" s="203" t="s">
        <v>37</v>
      </c>
      <c r="I107" s="127" t="s">
        <v>566</v>
      </c>
      <c r="J107" s="324" t="s">
        <v>107</v>
      </c>
      <c r="K107" s="324" t="s">
        <v>956</v>
      </c>
      <c r="L107" s="324" t="s">
        <v>957</v>
      </c>
      <c r="M107" s="324" t="s">
        <v>958</v>
      </c>
      <c r="N107" s="324" t="s">
        <v>147</v>
      </c>
      <c r="O107" s="332">
        <f t="shared" ref="O107" si="392">IF(N107="ALTA",5,IF(N107="MEDIO ALTA",4,IF(N107="MEDIA",3,IF(N107="MEDIO BAJA",2,IF(N107="BAJA",1,0)))))</f>
        <v>2</v>
      </c>
      <c r="P107" s="324" t="s">
        <v>139</v>
      </c>
      <c r="Q107" s="332">
        <f t="shared" ref="Q107" si="393">IF(P107="ALTO",5,IF(P107="MEDIO-ALTO",4,IF(P107="MEDIO",3,IF(P107="MEDIO-BAJO",2,IF(P107="BAJO",1,0)))))</f>
        <v>5</v>
      </c>
      <c r="R107" s="332">
        <f t="shared" ref="R107" si="394">Q107*O107</f>
        <v>10</v>
      </c>
      <c r="S107" s="128" t="s">
        <v>315</v>
      </c>
      <c r="T107" s="129">
        <f t="shared" si="216"/>
        <v>1</v>
      </c>
      <c r="U107" s="325">
        <f t="shared" ref="U107" si="395">ROUND(AVERAGEIF(T107:T109,"&gt;0"),0)</f>
        <v>1</v>
      </c>
      <c r="V107" s="325">
        <f t="shared" ref="V107" si="396">U107*0.6</f>
        <v>0.6</v>
      </c>
      <c r="W107" s="203" t="s">
        <v>968</v>
      </c>
      <c r="X107" s="324">
        <f t="shared" ref="X107" si="397">IF(S107="No_existen",5*$X$10,Y107*$X$10)</f>
        <v>0.15000000000000002</v>
      </c>
      <c r="Y107" s="329">
        <f t="shared" ref="Y107" si="398">ROUND(AVERAGEIF(Z107:Z109,"&gt;0"),0)</f>
        <v>3</v>
      </c>
      <c r="Z107" s="206">
        <f t="shared" si="217"/>
        <v>2</v>
      </c>
      <c r="AA107" s="203" t="s">
        <v>319</v>
      </c>
      <c r="AB107" s="203"/>
      <c r="AC107" s="329">
        <f t="shared" ref="AC107" si="399">IF(S107="No_existen",5*$AC$10,AD107*$AC$10)</f>
        <v>0.3</v>
      </c>
      <c r="AD107" s="325">
        <f t="shared" ref="AD107" si="400">ROUND(AVERAGEIF(AE107:AE109,"&gt;0"),0)</f>
        <v>2</v>
      </c>
      <c r="AE107" s="202">
        <f t="shared" si="218"/>
        <v>4</v>
      </c>
      <c r="AF107" s="203" t="s">
        <v>294</v>
      </c>
      <c r="AG107" s="203"/>
      <c r="AH107" s="329">
        <f t="shared" ref="AH107" si="401">IF(S107="No_existen",5*$AH$10,AI107*$AH$10)</f>
        <v>0.1</v>
      </c>
      <c r="AI107" s="325">
        <f t="shared" ref="AI107" si="402">ROUND(AVERAGEIF(AJ107:AJ109,"&gt;0"),0)</f>
        <v>1</v>
      </c>
      <c r="AJ107" s="202">
        <f t="shared" si="219"/>
        <v>1</v>
      </c>
      <c r="AK107" s="203" t="s">
        <v>292</v>
      </c>
      <c r="AL107" s="203" t="s">
        <v>300</v>
      </c>
      <c r="AM107" s="329">
        <f t="shared" ref="AM107" si="403">IF(S107="No_existen",5*$AM$10,AN107*$AM$10)</f>
        <v>0.1</v>
      </c>
      <c r="AN107" s="325">
        <f t="shared" ref="AN107" si="404">ROUND(AVERAGEIF(AO107:AO109,"&gt;0"),0)</f>
        <v>1</v>
      </c>
      <c r="AO107" s="202">
        <f t="shared" si="238"/>
        <v>1</v>
      </c>
      <c r="AP107" s="203" t="s">
        <v>614</v>
      </c>
      <c r="AQ107" s="325">
        <f t="shared" ref="AQ107" si="405">ROUND(AVERAGE(U107,Y107,AD107,AI107,AN107),0)</f>
        <v>2</v>
      </c>
      <c r="AR107" s="325" t="str">
        <f t="shared" ref="AR107" si="406">IF(AQ107&lt;1.5,"FUERTE",IF(AND(AQ107&gt;=1.5,AQ107&lt;2.5),"ACEPTABLE",IF(AQ107&gt;=5,"INEXISTENTE","DÉBIL")))</f>
        <v>ACEPTABLE</v>
      </c>
      <c r="AS107" s="327">
        <f t="shared" ref="AS107" si="407">IF(R107=0,0,ROUND((R107*AQ107),0))</f>
        <v>20</v>
      </c>
      <c r="AT107" s="327" t="str">
        <f t="shared" ref="AT107" si="408">IF(AS107&gt;=36,"GRAVE", IF(AS107&lt;=10, "LEVE", "MODERADO"))</f>
        <v>MODERADO</v>
      </c>
      <c r="AU107" s="337" t="s">
        <v>986</v>
      </c>
      <c r="AV107" s="344">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4"/>
      <c r="B108" s="324"/>
      <c r="C108" s="325"/>
      <c r="D108" s="336"/>
      <c r="E108" s="325"/>
      <c r="F108" s="324"/>
      <c r="G108" s="203" t="s">
        <v>261</v>
      </c>
      <c r="H108" s="203" t="s">
        <v>41</v>
      </c>
      <c r="I108" s="127" t="s">
        <v>948</v>
      </c>
      <c r="J108" s="324"/>
      <c r="K108" s="324"/>
      <c r="L108" s="324"/>
      <c r="M108" s="324"/>
      <c r="N108" s="324"/>
      <c r="O108" s="332"/>
      <c r="P108" s="324"/>
      <c r="Q108" s="332"/>
      <c r="R108" s="332"/>
      <c r="S108" s="128" t="s">
        <v>315</v>
      </c>
      <c r="T108" s="129">
        <f t="shared" si="216"/>
        <v>1</v>
      </c>
      <c r="U108" s="325"/>
      <c r="V108" s="325"/>
      <c r="W108" s="203" t="s">
        <v>969</v>
      </c>
      <c r="X108" s="324"/>
      <c r="Y108" s="329"/>
      <c r="Z108" s="206">
        <f t="shared" si="217"/>
        <v>4</v>
      </c>
      <c r="AA108" s="203" t="s">
        <v>318</v>
      </c>
      <c r="AB108" s="203"/>
      <c r="AC108" s="329"/>
      <c r="AD108" s="325"/>
      <c r="AE108" s="202">
        <f t="shared" si="218"/>
        <v>1</v>
      </c>
      <c r="AF108" s="203" t="s">
        <v>295</v>
      </c>
      <c r="AG108" s="203" t="s">
        <v>984</v>
      </c>
      <c r="AH108" s="329"/>
      <c r="AI108" s="325"/>
      <c r="AJ108" s="202">
        <f t="shared" si="219"/>
        <v>1</v>
      </c>
      <c r="AK108" s="203" t="s">
        <v>292</v>
      </c>
      <c r="AL108" s="203" t="s">
        <v>299</v>
      </c>
      <c r="AM108" s="329"/>
      <c r="AN108" s="325"/>
      <c r="AO108" s="202">
        <f t="shared" si="238"/>
        <v>1</v>
      </c>
      <c r="AP108" s="203" t="s">
        <v>614</v>
      </c>
      <c r="AQ108" s="325"/>
      <c r="AR108" s="325"/>
      <c r="AS108" s="327"/>
      <c r="AT108" s="327"/>
      <c r="AU108" s="337"/>
      <c r="AV108" s="344"/>
      <c r="AW108" s="203"/>
      <c r="AX108" s="203"/>
      <c r="AY108" s="130"/>
      <c r="AZ108" s="131"/>
      <c r="BA108" s="207"/>
      <c r="BB108" s="145"/>
      <c r="BC108" s="145"/>
      <c r="BD108" s="145"/>
      <c r="BE108" s="145"/>
      <c r="BF108" s="145"/>
      <c r="BG108" s="145"/>
      <c r="BH108" s="145"/>
    </row>
    <row r="109" spans="1:60" ht="63.75" hidden="1" customHeight="1" x14ac:dyDescent="0.2">
      <c r="A109" s="324"/>
      <c r="B109" s="324"/>
      <c r="C109" s="325"/>
      <c r="D109" s="336"/>
      <c r="E109" s="325"/>
      <c r="F109" s="324"/>
      <c r="G109" s="203"/>
      <c r="H109" s="203"/>
      <c r="I109" s="127"/>
      <c r="J109" s="324"/>
      <c r="K109" s="324"/>
      <c r="L109" s="324"/>
      <c r="M109" s="324"/>
      <c r="N109" s="324"/>
      <c r="O109" s="332"/>
      <c r="P109" s="324"/>
      <c r="Q109" s="332"/>
      <c r="R109" s="332"/>
      <c r="S109" s="128" t="s">
        <v>315</v>
      </c>
      <c r="T109" s="129">
        <f t="shared" si="216"/>
        <v>1</v>
      </c>
      <c r="U109" s="325"/>
      <c r="V109" s="325"/>
      <c r="W109" s="203" t="s">
        <v>970</v>
      </c>
      <c r="X109" s="324"/>
      <c r="Y109" s="329"/>
      <c r="Z109" s="206">
        <f t="shared" si="217"/>
        <v>4</v>
      </c>
      <c r="AA109" s="203" t="s">
        <v>318</v>
      </c>
      <c r="AB109" s="203"/>
      <c r="AC109" s="329"/>
      <c r="AD109" s="325"/>
      <c r="AE109" s="202">
        <f t="shared" si="218"/>
        <v>1</v>
      </c>
      <c r="AF109" s="203" t="s">
        <v>295</v>
      </c>
      <c r="AG109" s="203" t="s">
        <v>985</v>
      </c>
      <c r="AH109" s="329"/>
      <c r="AI109" s="325"/>
      <c r="AJ109" s="202">
        <f t="shared" si="219"/>
        <v>1</v>
      </c>
      <c r="AK109" s="203" t="s">
        <v>292</v>
      </c>
      <c r="AL109" s="203" t="s">
        <v>305</v>
      </c>
      <c r="AM109" s="329"/>
      <c r="AN109" s="325"/>
      <c r="AO109" s="202">
        <f t="shared" si="238"/>
        <v>1</v>
      </c>
      <c r="AP109" s="203" t="s">
        <v>614</v>
      </c>
      <c r="AQ109" s="325"/>
      <c r="AR109" s="325"/>
      <c r="AS109" s="327"/>
      <c r="AT109" s="327"/>
      <c r="AU109" s="337"/>
      <c r="AV109" s="344"/>
      <c r="AW109" s="203"/>
      <c r="AX109" s="203"/>
      <c r="AY109" s="130"/>
      <c r="AZ109" s="131"/>
      <c r="BA109" s="207"/>
      <c r="BB109" s="145"/>
      <c r="BC109" s="145"/>
      <c r="BD109" s="145"/>
      <c r="BE109" s="145"/>
      <c r="BF109" s="145"/>
      <c r="BG109" s="145"/>
      <c r="BH109" s="145"/>
    </row>
    <row r="110" spans="1:60" ht="63.75" hidden="1" customHeight="1" x14ac:dyDescent="0.2">
      <c r="A110" s="324">
        <v>34</v>
      </c>
      <c r="B110" s="324" t="s">
        <v>425</v>
      </c>
      <c r="C110" s="325" t="str">
        <f>+VLOOKUP(B110,$A$568:$B$606,2,0)</f>
        <v>LEONEAL ARIAS MONTOYA</v>
      </c>
      <c r="D110" s="336" t="s">
        <v>150</v>
      </c>
      <c r="E110" s="325"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4" t="s">
        <v>265</v>
      </c>
      <c r="G110" s="203" t="s">
        <v>261</v>
      </c>
      <c r="H110" s="203" t="s">
        <v>39</v>
      </c>
      <c r="I110" s="128" t="s">
        <v>949</v>
      </c>
      <c r="J110" s="324" t="s">
        <v>107</v>
      </c>
      <c r="K110" s="324" t="s">
        <v>896</v>
      </c>
      <c r="L110" s="324" t="s">
        <v>959</v>
      </c>
      <c r="M110" s="324" t="s">
        <v>687</v>
      </c>
      <c r="N110" s="324" t="s">
        <v>127</v>
      </c>
      <c r="O110" s="332">
        <f t="shared" ref="O110" si="409">IF(N110="ALTA",5,IF(N110="MEDIO ALTA",4,IF(N110="MEDIA",3,IF(N110="MEDIO BAJA",2,IF(N110="BAJA",1,0)))))</f>
        <v>1</v>
      </c>
      <c r="P110" s="324" t="s">
        <v>208</v>
      </c>
      <c r="Q110" s="332">
        <f t="shared" ref="Q110" si="410">IF(P110="ALTO",5,IF(P110="MEDIO-ALTO",4,IF(P110="MEDIO",3,IF(P110="MEDIO-BAJO",2,IF(P110="BAJO",1,0)))))</f>
        <v>2</v>
      </c>
      <c r="R110" s="332">
        <f t="shared" ref="R110" si="411">Q110*O110</f>
        <v>2</v>
      </c>
      <c r="S110" s="128" t="s">
        <v>315</v>
      </c>
      <c r="T110" s="129">
        <f t="shared" si="216"/>
        <v>1</v>
      </c>
      <c r="U110" s="325">
        <f t="shared" ref="U110" si="412">ROUND(AVERAGEIF(T110:T112,"&gt;0"),0)</f>
        <v>1</v>
      </c>
      <c r="V110" s="325">
        <f t="shared" ref="V110" si="413">U110*0.6</f>
        <v>0.6</v>
      </c>
      <c r="W110" s="203" t="s">
        <v>971</v>
      </c>
      <c r="X110" s="324">
        <f t="shared" ref="X110" si="414">IF(S110="No_existen",5*$X$10,Y110*$X$10)</f>
        <v>0.1</v>
      </c>
      <c r="Y110" s="329">
        <f t="shared" ref="Y110" si="415">ROUND(AVERAGEIF(Z110:Z112,"&gt;0"),0)</f>
        <v>2</v>
      </c>
      <c r="Z110" s="206">
        <f t="shared" si="217"/>
        <v>1</v>
      </c>
      <c r="AA110" s="203" t="s">
        <v>320</v>
      </c>
      <c r="AB110" s="203" t="s">
        <v>981</v>
      </c>
      <c r="AC110" s="329">
        <f t="shared" ref="AC110" si="416">IF(S110="No_existen",5*$AC$10,AD110*$AC$10)</f>
        <v>0.44999999999999996</v>
      </c>
      <c r="AD110" s="325">
        <f t="shared" ref="AD110" si="417">ROUND(AVERAGEIF(AE110:AE112,"&gt;0"),0)</f>
        <v>3</v>
      </c>
      <c r="AE110" s="202">
        <f t="shared" si="218"/>
        <v>4</v>
      </c>
      <c r="AF110" s="203" t="s">
        <v>294</v>
      </c>
      <c r="AG110" s="203"/>
      <c r="AH110" s="329">
        <f t="shared" ref="AH110" si="418">IF(S110="No_existen",5*$AH$10,AI110*$AH$10)</f>
        <v>0.1</v>
      </c>
      <c r="AI110" s="325">
        <f t="shared" ref="AI110" si="419">ROUND(AVERAGEIF(AJ110:AJ112,"&gt;0"),0)</f>
        <v>1</v>
      </c>
      <c r="AJ110" s="202">
        <f t="shared" si="219"/>
        <v>1</v>
      </c>
      <c r="AK110" s="203" t="s">
        <v>292</v>
      </c>
      <c r="AL110" s="203" t="s">
        <v>307</v>
      </c>
      <c r="AM110" s="329">
        <f t="shared" ref="AM110" si="420">IF(S110="No_existen",5*$AM$10,AN110*$AM$10)</f>
        <v>0.2</v>
      </c>
      <c r="AN110" s="325">
        <f t="shared" ref="AN110" si="421">ROUND(AVERAGEIF(AO110:AO112,"&gt;0"),0)</f>
        <v>2</v>
      </c>
      <c r="AO110" s="202">
        <f t="shared" si="238"/>
        <v>1</v>
      </c>
      <c r="AP110" s="203" t="s">
        <v>614</v>
      </c>
      <c r="AQ110" s="325">
        <f t="shared" ref="AQ110" si="422">ROUND(AVERAGE(U110,Y110,AD110,AI110,AN110),0)</f>
        <v>2</v>
      </c>
      <c r="AR110" s="325" t="str">
        <f t="shared" ref="AR110" si="423">IF(AQ110&lt;1.5,"FUERTE",IF(AND(AQ110&gt;=1.5,AQ110&lt;2.5),"ACEPTABLE",IF(AQ110&gt;=5,"INEXISTENTE","DÉBIL")))</f>
        <v>ACEPTABLE</v>
      </c>
      <c r="AS110" s="327">
        <f t="shared" ref="AS110" si="424">IF(R110=0,0,ROUND((R110*AQ110),0))</f>
        <v>4</v>
      </c>
      <c r="AT110" s="327" t="str">
        <f t="shared" ref="AT110" si="425">IF(AS110&gt;=36,"GRAVE", IF(AS110&lt;=10, "LEVE", "MODERADO"))</f>
        <v>LEVE</v>
      </c>
      <c r="AU110" s="334" t="s">
        <v>987</v>
      </c>
      <c r="AV110" s="334">
        <v>10.94</v>
      </c>
      <c r="AW110" s="203" t="s">
        <v>89</v>
      </c>
      <c r="AX110" s="203"/>
      <c r="AY110" s="130"/>
      <c r="AZ110" s="131"/>
      <c r="BA110" s="207"/>
      <c r="BB110" s="145"/>
      <c r="BC110" s="145"/>
      <c r="BD110" s="145"/>
      <c r="BE110" s="145"/>
      <c r="BF110" s="145"/>
      <c r="BG110" s="145"/>
      <c r="BH110" s="145"/>
    </row>
    <row r="111" spans="1:60" ht="63.75" hidden="1" customHeight="1" x14ac:dyDescent="0.2">
      <c r="A111" s="324"/>
      <c r="B111" s="324"/>
      <c r="C111" s="325"/>
      <c r="D111" s="336"/>
      <c r="E111" s="325"/>
      <c r="F111" s="324"/>
      <c r="G111" s="203" t="s">
        <v>260</v>
      </c>
      <c r="H111" s="203" t="s">
        <v>37</v>
      </c>
      <c r="I111" s="128" t="s">
        <v>673</v>
      </c>
      <c r="J111" s="324"/>
      <c r="K111" s="324"/>
      <c r="L111" s="324"/>
      <c r="M111" s="324"/>
      <c r="N111" s="324"/>
      <c r="O111" s="332"/>
      <c r="P111" s="324"/>
      <c r="Q111" s="332"/>
      <c r="R111" s="332"/>
      <c r="S111" s="128" t="s">
        <v>315</v>
      </c>
      <c r="T111" s="129">
        <f t="shared" si="216"/>
        <v>1</v>
      </c>
      <c r="U111" s="325"/>
      <c r="V111" s="325"/>
      <c r="W111" s="203" t="s">
        <v>596</v>
      </c>
      <c r="X111" s="324"/>
      <c r="Y111" s="329"/>
      <c r="Z111" s="206">
        <f t="shared" si="217"/>
        <v>1</v>
      </c>
      <c r="AA111" s="203" t="s">
        <v>320</v>
      </c>
      <c r="AB111" s="203" t="s">
        <v>981</v>
      </c>
      <c r="AC111" s="329"/>
      <c r="AD111" s="325"/>
      <c r="AE111" s="202">
        <f t="shared" si="218"/>
        <v>4</v>
      </c>
      <c r="AF111" s="203" t="s">
        <v>294</v>
      </c>
      <c r="AG111" s="203"/>
      <c r="AH111" s="329"/>
      <c r="AI111" s="325"/>
      <c r="AJ111" s="202">
        <f t="shared" si="219"/>
        <v>1</v>
      </c>
      <c r="AK111" s="203" t="s">
        <v>292</v>
      </c>
      <c r="AL111" s="203" t="s">
        <v>307</v>
      </c>
      <c r="AM111" s="329"/>
      <c r="AN111" s="325"/>
      <c r="AO111" s="202">
        <f t="shared" si="238"/>
        <v>4</v>
      </c>
      <c r="AP111" s="203" t="s">
        <v>613</v>
      </c>
      <c r="AQ111" s="325"/>
      <c r="AR111" s="325"/>
      <c r="AS111" s="327"/>
      <c r="AT111" s="327"/>
      <c r="AU111" s="334"/>
      <c r="AV111" s="334"/>
      <c r="AW111" s="203" t="s">
        <v>89</v>
      </c>
      <c r="AX111" s="203"/>
      <c r="AY111" s="130"/>
      <c r="AZ111" s="131"/>
      <c r="BA111" s="207"/>
      <c r="BB111" s="145"/>
      <c r="BC111" s="145"/>
      <c r="BD111" s="145"/>
      <c r="BE111" s="145"/>
      <c r="BF111" s="145"/>
      <c r="BG111" s="145"/>
      <c r="BH111" s="145"/>
    </row>
    <row r="112" spans="1:60" ht="63.75" hidden="1" customHeight="1" x14ac:dyDescent="0.2">
      <c r="A112" s="324"/>
      <c r="B112" s="324"/>
      <c r="C112" s="325"/>
      <c r="D112" s="336"/>
      <c r="E112" s="325"/>
      <c r="F112" s="324"/>
      <c r="G112" s="203" t="s">
        <v>260</v>
      </c>
      <c r="H112" s="203" t="s">
        <v>34</v>
      </c>
      <c r="I112" s="128" t="s">
        <v>950</v>
      </c>
      <c r="J112" s="324"/>
      <c r="K112" s="324"/>
      <c r="L112" s="324"/>
      <c r="M112" s="324"/>
      <c r="N112" s="324"/>
      <c r="O112" s="332"/>
      <c r="P112" s="324"/>
      <c r="Q112" s="332"/>
      <c r="R112" s="332"/>
      <c r="S112" s="128" t="s">
        <v>315</v>
      </c>
      <c r="T112" s="129">
        <f t="shared" si="216"/>
        <v>1</v>
      </c>
      <c r="U112" s="325"/>
      <c r="V112" s="325"/>
      <c r="W112" s="203" t="s">
        <v>972</v>
      </c>
      <c r="X112" s="324"/>
      <c r="Y112" s="329"/>
      <c r="Z112" s="206">
        <f t="shared" si="217"/>
        <v>4</v>
      </c>
      <c r="AA112" s="203" t="s">
        <v>318</v>
      </c>
      <c r="AB112" s="203"/>
      <c r="AC112" s="329"/>
      <c r="AD112" s="325"/>
      <c r="AE112" s="202">
        <f t="shared" si="218"/>
        <v>1</v>
      </c>
      <c r="AF112" s="203" t="s">
        <v>295</v>
      </c>
      <c r="AG112" s="203" t="s">
        <v>984</v>
      </c>
      <c r="AH112" s="329"/>
      <c r="AI112" s="325"/>
      <c r="AJ112" s="202">
        <f t="shared" si="219"/>
        <v>1</v>
      </c>
      <c r="AK112" s="203" t="s">
        <v>292</v>
      </c>
      <c r="AL112" s="203" t="s">
        <v>307</v>
      </c>
      <c r="AM112" s="329"/>
      <c r="AN112" s="325"/>
      <c r="AO112" s="202">
        <f t="shared" si="238"/>
        <v>1</v>
      </c>
      <c r="AP112" s="203" t="s">
        <v>614</v>
      </c>
      <c r="AQ112" s="325"/>
      <c r="AR112" s="325"/>
      <c r="AS112" s="327"/>
      <c r="AT112" s="327"/>
      <c r="AU112" s="334"/>
      <c r="AV112" s="334"/>
      <c r="AW112" s="203" t="s">
        <v>89</v>
      </c>
      <c r="AX112" s="203"/>
      <c r="AY112" s="130"/>
      <c r="AZ112" s="131"/>
      <c r="BA112" s="207"/>
      <c r="BB112" s="145"/>
      <c r="BC112" s="145"/>
      <c r="BD112" s="145"/>
      <c r="BE112" s="145"/>
      <c r="BF112" s="145"/>
      <c r="BG112" s="145"/>
      <c r="BH112" s="145"/>
    </row>
    <row r="113" spans="1:60" ht="63.75" hidden="1" customHeight="1" x14ac:dyDescent="0.2">
      <c r="A113" s="324">
        <v>35</v>
      </c>
      <c r="B113" s="324" t="s">
        <v>425</v>
      </c>
      <c r="C113" s="325" t="str">
        <f>+VLOOKUP(B113,$A$568:$B$606,2,0)</f>
        <v>LEONEAL ARIAS MONTOYA</v>
      </c>
      <c r="D113" s="336" t="s">
        <v>164</v>
      </c>
      <c r="E113" s="325"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4" t="s">
        <v>265</v>
      </c>
      <c r="G113" s="203" t="s">
        <v>261</v>
      </c>
      <c r="H113" s="203" t="s">
        <v>41</v>
      </c>
      <c r="I113" s="203" t="s">
        <v>951</v>
      </c>
      <c r="J113" s="324" t="s">
        <v>107</v>
      </c>
      <c r="K113" s="324" t="s">
        <v>960</v>
      </c>
      <c r="L113" s="324" t="s">
        <v>961</v>
      </c>
      <c r="M113" s="324" t="s">
        <v>962</v>
      </c>
      <c r="N113" s="324" t="s">
        <v>127</v>
      </c>
      <c r="O113" s="332">
        <f t="shared" ref="O113" si="426">IF(N113="ALTA",5,IF(N113="MEDIO ALTA",4,IF(N113="MEDIA",3,IF(N113="MEDIO BAJA",2,IF(N113="BAJA",1,0)))))</f>
        <v>1</v>
      </c>
      <c r="P113" s="324" t="s">
        <v>141</v>
      </c>
      <c r="Q113" s="332">
        <f t="shared" ref="Q113" si="427">IF(P113="ALTO",5,IF(P113="MEDIO-ALTO",4,IF(P113="MEDIO",3,IF(P113="MEDIO-BAJO",2,IF(P113="BAJO",1,0)))))</f>
        <v>1</v>
      </c>
      <c r="R113" s="332">
        <f t="shared" ref="R113" si="428">Q113*O113</f>
        <v>1</v>
      </c>
      <c r="S113" s="128" t="s">
        <v>315</v>
      </c>
      <c r="T113" s="129">
        <f t="shared" si="216"/>
        <v>1</v>
      </c>
      <c r="U113" s="325">
        <f t="shared" ref="U113" si="429">ROUND(AVERAGEIF(T113:T115,"&gt;0"),0)</f>
        <v>1</v>
      </c>
      <c r="V113" s="325">
        <f t="shared" ref="V113" si="430">U113*0.6</f>
        <v>0.6</v>
      </c>
      <c r="W113" s="203" t="s">
        <v>973</v>
      </c>
      <c r="X113" s="324">
        <f t="shared" ref="X113" si="431">IF(S113="No_existen",5*$X$10,Y113*$X$10)</f>
        <v>0.05</v>
      </c>
      <c r="Y113" s="329">
        <f t="shared" ref="Y113" si="432">ROUND(AVERAGEIF(Z113:Z115,"&gt;0"),0)</f>
        <v>1</v>
      </c>
      <c r="Z113" s="206">
        <f t="shared" si="217"/>
        <v>1</v>
      </c>
      <c r="AA113" s="203" t="s">
        <v>320</v>
      </c>
      <c r="AB113" s="203" t="s">
        <v>981</v>
      </c>
      <c r="AC113" s="329">
        <f t="shared" ref="AC113" si="433">IF(S113="No_existen",5*$AC$10,AD113*$AC$10)</f>
        <v>0.6</v>
      </c>
      <c r="AD113" s="325">
        <f t="shared" ref="AD113" si="434">ROUND(AVERAGEIF(AE113:AE115,"&gt;0"),0)</f>
        <v>4</v>
      </c>
      <c r="AE113" s="202">
        <f t="shared" si="218"/>
        <v>4</v>
      </c>
      <c r="AF113" s="203" t="s">
        <v>294</v>
      </c>
      <c r="AG113" s="203"/>
      <c r="AH113" s="329">
        <f t="shared" ref="AH113" si="435">IF(S113="No_existen",5*$AH$10,AI113*$AH$10)</f>
        <v>0.1</v>
      </c>
      <c r="AI113" s="325">
        <f t="shared" ref="AI113" si="436">ROUND(AVERAGEIF(AJ113:AJ115,"&gt;0"),0)</f>
        <v>1</v>
      </c>
      <c r="AJ113" s="202">
        <f t="shared" si="219"/>
        <v>1</v>
      </c>
      <c r="AK113" s="203" t="s">
        <v>292</v>
      </c>
      <c r="AL113" s="203" t="s">
        <v>307</v>
      </c>
      <c r="AM113" s="329">
        <f t="shared" ref="AM113" si="437">IF(S113="No_existen",5*$AM$10,AN113*$AM$10)</f>
        <v>0.2</v>
      </c>
      <c r="AN113" s="325">
        <f t="shared" ref="AN113" si="438">ROUND(AVERAGEIF(AO113:AO115,"&gt;0"),0)</f>
        <v>2</v>
      </c>
      <c r="AO113" s="202">
        <f t="shared" si="238"/>
        <v>1</v>
      </c>
      <c r="AP113" s="203" t="s">
        <v>614</v>
      </c>
      <c r="AQ113" s="325">
        <f t="shared" ref="AQ113" si="439">ROUND(AVERAGE(U113,Y113,AD113,AI113,AN113),0)</f>
        <v>2</v>
      </c>
      <c r="AR113" s="325" t="str">
        <f t="shared" ref="AR113" si="440">IF(AQ113&lt;1.5,"FUERTE",IF(AND(AQ113&gt;=1.5,AQ113&lt;2.5),"ACEPTABLE",IF(AQ113&gt;=5,"INEXISTENTE","DÉBIL")))</f>
        <v>ACEPTABLE</v>
      </c>
      <c r="AS113" s="327">
        <f t="shared" ref="AS113" si="441">IF(R113=0,0,ROUND((R113*AQ113),0))</f>
        <v>2</v>
      </c>
      <c r="AT113" s="327" t="str">
        <f t="shared" ref="AT113" si="442">IF(AS113&gt;=36,"GRAVE", IF(AS113&lt;=10, "LEVE", "MODERADO"))</f>
        <v>LEVE</v>
      </c>
      <c r="AU113" s="334" t="s">
        <v>988</v>
      </c>
      <c r="AV113" s="343">
        <v>8</v>
      </c>
      <c r="AW113" s="203" t="s">
        <v>89</v>
      </c>
      <c r="AX113" s="203"/>
      <c r="AY113" s="130"/>
      <c r="AZ113" s="131"/>
      <c r="BA113" s="207"/>
      <c r="BB113" s="145"/>
      <c r="BC113" s="145"/>
      <c r="BD113" s="145"/>
      <c r="BE113" s="145"/>
      <c r="BF113" s="145"/>
      <c r="BG113" s="145"/>
      <c r="BH113" s="145"/>
    </row>
    <row r="114" spans="1:60" ht="63.75" hidden="1" customHeight="1" x14ac:dyDescent="0.2">
      <c r="A114" s="324"/>
      <c r="B114" s="324"/>
      <c r="C114" s="325"/>
      <c r="D114" s="336"/>
      <c r="E114" s="325"/>
      <c r="F114" s="324"/>
      <c r="G114" s="203" t="s">
        <v>260</v>
      </c>
      <c r="H114" s="203" t="s">
        <v>37</v>
      </c>
      <c r="I114" s="203" t="s">
        <v>569</v>
      </c>
      <c r="J114" s="324"/>
      <c r="K114" s="324"/>
      <c r="L114" s="324"/>
      <c r="M114" s="324"/>
      <c r="N114" s="324"/>
      <c r="O114" s="332"/>
      <c r="P114" s="324"/>
      <c r="Q114" s="332"/>
      <c r="R114" s="332"/>
      <c r="S114" s="128" t="s">
        <v>315</v>
      </c>
      <c r="T114" s="129">
        <f t="shared" si="216"/>
        <v>1</v>
      </c>
      <c r="U114" s="325"/>
      <c r="V114" s="325"/>
      <c r="W114" s="203" t="s">
        <v>596</v>
      </c>
      <c r="X114" s="324"/>
      <c r="Y114" s="329"/>
      <c r="Z114" s="206">
        <f t="shared" si="217"/>
        <v>1</v>
      </c>
      <c r="AA114" s="203" t="s">
        <v>320</v>
      </c>
      <c r="AB114" s="203" t="s">
        <v>981</v>
      </c>
      <c r="AC114" s="329"/>
      <c r="AD114" s="325"/>
      <c r="AE114" s="202">
        <f t="shared" si="218"/>
        <v>4</v>
      </c>
      <c r="AF114" s="203" t="s">
        <v>294</v>
      </c>
      <c r="AG114" s="203"/>
      <c r="AH114" s="329"/>
      <c r="AI114" s="325"/>
      <c r="AJ114" s="202">
        <f t="shared" si="219"/>
        <v>1</v>
      </c>
      <c r="AK114" s="203" t="s">
        <v>292</v>
      </c>
      <c r="AL114" s="203" t="s">
        <v>307</v>
      </c>
      <c r="AM114" s="329"/>
      <c r="AN114" s="325"/>
      <c r="AO114" s="202">
        <f t="shared" si="238"/>
        <v>4</v>
      </c>
      <c r="AP114" s="203" t="s">
        <v>613</v>
      </c>
      <c r="AQ114" s="325"/>
      <c r="AR114" s="325"/>
      <c r="AS114" s="327"/>
      <c r="AT114" s="327"/>
      <c r="AU114" s="334"/>
      <c r="AV114" s="343"/>
      <c r="AW114" s="203" t="s">
        <v>89</v>
      </c>
      <c r="AX114" s="203"/>
      <c r="AY114" s="130"/>
      <c r="AZ114" s="131"/>
      <c r="BA114" s="207"/>
      <c r="BB114" s="145"/>
      <c r="BC114" s="145"/>
      <c r="BD114" s="145"/>
      <c r="BE114" s="145"/>
      <c r="BF114" s="145"/>
      <c r="BG114" s="145"/>
      <c r="BH114" s="145"/>
    </row>
    <row r="115" spans="1:60" ht="63.75" hidden="1" customHeight="1" x14ac:dyDescent="0.2">
      <c r="A115" s="324"/>
      <c r="B115" s="324"/>
      <c r="C115" s="325"/>
      <c r="D115" s="336"/>
      <c r="E115" s="325"/>
      <c r="F115" s="324"/>
      <c r="G115" s="203" t="s">
        <v>260</v>
      </c>
      <c r="H115" s="203" t="s">
        <v>37</v>
      </c>
      <c r="I115" s="203" t="s">
        <v>951</v>
      </c>
      <c r="J115" s="324"/>
      <c r="K115" s="324"/>
      <c r="L115" s="324"/>
      <c r="M115" s="324"/>
      <c r="N115" s="324"/>
      <c r="O115" s="332"/>
      <c r="P115" s="324"/>
      <c r="Q115" s="332"/>
      <c r="R115" s="332"/>
      <c r="S115" s="128" t="s">
        <v>315</v>
      </c>
      <c r="T115" s="129">
        <f t="shared" si="216"/>
        <v>1</v>
      </c>
      <c r="U115" s="325"/>
      <c r="V115" s="325"/>
      <c r="W115" s="203" t="s">
        <v>974</v>
      </c>
      <c r="X115" s="324"/>
      <c r="Y115" s="329"/>
      <c r="Z115" s="206">
        <f t="shared" si="217"/>
        <v>2</v>
      </c>
      <c r="AA115" s="203" t="s">
        <v>319</v>
      </c>
      <c r="AB115" s="203"/>
      <c r="AC115" s="329"/>
      <c r="AD115" s="325"/>
      <c r="AE115" s="202">
        <f t="shared" si="218"/>
        <v>4</v>
      </c>
      <c r="AF115" s="203" t="s">
        <v>294</v>
      </c>
      <c r="AG115" s="203"/>
      <c r="AH115" s="329"/>
      <c r="AI115" s="325"/>
      <c r="AJ115" s="202">
        <f t="shared" si="219"/>
        <v>1</v>
      </c>
      <c r="AK115" s="203" t="s">
        <v>292</v>
      </c>
      <c r="AL115" s="203" t="s">
        <v>300</v>
      </c>
      <c r="AM115" s="329"/>
      <c r="AN115" s="325"/>
      <c r="AO115" s="202">
        <f t="shared" si="238"/>
        <v>1</v>
      </c>
      <c r="AP115" s="203" t="s">
        <v>614</v>
      </c>
      <c r="AQ115" s="325"/>
      <c r="AR115" s="325"/>
      <c r="AS115" s="327"/>
      <c r="AT115" s="327"/>
      <c r="AU115" s="334"/>
      <c r="AV115" s="343"/>
      <c r="AW115" s="203" t="s">
        <v>89</v>
      </c>
      <c r="AX115" s="203"/>
      <c r="AY115" s="130"/>
      <c r="AZ115" s="131"/>
      <c r="BA115" s="207"/>
      <c r="BB115" s="145"/>
      <c r="BC115" s="145"/>
      <c r="BD115" s="145"/>
      <c r="BE115" s="145"/>
      <c r="BF115" s="145"/>
      <c r="BG115" s="145"/>
      <c r="BH115" s="145"/>
    </row>
    <row r="116" spans="1:60" ht="63.75" hidden="1" customHeight="1" x14ac:dyDescent="0.2">
      <c r="A116" s="324">
        <v>36</v>
      </c>
      <c r="B116" s="324" t="s">
        <v>425</v>
      </c>
      <c r="C116" s="325" t="str">
        <f>+VLOOKUP(B116,$A$568:$B$606,2,0)</f>
        <v>LEONEAL ARIAS MONTOYA</v>
      </c>
      <c r="D116" s="336" t="s">
        <v>164</v>
      </c>
      <c r="E116" s="325"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4" t="s">
        <v>265</v>
      </c>
      <c r="G116" s="203" t="s">
        <v>261</v>
      </c>
      <c r="H116" s="203" t="s">
        <v>262</v>
      </c>
      <c r="I116" s="203" t="s">
        <v>952</v>
      </c>
      <c r="J116" s="324" t="s">
        <v>111</v>
      </c>
      <c r="K116" s="324" t="s">
        <v>963</v>
      </c>
      <c r="L116" s="324" t="s">
        <v>589</v>
      </c>
      <c r="M116" s="324" t="s">
        <v>964</v>
      </c>
      <c r="N116" s="324" t="s">
        <v>104</v>
      </c>
      <c r="O116" s="332">
        <f t="shared" ref="O116" si="443">IF(N116="ALTA",5,IF(N116="MEDIO ALTA",4,IF(N116="MEDIA",3,IF(N116="MEDIO BAJA",2,IF(N116="BAJA",1,0)))))</f>
        <v>3</v>
      </c>
      <c r="P116" s="324" t="s">
        <v>140</v>
      </c>
      <c r="Q116" s="332">
        <f t="shared" ref="Q116" si="444">IF(P116="ALTO",5,IF(P116="MEDIO-ALTO",4,IF(P116="MEDIO",3,IF(P116="MEDIO-BAJO",2,IF(P116="BAJO",1,0)))))</f>
        <v>3</v>
      </c>
      <c r="R116" s="332">
        <f t="shared" ref="R116" si="445">Q116*O116</f>
        <v>9</v>
      </c>
      <c r="S116" s="128" t="s">
        <v>315</v>
      </c>
      <c r="T116" s="129">
        <f t="shared" si="216"/>
        <v>1</v>
      </c>
      <c r="U116" s="325">
        <f t="shared" ref="U116" si="446">ROUND(AVERAGEIF(T116:T118,"&gt;0"),0)</f>
        <v>1</v>
      </c>
      <c r="V116" s="325">
        <f t="shared" ref="V116" si="447">U116*0.6</f>
        <v>0.6</v>
      </c>
      <c r="W116" s="203" t="s">
        <v>598</v>
      </c>
      <c r="X116" s="324">
        <f t="shared" ref="X116" si="448">IF(S116="No_existen",5*$X$10,Y116*$X$10)</f>
        <v>0.1</v>
      </c>
      <c r="Y116" s="329">
        <f t="shared" ref="Y116" si="449">ROUND(AVERAGEIF(Z116:Z118,"&gt;0"),0)</f>
        <v>2</v>
      </c>
      <c r="Z116" s="206">
        <f t="shared" si="217"/>
        <v>2</v>
      </c>
      <c r="AA116" s="203" t="s">
        <v>319</v>
      </c>
      <c r="AB116" s="203"/>
      <c r="AC116" s="329">
        <f t="shared" ref="AC116" si="450">IF(S116="No_existen",5*$AC$10,AD116*$AC$10)</f>
        <v>0.44999999999999996</v>
      </c>
      <c r="AD116" s="325">
        <f t="shared" ref="AD116" si="451">ROUND(AVERAGEIF(AE116:AE118,"&gt;0"),0)</f>
        <v>3</v>
      </c>
      <c r="AE116" s="202">
        <f t="shared" si="218"/>
        <v>4</v>
      </c>
      <c r="AF116" s="203" t="s">
        <v>294</v>
      </c>
      <c r="AG116" s="203"/>
      <c r="AH116" s="329">
        <f t="shared" ref="AH116" si="452">IF(S116="No_existen",5*$AH$10,AI116*$AH$10)</f>
        <v>0.1</v>
      </c>
      <c r="AI116" s="325">
        <f t="shared" ref="AI116" si="453">ROUND(AVERAGEIF(AJ116:AJ118,"&gt;0"),0)</f>
        <v>1</v>
      </c>
      <c r="AJ116" s="202">
        <f t="shared" si="219"/>
        <v>1</v>
      </c>
      <c r="AK116" s="203" t="s">
        <v>292</v>
      </c>
      <c r="AL116" s="203" t="s">
        <v>299</v>
      </c>
      <c r="AM116" s="329">
        <f t="shared" ref="AM116" si="454">IF(S116="No_existen",5*$AM$10,AN116*$AM$10)</f>
        <v>0.2</v>
      </c>
      <c r="AN116" s="325">
        <f t="shared" ref="AN116" si="455">ROUND(AVERAGEIF(AO116:AO118,"&gt;0"),0)</f>
        <v>2</v>
      </c>
      <c r="AO116" s="202">
        <f t="shared" si="238"/>
        <v>4</v>
      </c>
      <c r="AP116" s="203" t="s">
        <v>613</v>
      </c>
      <c r="AQ116" s="325">
        <f t="shared" ref="AQ116" si="456">ROUND(AVERAGE(U116,Y116,AD116,AI116,AN116),0)</f>
        <v>2</v>
      </c>
      <c r="AR116" s="325" t="str">
        <f t="shared" ref="AR116" si="457">IF(AQ116&lt;1.5,"FUERTE",IF(AND(AQ116&gt;=1.5,AQ116&lt;2.5),"ACEPTABLE",IF(AQ116&gt;=5,"INEXISTENTE","DÉBIL")))</f>
        <v>ACEPTABLE</v>
      </c>
      <c r="AS116" s="327">
        <f t="shared" ref="AS116" si="458">IF(R116=0,0,ROUND((R116*AQ116),0))</f>
        <v>18</v>
      </c>
      <c r="AT116" s="327" t="str">
        <f t="shared" ref="AT116" si="459">IF(AS116&gt;=36,"GRAVE", IF(AS116&lt;=10, "LEVE", "MODERADO"))</f>
        <v>MODERADO</v>
      </c>
      <c r="AU116" s="334" t="s">
        <v>989</v>
      </c>
      <c r="AV116" s="343">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4"/>
      <c r="B117" s="324"/>
      <c r="C117" s="325"/>
      <c r="D117" s="336"/>
      <c r="E117" s="325"/>
      <c r="F117" s="324"/>
      <c r="G117" s="203" t="s">
        <v>260</v>
      </c>
      <c r="H117" s="203" t="s">
        <v>37</v>
      </c>
      <c r="I117" s="203" t="s">
        <v>953</v>
      </c>
      <c r="J117" s="324"/>
      <c r="K117" s="324"/>
      <c r="L117" s="324"/>
      <c r="M117" s="324"/>
      <c r="N117" s="324"/>
      <c r="O117" s="332"/>
      <c r="P117" s="324"/>
      <c r="Q117" s="332"/>
      <c r="R117" s="332"/>
      <c r="S117" s="128" t="s">
        <v>315</v>
      </c>
      <c r="T117" s="129">
        <f t="shared" si="216"/>
        <v>1</v>
      </c>
      <c r="U117" s="325"/>
      <c r="V117" s="325"/>
      <c r="W117" s="203" t="s">
        <v>975</v>
      </c>
      <c r="X117" s="324"/>
      <c r="Y117" s="329"/>
      <c r="Z117" s="206">
        <f t="shared" si="217"/>
        <v>1</v>
      </c>
      <c r="AA117" s="203" t="s">
        <v>320</v>
      </c>
      <c r="AB117" s="203" t="s">
        <v>980</v>
      </c>
      <c r="AC117" s="329"/>
      <c r="AD117" s="325"/>
      <c r="AE117" s="202">
        <f t="shared" si="218"/>
        <v>4</v>
      </c>
      <c r="AF117" s="203" t="s">
        <v>294</v>
      </c>
      <c r="AG117" s="203"/>
      <c r="AH117" s="329"/>
      <c r="AI117" s="325"/>
      <c r="AJ117" s="202">
        <f t="shared" si="219"/>
        <v>1</v>
      </c>
      <c r="AK117" s="203" t="s">
        <v>292</v>
      </c>
      <c r="AL117" s="203" t="s">
        <v>305</v>
      </c>
      <c r="AM117" s="329"/>
      <c r="AN117" s="325"/>
      <c r="AO117" s="202">
        <f t="shared" si="238"/>
        <v>1</v>
      </c>
      <c r="AP117" s="203" t="s">
        <v>614</v>
      </c>
      <c r="AQ117" s="325"/>
      <c r="AR117" s="325"/>
      <c r="AS117" s="327"/>
      <c r="AT117" s="327"/>
      <c r="AU117" s="334"/>
      <c r="AV117" s="343"/>
      <c r="AW117" s="203" t="s">
        <v>90</v>
      </c>
      <c r="AX117" s="203" t="s">
        <v>992</v>
      </c>
      <c r="AY117" s="131">
        <v>45626</v>
      </c>
      <c r="AZ117" s="131"/>
      <c r="BA117" s="207"/>
      <c r="BB117" s="145"/>
      <c r="BC117" s="145"/>
      <c r="BD117" s="145"/>
      <c r="BE117" s="145"/>
      <c r="BF117" s="145"/>
      <c r="BG117" s="145"/>
      <c r="BH117" s="145"/>
    </row>
    <row r="118" spans="1:60" ht="63.75" hidden="1" customHeight="1" x14ac:dyDescent="0.2">
      <c r="A118" s="324"/>
      <c r="B118" s="324"/>
      <c r="C118" s="325"/>
      <c r="D118" s="336"/>
      <c r="E118" s="325"/>
      <c r="F118" s="324"/>
      <c r="G118" s="203"/>
      <c r="H118" s="203"/>
      <c r="I118" s="127"/>
      <c r="J118" s="324"/>
      <c r="K118" s="324"/>
      <c r="L118" s="324"/>
      <c r="M118" s="324"/>
      <c r="N118" s="324"/>
      <c r="O118" s="332"/>
      <c r="P118" s="324"/>
      <c r="Q118" s="332"/>
      <c r="R118" s="332"/>
      <c r="S118" s="128" t="s">
        <v>315</v>
      </c>
      <c r="T118" s="129">
        <f t="shared" si="216"/>
        <v>1</v>
      </c>
      <c r="U118" s="325"/>
      <c r="V118" s="325"/>
      <c r="W118" s="203" t="s">
        <v>976</v>
      </c>
      <c r="X118" s="324"/>
      <c r="Y118" s="329"/>
      <c r="Z118" s="206">
        <f t="shared" si="217"/>
        <v>4</v>
      </c>
      <c r="AA118" s="203" t="s">
        <v>318</v>
      </c>
      <c r="AB118" s="203"/>
      <c r="AC118" s="329"/>
      <c r="AD118" s="325"/>
      <c r="AE118" s="202">
        <f t="shared" si="218"/>
        <v>1</v>
      </c>
      <c r="AF118" s="203" t="s">
        <v>295</v>
      </c>
      <c r="AG118" s="203" t="s">
        <v>983</v>
      </c>
      <c r="AH118" s="329"/>
      <c r="AI118" s="325"/>
      <c r="AJ118" s="202">
        <f t="shared" si="219"/>
        <v>1</v>
      </c>
      <c r="AK118" s="203" t="s">
        <v>292</v>
      </c>
      <c r="AL118" s="203" t="s">
        <v>307</v>
      </c>
      <c r="AM118" s="329"/>
      <c r="AN118" s="325"/>
      <c r="AO118" s="202">
        <f t="shared" si="238"/>
        <v>1</v>
      </c>
      <c r="AP118" s="203" t="s">
        <v>614</v>
      </c>
      <c r="AQ118" s="325"/>
      <c r="AR118" s="325"/>
      <c r="AS118" s="327"/>
      <c r="AT118" s="327"/>
      <c r="AU118" s="334"/>
      <c r="AV118" s="343"/>
      <c r="AW118" s="203"/>
      <c r="AX118" s="203"/>
      <c r="AY118" s="130"/>
      <c r="AZ118" s="131"/>
      <c r="BA118" s="207"/>
      <c r="BB118" s="145"/>
      <c r="BC118" s="145"/>
      <c r="BD118" s="145"/>
      <c r="BE118" s="145"/>
      <c r="BF118" s="145"/>
      <c r="BG118" s="145"/>
      <c r="BH118" s="145"/>
    </row>
    <row r="119" spans="1:60" ht="63.75" hidden="1" customHeight="1" x14ac:dyDescent="0.2">
      <c r="A119" s="324">
        <v>37</v>
      </c>
      <c r="B119" s="324" t="s">
        <v>425</v>
      </c>
      <c r="C119" s="325" t="str">
        <f>+VLOOKUP(B119,$A$568:$B$606,2,0)</f>
        <v>LEONEAL ARIAS MONTOYA</v>
      </c>
      <c r="D119" s="336" t="s">
        <v>162</v>
      </c>
      <c r="E119" s="325"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4" t="s">
        <v>265</v>
      </c>
      <c r="G119" s="203" t="s">
        <v>260</v>
      </c>
      <c r="H119" s="203" t="s">
        <v>34</v>
      </c>
      <c r="I119" s="203" t="s">
        <v>954</v>
      </c>
      <c r="J119" s="324" t="s">
        <v>105</v>
      </c>
      <c r="K119" s="337" t="s">
        <v>965</v>
      </c>
      <c r="L119" s="337" t="s">
        <v>966</v>
      </c>
      <c r="M119" s="324" t="s">
        <v>967</v>
      </c>
      <c r="N119" s="324" t="s">
        <v>127</v>
      </c>
      <c r="O119" s="332">
        <f t="shared" ref="O119" si="460">IF(N119="ALTA",5,IF(N119="MEDIO ALTA",4,IF(N119="MEDIA",3,IF(N119="MEDIO BAJA",2,IF(N119="BAJA",1,0)))))</f>
        <v>1</v>
      </c>
      <c r="P119" s="324" t="s">
        <v>140</v>
      </c>
      <c r="Q119" s="332">
        <f t="shared" ref="Q119" si="461">IF(P119="ALTO",5,IF(P119="MEDIO-ALTO",4,IF(P119="MEDIO",3,IF(P119="MEDIO-BAJO",2,IF(P119="BAJO",1,0)))))</f>
        <v>3</v>
      </c>
      <c r="R119" s="332">
        <f t="shared" ref="R119" si="462">Q119*O119</f>
        <v>3</v>
      </c>
      <c r="S119" s="128" t="s">
        <v>315</v>
      </c>
      <c r="T119" s="129">
        <f t="shared" si="216"/>
        <v>1</v>
      </c>
      <c r="U119" s="325">
        <f t="shared" ref="U119:U161" si="463">ROUND(AVERAGEIF(T119:T121,"&gt;0"),0)</f>
        <v>1</v>
      </c>
      <c r="V119" s="325">
        <f t="shared" ref="V119:V161" si="464">U119*0.6</f>
        <v>0.6</v>
      </c>
      <c r="W119" s="203" t="s">
        <v>977</v>
      </c>
      <c r="X119" s="324">
        <f t="shared" ref="X119" si="465">IF(S119="No_existen",5*$X$10,Y119*$X$10)</f>
        <v>0.15000000000000002</v>
      </c>
      <c r="Y119" s="329">
        <f t="shared" ref="Y119:Y161" si="466">ROUND(AVERAGEIF(Z119:Z121,"&gt;0"),0)</f>
        <v>3</v>
      </c>
      <c r="Z119" s="206">
        <f t="shared" si="217"/>
        <v>1</v>
      </c>
      <c r="AA119" s="203" t="s">
        <v>320</v>
      </c>
      <c r="AB119" s="203" t="s">
        <v>979</v>
      </c>
      <c r="AC119" s="329">
        <f t="shared" ref="AC119" si="467">IF(S119="No_existen",5*$AC$10,AD119*$AC$10)</f>
        <v>0.44999999999999996</v>
      </c>
      <c r="AD119" s="325">
        <f t="shared" ref="AD119:AD161" si="468">ROUND(AVERAGEIF(AE119:AE121,"&gt;0"),0)</f>
        <v>3</v>
      </c>
      <c r="AE119" s="202">
        <f t="shared" si="218"/>
        <v>4</v>
      </c>
      <c r="AF119" s="203" t="s">
        <v>294</v>
      </c>
      <c r="AG119" s="203"/>
      <c r="AH119" s="329">
        <f t="shared" ref="AH119" si="469">IF(S119="No_existen",5*$AH$10,AI119*$AH$10)</f>
        <v>0.1</v>
      </c>
      <c r="AI119" s="325">
        <f t="shared" ref="AI119:AI161" si="470">ROUND(AVERAGEIF(AJ119:AJ121,"&gt;0"),0)</f>
        <v>1</v>
      </c>
      <c r="AJ119" s="202">
        <f t="shared" si="219"/>
        <v>1</v>
      </c>
      <c r="AK119" s="203" t="s">
        <v>292</v>
      </c>
      <c r="AL119" s="203" t="s">
        <v>300</v>
      </c>
      <c r="AM119" s="329">
        <f t="shared" ref="AM119" si="471">IF(S119="No_existen",5*$AM$10,AN119*$AM$10)</f>
        <v>0.30000000000000004</v>
      </c>
      <c r="AN119" s="325">
        <f t="shared" ref="AN119" si="472">ROUND(AVERAGEIF(AO119:AO121,"&gt;0"),0)</f>
        <v>3</v>
      </c>
      <c r="AO119" s="202">
        <f t="shared" ref="AO119:AO166" si="473">IF(AP119="Preventivo",1,IF(AP119="Detectivo",4, IF(S119="No_existen",5,0)))</f>
        <v>4</v>
      </c>
      <c r="AP119" s="203" t="s">
        <v>613</v>
      </c>
      <c r="AQ119" s="325">
        <f t="shared" ref="AQ119" si="474">ROUND(AVERAGE(U119,Y119,AD119,AI119,AN119),0)</f>
        <v>2</v>
      </c>
      <c r="AR119" s="325" t="str">
        <f t="shared" ref="AR119" si="475">IF(AQ119&lt;1.5,"FUERTE",IF(AND(AQ119&gt;=1.5,AQ119&lt;2.5),"ACEPTABLE",IF(AQ119&gt;=5,"INEXISTENTE","DÉBIL")))</f>
        <v>ACEPTABLE</v>
      </c>
      <c r="AS119" s="327">
        <f t="shared" ref="AS119" si="476">IF(R119=0,0,ROUND((R119*AQ119),0))</f>
        <v>6</v>
      </c>
      <c r="AT119" s="327" t="str">
        <f t="shared" ref="AT119" si="477">IF(AS119&gt;=36,"GRAVE", IF(AS119&lt;=10, "LEVE", "MODERADO"))</f>
        <v>LEVE</v>
      </c>
      <c r="AU119" s="334" t="s">
        <v>990</v>
      </c>
      <c r="AV119" s="335">
        <v>0.8</v>
      </c>
      <c r="AW119" s="203" t="s">
        <v>89</v>
      </c>
      <c r="AX119" s="203"/>
      <c r="AY119" s="130"/>
      <c r="AZ119" s="131"/>
      <c r="BA119" s="207"/>
      <c r="BB119" s="145"/>
      <c r="BC119" s="145"/>
      <c r="BD119" s="145"/>
      <c r="BE119" s="145"/>
      <c r="BF119" s="145"/>
      <c r="BG119" s="145"/>
      <c r="BH119" s="145"/>
    </row>
    <row r="120" spans="1:60" ht="63.75" hidden="1" customHeight="1" x14ac:dyDescent="0.2">
      <c r="A120" s="324"/>
      <c r="B120" s="324"/>
      <c r="C120" s="325"/>
      <c r="D120" s="336"/>
      <c r="E120" s="325"/>
      <c r="F120" s="324"/>
      <c r="G120" s="203" t="s">
        <v>260</v>
      </c>
      <c r="H120" s="203" t="s">
        <v>37</v>
      </c>
      <c r="I120" s="203" t="s">
        <v>955</v>
      </c>
      <c r="J120" s="324"/>
      <c r="K120" s="337"/>
      <c r="L120" s="337"/>
      <c r="M120" s="324"/>
      <c r="N120" s="324"/>
      <c r="O120" s="332"/>
      <c r="P120" s="324"/>
      <c r="Q120" s="332"/>
      <c r="R120" s="332"/>
      <c r="S120" s="128" t="s">
        <v>315</v>
      </c>
      <c r="T120" s="129">
        <f t="shared" si="216"/>
        <v>1</v>
      </c>
      <c r="U120" s="325"/>
      <c r="V120" s="325"/>
      <c r="W120" s="203" t="s">
        <v>978</v>
      </c>
      <c r="X120" s="324"/>
      <c r="Y120" s="329"/>
      <c r="Z120" s="206">
        <f t="shared" si="217"/>
        <v>4</v>
      </c>
      <c r="AA120" s="203" t="s">
        <v>318</v>
      </c>
      <c r="AB120" s="203"/>
      <c r="AC120" s="329"/>
      <c r="AD120" s="325"/>
      <c r="AE120" s="202">
        <f t="shared" si="218"/>
        <v>1</v>
      </c>
      <c r="AF120" s="203" t="s">
        <v>295</v>
      </c>
      <c r="AG120" s="203" t="s">
        <v>982</v>
      </c>
      <c r="AH120" s="329"/>
      <c r="AI120" s="325"/>
      <c r="AJ120" s="202">
        <f t="shared" si="219"/>
        <v>1</v>
      </c>
      <c r="AK120" s="203" t="s">
        <v>292</v>
      </c>
      <c r="AL120" s="203" t="s">
        <v>300</v>
      </c>
      <c r="AM120" s="329"/>
      <c r="AN120" s="325"/>
      <c r="AO120" s="202">
        <f t="shared" si="473"/>
        <v>1</v>
      </c>
      <c r="AP120" s="203" t="s">
        <v>614</v>
      </c>
      <c r="AQ120" s="325"/>
      <c r="AR120" s="325"/>
      <c r="AS120" s="327"/>
      <c r="AT120" s="327"/>
      <c r="AU120" s="334"/>
      <c r="AV120" s="334"/>
      <c r="AW120" s="203" t="s">
        <v>89</v>
      </c>
      <c r="AX120" s="203"/>
      <c r="AY120" s="130"/>
      <c r="AZ120" s="131"/>
      <c r="BA120" s="207"/>
      <c r="BB120" s="145"/>
      <c r="BC120" s="145"/>
      <c r="BD120" s="145"/>
      <c r="BE120" s="145"/>
      <c r="BF120" s="145"/>
      <c r="BG120" s="145"/>
      <c r="BH120" s="145"/>
    </row>
    <row r="121" spans="1:60" ht="63.75" hidden="1" customHeight="1" x14ac:dyDescent="0.2">
      <c r="A121" s="324"/>
      <c r="B121" s="324"/>
      <c r="C121" s="325"/>
      <c r="D121" s="336"/>
      <c r="E121" s="325"/>
      <c r="F121" s="324"/>
      <c r="G121" s="203"/>
      <c r="H121" s="203"/>
      <c r="I121" s="127"/>
      <c r="J121" s="324"/>
      <c r="K121" s="337"/>
      <c r="L121" s="337"/>
      <c r="M121" s="324"/>
      <c r="N121" s="324"/>
      <c r="O121" s="332"/>
      <c r="P121" s="324"/>
      <c r="Q121" s="332"/>
      <c r="R121" s="332"/>
      <c r="S121" s="128"/>
      <c r="T121" s="129">
        <f t="shared" si="216"/>
        <v>0</v>
      </c>
      <c r="U121" s="325"/>
      <c r="V121" s="325"/>
      <c r="W121" s="203"/>
      <c r="X121" s="324"/>
      <c r="Y121" s="329"/>
      <c r="Z121" s="206">
        <f t="shared" si="217"/>
        <v>0</v>
      </c>
      <c r="AA121" s="203"/>
      <c r="AB121" s="203"/>
      <c r="AC121" s="329"/>
      <c r="AD121" s="325"/>
      <c r="AE121" s="202">
        <f t="shared" si="218"/>
        <v>0</v>
      </c>
      <c r="AF121" s="203"/>
      <c r="AG121" s="203"/>
      <c r="AH121" s="329"/>
      <c r="AI121" s="325"/>
      <c r="AJ121" s="202">
        <f t="shared" si="219"/>
        <v>0</v>
      </c>
      <c r="AK121" s="203"/>
      <c r="AL121" s="203"/>
      <c r="AM121" s="329"/>
      <c r="AN121" s="325"/>
      <c r="AO121" s="202">
        <f t="shared" si="473"/>
        <v>0</v>
      </c>
      <c r="AP121" s="203"/>
      <c r="AQ121" s="325"/>
      <c r="AR121" s="325"/>
      <c r="AS121" s="327"/>
      <c r="AT121" s="327"/>
      <c r="AU121" s="334"/>
      <c r="AV121" s="334"/>
      <c r="AW121" s="203" t="s">
        <v>89</v>
      </c>
      <c r="AX121" s="203"/>
      <c r="AY121" s="130"/>
      <c r="AZ121" s="131"/>
      <c r="BA121" s="207"/>
      <c r="BB121" s="145"/>
      <c r="BC121" s="145"/>
      <c r="BD121" s="145"/>
      <c r="BE121" s="145"/>
      <c r="BF121" s="145"/>
      <c r="BG121" s="145"/>
      <c r="BH121" s="145"/>
    </row>
    <row r="122" spans="1:60" ht="63.75" hidden="1" customHeight="1" x14ac:dyDescent="0.2">
      <c r="A122" s="324">
        <v>38</v>
      </c>
      <c r="B122" s="324" t="s">
        <v>184</v>
      </c>
      <c r="C122" s="325" t="str">
        <f>+VLOOKUP(B122,$A$568:$B$606,2,0)</f>
        <v>ALEXANDER MOLINA CABRERA</v>
      </c>
      <c r="D122" s="336" t="s">
        <v>162</v>
      </c>
      <c r="E122" s="325"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4" t="s">
        <v>265</v>
      </c>
      <c r="G122" s="203" t="s">
        <v>260</v>
      </c>
      <c r="H122" s="203" t="s">
        <v>37</v>
      </c>
      <c r="I122" s="127" t="s">
        <v>994</v>
      </c>
      <c r="J122" s="324" t="s">
        <v>107</v>
      </c>
      <c r="K122" s="337" t="s">
        <v>1007</v>
      </c>
      <c r="L122" s="337" t="s">
        <v>1008</v>
      </c>
      <c r="M122" s="337" t="s">
        <v>1009</v>
      </c>
      <c r="N122" s="324" t="s">
        <v>146</v>
      </c>
      <c r="O122" s="332">
        <f t="shared" ref="O122" si="478">IF(N122="ALTA",5,IF(N122="MEDIO ALTA",4,IF(N122="MEDIA",3,IF(N122="MEDIO BAJA",2,IF(N122="BAJA",1,0)))))</f>
        <v>4</v>
      </c>
      <c r="P122" s="324" t="s">
        <v>209</v>
      </c>
      <c r="Q122" s="332">
        <f t="shared" ref="Q122" si="479">IF(P122="ALTO",5,IF(P122="MEDIO-ALTO",4,IF(P122="MEDIO",3,IF(P122="MEDIO-BAJO",2,IF(P122="BAJO",1,0)))))</f>
        <v>4</v>
      </c>
      <c r="R122" s="332">
        <f t="shared" ref="R122" si="480">Q122*O122</f>
        <v>16</v>
      </c>
      <c r="S122" s="128" t="s">
        <v>315</v>
      </c>
      <c r="T122" s="129">
        <f t="shared" si="216"/>
        <v>1</v>
      </c>
      <c r="U122" s="325">
        <f t="shared" si="463"/>
        <v>1</v>
      </c>
      <c r="V122" s="325">
        <f t="shared" si="464"/>
        <v>0.6</v>
      </c>
      <c r="W122" s="203" t="s">
        <v>1025</v>
      </c>
      <c r="X122" s="324">
        <f t="shared" ref="X122" si="481">IF(S122="No_existen",5*$X$10,Y122*$X$10)</f>
        <v>0.15000000000000002</v>
      </c>
      <c r="Y122" s="329">
        <f t="shared" si="466"/>
        <v>3</v>
      </c>
      <c r="Z122" s="206">
        <f t="shared" si="217"/>
        <v>2</v>
      </c>
      <c r="AA122" s="203" t="s">
        <v>319</v>
      </c>
      <c r="AB122" s="203"/>
      <c r="AC122" s="329">
        <f t="shared" ref="AC122" si="482">IF(S122="No_existen",5*$AC$10,AD122*$AC$10)</f>
        <v>0.15</v>
      </c>
      <c r="AD122" s="325">
        <f t="shared" si="468"/>
        <v>1</v>
      </c>
      <c r="AE122" s="202">
        <f t="shared" si="218"/>
        <v>1</v>
      </c>
      <c r="AF122" s="203" t="s">
        <v>295</v>
      </c>
      <c r="AG122" s="203" t="s">
        <v>1043</v>
      </c>
      <c r="AH122" s="329">
        <f t="shared" ref="AH122" si="483">IF(S122="No_existen",5*$AH$10,AI122*$AH$10)</f>
        <v>0.1</v>
      </c>
      <c r="AI122" s="325">
        <f t="shared" si="470"/>
        <v>1</v>
      </c>
      <c r="AJ122" s="202">
        <f t="shared" si="219"/>
        <v>1</v>
      </c>
      <c r="AK122" s="203" t="s">
        <v>292</v>
      </c>
      <c r="AL122" s="203" t="s">
        <v>303</v>
      </c>
      <c r="AM122" s="329">
        <f t="shared" ref="AM122" si="484">IF(S122="No_existen",5*$AM$10,AN122*$AM$10)</f>
        <v>0.1</v>
      </c>
      <c r="AN122" s="325">
        <f t="shared" ref="AN122" si="485">ROUND(AVERAGEIF(AO122:AO124,"&gt;0"),0)</f>
        <v>1</v>
      </c>
      <c r="AO122" s="202">
        <f t="shared" si="473"/>
        <v>1</v>
      </c>
      <c r="AP122" s="203" t="s">
        <v>614</v>
      </c>
      <c r="AQ122" s="325">
        <f t="shared" ref="AQ122" si="486">ROUND(AVERAGE(U122,Y122,AD122,AI122,AN122),0)</f>
        <v>1</v>
      </c>
      <c r="AR122" s="325" t="str">
        <f t="shared" ref="AR122" si="487">IF(AQ122&lt;1.5,"FUERTE",IF(AND(AQ122&gt;=1.5,AQ122&lt;2.5),"ACEPTABLE",IF(AQ122&gt;=5,"INEXISTENTE","DÉBIL")))</f>
        <v>FUERTE</v>
      </c>
      <c r="AS122" s="327">
        <f t="shared" ref="AS122" si="488">IF(R122=0,0,ROUND((R122*AQ122),0))</f>
        <v>16</v>
      </c>
      <c r="AT122" s="327" t="str">
        <f t="shared" ref="AT122" si="489">IF(AS122&gt;=36,"GRAVE", IF(AS122&lt;=10, "LEVE", "MODERADO"))</f>
        <v>MODERADO</v>
      </c>
      <c r="AU122" s="337" t="s">
        <v>1048</v>
      </c>
      <c r="AV122" s="338"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4"/>
      <c r="B123" s="324"/>
      <c r="C123" s="325"/>
      <c r="D123" s="336"/>
      <c r="E123" s="325"/>
      <c r="F123" s="324"/>
      <c r="G123" s="203" t="s">
        <v>260</v>
      </c>
      <c r="H123" s="203" t="s">
        <v>35</v>
      </c>
      <c r="I123" s="127" t="s">
        <v>995</v>
      </c>
      <c r="J123" s="324"/>
      <c r="K123" s="337"/>
      <c r="L123" s="337"/>
      <c r="M123" s="337"/>
      <c r="N123" s="324"/>
      <c r="O123" s="332"/>
      <c r="P123" s="324"/>
      <c r="Q123" s="332"/>
      <c r="R123" s="332"/>
      <c r="S123" s="128" t="s">
        <v>315</v>
      </c>
      <c r="T123" s="129">
        <f t="shared" si="216"/>
        <v>1</v>
      </c>
      <c r="U123" s="325"/>
      <c r="V123" s="325"/>
      <c r="W123" s="203" t="s">
        <v>1026</v>
      </c>
      <c r="X123" s="324"/>
      <c r="Y123" s="329"/>
      <c r="Z123" s="206">
        <f t="shared" si="217"/>
        <v>4</v>
      </c>
      <c r="AA123" s="203" t="s">
        <v>318</v>
      </c>
      <c r="AB123" s="203"/>
      <c r="AC123" s="329"/>
      <c r="AD123" s="325"/>
      <c r="AE123" s="202">
        <f t="shared" si="218"/>
        <v>1</v>
      </c>
      <c r="AF123" s="203" t="s">
        <v>295</v>
      </c>
      <c r="AG123" s="203" t="s">
        <v>1044</v>
      </c>
      <c r="AH123" s="329"/>
      <c r="AI123" s="325"/>
      <c r="AJ123" s="202">
        <f t="shared" si="219"/>
        <v>1</v>
      </c>
      <c r="AK123" s="203" t="s">
        <v>292</v>
      </c>
      <c r="AL123" s="203" t="s">
        <v>303</v>
      </c>
      <c r="AM123" s="329"/>
      <c r="AN123" s="325"/>
      <c r="AO123" s="202">
        <f t="shared" si="473"/>
        <v>1</v>
      </c>
      <c r="AP123" s="203" t="s">
        <v>614</v>
      </c>
      <c r="AQ123" s="325"/>
      <c r="AR123" s="325"/>
      <c r="AS123" s="327"/>
      <c r="AT123" s="327"/>
      <c r="AU123" s="337"/>
      <c r="AV123" s="337"/>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4"/>
      <c r="B124" s="324"/>
      <c r="C124" s="325"/>
      <c r="D124" s="336"/>
      <c r="E124" s="325"/>
      <c r="F124" s="324"/>
      <c r="G124" s="203" t="s">
        <v>260</v>
      </c>
      <c r="H124" s="203" t="s">
        <v>34</v>
      </c>
      <c r="I124" s="128" t="s">
        <v>996</v>
      </c>
      <c r="J124" s="324"/>
      <c r="K124" s="337"/>
      <c r="L124" s="337"/>
      <c r="M124" s="337"/>
      <c r="N124" s="324"/>
      <c r="O124" s="332"/>
      <c r="P124" s="324"/>
      <c r="Q124" s="332"/>
      <c r="R124" s="332"/>
      <c r="S124" s="128" t="s">
        <v>315</v>
      </c>
      <c r="T124" s="129">
        <f t="shared" si="216"/>
        <v>1</v>
      </c>
      <c r="U124" s="325"/>
      <c r="V124" s="325"/>
      <c r="W124" s="203" t="s">
        <v>1027</v>
      </c>
      <c r="X124" s="324"/>
      <c r="Y124" s="329"/>
      <c r="Z124" s="206">
        <f t="shared" si="217"/>
        <v>2</v>
      </c>
      <c r="AA124" s="203" t="s">
        <v>319</v>
      </c>
      <c r="AB124" s="203"/>
      <c r="AC124" s="329"/>
      <c r="AD124" s="325"/>
      <c r="AE124" s="202">
        <f t="shared" si="218"/>
        <v>1</v>
      </c>
      <c r="AF124" s="203" t="s">
        <v>295</v>
      </c>
      <c r="AG124" s="203" t="s">
        <v>1043</v>
      </c>
      <c r="AH124" s="329"/>
      <c r="AI124" s="325"/>
      <c r="AJ124" s="202">
        <f t="shared" si="219"/>
        <v>1</v>
      </c>
      <c r="AK124" s="203" t="s">
        <v>292</v>
      </c>
      <c r="AL124" s="203" t="s">
        <v>301</v>
      </c>
      <c r="AM124" s="329"/>
      <c r="AN124" s="325"/>
      <c r="AO124" s="202">
        <f t="shared" si="473"/>
        <v>1</v>
      </c>
      <c r="AP124" s="203" t="s">
        <v>614</v>
      </c>
      <c r="AQ124" s="325"/>
      <c r="AR124" s="325"/>
      <c r="AS124" s="327"/>
      <c r="AT124" s="327"/>
      <c r="AU124" s="337"/>
      <c r="AV124" s="337"/>
      <c r="AW124" s="203" t="s">
        <v>93</v>
      </c>
      <c r="AX124" s="203" t="s">
        <v>1062</v>
      </c>
      <c r="AY124" s="131">
        <v>45639</v>
      </c>
      <c r="AZ124" s="131"/>
      <c r="BA124" s="207"/>
      <c r="BB124" s="145"/>
      <c r="BC124" s="145"/>
      <c r="BD124" s="145"/>
      <c r="BE124" s="145"/>
      <c r="BF124" s="145"/>
      <c r="BG124" s="145"/>
      <c r="BH124" s="145"/>
    </row>
    <row r="125" spans="1:60" ht="63.75" hidden="1" customHeight="1" x14ac:dyDescent="0.2">
      <c r="A125" s="324">
        <v>39</v>
      </c>
      <c r="B125" s="324" t="s">
        <v>184</v>
      </c>
      <c r="C125" s="325" t="str">
        <f>+VLOOKUP(B125,$A$568:$B$606,2,0)</f>
        <v>ALEXANDER MOLINA CABRERA</v>
      </c>
      <c r="D125" s="336" t="s">
        <v>150</v>
      </c>
      <c r="E125" s="325"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4" t="s">
        <v>265</v>
      </c>
      <c r="G125" s="203" t="s">
        <v>260</v>
      </c>
      <c r="H125" s="203" t="s">
        <v>34</v>
      </c>
      <c r="I125" s="128" t="s">
        <v>997</v>
      </c>
      <c r="J125" s="324" t="s">
        <v>107</v>
      </c>
      <c r="K125" s="324" t="s">
        <v>1010</v>
      </c>
      <c r="L125" s="324" t="s">
        <v>1011</v>
      </c>
      <c r="M125" s="324" t="s">
        <v>1012</v>
      </c>
      <c r="N125" s="324" t="s">
        <v>127</v>
      </c>
      <c r="O125" s="332">
        <f t="shared" ref="O125" si="490">IF(N125="ALTA",5,IF(N125="MEDIO ALTA",4,IF(N125="MEDIA",3,IF(N125="MEDIO BAJA",2,IF(N125="BAJA",1,0)))))</f>
        <v>1</v>
      </c>
      <c r="P125" s="324" t="s">
        <v>140</v>
      </c>
      <c r="Q125" s="332">
        <f t="shared" ref="Q125" si="491">IF(P125="ALTO",5,IF(P125="MEDIO-ALTO",4,IF(P125="MEDIO",3,IF(P125="MEDIO-BAJO",2,IF(P125="BAJO",1,0)))))</f>
        <v>3</v>
      </c>
      <c r="R125" s="332">
        <f t="shared" ref="R125" si="492">Q125*O125</f>
        <v>3</v>
      </c>
      <c r="S125" s="128" t="s">
        <v>315</v>
      </c>
      <c r="T125" s="129">
        <f t="shared" si="216"/>
        <v>1</v>
      </c>
      <c r="U125" s="325">
        <f t="shared" si="463"/>
        <v>1</v>
      </c>
      <c r="V125" s="325">
        <f t="shared" si="464"/>
        <v>0.6</v>
      </c>
      <c r="W125" s="203" t="s">
        <v>1028</v>
      </c>
      <c r="X125" s="324">
        <f t="shared" ref="X125" si="493">IF(S125="No_existen",5*$X$10,Y125*$X$10)</f>
        <v>0.05</v>
      </c>
      <c r="Y125" s="329">
        <f t="shared" si="466"/>
        <v>1</v>
      </c>
      <c r="Z125" s="206">
        <f t="shared" si="217"/>
        <v>1</v>
      </c>
      <c r="AA125" s="203" t="s">
        <v>320</v>
      </c>
      <c r="AB125" s="203" t="s">
        <v>1039</v>
      </c>
      <c r="AC125" s="329">
        <f t="shared" ref="AC125" si="494">IF(S125="No_existen",5*$AC$10,AD125*$AC$10)</f>
        <v>0.15</v>
      </c>
      <c r="AD125" s="325">
        <f t="shared" si="468"/>
        <v>1</v>
      </c>
      <c r="AE125" s="202">
        <f t="shared" si="218"/>
        <v>1</v>
      </c>
      <c r="AF125" s="203" t="s">
        <v>295</v>
      </c>
      <c r="AG125" s="203" t="s">
        <v>1045</v>
      </c>
      <c r="AH125" s="329">
        <f t="shared" ref="AH125" si="495">IF(S125="No_existen",5*$AH$10,AI125*$AH$10)</f>
        <v>0.1</v>
      </c>
      <c r="AI125" s="325">
        <f t="shared" si="470"/>
        <v>1</v>
      </c>
      <c r="AJ125" s="202">
        <f t="shared" si="219"/>
        <v>1</v>
      </c>
      <c r="AK125" s="203" t="s">
        <v>292</v>
      </c>
      <c r="AL125" s="203" t="s">
        <v>299</v>
      </c>
      <c r="AM125" s="329">
        <f t="shared" ref="AM125" si="496">IF(S125="No_existen",5*$AM$10,AN125*$AM$10)</f>
        <v>0.1</v>
      </c>
      <c r="AN125" s="325">
        <f t="shared" ref="AN125" si="497">ROUND(AVERAGEIF(AO125:AO127,"&gt;0"),0)</f>
        <v>1</v>
      </c>
      <c r="AO125" s="202">
        <f t="shared" si="473"/>
        <v>1</v>
      </c>
      <c r="AP125" s="203" t="s">
        <v>614</v>
      </c>
      <c r="AQ125" s="325">
        <f t="shared" ref="AQ125" si="498">ROUND(AVERAGE(U125,Y125,AD125,AI125,AN125),0)</f>
        <v>1</v>
      </c>
      <c r="AR125" s="325" t="str">
        <f t="shared" ref="AR125" si="499">IF(AQ125&lt;1.5,"FUERTE",IF(AND(AQ125&gt;=1.5,AQ125&lt;2.5),"ACEPTABLE",IF(AQ125&gt;=5,"INEXISTENTE","DÉBIL")))</f>
        <v>FUERTE</v>
      </c>
      <c r="AS125" s="327">
        <f t="shared" ref="AS125" si="500">IF(R125=0,0,ROUND((R125*AQ125),0))</f>
        <v>3</v>
      </c>
      <c r="AT125" s="327" t="str">
        <f t="shared" ref="AT125" si="501">IF(AS125&gt;=36,"GRAVE", IF(AS125&lt;=10, "LEVE", "MODERADO"))</f>
        <v>LEVE</v>
      </c>
      <c r="AU125" s="334" t="s">
        <v>1050</v>
      </c>
      <c r="AV125" s="335" t="s">
        <v>1051</v>
      </c>
      <c r="AW125" s="203" t="s">
        <v>89</v>
      </c>
      <c r="AX125" s="203"/>
      <c r="AY125" s="130"/>
      <c r="AZ125" s="131"/>
      <c r="BA125" s="207"/>
      <c r="BB125" s="145"/>
      <c r="BC125" s="145"/>
      <c r="BD125" s="145"/>
      <c r="BE125" s="145"/>
      <c r="BF125" s="145"/>
      <c r="BG125" s="145"/>
      <c r="BH125" s="145"/>
    </row>
    <row r="126" spans="1:60" ht="63.75" hidden="1" customHeight="1" x14ac:dyDescent="0.2">
      <c r="A126" s="324"/>
      <c r="B126" s="324"/>
      <c r="C126" s="325"/>
      <c r="D126" s="336"/>
      <c r="E126" s="325"/>
      <c r="F126" s="324"/>
      <c r="G126" s="203" t="s">
        <v>260</v>
      </c>
      <c r="H126" s="203" t="s">
        <v>35</v>
      </c>
      <c r="I126" s="128" t="s">
        <v>998</v>
      </c>
      <c r="J126" s="324"/>
      <c r="K126" s="324"/>
      <c r="L126" s="324"/>
      <c r="M126" s="324"/>
      <c r="N126" s="324"/>
      <c r="O126" s="332"/>
      <c r="P126" s="324"/>
      <c r="Q126" s="332"/>
      <c r="R126" s="332"/>
      <c r="S126" s="128" t="s">
        <v>315</v>
      </c>
      <c r="T126" s="129">
        <f t="shared" si="216"/>
        <v>1</v>
      </c>
      <c r="U126" s="325"/>
      <c r="V126" s="325"/>
      <c r="W126" s="203" t="s">
        <v>1029</v>
      </c>
      <c r="X126" s="324"/>
      <c r="Y126" s="329"/>
      <c r="Z126" s="206">
        <f t="shared" si="217"/>
        <v>1</v>
      </c>
      <c r="AA126" s="203" t="s">
        <v>320</v>
      </c>
      <c r="AB126" s="203" t="s">
        <v>1040</v>
      </c>
      <c r="AC126" s="329"/>
      <c r="AD126" s="325"/>
      <c r="AE126" s="202">
        <f t="shared" si="218"/>
        <v>1</v>
      </c>
      <c r="AF126" s="203" t="s">
        <v>295</v>
      </c>
      <c r="AG126" s="203" t="s">
        <v>1046</v>
      </c>
      <c r="AH126" s="329"/>
      <c r="AI126" s="325"/>
      <c r="AJ126" s="202">
        <f t="shared" si="219"/>
        <v>1</v>
      </c>
      <c r="AK126" s="203" t="s">
        <v>292</v>
      </c>
      <c r="AL126" s="203" t="s">
        <v>300</v>
      </c>
      <c r="AM126" s="329"/>
      <c r="AN126" s="325"/>
      <c r="AO126" s="202">
        <f t="shared" si="473"/>
        <v>1</v>
      </c>
      <c r="AP126" s="203" t="s">
        <v>614</v>
      </c>
      <c r="AQ126" s="325"/>
      <c r="AR126" s="325"/>
      <c r="AS126" s="327"/>
      <c r="AT126" s="327"/>
      <c r="AU126" s="334"/>
      <c r="AV126" s="334"/>
      <c r="AW126" s="203" t="s">
        <v>89</v>
      </c>
      <c r="AX126" s="203"/>
      <c r="AY126" s="130"/>
      <c r="AZ126" s="131"/>
      <c r="BA126" s="207"/>
      <c r="BB126" s="145"/>
      <c r="BC126" s="145"/>
      <c r="BD126" s="145"/>
      <c r="BE126" s="145"/>
      <c r="BF126" s="145"/>
      <c r="BG126" s="145"/>
      <c r="BH126" s="145"/>
    </row>
    <row r="127" spans="1:60" ht="63.75" hidden="1" customHeight="1" x14ac:dyDescent="0.2">
      <c r="A127" s="324"/>
      <c r="B127" s="324"/>
      <c r="C127" s="325"/>
      <c r="D127" s="336"/>
      <c r="E127" s="325"/>
      <c r="F127" s="324"/>
      <c r="G127" s="203"/>
      <c r="H127" s="203"/>
      <c r="I127" s="127"/>
      <c r="J127" s="324"/>
      <c r="K127" s="324"/>
      <c r="L127" s="324"/>
      <c r="M127" s="324"/>
      <c r="N127" s="324"/>
      <c r="O127" s="332"/>
      <c r="P127" s="324"/>
      <c r="Q127" s="332"/>
      <c r="R127" s="332"/>
      <c r="S127" s="128"/>
      <c r="T127" s="129">
        <f t="shared" si="216"/>
        <v>0</v>
      </c>
      <c r="U127" s="325"/>
      <c r="V127" s="325"/>
      <c r="W127" s="203"/>
      <c r="X127" s="324"/>
      <c r="Y127" s="329"/>
      <c r="Z127" s="206">
        <f t="shared" si="217"/>
        <v>0</v>
      </c>
      <c r="AA127" s="203"/>
      <c r="AB127" s="203"/>
      <c r="AC127" s="329"/>
      <c r="AD127" s="325"/>
      <c r="AE127" s="202">
        <f t="shared" si="218"/>
        <v>0</v>
      </c>
      <c r="AF127" s="203"/>
      <c r="AG127" s="203"/>
      <c r="AH127" s="329"/>
      <c r="AI127" s="325"/>
      <c r="AJ127" s="202">
        <f t="shared" si="219"/>
        <v>0</v>
      </c>
      <c r="AK127" s="203"/>
      <c r="AL127" s="203"/>
      <c r="AM127" s="329"/>
      <c r="AN127" s="325"/>
      <c r="AO127" s="202">
        <f t="shared" si="473"/>
        <v>0</v>
      </c>
      <c r="AP127" s="203"/>
      <c r="AQ127" s="325"/>
      <c r="AR127" s="325"/>
      <c r="AS127" s="327"/>
      <c r="AT127" s="327"/>
      <c r="AU127" s="334"/>
      <c r="AV127" s="334"/>
      <c r="AW127" s="203" t="s">
        <v>89</v>
      </c>
      <c r="AX127" s="203"/>
      <c r="AY127" s="130"/>
      <c r="AZ127" s="131"/>
      <c r="BA127" s="207"/>
      <c r="BB127" s="145"/>
      <c r="BC127" s="145"/>
      <c r="BD127" s="145"/>
      <c r="BE127" s="145"/>
      <c r="BF127" s="145"/>
      <c r="BG127" s="145"/>
      <c r="BH127" s="145"/>
    </row>
    <row r="128" spans="1:60" ht="63.75" hidden="1" customHeight="1" x14ac:dyDescent="0.2">
      <c r="A128" s="324">
        <v>40</v>
      </c>
      <c r="B128" s="324" t="s">
        <v>184</v>
      </c>
      <c r="C128" s="325" t="str">
        <f>+VLOOKUP(B128,$A$568:$B$606,2,0)</f>
        <v>ALEXANDER MOLINA CABRERA</v>
      </c>
      <c r="D128" s="336" t="s">
        <v>150</v>
      </c>
      <c r="E128" s="325"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4" t="s">
        <v>265</v>
      </c>
      <c r="G128" s="203" t="s">
        <v>260</v>
      </c>
      <c r="H128" s="203" t="s">
        <v>35</v>
      </c>
      <c r="I128" s="128" t="s">
        <v>999</v>
      </c>
      <c r="J128" s="324" t="s">
        <v>107</v>
      </c>
      <c r="K128" s="324" t="s">
        <v>1013</v>
      </c>
      <c r="L128" s="324" t="s">
        <v>1014</v>
      </c>
      <c r="M128" s="324" t="s">
        <v>1015</v>
      </c>
      <c r="N128" s="324" t="s">
        <v>104</v>
      </c>
      <c r="O128" s="332">
        <f t="shared" ref="O128" si="502">IF(N128="ALTA",5,IF(N128="MEDIO ALTA",4,IF(N128="MEDIA",3,IF(N128="MEDIO BAJA",2,IF(N128="BAJA",1,0)))))</f>
        <v>3</v>
      </c>
      <c r="P128" s="324" t="s">
        <v>140</v>
      </c>
      <c r="Q128" s="332">
        <f t="shared" ref="Q128" si="503">IF(P128="ALTO",5,IF(P128="MEDIO-ALTO",4,IF(P128="MEDIO",3,IF(P128="MEDIO-BAJO",2,IF(P128="BAJO",1,0)))))</f>
        <v>3</v>
      </c>
      <c r="R128" s="332">
        <f t="shared" ref="R128" si="504">Q128*O128</f>
        <v>9</v>
      </c>
      <c r="S128" s="128" t="s">
        <v>315</v>
      </c>
      <c r="T128" s="129">
        <f t="shared" si="216"/>
        <v>1</v>
      </c>
      <c r="U128" s="325">
        <f t="shared" si="463"/>
        <v>2</v>
      </c>
      <c r="V128" s="325">
        <f t="shared" si="464"/>
        <v>1.2</v>
      </c>
      <c r="W128" s="203" t="s">
        <v>1030</v>
      </c>
      <c r="X128" s="324">
        <f t="shared" ref="X128" si="505">IF(S128="No_existen",5*$X$10,Y128*$X$10)</f>
        <v>0.05</v>
      </c>
      <c r="Y128" s="329">
        <f t="shared" si="466"/>
        <v>1</v>
      </c>
      <c r="Z128" s="206">
        <f t="shared" si="217"/>
        <v>1</v>
      </c>
      <c r="AA128" s="203" t="s">
        <v>320</v>
      </c>
      <c r="AB128" s="203" t="s">
        <v>1040</v>
      </c>
      <c r="AC128" s="329">
        <f t="shared" ref="AC128" si="506">IF(S128="No_existen",5*$AC$10,AD128*$AC$10)</f>
        <v>0.15</v>
      </c>
      <c r="AD128" s="325">
        <f t="shared" si="468"/>
        <v>1</v>
      </c>
      <c r="AE128" s="202">
        <f t="shared" si="218"/>
        <v>1</v>
      </c>
      <c r="AF128" s="203" t="s">
        <v>295</v>
      </c>
      <c r="AG128" s="203" t="s">
        <v>1043</v>
      </c>
      <c r="AH128" s="329">
        <f t="shared" ref="AH128" si="507">IF(S128="No_existen",5*$AH$10,AI128*$AH$10)</f>
        <v>0.1</v>
      </c>
      <c r="AI128" s="325">
        <f t="shared" si="470"/>
        <v>1</v>
      </c>
      <c r="AJ128" s="202">
        <f t="shared" si="219"/>
        <v>1</v>
      </c>
      <c r="AK128" s="203" t="s">
        <v>292</v>
      </c>
      <c r="AL128" s="203" t="s">
        <v>300</v>
      </c>
      <c r="AM128" s="329">
        <f t="shared" ref="AM128" si="508">IF(S128="No_existen",5*$AM$10,AN128*$AM$10)</f>
        <v>0.1</v>
      </c>
      <c r="AN128" s="325">
        <f t="shared" ref="AN128" si="509">ROUND(AVERAGEIF(AO128:AO130,"&gt;0"),0)</f>
        <v>1</v>
      </c>
      <c r="AO128" s="202">
        <f t="shared" si="473"/>
        <v>1</v>
      </c>
      <c r="AP128" s="203" t="s">
        <v>614</v>
      </c>
      <c r="AQ128" s="325">
        <f t="shared" ref="AQ128" si="510">ROUND(AVERAGE(U128,Y128,AD128,AI128,AN128),0)</f>
        <v>1</v>
      </c>
      <c r="AR128" s="325" t="str">
        <f t="shared" ref="AR128" si="511">IF(AQ128&lt;1.5,"FUERTE",IF(AND(AQ128&gt;=1.5,AQ128&lt;2.5),"ACEPTABLE",IF(AQ128&gt;=5,"INEXISTENTE","DÉBIL")))</f>
        <v>FUERTE</v>
      </c>
      <c r="AS128" s="327">
        <f t="shared" ref="AS128" si="512">IF(R128=0,0,ROUND((R128*AQ128),0))</f>
        <v>9</v>
      </c>
      <c r="AT128" s="327" t="str">
        <f t="shared" ref="AT128" si="513">IF(AS128&gt;=36,"GRAVE", IF(AS128&lt;=10, "LEVE", "MODERADO"))</f>
        <v>LEVE</v>
      </c>
      <c r="AU128" s="334" t="s">
        <v>1052</v>
      </c>
      <c r="AV128" s="334" t="s">
        <v>1053</v>
      </c>
      <c r="AW128" s="203" t="s">
        <v>89</v>
      </c>
      <c r="AX128" s="203"/>
      <c r="AY128" s="130"/>
      <c r="AZ128" s="131"/>
      <c r="BA128" s="207"/>
      <c r="BB128" s="145"/>
      <c r="BC128" s="145"/>
      <c r="BD128" s="145"/>
      <c r="BE128" s="145"/>
      <c r="BF128" s="145"/>
      <c r="BG128" s="145"/>
      <c r="BH128" s="145"/>
    </row>
    <row r="129" spans="1:60" ht="63.75" hidden="1" customHeight="1" x14ac:dyDescent="0.2">
      <c r="A129" s="324"/>
      <c r="B129" s="324"/>
      <c r="C129" s="325"/>
      <c r="D129" s="336"/>
      <c r="E129" s="325"/>
      <c r="F129" s="324"/>
      <c r="G129" s="203" t="s">
        <v>260</v>
      </c>
      <c r="H129" s="203" t="s">
        <v>35</v>
      </c>
      <c r="I129" s="128" t="s">
        <v>998</v>
      </c>
      <c r="J129" s="324"/>
      <c r="K129" s="324"/>
      <c r="L129" s="324"/>
      <c r="M129" s="324"/>
      <c r="N129" s="324"/>
      <c r="O129" s="332"/>
      <c r="P129" s="324"/>
      <c r="Q129" s="332"/>
      <c r="R129" s="332"/>
      <c r="S129" s="128" t="s">
        <v>314</v>
      </c>
      <c r="T129" s="129">
        <f t="shared" si="216"/>
        <v>2</v>
      </c>
      <c r="U129" s="325"/>
      <c r="V129" s="325"/>
      <c r="W129" s="203" t="s">
        <v>1031</v>
      </c>
      <c r="X129" s="324"/>
      <c r="Y129" s="329"/>
      <c r="Z129" s="206">
        <f t="shared" si="217"/>
        <v>1</v>
      </c>
      <c r="AA129" s="203" t="s">
        <v>320</v>
      </c>
      <c r="AB129" s="203" t="s">
        <v>1041</v>
      </c>
      <c r="AC129" s="329"/>
      <c r="AD129" s="325"/>
      <c r="AE129" s="202">
        <f t="shared" si="218"/>
        <v>1</v>
      </c>
      <c r="AF129" s="203" t="s">
        <v>295</v>
      </c>
      <c r="AG129" s="203" t="s">
        <v>1043</v>
      </c>
      <c r="AH129" s="329"/>
      <c r="AI129" s="325"/>
      <c r="AJ129" s="202">
        <f t="shared" si="219"/>
        <v>1</v>
      </c>
      <c r="AK129" s="203" t="s">
        <v>292</v>
      </c>
      <c r="AL129" s="203" t="s">
        <v>300</v>
      </c>
      <c r="AM129" s="329"/>
      <c r="AN129" s="325"/>
      <c r="AO129" s="202">
        <f t="shared" si="473"/>
        <v>1</v>
      </c>
      <c r="AP129" s="203" t="s">
        <v>614</v>
      </c>
      <c r="AQ129" s="325"/>
      <c r="AR129" s="325"/>
      <c r="AS129" s="327"/>
      <c r="AT129" s="327"/>
      <c r="AU129" s="334"/>
      <c r="AV129" s="334"/>
      <c r="AW129" s="203" t="s">
        <v>89</v>
      </c>
      <c r="AX129" s="203"/>
      <c r="AY129" s="130"/>
      <c r="AZ129" s="131"/>
      <c r="BA129" s="207"/>
      <c r="BB129" s="145"/>
      <c r="BC129" s="145"/>
      <c r="BD129" s="145"/>
      <c r="BE129" s="145"/>
      <c r="BF129" s="145"/>
      <c r="BG129" s="145"/>
      <c r="BH129" s="145"/>
    </row>
    <row r="130" spans="1:60" ht="63.75" hidden="1" customHeight="1" x14ac:dyDescent="0.2">
      <c r="A130" s="324"/>
      <c r="B130" s="324"/>
      <c r="C130" s="325"/>
      <c r="D130" s="336"/>
      <c r="E130" s="325"/>
      <c r="F130" s="324"/>
      <c r="G130" s="203"/>
      <c r="H130" s="203"/>
      <c r="I130" s="128"/>
      <c r="J130" s="324"/>
      <c r="K130" s="324"/>
      <c r="L130" s="324"/>
      <c r="M130" s="324"/>
      <c r="N130" s="324"/>
      <c r="O130" s="332"/>
      <c r="P130" s="324"/>
      <c r="Q130" s="332"/>
      <c r="R130" s="332"/>
      <c r="S130" s="128"/>
      <c r="T130" s="129">
        <f t="shared" si="216"/>
        <v>0</v>
      </c>
      <c r="U130" s="325"/>
      <c r="V130" s="325"/>
      <c r="W130" s="203"/>
      <c r="X130" s="324"/>
      <c r="Y130" s="329"/>
      <c r="Z130" s="206">
        <f t="shared" si="217"/>
        <v>0</v>
      </c>
      <c r="AA130" s="203"/>
      <c r="AB130" s="203"/>
      <c r="AC130" s="329"/>
      <c r="AD130" s="325"/>
      <c r="AE130" s="202">
        <f t="shared" si="218"/>
        <v>0</v>
      </c>
      <c r="AF130" s="203"/>
      <c r="AG130" s="203"/>
      <c r="AH130" s="329"/>
      <c r="AI130" s="325"/>
      <c r="AJ130" s="202">
        <f t="shared" si="219"/>
        <v>0</v>
      </c>
      <c r="AK130" s="203"/>
      <c r="AL130" s="203"/>
      <c r="AM130" s="329"/>
      <c r="AN130" s="325"/>
      <c r="AO130" s="202">
        <f t="shared" si="473"/>
        <v>0</v>
      </c>
      <c r="AP130" s="203"/>
      <c r="AQ130" s="325"/>
      <c r="AR130" s="325"/>
      <c r="AS130" s="327"/>
      <c r="AT130" s="327"/>
      <c r="AU130" s="334"/>
      <c r="AV130" s="334"/>
      <c r="AW130" s="203" t="s">
        <v>89</v>
      </c>
      <c r="AX130" s="203"/>
      <c r="AY130" s="130"/>
      <c r="AZ130" s="131"/>
      <c r="BA130" s="207"/>
      <c r="BB130" s="145"/>
      <c r="BC130" s="145"/>
      <c r="BD130" s="145"/>
      <c r="BE130" s="145"/>
      <c r="BF130" s="145"/>
      <c r="BG130" s="145"/>
      <c r="BH130" s="145"/>
    </row>
    <row r="131" spans="1:60" ht="63.75" hidden="1" customHeight="1" x14ac:dyDescent="0.2">
      <c r="A131" s="324">
        <v>41</v>
      </c>
      <c r="B131" s="324" t="s">
        <v>184</v>
      </c>
      <c r="C131" s="325" t="str">
        <f>+VLOOKUP(B131,$A$568:$B$606,2,0)</f>
        <v>ALEXANDER MOLINA CABRERA</v>
      </c>
      <c r="D131" s="336" t="s">
        <v>150</v>
      </c>
      <c r="E131" s="325"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4" t="s">
        <v>265</v>
      </c>
      <c r="G131" s="203" t="s">
        <v>260</v>
      </c>
      <c r="H131" s="203" t="s">
        <v>36</v>
      </c>
      <c r="I131" s="209" t="s">
        <v>1000</v>
      </c>
      <c r="J131" s="324" t="s">
        <v>107</v>
      </c>
      <c r="K131" s="337" t="s">
        <v>1016</v>
      </c>
      <c r="L131" s="337" t="s">
        <v>1017</v>
      </c>
      <c r="M131" s="337" t="s">
        <v>1018</v>
      </c>
      <c r="N131" s="324" t="s">
        <v>127</v>
      </c>
      <c r="O131" s="332">
        <f t="shared" ref="O131" si="514">IF(N131="ALTA",5,IF(N131="MEDIO ALTA",4,IF(N131="MEDIA",3,IF(N131="MEDIO BAJA",2,IF(N131="BAJA",1,0)))))</f>
        <v>1</v>
      </c>
      <c r="P131" s="324" t="s">
        <v>208</v>
      </c>
      <c r="Q131" s="332">
        <f t="shared" ref="Q131" si="515">IF(P131="ALTO",5,IF(P131="MEDIO-ALTO",4,IF(P131="MEDIO",3,IF(P131="MEDIO-BAJO",2,IF(P131="BAJO",1,0)))))</f>
        <v>2</v>
      </c>
      <c r="R131" s="332">
        <f t="shared" ref="R131" si="516">Q131*O131</f>
        <v>2</v>
      </c>
      <c r="S131" s="128" t="s">
        <v>315</v>
      </c>
      <c r="T131" s="129">
        <f t="shared" si="216"/>
        <v>1</v>
      </c>
      <c r="U131" s="325">
        <f t="shared" si="463"/>
        <v>2</v>
      </c>
      <c r="V131" s="325">
        <f t="shared" si="464"/>
        <v>1.2</v>
      </c>
      <c r="W131" s="203" t="s">
        <v>1032</v>
      </c>
      <c r="X131" s="324">
        <f t="shared" ref="X131" si="517">IF(S131="No_existen",5*$X$10,Y131*$X$10)</f>
        <v>0.15000000000000002</v>
      </c>
      <c r="Y131" s="329">
        <f t="shared" si="466"/>
        <v>3</v>
      </c>
      <c r="Z131" s="206">
        <f t="shared" si="217"/>
        <v>1</v>
      </c>
      <c r="AA131" s="203" t="s">
        <v>320</v>
      </c>
      <c r="AB131" s="203" t="s">
        <v>1042</v>
      </c>
      <c r="AC131" s="329">
        <f t="shared" ref="AC131" si="518">IF(S131="No_existen",5*$AC$10,AD131*$AC$10)</f>
        <v>0.15</v>
      </c>
      <c r="AD131" s="325">
        <f t="shared" si="468"/>
        <v>1</v>
      </c>
      <c r="AE131" s="202">
        <f t="shared" si="218"/>
        <v>1</v>
      </c>
      <c r="AF131" s="203" t="s">
        <v>295</v>
      </c>
      <c r="AG131" s="203" t="s">
        <v>1047</v>
      </c>
      <c r="AH131" s="329">
        <f t="shared" ref="AH131" si="519">IF(S131="No_existen",5*$AH$10,AI131*$AH$10)</f>
        <v>0.1</v>
      </c>
      <c r="AI131" s="325">
        <f t="shared" si="470"/>
        <v>1</v>
      </c>
      <c r="AJ131" s="202">
        <f t="shared" si="219"/>
        <v>1</v>
      </c>
      <c r="AK131" s="203" t="s">
        <v>292</v>
      </c>
      <c r="AL131" s="203" t="s">
        <v>304</v>
      </c>
      <c r="AM131" s="329">
        <f t="shared" ref="AM131" si="520">IF(S131="No_existen",5*$AM$10,AN131*$AM$10)</f>
        <v>0.1</v>
      </c>
      <c r="AN131" s="325">
        <f t="shared" ref="AN131" si="521">ROUND(AVERAGEIF(AO131:AO133,"&gt;0"),0)</f>
        <v>1</v>
      </c>
      <c r="AO131" s="202">
        <f t="shared" si="473"/>
        <v>1</v>
      </c>
      <c r="AP131" s="203" t="s">
        <v>614</v>
      </c>
      <c r="AQ131" s="325">
        <f t="shared" ref="AQ131" si="522">ROUND(AVERAGE(U131,Y131,AD131,AI131,AN131),0)</f>
        <v>2</v>
      </c>
      <c r="AR131" s="325" t="str">
        <f t="shared" ref="AR131" si="523">IF(AQ131&lt;1.5,"FUERTE",IF(AND(AQ131&gt;=1.5,AQ131&lt;2.5),"ACEPTABLE",IF(AQ131&gt;=5,"INEXISTENTE","DÉBIL")))</f>
        <v>ACEPTABLE</v>
      </c>
      <c r="AS131" s="327">
        <f t="shared" ref="AS131" si="524">IF(R131=0,0,ROUND((R131*AQ131),0))</f>
        <v>4</v>
      </c>
      <c r="AT131" s="327" t="str">
        <f t="shared" ref="AT131" si="525">IF(AS131&gt;=36,"GRAVE", IF(AS131&lt;=10, "LEVE", "MODERADO"))</f>
        <v>LEVE</v>
      </c>
      <c r="AU131" s="334" t="s">
        <v>1054</v>
      </c>
      <c r="AV131" s="334" t="s">
        <v>1055</v>
      </c>
      <c r="AW131" s="203" t="s">
        <v>89</v>
      </c>
      <c r="AX131" s="203"/>
      <c r="AY131" s="130"/>
      <c r="AZ131" s="131"/>
      <c r="BA131" s="207"/>
      <c r="BB131" s="145"/>
      <c r="BC131" s="145"/>
      <c r="BD131" s="145"/>
      <c r="BE131" s="145"/>
      <c r="BF131" s="145"/>
      <c r="BG131" s="145"/>
      <c r="BH131" s="145"/>
    </row>
    <row r="132" spans="1:60" ht="63.75" hidden="1" customHeight="1" x14ac:dyDescent="0.2">
      <c r="A132" s="324"/>
      <c r="B132" s="324"/>
      <c r="C132" s="325"/>
      <c r="D132" s="336"/>
      <c r="E132" s="325"/>
      <c r="F132" s="324"/>
      <c r="G132" s="203" t="s">
        <v>260</v>
      </c>
      <c r="H132" s="203" t="s">
        <v>35</v>
      </c>
      <c r="I132" s="209" t="s">
        <v>1001</v>
      </c>
      <c r="J132" s="324"/>
      <c r="K132" s="337"/>
      <c r="L132" s="337"/>
      <c r="M132" s="337"/>
      <c r="N132" s="324"/>
      <c r="O132" s="332"/>
      <c r="P132" s="324"/>
      <c r="Q132" s="332"/>
      <c r="R132" s="332"/>
      <c r="S132" s="128" t="s">
        <v>315</v>
      </c>
      <c r="T132" s="129">
        <f t="shared" si="216"/>
        <v>1</v>
      </c>
      <c r="U132" s="325"/>
      <c r="V132" s="325"/>
      <c r="W132" s="203" t="s">
        <v>1033</v>
      </c>
      <c r="X132" s="324"/>
      <c r="Y132" s="329"/>
      <c r="Z132" s="206">
        <f t="shared" si="217"/>
        <v>4</v>
      </c>
      <c r="AA132" s="203" t="s">
        <v>318</v>
      </c>
      <c r="AB132" s="203"/>
      <c r="AC132" s="329"/>
      <c r="AD132" s="325"/>
      <c r="AE132" s="202">
        <f t="shared" si="218"/>
        <v>1</v>
      </c>
      <c r="AF132" s="203" t="s">
        <v>295</v>
      </c>
      <c r="AG132" s="203" t="s">
        <v>1044</v>
      </c>
      <c r="AH132" s="329"/>
      <c r="AI132" s="325"/>
      <c r="AJ132" s="202">
        <f t="shared" si="219"/>
        <v>1</v>
      </c>
      <c r="AK132" s="203" t="s">
        <v>292</v>
      </c>
      <c r="AL132" s="203" t="s">
        <v>300</v>
      </c>
      <c r="AM132" s="329"/>
      <c r="AN132" s="325"/>
      <c r="AO132" s="202">
        <f t="shared" si="473"/>
        <v>1</v>
      </c>
      <c r="AP132" s="203" t="s">
        <v>614</v>
      </c>
      <c r="AQ132" s="325"/>
      <c r="AR132" s="325"/>
      <c r="AS132" s="327"/>
      <c r="AT132" s="327"/>
      <c r="AU132" s="334"/>
      <c r="AV132" s="334"/>
      <c r="AW132" s="203" t="s">
        <v>89</v>
      </c>
      <c r="AX132" s="203"/>
      <c r="AY132" s="130"/>
      <c r="AZ132" s="131"/>
      <c r="BA132" s="207"/>
      <c r="BB132" s="145"/>
      <c r="BC132" s="145"/>
      <c r="BD132" s="145"/>
      <c r="BE132" s="145"/>
      <c r="BF132" s="145"/>
      <c r="BG132" s="145"/>
      <c r="BH132" s="145"/>
    </row>
    <row r="133" spans="1:60" ht="63.75" hidden="1" customHeight="1" x14ac:dyDescent="0.2">
      <c r="A133" s="324"/>
      <c r="B133" s="324"/>
      <c r="C133" s="325"/>
      <c r="D133" s="336"/>
      <c r="E133" s="325"/>
      <c r="F133" s="324"/>
      <c r="G133" s="203" t="s">
        <v>260</v>
      </c>
      <c r="H133" s="203" t="s">
        <v>35</v>
      </c>
      <c r="I133" s="203" t="s">
        <v>1002</v>
      </c>
      <c r="J133" s="324"/>
      <c r="K133" s="337"/>
      <c r="L133" s="337"/>
      <c r="M133" s="337"/>
      <c r="N133" s="324"/>
      <c r="O133" s="332"/>
      <c r="P133" s="324"/>
      <c r="Q133" s="332"/>
      <c r="R133" s="332"/>
      <c r="S133" s="128" t="s">
        <v>386</v>
      </c>
      <c r="T133" s="129">
        <f t="shared" si="216"/>
        <v>4</v>
      </c>
      <c r="U133" s="325"/>
      <c r="V133" s="325"/>
      <c r="W133" s="203" t="s">
        <v>1034</v>
      </c>
      <c r="X133" s="324"/>
      <c r="Y133" s="329"/>
      <c r="Z133" s="206">
        <f t="shared" si="217"/>
        <v>4</v>
      </c>
      <c r="AA133" s="203" t="s">
        <v>318</v>
      </c>
      <c r="AB133" s="203"/>
      <c r="AC133" s="329"/>
      <c r="AD133" s="325"/>
      <c r="AE133" s="202">
        <f t="shared" si="218"/>
        <v>1</v>
      </c>
      <c r="AF133" s="203" t="s">
        <v>295</v>
      </c>
      <c r="AG133" s="203" t="s">
        <v>1044</v>
      </c>
      <c r="AH133" s="329"/>
      <c r="AI133" s="325"/>
      <c r="AJ133" s="202">
        <f t="shared" si="219"/>
        <v>1</v>
      </c>
      <c r="AK133" s="203" t="s">
        <v>292</v>
      </c>
      <c r="AL133" s="203" t="s">
        <v>300</v>
      </c>
      <c r="AM133" s="329"/>
      <c r="AN133" s="325"/>
      <c r="AO133" s="202">
        <f t="shared" si="473"/>
        <v>1</v>
      </c>
      <c r="AP133" s="203" t="s">
        <v>614</v>
      </c>
      <c r="AQ133" s="325"/>
      <c r="AR133" s="325"/>
      <c r="AS133" s="327"/>
      <c r="AT133" s="327"/>
      <c r="AU133" s="334"/>
      <c r="AV133" s="334"/>
      <c r="AW133" s="203" t="s">
        <v>89</v>
      </c>
      <c r="AX133" s="203"/>
      <c r="AY133" s="130"/>
      <c r="AZ133" s="131"/>
      <c r="BA133" s="207"/>
      <c r="BB133" s="145"/>
      <c r="BC133" s="145"/>
      <c r="BD133" s="145"/>
      <c r="BE133" s="145"/>
      <c r="BF133" s="145"/>
      <c r="BG133" s="145"/>
      <c r="BH133" s="145"/>
    </row>
    <row r="134" spans="1:60" ht="63.75" hidden="1" customHeight="1" x14ac:dyDescent="0.2">
      <c r="A134" s="324">
        <v>42</v>
      </c>
      <c r="B134" s="324" t="s">
        <v>184</v>
      </c>
      <c r="C134" s="325" t="str">
        <f>+VLOOKUP(B134,$A$568:$B$606,2,0)</f>
        <v>ALEXANDER MOLINA CABRERA</v>
      </c>
      <c r="D134" s="336" t="s">
        <v>167</v>
      </c>
      <c r="E134" s="325"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4" t="s">
        <v>265</v>
      </c>
      <c r="G134" s="203" t="s">
        <v>261</v>
      </c>
      <c r="H134" s="203" t="s">
        <v>41</v>
      </c>
      <c r="I134" s="203" t="s">
        <v>1003</v>
      </c>
      <c r="J134" s="324" t="s">
        <v>107</v>
      </c>
      <c r="K134" s="324" t="s">
        <v>1019</v>
      </c>
      <c r="L134" s="324" t="s">
        <v>1020</v>
      </c>
      <c r="M134" s="324" t="s">
        <v>1021</v>
      </c>
      <c r="N134" s="324" t="s">
        <v>104</v>
      </c>
      <c r="O134" s="332">
        <f t="shared" ref="O134" si="526">IF(N134="ALTA",5,IF(N134="MEDIO ALTA",4,IF(N134="MEDIA",3,IF(N134="MEDIO BAJA",2,IF(N134="BAJA",1,0)))))</f>
        <v>3</v>
      </c>
      <c r="P134" s="324" t="s">
        <v>140</v>
      </c>
      <c r="Q134" s="332">
        <f t="shared" ref="Q134" si="527">IF(P134="ALTO",5,IF(P134="MEDIO-ALTO",4,IF(P134="MEDIO",3,IF(P134="MEDIO-BAJO",2,IF(P134="BAJO",1,0)))))</f>
        <v>3</v>
      </c>
      <c r="R134" s="332">
        <f t="shared" ref="R134" si="528">Q134*O134</f>
        <v>9</v>
      </c>
      <c r="S134" s="128" t="s">
        <v>315</v>
      </c>
      <c r="T134" s="129">
        <f t="shared" si="216"/>
        <v>1</v>
      </c>
      <c r="U134" s="325">
        <f t="shared" si="463"/>
        <v>2</v>
      </c>
      <c r="V134" s="325">
        <f t="shared" si="464"/>
        <v>1.2</v>
      </c>
      <c r="W134" s="203" t="s">
        <v>1035</v>
      </c>
      <c r="X134" s="324">
        <f t="shared" ref="X134" si="529">IF(S134="No_existen",5*$X$10,Y134*$X$10)</f>
        <v>0.15000000000000002</v>
      </c>
      <c r="Y134" s="329">
        <f t="shared" si="466"/>
        <v>3</v>
      </c>
      <c r="Z134" s="206">
        <f t="shared" si="217"/>
        <v>1</v>
      </c>
      <c r="AA134" s="203" t="s">
        <v>320</v>
      </c>
      <c r="AB134" s="203" t="s">
        <v>1040</v>
      </c>
      <c r="AC134" s="329">
        <f t="shared" ref="AC134" si="530">IF(S134="No_existen",5*$AC$10,AD134*$AC$10)</f>
        <v>0.15</v>
      </c>
      <c r="AD134" s="325">
        <f t="shared" si="468"/>
        <v>1</v>
      </c>
      <c r="AE134" s="202">
        <f t="shared" si="218"/>
        <v>1</v>
      </c>
      <c r="AF134" s="203" t="s">
        <v>295</v>
      </c>
      <c r="AG134" s="203" t="s">
        <v>1044</v>
      </c>
      <c r="AH134" s="329">
        <f t="shared" ref="AH134" si="531">IF(S134="No_existen",5*$AH$10,AI134*$AH$10)</f>
        <v>0.1</v>
      </c>
      <c r="AI134" s="325">
        <f t="shared" si="470"/>
        <v>1</v>
      </c>
      <c r="AJ134" s="202">
        <f t="shared" si="219"/>
        <v>1</v>
      </c>
      <c r="AK134" s="203" t="s">
        <v>292</v>
      </c>
      <c r="AL134" s="203" t="s">
        <v>299</v>
      </c>
      <c r="AM134" s="329">
        <f t="shared" ref="AM134" si="532">IF(S134="No_existen",5*$AM$10,AN134*$AM$10)</f>
        <v>0.1</v>
      </c>
      <c r="AN134" s="325">
        <f t="shared" ref="AN134" si="533">ROUND(AVERAGEIF(AO134:AO136,"&gt;0"),0)</f>
        <v>1</v>
      </c>
      <c r="AO134" s="202">
        <f t="shared" si="473"/>
        <v>1</v>
      </c>
      <c r="AP134" s="203" t="s">
        <v>614</v>
      </c>
      <c r="AQ134" s="325">
        <f t="shared" ref="AQ134" si="534">ROUND(AVERAGE(U134,Y134,AD134,AI134,AN134),0)</f>
        <v>2</v>
      </c>
      <c r="AR134" s="325" t="str">
        <f t="shared" ref="AR134" si="535">IF(AQ134&lt;1.5,"FUERTE",IF(AND(AQ134&gt;=1.5,AQ134&lt;2.5),"ACEPTABLE",IF(AQ134&gt;=5,"INEXISTENTE","DÉBIL")))</f>
        <v>ACEPTABLE</v>
      </c>
      <c r="AS134" s="327">
        <f t="shared" ref="AS134" si="536">IF(R134=0,0,ROUND((R134*AQ134),0))</f>
        <v>18</v>
      </c>
      <c r="AT134" s="327" t="str">
        <f t="shared" ref="AT134" si="537">IF(AS134&gt;=36,"GRAVE", IF(AS134&lt;=10, "LEVE", "MODERADO"))</f>
        <v>MODERADO</v>
      </c>
      <c r="AU134" s="336" t="s">
        <v>1056</v>
      </c>
      <c r="AV134" s="336"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4"/>
      <c r="B135" s="324"/>
      <c r="C135" s="325"/>
      <c r="D135" s="336"/>
      <c r="E135" s="325"/>
      <c r="F135" s="324"/>
      <c r="G135" s="203" t="s">
        <v>260</v>
      </c>
      <c r="H135" s="203" t="s">
        <v>37</v>
      </c>
      <c r="I135" s="203" t="s">
        <v>1004</v>
      </c>
      <c r="J135" s="324"/>
      <c r="K135" s="324"/>
      <c r="L135" s="324"/>
      <c r="M135" s="324"/>
      <c r="N135" s="324"/>
      <c r="O135" s="332"/>
      <c r="P135" s="324"/>
      <c r="Q135" s="332"/>
      <c r="R135" s="332"/>
      <c r="S135" s="128" t="s">
        <v>314</v>
      </c>
      <c r="T135" s="129">
        <f t="shared" si="216"/>
        <v>2</v>
      </c>
      <c r="U135" s="325"/>
      <c r="V135" s="325"/>
      <c r="W135" s="203" t="s">
        <v>1036</v>
      </c>
      <c r="X135" s="324"/>
      <c r="Y135" s="329"/>
      <c r="Z135" s="206">
        <f t="shared" si="217"/>
        <v>4</v>
      </c>
      <c r="AA135" s="203" t="s">
        <v>318</v>
      </c>
      <c r="AB135" s="203"/>
      <c r="AC135" s="329"/>
      <c r="AD135" s="325"/>
      <c r="AE135" s="202">
        <f t="shared" si="218"/>
        <v>1</v>
      </c>
      <c r="AF135" s="203" t="s">
        <v>295</v>
      </c>
      <c r="AG135" s="203" t="s">
        <v>1044</v>
      </c>
      <c r="AH135" s="329"/>
      <c r="AI135" s="325"/>
      <c r="AJ135" s="202">
        <f t="shared" si="219"/>
        <v>1</v>
      </c>
      <c r="AK135" s="203" t="s">
        <v>292</v>
      </c>
      <c r="AL135" s="203" t="s">
        <v>301</v>
      </c>
      <c r="AM135" s="329"/>
      <c r="AN135" s="325"/>
      <c r="AO135" s="202">
        <f t="shared" si="473"/>
        <v>1</v>
      </c>
      <c r="AP135" s="203" t="s">
        <v>614</v>
      </c>
      <c r="AQ135" s="325"/>
      <c r="AR135" s="325"/>
      <c r="AS135" s="327"/>
      <c r="AT135" s="327"/>
      <c r="AU135" s="336"/>
      <c r="AV135" s="336"/>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4"/>
      <c r="B136" s="324"/>
      <c r="C136" s="325"/>
      <c r="D136" s="336"/>
      <c r="E136" s="325"/>
      <c r="F136" s="324"/>
      <c r="G136" s="203" t="s">
        <v>260</v>
      </c>
      <c r="H136" s="203" t="s">
        <v>37</v>
      </c>
      <c r="I136" s="127" t="s">
        <v>1005</v>
      </c>
      <c r="J136" s="324"/>
      <c r="K136" s="324"/>
      <c r="L136" s="324"/>
      <c r="M136" s="324"/>
      <c r="N136" s="324"/>
      <c r="O136" s="332"/>
      <c r="P136" s="324"/>
      <c r="Q136" s="332"/>
      <c r="R136" s="332"/>
      <c r="S136" s="128" t="s">
        <v>314</v>
      </c>
      <c r="T136" s="129">
        <f t="shared" si="216"/>
        <v>2</v>
      </c>
      <c r="U136" s="325"/>
      <c r="V136" s="325"/>
      <c r="W136" s="203" t="s">
        <v>1037</v>
      </c>
      <c r="X136" s="324"/>
      <c r="Y136" s="329"/>
      <c r="Z136" s="206">
        <f t="shared" si="217"/>
        <v>4</v>
      </c>
      <c r="AA136" s="203" t="s">
        <v>318</v>
      </c>
      <c r="AB136" s="203"/>
      <c r="AC136" s="329"/>
      <c r="AD136" s="325"/>
      <c r="AE136" s="202">
        <f t="shared" si="218"/>
        <v>1</v>
      </c>
      <c r="AF136" s="203" t="s">
        <v>295</v>
      </c>
      <c r="AG136" s="203" t="s">
        <v>1044</v>
      </c>
      <c r="AH136" s="329"/>
      <c r="AI136" s="325"/>
      <c r="AJ136" s="202">
        <f t="shared" si="219"/>
        <v>1</v>
      </c>
      <c r="AK136" s="203" t="s">
        <v>292</v>
      </c>
      <c r="AL136" s="203" t="s">
        <v>301</v>
      </c>
      <c r="AM136" s="329"/>
      <c r="AN136" s="325"/>
      <c r="AO136" s="202">
        <f t="shared" si="473"/>
        <v>1</v>
      </c>
      <c r="AP136" s="203" t="s">
        <v>614</v>
      </c>
      <c r="AQ136" s="325"/>
      <c r="AR136" s="325"/>
      <c r="AS136" s="327"/>
      <c r="AT136" s="327"/>
      <c r="AU136" s="336"/>
      <c r="AV136" s="336"/>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4">
        <v>43</v>
      </c>
      <c r="B137" s="324" t="s">
        <v>184</v>
      </c>
      <c r="C137" s="325" t="str">
        <f>+VLOOKUP(B137,$A$568:$B$606,2,0)</f>
        <v>ALEXANDER MOLINA CABRERA</v>
      </c>
      <c r="D137" s="336" t="s">
        <v>162</v>
      </c>
      <c r="E137" s="325"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4" t="s">
        <v>265</v>
      </c>
      <c r="G137" s="203" t="s">
        <v>260</v>
      </c>
      <c r="H137" s="203" t="s">
        <v>37</v>
      </c>
      <c r="I137" s="127" t="s">
        <v>1006</v>
      </c>
      <c r="J137" s="324" t="s">
        <v>109</v>
      </c>
      <c r="K137" s="324" t="s">
        <v>1022</v>
      </c>
      <c r="L137" s="324" t="s">
        <v>1023</v>
      </c>
      <c r="M137" s="324" t="s">
        <v>1024</v>
      </c>
      <c r="N137" s="324" t="s">
        <v>104</v>
      </c>
      <c r="O137" s="332">
        <f t="shared" ref="O137" si="538">IF(N137="ALTA",5,IF(N137="MEDIO ALTA",4,IF(N137="MEDIA",3,IF(N137="MEDIO BAJA",2,IF(N137="BAJA",1,0)))))</f>
        <v>3</v>
      </c>
      <c r="P137" s="324" t="s">
        <v>209</v>
      </c>
      <c r="Q137" s="332">
        <f t="shared" ref="Q137" si="539">IF(P137="ALTO",5,IF(P137="MEDIO-ALTO",4,IF(P137="MEDIO",3,IF(P137="MEDIO-BAJO",2,IF(P137="BAJO",1,0)))))</f>
        <v>4</v>
      </c>
      <c r="R137" s="332">
        <f t="shared" ref="R137" si="540">Q137*O137</f>
        <v>12</v>
      </c>
      <c r="S137" s="128" t="s">
        <v>386</v>
      </c>
      <c r="T137" s="129">
        <f t="shared" si="216"/>
        <v>4</v>
      </c>
      <c r="U137" s="325">
        <f t="shared" si="463"/>
        <v>4</v>
      </c>
      <c r="V137" s="325">
        <f t="shared" si="464"/>
        <v>2.4</v>
      </c>
      <c r="W137" s="203" t="s">
        <v>1038</v>
      </c>
      <c r="X137" s="324">
        <f t="shared" ref="X137" si="541">IF(S137="No_existen",5*$X$10,Y137*$X$10)</f>
        <v>0.2</v>
      </c>
      <c r="Y137" s="329">
        <f t="shared" si="466"/>
        <v>4</v>
      </c>
      <c r="Z137" s="206">
        <f t="shared" si="217"/>
        <v>4</v>
      </c>
      <c r="AA137" s="203" t="s">
        <v>318</v>
      </c>
      <c r="AB137" s="203"/>
      <c r="AC137" s="329">
        <f t="shared" ref="AC137" si="542">IF(S137="No_existen",5*$AC$10,AD137*$AC$10)</f>
        <v>0.15</v>
      </c>
      <c r="AD137" s="325">
        <f t="shared" si="468"/>
        <v>1</v>
      </c>
      <c r="AE137" s="202">
        <f t="shared" si="218"/>
        <v>1</v>
      </c>
      <c r="AF137" s="203" t="s">
        <v>295</v>
      </c>
      <c r="AG137" s="203" t="s">
        <v>1044</v>
      </c>
      <c r="AH137" s="329">
        <f t="shared" ref="AH137" si="543">IF(S137="No_existen",5*$AH$10,AI137*$AH$10)</f>
        <v>0.1</v>
      </c>
      <c r="AI137" s="325">
        <f t="shared" si="470"/>
        <v>1</v>
      </c>
      <c r="AJ137" s="202">
        <f t="shared" si="219"/>
        <v>1</v>
      </c>
      <c r="AK137" s="203" t="s">
        <v>292</v>
      </c>
      <c r="AL137" s="203" t="s">
        <v>307</v>
      </c>
      <c r="AM137" s="329">
        <f t="shared" ref="AM137" si="544">IF(S137="No_existen",5*$AM$10,AN137*$AM$10)</f>
        <v>0.1</v>
      </c>
      <c r="AN137" s="325">
        <f t="shared" ref="AN137" si="545">ROUND(AVERAGEIF(AO137:AO139,"&gt;0"),0)</f>
        <v>1</v>
      </c>
      <c r="AO137" s="202">
        <f t="shared" si="473"/>
        <v>1</v>
      </c>
      <c r="AP137" s="203" t="s">
        <v>614</v>
      </c>
      <c r="AQ137" s="325">
        <f t="shared" ref="AQ137" si="546">ROUND(AVERAGE(U137,Y137,AD137,AI137,AN137),0)</f>
        <v>2</v>
      </c>
      <c r="AR137" s="325" t="str">
        <f t="shared" ref="AR137" si="547">IF(AQ137&lt;1.5,"FUERTE",IF(AND(AQ137&gt;=1.5,AQ137&lt;2.5),"ACEPTABLE",IF(AQ137&gt;=5,"INEXISTENTE","DÉBIL")))</f>
        <v>ACEPTABLE</v>
      </c>
      <c r="AS137" s="327">
        <f t="shared" ref="AS137" si="548">IF(R137=0,0,ROUND((R137*AQ137),0))</f>
        <v>24</v>
      </c>
      <c r="AT137" s="327" t="str">
        <f t="shared" ref="AT137" si="549">IF(AS137&gt;=36,"GRAVE", IF(AS137&lt;=10, "LEVE", "MODERADO"))</f>
        <v>MODERADO</v>
      </c>
      <c r="AU137" s="336" t="s">
        <v>1058</v>
      </c>
      <c r="AV137" s="336"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4"/>
      <c r="B138" s="324"/>
      <c r="C138" s="325"/>
      <c r="D138" s="336"/>
      <c r="E138" s="325"/>
      <c r="F138" s="324"/>
      <c r="G138" s="203"/>
      <c r="H138" s="203"/>
      <c r="I138" s="127"/>
      <c r="J138" s="324"/>
      <c r="K138" s="324"/>
      <c r="L138" s="324"/>
      <c r="M138" s="324"/>
      <c r="N138" s="324"/>
      <c r="O138" s="332"/>
      <c r="P138" s="324"/>
      <c r="Q138" s="332"/>
      <c r="R138" s="332"/>
      <c r="S138" s="128"/>
      <c r="T138" s="129">
        <f t="shared" si="216"/>
        <v>0</v>
      </c>
      <c r="U138" s="325"/>
      <c r="V138" s="325"/>
      <c r="W138" s="203"/>
      <c r="X138" s="324"/>
      <c r="Y138" s="329"/>
      <c r="Z138" s="206">
        <f t="shared" si="217"/>
        <v>0</v>
      </c>
      <c r="AA138" s="203"/>
      <c r="AB138" s="203"/>
      <c r="AC138" s="329"/>
      <c r="AD138" s="325"/>
      <c r="AE138" s="202">
        <f t="shared" si="218"/>
        <v>0</v>
      </c>
      <c r="AF138" s="203"/>
      <c r="AG138" s="203"/>
      <c r="AH138" s="329"/>
      <c r="AI138" s="325"/>
      <c r="AJ138" s="202">
        <f t="shared" si="219"/>
        <v>0</v>
      </c>
      <c r="AK138" s="203"/>
      <c r="AL138" s="203"/>
      <c r="AM138" s="329"/>
      <c r="AN138" s="325"/>
      <c r="AO138" s="202">
        <f t="shared" si="473"/>
        <v>0</v>
      </c>
      <c r="AP138" s="203"/>
      <c r="AQ138" s="325"/>
      <c r="AR138" s="325"/>
      <c r="AS138" s="327"/>
      <c r="AT138" s="327"/>
      <c r="AU138" s="336"/>
      <c r="AV138" s="336"/>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4"/>
      <c r="B139" s="324"/>
      <c r="C139" s="325"/>
      <c r="D139" s="336"/>
      <c r="E139" s="325"/>
      <c r="F139" s="324"/>
      <c r="G139" s="203"/>
      <c r="H139" s="203"/>
      <c r="I139" s="127"/>
      <c r="J139" s="324"/>
      <c r="K139" s="324"/>
      <c r="L139" s="324"/>
      <c r="M139" s="324"/>
      <c r="N139" s="324"/>
      <c r="O139" s="332"/>
      <c r="P139" s="324"/>
      <c r="Q139" s="332"/>
      <c r="R139" s="332"/>
      <c r="S139" s="128"/>
      <c r="T139" s="129">
        <f t="shared" ref="T139:T202" si="550">IF(S139=$S$542,1,IF(S139=$S$538,5,IF(S139=$S$539,4,IF(S139=$S$540,3,IF(S139=$S$541,2,0)))))</f>
        <v>0</v>
      </c>
      <c r="U139" s="325"/>
      <c r="V139" s="325"/>
      <c r="W139" s="203"/>
      <c r="X139" s="324"/>
      <c r="Y139" s="329"/>
      <c r="Z139" s="206">
        <f t="shared" ref="Z139:Z202" si="551">IF(AA139=$AA$540,1,IF(AA139=$AA$539,2,IF(AA139=$AA$538,4,IF(S139="No_existen",5,0))))</f>
        <v>0</v>
      </c>
      <c r="AA139" s="203"/>
      <c r="AB139" s="203"/>
      <c r="AC139" s="329"/>
      <c r="AD139" s="325"/>
      <c r="AE139" s="202">
        <f t="shared" ref="AE139:AE202" si="552">IF(AF139=$AG$539,1,IF(AF139=$AG$538,4,IF(S139="No_existen",5,0)))</f>
        <v>0</v>
      </c>
      <c r="AF139" s="203"/>
      <c r="AG139" s="203"/>
      <c r="AH139" s="329"/>
      <c r="AI139" s="325"/>
      <c r="AJ139" s="202">
        <f t="shared" ref="AJ139:AJ202" si="553">IF(AK139=$AK$538,1,IF(AK139=$AK$539,4,IF(S139="No_existen",5,0)))</f>
        <v>0</v>
      </c>
      <c r="AK139" s="203"/>
      <c r="AL139" s="203"/>
      <c r="AM139" s="329"/>
      <c r="AN139" s="325"/>
      <c r="AO139" s="202">
        <f t="shared" si="473"/>
        <v>0</v>
      </c>
      <c r="AP139" s="203"/>
      <c r="AQ139" s="325"/>
      <c r="AR139" s="325"/>
      <c r="AS139" s="327"/>
      <c r="AT139" s="327"/>
      <c r="AU139" s="336"/>
      <c r="AV139" s="336"/>
      <c r="AW139" s="203"/>
      <c r="AX139" s="203"/>
      <c r="AY139" s="130"/>
      <c r="AZ139" s="131"/>
      <c r="BA139" s="207"/>
      <c r="BB139" s="145"/>
      <c r="BC139" s="145"/>
      <c r="BD139" s="145"/>
      <c r="BE139" s="145"/>
      <c r="BF139" s="145"/>
      <c r="BG139" s="145"/>
      <c r="BH139" s="145"/>
    </row>
    <row r="140" spans="1:60" ht="63.75" hidden="1" customHeight="1" x14ac:dyDescent="0.2">
      <c r="A140" s="324">
        <v>44</v>
      </c>
      <c r="B140" s="324" t="s">
        <v>552</v>
      </c>
      <c r="C140" s="325" t="str">
        <f>+VLOOKUP(B140,$A$568:$B$606,2,0)</f>
        <v>VALENTINA KALLEWAARD ECHEVERRI</v>
      </c>
      <c r="D140" s="336" t="s">
        <v>150</v>
      </c>
      <c r="E140" s="325"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4" t="s">
        <v>265</v>
      </c>
      <c r="G140" s="203" t="s">
        <v>261</v>
      </c>
      <c r="H140" s="203" t="s">
        <v>262</v>
      </c>
      <c r="I140" s="226" t="s">
        <v>1068</v>
      </c>
      <c r="J140" s="324" t="s">
        <v>107</v>
      </c>
      <c r="K140" s="337" t="s">
        <v>2261</v>
      </c>
      <c r="L140" s="337" t="s">
        <v>1077</v>
      </c>
      <c r="M140" s="337" t="s">
        <v>1078</v>
      </c>
      <c r="N140" s="324" t="s">
        <v>104</v>
      </c>
      <c r="O140" s="332">
        <f t="shared" ref="O140" si="554">IF(N140="ALTA",5,IF(N140="MEDIO ALTA",4,IF(N140="MEDIA",3,IF(N140="MEDIO BAJA",2,IF(N140="BAJA",1,0)))))</f>
        <v>3</v>
      </c>
      <c r="P140" s="324" t="s">
        <v>140</v>
      </c>
      <c r="Q140" s="332">
        <f t="shared" ref="Q140" si="555">IF(P140="ALTO",5,IF(P140="MEDIO-ALTO",4,IF(P140="MEDIO",3,IF(P140="MEDIO-BAJO",2,IF(P140="BAJO",1,0)))))</f>
        <v>3</v>
      </c>
      <c r="R140" s="332">
        <f t="shared" ref="R140" si="556">Q140*O140</f>
        <v>9</v>
      </c>
      <c r="S140" s="128" t="s">
        <v>315</v>
      </c>
      <c r="T140" s="129">
        <f t="shared" si="550"/>
        <v>1</v>
      </c>
      <c r="U140" s="325">
        <f t="shared" si="463"/>
        <v>2</v>
      </c>
      <c r="V140" s="325">
        <f t="shared" si="464"/>
        <v>1.2</v>
      </c>
      <c r="W140" s="227" t="s">
        <v>1084</v>
      </c>
      <c r="X140" s="324">
        <f t="shared" ref="X140" si="557">IF(S140="No_existen",5*$X$10,Y140*$X$10)</f>
        <v>0.15000000000000002</v>
      </c>
      <c r="Y140" s="329">
        <f t="shared" si="466"/>
        <v>3</v>
      </c>
      <c r="Z140" s="206">
        <f t="shared" si="551"/>
        <v>2</v>
      </c>
      <c r="AA140" s="203" t="s">
        <v>319</v>
      </c>
      <c r="AB140" s="203"/>
      <c r="AC140" s="329">
        <f t="shared" ref="AC140" si="558">IF(S140="No_existen",5*$AC$10,AD140*$AC$10)</f>
        <v>0.15</v>
      </c>
      <c r="AD140" s="325">
        <f t="shared" si="468"/>
        <v>1</v>
      </c>
      <c r="AE140" s="202">
        <f t="shared" si="552"/>
        <v>1</v>
      </c>
      <c r="AF140" s="203" t="s">
        <v>295</v>
      </c>
      <c r="AG140" s="227" t="s">
        <v>1093</v>
      </c>
      <c r="AH140" s="329">
        <f t="shared" ref="AH140" si="559">IF(S140="No_existen",5*$AH$10,AI140*$AH$10)</f>
        <v>0.1</v>
      </c>
      <c r="AI140" s="325">
        <f t="shared" si="470"/>
        <v>1</v>
      </c>
      <c r="AJ140" s="202">
        <f t="shared" si="553"/>
        <v>1</v>
      </c>
      <c r="AK140" s="203" t="s">
        <v>292</v>
      </c>
      <c r="AL140" s="203" t="s">
        <v>299</v>
      </c>
      <c r="AM140" s="329">
        <f t="shared" ref="AM140" si="560">IF(S140="No_existen",5*$AM$10,AN140*$AM$10)</f>
        <v>0.1</v>
      </c>
      <c r="AN140" s="325">
        <f t="shared" ref="AN140" si="561">ROUND(AVERAGEIF(AO140:AO142,"&gt;0"),0)</f>
        <v>1</v>
      </c>
      <c r="AO140" s="202">
        <f t="shared" si="473"/>
        <v>1</v>
      </c>
      <c r="AP140" s="203" t="s">
        <v>614</v>
      </c>
      <c r="AQ140" s="325">
        <f t="shared" ref="AQ140" si="562">ROUND(AVERAGE(U140,Y140,AD140,AI140,AN140),0)</f>
        <v>2</v>
      </c>
      <c r="AR140" s="325" t="str">
        <f t="shared" ref="AR140" si="563">IF(AQ140&lt;1.5,"FUERTE",IF(AND(AQ140&gt;=1.5,AQ140&lt;2.5),"ACEPTABLE",IF(AQ140&gt;=5,"INEXISTENTE","DÉBIL")))</f>
        <v>ACEPTABLE</v>
      </c>
      <c r="AS140" s="327">
        <f t="shared" ref="AS140" si="564">IF(R140=0,0,ROUND((R140*AQ140),0))</f>
        <v>18</v>
      </c>
      <c r="AT140" s="327" t="str">
        <f t="shared" ref="AT140" si="565">IF(AS140&gt;=36,"GRAVE", IF(AS140&lt;=10, "LEVE", "MODERADO"))</f>
        <v>MODERADO</v>
      </c>
      <c r="AU140" s="337" t="s">
        <v>1097</v>
      </c>
      <c r="AV140" s="338"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4"/>
      <c r="B141" s="324"/>
      <c r="C141" s="325"/>
      <c r="D141" s="336"/>
      <c r="E141" s="325"/>
      <c r="F141" s="324"/>
      <c r="G141" s="203" t="s">
        <v>261</v>
      </c>
      <c r="H141" s="203" t="s">
        <v>262</v>
      </c>
      <c r="I141" s="226" t="s">
        <v>1069</v>
      </c>
      <c r="J141" s="324"/>
      <c r="K141" s="337"/>
      <c r="L141" s="337"/>
      <c r="M141" s="337"/>
      <c r="N141" s="324"/>
      <c r="O141" s="332"/>
      <c r="P141" s="324"/>
      <c r="Q141" s="332"/>
      <c r="R141" s="332"/>
      <c r="S141" s="128" t="s">
        <v>315</v>
      </c>
      <c r="T141" s="129">
        <f t="shared" si="550"/>
        <v>1</v>
      </c>
      <c r="U141" s="325"/>
      <c r="V141" s="325"/>
      <c r="W141" s="227" t="s">
        <v>1085</v>
      </c>
      <c r="X141" s="324"/>
      <c r="Y141" s="329"/>
      <c r="Z141" s="206">
        <f t="shared" si="551"/>
        <v>4</v>
      </c>
      <c r="AA141" s="203" t="s">
        <v>318</v>
      </c>
      <c r="AB141" s="203"/>
      <c r="AC141" s="329"/>
      <c r="AD141" s="325"/>
      <c r="AE141" s="202">
        <f t="shared" si="552"/>
        <v>1</v>
      </c>
      <c r="AF141" s="203" t="s">
        <v>295</v>
      </c>
      <c r="AG141" s="227" t="s">
        <v>1093</v>
      </c>
      <c r="AH141" s="329"/>
      <c r="AI141" s="325"/>
      <c r="AJ141" s="202">
        <f t="shared" si="553"/>
        <v>1</v>
      </c>
      <c r="AK141" s="203" t="s">
        <v>292</v>
      </c>
      <c r="AL141" s="203" t="s">
        <v>299</v>
      </c>
      <c r="AM141" s="329"/>
      <c r="AN141" s="325"/>
      <c r="AO141" s="202">
        <f t="shared" si="473"/>
        <v>1</v>
      </c>
      <c r="AP141" s="203" t="s">
        <v>614</v>
      </c>
      <c r="AQ141" s="325"/>
      <c r="AR141" s="325"/>
      <c r="AS141" s="327"/>
      <c r="AT141" s="327"/>
      <c r="AU141" s="337"/>
      <c r="AV141" s="337"/>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4"/>
      <c r="B142" s="324"/>
      <c r="C142" s="325"/>
      <c r="D142" s="336"/>
      <c r="E142" s="325"/>
      <c r="F142" s="324"/>
      <c r="G142" s="203" t="s">
        <v>260</v>
      </c>
      <c r="H142" s="203" t="s">
        <v>36</v>
      </c>
      <c r="I142" s="226" t="s">
        <v>1070</v>
      </c>
      <c r="J142" s="324"/>
      <c r="K142" s="337"/>
      <c r="L142" s="337"/>
      <c r="M142" s="337"/>
      <c r="N142" s="324"/>
      <c r="O142" s="332"/>
      <c r="P142" s="324"/>
      <c r="Q142" s="332"/>
      <c r="R142" s="332"/>
      <c r="S142" s="128" t="s">
        <v>386</v>
      </c>
      <c r="T142" s="129">
        <f t="shared" si="550"/>
        <v>4</v>
      </c>
      <c r="U142" s="325"/>
      <c r="V142" s="325"/>
      <c r="W142" s="227" t="s">
        <v>1086</v>
      </c>
      <c r="X142" s="324"/>
      <c r="Y142" s="329"/>
      <c r="Z142" s="206">
        <f t="shared" si="551"/>
        <v>4</v>
      </c>
      <c r="AA142" s="203" t="s">
        <v>318</v>
      </c>
      <c r="AB142" s="203"/>
      <c r="AC142" s="329"/>
      <c r="AD142" s="325"/>
      <c r="AE142" s="202">
        <f t="shared" si="552"/>
        <v>1</v>
      </c>
      <c r="AF142" s="203" t="s">
        <v>295</v>
      </c>
      <c r="AG142" s="227" t="s">
        <v>1093</v>
      </c>
      <c r="AH142" s="329"/>
      <c r="AI142" s="325"/>
      <c r="AJ142" s="202">
        <f t="shared" si="553"/>
        <v>1</v>
      </c>
      <c r="AK142" s="203" t="s">
        <v>292</v>
      </c>
      <c r="AL142" s="203" t="s">
        <v>299</v>
      </c>
      <c r="AM142" s="329"/>
      <c r="AN142" s="325"/>
      <c r="AO142" s="202">
        <f t="shared" si="473"/>
        <v>1</v>
      </c>
      <c r="AP142" s="203" t="s">
        <v>614</v>
      </c>
      <c r="AQ142" s="325"/>
      <c r="AR142" s="325"/>
      <c r="AS142" s="327"/>
      <c r="AT142" s="327"/>
      <c r="AU142" s="337"/>
      <c r="AV142" s="337"/>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4">
        <v>45</v>
      </c>
      <c r="B143" s="324" t="s">
        <v>552</v>
      </c>
      <c r="C143" s="325" t="str">
        <f>+VLOOKUP(B143,$A$568:$B$606,2,0)</f>
        <v>VALENTINA KALLEWAARD ECHEVERRI</v>
      </c>
      <c r="D143" s="336" t="s">
        <v>162</v>
      </c>
      <c r="E143" s="325"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4" t="s">
        <v>265</v>
      </c>
      <c r="G143" s="203" t="s">
        <v>260</v>
      </c>
      <c r="H143" s="203" t="s">
        <v>35</v>
      </c>
      <c r="I143" s="226" t="s">
        <v>1071</v>
      </c>
      <c r="J143" s="324" t="s">
        <v>112</v>
      </c>
      <c r="K143" s="324" t="s">
        <v>2262</v>
      </c>
      <c r="L143" s="324" t="s">
        <v>1079</v>
      </c>
      <c r="M143" s="324" t="s">
        <v>1080</v>
      </c>
      <c r="N143" s="324" t="s">
        <v>147</v>
      </c>
      <c r="O143" s="332">
        <f t="shared" ref="O143" si="566">IF(N143="ALTA",5,IF(N143="MEDIO ALTA",4,IF(N143="MEDIA",3,IF(N143="MEDIO BAJA",2,IF(N143="BAJA",1,0)))))</f>
        <v>2</v>
      </c>
      <c r="P143" s="324" t="s">
        <v>209</v>
      </c>
      <c r="Q143" s="332">
        <f t="shared" ref="Q143" si="567">IF(P143="ALTO",5,IF(P143="MEDIO-ALTO",4,IF(P143="MEDIO",3,IF(P143="MEDIO-BAJO",2,IF(P143="BAJO",1,0)))))</f>
        <v>4</v>
      </c>
      <c r="R143" s="332">
        <f t="shared" ref="R143" si="568">Q143*O143</f>
        <v>8</v>
      </c>
      <c r="S143" s="128" t="s">
        <v>315</v>
      </c>
      <c r="T143" s="129">
        <f t="shared" si="550"/>
        <v>1</v>
      </c>
      <c r="U143" s="325">
        <f t="shared" si="463"/>
        <v>1</v>
      </c>
      <c r="V143" s="325">
        <f t="shared" si="464"/>
        <v>0.6</v>
      </c>
      <c r="W143" s="227" t="s">
        <v>1087</v>
      </c>
      <c r="X143" s="324">
        <f t="shared" ref="X143" si="569">IF(S143="No_existen",5*$X$10,Y143*$X$10)</f>
        <v>0.2</v>
      </c>
      <c r="Y143" s="329">
        <f t="shared" si="466"/>
        <v>4</v>
      </c>
      <c r="Z143" s="206">
        <f t="shared" si="551"/>
        <v>4</v>
      </c>
      <c r="AA143" s="203" t="s">
        <v>318</v>
      </c>
      <c r="AB143" s="203"/>
      <c r="AC143" s="329">
        <f t="shared" ref="AC143" si="570">IF(S143="No_existen",5*$AC$10,AD143*$AC$10)</f>
        <v>0.15</v>
      </c>
      <c r="AD143" s="325">
        <f t="shared" si="468"/>
        <v>1</v>
      </c>
      <c r="AE143" s="202">
        <f t="shared" si="552"/>
        <v>1</v>
      </c>
      <c r="AF143" s="203" t="s">
        <v>295</v>
      </c>
      <c r="AG143" s="227" t="s">
        <v>1094</v>
      </c>
      <c r="AH143" s="329">
        <f t="shared" ref="AH143" si="571">IF(S143="No_existen",5*$AH$10,AI143*$AH$10)</f>
        <v>0.1</v>
      </c>
      <c r="AI143" s="325">
        <f t="shared" si="470"/>
        <v>1</v>
      </c>
      <c r="AJ143" s="202">
        <f t="shared" si="553"/>
        <v>1</v>
      </c>
      <c r="AK143" s="203" t="s">
        <v>292</v>
      </c>
      <c r="AL143" s="203" t="s">
        <v>307</v>
      </c>
      <c r="AM143" s="329">
        <f t="shared" ref="AM143" si="572">IF(S143="No_existen",5*$AM$10,AN143*$AM$10)</f>
        <v>0.2</v>
      </c>
      <c r="AN143" s="325">
        <f t="shared" ref="AN143" si="573">ROUND(AVERAGEIF(AO143:AO145,"&gt;0"),0)</f>
        <v>2</v>
      </c>
      <c r="AO143" s="202">
        <f t="shared" si="473"/>
        <v>4</v>
      </c>
      <c r="AP143" s="203" t="s">
        <v>613</v>
      </c>
      <c r="AQ143" s="325">
        <f t="shared" ref="AQ143" si="574">ROUND(AVERAGE(U143,Y143,AD143,AI143,AN143),0)</f>
        <v>2</v>
      </c>
      <c r="AR143" s="325" t="str">
        <f t="shared" ref="AR143" si="575">IF(AQ143&lt;1.5,"FUERTE",IF(AND(AQ143&gt;=1.5,AQ143&lt;2.5),"ACEPTABLE",IF(AQ143&gt;=5,"INEXISTENTE","DÉBIL")))</f>
        <v>ACEPTABLE</v>
      </c>
      <c r="AS143" s="327">
        <f t="shared" ref="AS143" si="576">IF(R143=0,0,ROUND((R143*AQ143),0))</f>
        <v>16</v>
      </c>
      <c r="AT143" s="327" t="str">
        <f t="shared" ref="AT143" si="577">IF(AS143&gt;=36,"GRAVE", IF(AS143&lt;=10, "LEVE", "MODERADO"))</f>
        <v>MODERADO</v>
      </c>
      <c r="AU143" s="334" t="s">
        <v>1099</v>
      </c>
      <c r="AV143" s="335">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4"/>
      <c r="B144" s="324"/>
      <c r="C144" s="325"/>
      <c r="D144" s="336"/>
      <c r="E144" s="325"/>
      <c r="F144" s="324"/>
      <c r="G144" s="203" t="s">
        <v>261</v>
      </c>
      <c r="H144" s="203" t="s">
        <v>225</v>
      </c>
      <c r="I144" s="226" t="s">
        <v>1072</v>
      </c>
      <c r="J144" s="324"/>
      <c r="K144" s="324"/>
      <c r="L144" s="324"/>
      <c r="M144" s="324"/>
      <c r="N144" s="324"/>
      <c r="O144" s="332"/>
      <c r="P144" s="324"/>
      <c r="Q144" s="332"/>
      <c r="R144" s="332"/>
      <c r="S144" s="128" t="s">
        <v>315</v>
      </c>
      <c r="T144" s="129">
        <f t="shared" si="550"/>
        <v>1</v>
      </c>
      <c r="U144" s="325"/>
      <c r="V144" s="325"/>
      <c r="W144" s="227" t="s">
        <v>1088</v>
      </c>
      <c r="X144" s="324"/>
      <c r="Y144" s="329"/>
      <c r="Z144" s="206">
        <f t="shared" si="551"/>
        <v>4</v>
      </c>
      <c r="AA144" s="203" t="s">
        <v>318</v>
      </c>
      <c r="AB144" s="203"/>
      <c r="AC144" s="329"/>
      <c r="AD144" s="325"/>
      <c r="AE144" s="202">
        <f t="shared" si="552"/>
        <v>1</v>
      </c>
      <c r="AF144" s="203" t="s">
        <v>295</v>
      </c>
      <c r="AG144" s="227" t="s">
        <v>1095</v>
      </c>
      <c r="AH144" s="329"/>
      <c r="AI144" s="325"/>
      <c r="AJ144" s="202">
        <f t="shared" si="553"/>
        <v>1</v>
      </c>
      <c r="AK144" s="203" t="s">
        <v>292</v>
      </c>
      <c r="AL144" s="203" t="s">
        <v>307</v>
      </c>
      <c r="AM144" s="329"/>
      <c r="AN144" s="325"/>
      <c r="AO144" s="202">
        <f t="shared" si="473"/>
        <v>1</v>
      </c>
      <c r="AP144" s="203" t="s">
        <v>614</v>
      </c>
      <c r="AQ144" s="325"/>
      <c r="AR144" s="325"/>
      <c r="AS144" s="327"/>
      <c r="AT144" s="327"/>
      <c r="AU144" s="334"/>
      <c r="AV144" s="334"/>
      <c r="AW144" s="203"/>
      <c r="AX144" s="203"/>
      <c r="AY144" s="227"/>
      <c r="AZ144" s="228"/>
      <c r="BA144" s="207"/>
      <c r="BB144" s="145"/>
      <c r="BC144" s="145"/>
      <c r="BD144" s="145"/>
      <c r="BE144" s="145"/>
      <c r="BF144" s="145"/>
      <c r="BG144" s="145"/>
      <c r="BH144" s="145"/>
    </row>
    <row r="145" spans="1:60" ht="63.75" hidden="1" customHeight="1" x14ac:dyDescent="0.2">
      <c r="A145" s="324"/>
      <c r="B145" s="324"/>
      <c r="C145" s="325"/>
      <c r="D145" s="336"/>
      <c r="E145" s="325"/>
      <c r="F145" s="324"/>
      <c r="G145" s="203" t="s">
        <v>261</v>
      </c>
      <c r="H145" s="203" t="s">
        <v>225</v>
      </c>
      <c r="I145" s="226" t="s">
        <v>1073</v>
      </c>
      <c r="J145" s="324"/>
      <c r="K145" s="324"/>
      <c r="L145" s="324"/>
      <c r="M145" s="324"/>
      <c r="N145" s="324"/>
      <c r="O145" s="332"/>
      <c r="P145" s="324"/>
      <c r="Q145" s="332"/>
      <c r="R145" s="332"/>
      <c r="S145" s="128" t="s">
        <v>315</v>
      </c>
      <c r="T145" s="129">
        <f t="shared" si="550"/>
        <v>1</v>
      </c>
      <c r="U145" s="325"/>
      <c r="V145" s="325"/>
      <c r="W145" s="227" t="s">
        <v>1089</v>
      </c>
      <c r="X145" s="324"/>
      <c r="Y145" s="329"/>
      <c r="Z145" s="206">
        <f t="shared" si="551"/>
        <v>4</v>
      </c>
      <c r="AA145" s="203" t="s">
        <v>318</v>
      </c>
      <c r="AB145" s="203"/>
      <c r="AC145" s="329"/>
      <c r="AD145" s="325"/>
      <c r="AE145" s="202">
        <f t="shared" si="552"/>
        <v>1</v>
      </c>
      <c r="AF145" s="203" t="s">
        <v>295</v>
      </c>
      <c r="AG145" s="227" t="s">
        <v>1095</v>
      </c>
      <c r="AH145" s="329"/>
      <c r="AI145" s="325"/>
      <c r="AJ145" s="202">
        <f t="shared" si="553"/>
        <v>1</v>
      </c>
      <c r="AK145" s="203" t="s">
        <v>292</v>
      </c>
      <c r="AL145" s="203" t="s">
        <v>307</v>
      </c>
      <c r="AM145" s="329"/>
      <c r="AN145" s="325"/>
      <c r="AO145" s="202">
        <f t="shared" si="473"/>
        <v>1</v>
      </c>
      <c r="AP145" s="203" t="s">
        <v>614</v>
      </c>
      <c r="AQ145" s="325"/>
      <c r="AR145" s="325"/>
      <c r="AS145" s="327"/>
      <c r="AT145" s="327"/>
      <c r="AU145" s="334"/>
      <c r="AV145" s="334"/>
      <c r="AW145" s="203"/>
      <c r="AX145" s="203"/>
      <c r="AY145" s="227"/>
      <c r="AZ145" s="228"/>
      <c r="BA145" s="207"/>
      <c r="BB145" s="145"/>
      <c r="BC145" s="145"/>
      <c r="BD145" s="145"/>
      <c r="BE145" s="145"/>
      <c r="BF145" s="145"/>
      <c r="BG145" s="145"/>
      <c r="BH145" s="145"/>
    </row>
    <row r="146" spans="1:60" ht="63.75" hidden="1" customHeight="1" x14ac:dyDescent="0.2">
      <c r="A146" s="324">
        <v>46</v>
      </c>
      <c r="B146" s="324" t="s">
        <v>552</v>
      </c>
      <c r="C146" s="325" t="str">
        <f>+VLOOKUP(B146,$A$568:$B$606,2,0)</f>
        <v>VALENTINA KALLEWAARD ECHEVERRI</v>
      </c>
      <c r="D146" s="336" t="s">
        <v>150</v>
      </c>
      <c r="E146" s="325"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4" t="s">
        <v>265</v>
      </c>
      <c r="G146" s="203" t="s">
        <v>260</v>
      </c>
      <c r="H146" s="203" t="s">
        <v>38</v>
      </c>
      <c r="I146" s="226" t="s">
        <v>1074</v>
      </c>
      <c r="J146" s="324" t="s">
        <v>105</v>
      </c>
      <c r="K146" s="324" t="s">
        <v>1081</v>
      </c>
      <c r="L146" s="324" t="s">
        <v>1082</v>
      </c>
      <c r="M146" s="324" t="s">
        <v>1083</v>
      </c>
      <c r="N146" s="324" t="s">
        <v>104</v>
      </c>
      <c r="O146" s="332">
        <f t="shared" ref="O146" si="578">IF(N146="ALTA",5,IF(N146="MEDIO ALTA",4,IF(N146="MEDIA",3,IF(N146="MEDIO BAJA",2,IF(N146="BAJA",1,0)))))</f>
        <v>3</v>
      </c>
      <c r="P146" s="324" t="s">
        <v>140</v>
      </c>
      <c r="Q146" s="332">
        <f t="shared" ref="Q146" si="579">IF(P146="ALTO",5,IF(P146="MEDIO-ALTO",4,IF(P146="MEDIO",3,IF(P146="MEDIO-BAJO",2,IF(P146="BAJO",1,0)))))</f>
        <v>3</v>
      </c>
      <c r="R146" s="332">
        <f t="shared" ref="R146" si="580">Q146*O146</f>
        <v>9</v>
      </c>
      <c r="S146" s="128" t="s">
        <v>315</v>
      </c>
      <c r="T146" s="129">
        <f t="shared" si="550"/>
        <v>1</v>
      </c>
      <c r="U146" s="325">
        <f t="shared" si="463"/>
        <v>1</v>
      </c>
      <c r="V146" s="325">
        <f t="shared" si="464"/>
        <v>0.6</v>
      </c>
      <c r="W146" s="227" t="s">
        <v>1090</v>
      </c>
      <c r="X146" s="324">
        <f t="shared" ref="X146" si="581">IF(S146="No_existen",5*$X$10,Y146*$X$10)</f>
        <v>0.2</v>
      </c>
      <c r="Y146" s="329">
        <f t="shared" si="466"/>
        <v>4</v>
      </c>
      <c r="Z146" s="206">
        <f t="shared" si="551"/>
        <v>4</v>
      </c>
      <c r="AA146" s="203" t="s">
        <v>318</v>
      </c>
      <c r="AB146" s="203"/>
      <c r="AC146" s="329">
        <f t="shared" ref="AC146" si="582">IF(S146="No_existen",5*$AC$10,AD146*$AC$10)</f>
        <v>0.15</v>
      </c>
      <c r="AD146" s="325">
        <f t="shared" si="468"/>
        <v>1</v>
      </c>
      <c r="AE146" s="202">
        <f t="shared" si="552"/>
        <v>1</v>
      </c>
      <c r="AF146" s="203" t="s">
        <v>295</v>
      </c>
      <c r="AG146" s="227" t="s">
        <v>1096</v>
      </c>
      <c r="AH146" s="329">
        <f t="shared" ref="AH146" si="583">IF(S146="No_existen",5*$AH$10,AI146*$AH$10)</f>
        <v>0.1</v>
      </c>
      <c r="AI146" s="325">
        <f t="shared" si="470"/>
        <v>1</v>
      </c>
      <c r="AJ146" s="202">
        <f t="shared" si="553"/>
        <v>1</v>
      </c>
      <c r="AK146" s="203" t="s">
        <v>292</v>
      </c>
      <c r="AL146" s="203" t="s">
        <v>300</v>
      </c>
      <c r="AM146" s="329">
        <f t="shared" ref="AM146" si="584">IF(S146="No_existen",5*$AM$10,AN146*$AM$10)</f>
        <v>0.1</v>
      </c>
      <c r="AN146" s="325">
        <f t="shared" ref="AN146" si="585">ROUND(AVERAGEIF(AO146:AO148,"&gt;0"),0)</f>
        <v>1</v>
      </c>
      <c r="AO146" s="202">
        <f t="shared" si="473"/>
        <v>1</v>
      </c>
      <c r="AP146" s="203" t="s">
        <v>614</v>
      </c>
      <c r="AQ146" s="325">
        <f t="shared" ref="AQ146" si="586">ROUND(AVERAGE(U146,Y146,AD146,AI146,AN146),0)</f>
        <v>2</v>
      </c>
      <c r="AR146" s="325" t="str">
        <f t="shared" ref="AR146" si="587">IF(AQ146&lt;1.5,"FUERTE",IF(AND(AQ146&gt;=1.5,AQ146&lt;2.5),"ACEPTABLE",IF(AQ146&gt;=5,"INEXISTENTE","DÉBIL")))</f>
        <v>ACEPTABLE</v>
      </c>
      <c r="AS146" s="327">
        <f t="shared" ref="AS146" si="588">IF(R146=0,0,ROUND((R146*AQ146),0))</f>
        <v>18</v>
      </c>
      <c r="AT146" s="327" t="str">
        <f t="shared" ref="AT146" si="589">IF(AS146&gt;=36,"GRAVE", IF(AS146&lt;=10, "LEVE", "MODERADO"))</f>
        <v>MODERADO</v>
      </c>
      <c r="AU146" s="334" t="s">
        <v>1100</v>
      </c>
      <c r="AV146" s="334">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4"/>
      <c r="B147" s="324"/>
      <c r="C147" s="325"/>
      <c r="D147" s="336"/>
      <c r="E147" s="325"/>
      <c r="F147" s="324"/>
      <c r="G147" s="203" t="s">
        <v>260</v>
      </c>
      <c r="H147" s="203" t="s">
        <v>38</v>
      </c>
      <c r="I147" s="226" t="s">
        <v>1075</v>
      </c>
      <c r="J147" s="324"/>
      <c r="K147" s="324"/>
      <c r="L147" s="324"/>
      <c r="M147" s="324"/>
      <c r="N147" s="324"/>
      <c r="O147" s="332"/>
      <c r="P147" s="324"/>
      <c r="Q147" s="332"/>
      <c r="R147" s="332"/>
      <c r="S147" s="128" t="s">
        <v>315</v>
      </c>
      <c r="T147" s="129">
        <f t="shared" si="550"/>
        <v>1</v>
      </c>
      <c r="U147" s="325"/>
      <c r="V147" s="325"/>
      <c r="W147" s="227" t="s">
        <v>1091</v>
      </c>
      <c r="X147" s="324"/>
      <c r="Y147" s="329"/>
      <c r="Z147" s="206">
        <f t="shared" si="551"/>
        <v>4</v>
      </c>
      <c r="AA147" s="203" t="s">
        <v>318</v>
      </c>
      <c r="AB147" s="203"/>
      <c r="AC147" s="329"/>
      <c r="AD147" s="325"/>
      <c r="AE147" s="202">
        <f t="shared" si="552"/>
        <v>1</v>
      </c>
      <c r="AF147" s="203" t="s">
        <v>295</v>
      </c>
      <c r="AG147" s="227" t="s">
        <v>1095</v>
      </c>
      <c r="AH147" s="329"/>
      <c r="AI147" s="325"/>
      <c r="AJ147" s="202">
        <f t="shared" si="553"/>
        <v>1</v>
      </c>
      <c r="AK147" s="203" t="s">
        <v>292</v>
      </c>
      <c r="AL147" s="203" t="s">
        <v>300</v>
      </c>
      <c r="AM147" s="329"/>
      <c r="AN147" s="325"/>
      <c r="AO147" s="202">
        <f t="shared" si="473"/>
        <v>1</v>
      </c>
      <c r="AP147" s="203" t="s">
        <v>614</v>
      </c>
      <c r="AQ147" s="325"/>
      <c r="AR147" s="325"/>
      <c r="AS147" s="327"/>
      <c r="AT147" s="327"/>
      <c r="AU147" s="334"/>
      <c r="AV147" s="334"/>
      <c r="AW147" s="203"/>
      <c r="AX147" s="203"/>
      <c r="AY147" s="130"/>
      <c r="AZ147" s="131"/>
      <c r="BA147" s="207"/>
      <c r="BB147" s="145"/>
      <c r="BC147" s="145"/>
      <c r="BD147" s="145"/>
      <c r="BE147" s="145"/>
      <c r="BF147" s="145"/>
      <c r="BG147" s="145"/>
      <c r="BH147" s="145"/>
    </row>
    <row r="148" spans="1:60" ht="63.75" hidden="1" customHeight="1" x14ac:dyDescent="0.2">
      <c r="A148" s="324"/>
      <c r="B148" s="324"/>
      <c r="C148" s="325"/>
      <c r="D148" s="336"/>
      <c r="E148" s="325"/>
      <c r="F148" s="324"/>
      <c r="G148" s="203" t="s">
        <v>260</v>
      </c>
      <c r="H148" s="203" t="s">
        <v>37</v>
      </c>
      <c r="I148" s="226" t="s">
        <v>1076</v>
      </c>
      <c r="J148" s="324"/>
      <c r="K148" s="324"/>
      <c r="L148" s="324"/>
      <c r="M148" s="324"/>
      <c r="N148" s="324"/>
      <c r="O148" s="332"/>
      <c r="P148" s="324"/>
      <c r="Q148" s="332"/>
      <c r="R148" s="332"/>
      <c r="S148" s="128" t="s">
        <v>314</v>
      </c>
      <c r="T148" s="129">
        <f t="shared" si="550"/>
        <v>2</v>
      </c>
      <c r="U148" s="325"/>
      <c r="V148" s="325"/>
      <c r="W148" s="227" t="s">
        <v>1092</v>
      </c>
      <c r="X148" s="324"/>
      <c r="Y148" s="329"/>
      <c r="Z148" s="206">
        <f t="shared" si="551"/>
        <v>4</v>
      </c>
      <c r="AA148" s="203" t="s">
        <v>318</v>
      </c>
      <c r="AB148" s="203"/>
      <c r="AC148" s="329"/>
      <c r="AD148" s="325"/>
      <c r="AE148" s="202">
        <f t="shared" si="552"/>
        <v>1</v>
      </c>
      <c r="AF148" s="203" t="s">
        <v>295</v>
      </c>
      <c r="AG148" s="227" t="s">
        <v>1095</v>
      </c>
      <c r="AH148" s="329"/>
      <c r="AI148" s="325"/>
      <c r="AJ148" s="202">
        <f t="shared" si="553"/>
        <v>1</v>
      </c>
      <c r="AK148" s="203" t="s">
        <v>292</v>
      </c>
      <c r="AL148" s="203" t="s">
        <v>300</v>
      </c>
      <c r="AM148" s="329"/>
      <c r="AN148" s="325"/>
      <c r="AO148" s="202">
        <f t="shared" si="473"/>
        <v>1</v>
      </c>
      <c r="AP148" s="203" t="s">
        <v>614</v>
      </c>
      <c r="AQ148" s="325"/>
      <c r="AR148" s="325"/>
      <c r="AS148" s="327"/>
      <c r="AT148" s="327"/>
      <c r="AU148" s="334"/>
      <c r="AV148" s="334"/>
      <c r="AW148" s="203"/>
      <c r="AX148" s="203"/>
      <c r="AY148" s="130"/>
      <c r="AZ148" s="131"/>
      <c r="BA148" s="207"/>
      <c r="BB148" s="145"/>
      <c r="BC148" s="145"/>
      <c r="BD148" s="145"/>
      <c r="BE148" s="145"/>
      <c r="BF148" s="145"/>
      <c r="BG148" s="145"/>
      <c r="BH148" s="145"/>
    </row>
    <row r="149" spans="1:60" ht="63.75" hidden="1" customHeight="1" x14ac:dyDescent="0.2">
      <c r="A149" s="324">
        <v>47</v>
      </c>
      <c r="B149" s="324" t="s">
        <v>185</v>
      </c>
      <c r="C149" s="325" t="str">
        <f>+VLOOKUP(B149,$A$568:$B$606,2,0)</f>
        <v>EDGAR ALONSON SAZALAR MARIN</v>
      </c>
      <c r="D149" s="336" t="s">
        <v>150</v>
      </c>
      <c r="E149" s="325"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4" t="s">
        <v>265</v>
      </c>
      <c r="G149" s="203" t="s">
        <v>260</v>
      </c>
      <c r="H149" s="203" t="s">
        <v>37</v>
      </c>
      <c r="I149" s="127" t="s">
        <v>1106</v>
      </c>
      <c r="J149" s="324" t="s">
        <v>111</v>
      </c>
      <c r="K149" s="337" t="s">
        <v>579</v>
      </c>
      <c r="L149" s="337" t="s">
        <v>1114</v>
      </c>
      <c r="M149" s="337" t="s">
        <v>1115</v>
      </c>
      <c r="N149" s="324" t="s">
        <v>146</v>
      </c>
      <c r="O149" s="332">
        <f t="shared" ref="O149" si="590">IF(N149="ALTA",5,IF(N149="MEDIO ALTA",4,IF(N149="MEDIA",3,IF(N149="MEDIO BAJA",2,IF(N149="BAJA",1,0)))))</f>
        <v>4</v>
      </c>
      <c r="P149" s="324" t="s">
        <v>140</v>
      </c>
      <c r="Q149" s="332">
        <f t="shared" ref="Q149" si="591">IF(P149="ALTO",5,IF(P149="MEDIO-ALTO",4,IF(P149="MEDIO",3,IF(P149="MEDIO-BAJO",2,IF(P149="BAJO",1,0)))))</f>
        <v>3</v>
      </c>
      <c r="R149" s="332">
        <f t="shared" ref="R149" si="592">Q149*O149</f>
        <v>12</v>
      </c>
      <c r="S149" s="128" t="s">
        <v>386</v>
      </c>
      <c r="T149" s="129">
        <f t="shared" si="550"/>
        <v>4</v>
      </c>
      <c r="U149" s="325">
        <f t="shared" si="463"/>
        <v>4</v>
      </c>
      <c r="V149" s="325">
        <f t="shared" si="464"/>
        <v>2.4</v>
      </c>
      <c r="W149" s="203" t="s">
        <v>1122</v>
      </c>
      <c r="X149" s="324">
        <f t="shared" ref="X149" si="593">IF(S149="No_existen",5*$X$10,Y149*$X$10)</f>
        <v>0.1</v>
      </c>
      <c r="Y149" s="329">
        <f t="shared" si="466"/>
        <v>2</v>
      </c>
      <c r="Z149" s="206">
        <f t="shared" si="551"/>
        <v>2</v>
      </c>
      <c r="AA149" s="203" t="s">
        <v>319</v>
      </c>
      <c r="AB149" s="203"/>
      <c r="AC149" s="329">
        <f t="shared" ref="AC149" si="594">IF(S149="No_existen",5*$AC$10,AD149*$AC$10)</f>
        <v>0.15</v>
      </c>
      <c r="AD149" s="325">
        <f t="shared" si="468"/>
        <v>1</v>
      </c>
      <c r="AE149" s="202">
        <f t="shared" si="552"/>
        <v>1</v>
      </c>
      <c r="AF149" s="203" t="s">
        <v>295</v>
      </c>
      <c r="AG149" s="203" t="s">
        <v>1127</v>
      </c>
      <c r="AH149" s="329">
        <f t="shared" ref="AH149" si="595">IF(S149="No_existen",5*$AH$10,AI149*$AH$10)</f>
        <v>0.1</v>
      </c>
      <c r="AI149" s="325">
        <f t="shared" si="470"/>
        <v>1</v>
      </c>
      <c r="AJ149" s="202">
        <f t="shared" si="553"/>
        <v>1</v>
      </c>
      <c r="AK149" s="203" t="s">
        <v>292</v>
      </c>
      <c r="AL149" s="203" t="s">
        <v>299</v>
      </c>
      <c r="AM149" s="329">
        <f t="shared" ref="AM149" si="596">IF(S149="No_existen",5*$AM$10,AN149*$AM$10)</f>
        <v>0.1</v>
      </c>
      <c r="AN149" s="325">
        <f t="shared" ref="AN149" si="597">ROUND(AVERAGEIF(AO149:AO151,"&gt;0"),0)</f>
        <v>1</v>
      </c>
      <c r="AO149" s="202">
        <f t="shared" si="473"/>
        <v>1</v>
      </c>
      <c r="AP149" s="203" t="s">
        <v>614</v>
      </c>
      <c r="AQ149" s="325">
        <f t="shared" ref="AQ149" si="598">ROUND(AVERAGE(U149,Y149,AD149,AI149,AN149),0)</f>
        <v>2</v>
      </c>
      <c r="AR149" s="325" t="str">
        <f t="shared" ref="AR149" si="599">IF(AQ149&lt;1.5,"FUERTE",IF(AND(AQ149&gt;=1.5,AQ149&lt;2.5),"ACEPTABLE",IF(AQ149&gt;=5,"INEXISTENTE","DÉBIL")))</f>
        <v>ACEPTABLE</v>
      </c>
      <c r="AS149" s="327">
        <f t="shared" ref="AS149" si="600">IF(R149=0,0,ROUND((R149*AQ149),0))</f>
        <v>24</v>
      </c>
      <c r="AT149" s="327" t="str">
        <f t="shared" ref="AT149" si="601">IF(AS149&gt;=36,"GRAVE", IF(AS149&lt;=10, "LEVE", "MODERADO"))</f>
        <v>MODERADO</v>
      </c>
      <c r="AU149" s="337" t="s">
        <v>1128</v>
      </c>
      <c r="AV149" s="338">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4"/>
      <c r="B150" s="324"/>
      <c r="C150" s="325"/>
      <c r="D150" s="336"/>
      <c r="E150" s="325"/>
      <c r="F150" s="324"/>
      <c r="G150" s="203" t="s">
        <v>260</v>
      </c>
      <c r="H150" s="203" t="s">
        <v>37</v>
      </c>
      <c r="I150" s="127" t="s">
        <v>1107</v>
      </c>
      <c r="J150" s="324"/>
      <c r="K150" s="337"/>
      <c r="L150" s="337"/>
      <c r="M150" s="337"/>
      <c r="N150" s="324"/>
      <c r="O150" s="332"/>
      <c r="P150" s="324"/>
      <c r="Q150" s="332"/>
      <c r="R150" s="332"/>
      <c r="S150" s="128" t="s">
        <v>386</v>
      </c>
      <c r="T150" s="129">
        <f t="shared" si="550"/>
        <v>4</v>
      </c>
      <c r="U150" s="325"/>
      <c r="V150" s="325"/>
      <c r="W150" s="203" t="s">
        <v>1123</v>
      </c>
      <c r="X150" s="324"/>
      <c r="Y150" s="329"/>
      <c r="Z150" s="206">
        <f t="shared" si="551"/>
        <v>2</v>
      </c>
      <c r="AA150" s="203" t="s">
        <v>319</v>
      </c>
      <c r="AB150" s="203"/>
      <c r="AC150" s="329"/>
      <c r="AD150" s="325"/>
      <c r="AE150" s="202">
        <f t="shared" si="552"/>
        <v>1</v>
      </c>
      <c r="AF150" s="203" t="s">
        <v>295</v>
      </c>
      <c r="AG150" s="203" t="s">
        <v>1127</v>
      </c>
      <c r="AH150" s="329"/>
      <c r="AI150" s="325"/>
      <c r="AJ150" s="202">
        <f t="shared" si="553"/>
        <v>1</v>
      </c>
      <c r="AK150" s="203" t="s">
        <v>292</v>
      </c>
      <c r="AL150" s="203" t="s">
        <v>299</v>
      </c>
      <c r="AM150" s="329"/>
      <c r="AN150" s="325"/>
      <c r="AO150" s="202">
        <f t="shared" si="473"/>
        <v>1</v>
      </c>
      <c r="AP150" s="203" t="s">
        <v>614</v>
      </c>
      <c r="AQ150" s="325"/>
      <c r="AR150" s="325"/>
      <c r="AS150" s="327"/>
      <c r="AT150" s="327"/>
      <c r="AU150" s="337"/>
      <c r="AV150" s="337"/>
      <c r="AW150" s="203"/>
      <c r="AX150" s="203"/>
      <c r="AY150" s="130"/>
      <c r="AZ150" s="131"/>
      <c r="BA150" s="207"/>
      <c r="BB150" s="145"/>
      <c r="BC150" s="145"/>
      <c r="BD150" s="145"/>
      <c r="BE150" s="145"/>
      <c r="BF150" s="145"/>
      <c r="BG150" s="145"/>
      <c r="BH150" s="145"/>
    </row>
    <row r="151" spans="1:60" ht="63.75" hidden="1" customHeight="1" x14ac:dyDescent="0.2">
      <c r="A151" s="324"/>
      <c r="B151" s="324"/>
      <c r="C151" s="325"/>
      <c r="D151" s="336"/>
      <c r="E151" s="325"/>
      <c r="F151" s="324"/>
      <c r="G151" s="203"/>
      <c r="H151" s="203"/>
      <c r="I151" s="127"/>
      <c r="J151" s="324"/>
      <c r="K151" s="337"/>
      <c r="L151" s="337"/>
      <c r="M151" s="337"/>
      <c r="N151" s="324"/>
      <c r="O151" s="332"/>
      <c r="P151" s="324"/>
      <c r="Q151" s="332"/>
      <c r="R151" s="332"/>
      <c r="S151" s="128"/>
      <c r="T151" s="129">
        <f t="shared" si="550"/>
        <v>0</v>
      </c>
      <c r="U151" s="325"/>
      <c r="V151" s="325"/>
      <c r="W151" s="203"/>
      <c r="X151" s="324"/>
      <c r="Y151" s="329"/>
      <c r="Z151" s="206">
        <f t="shared" si="551"/>
        <v>0</v>
      </c>
      <c r="AA151" s="203"/>
      <c r="AB151" s="203"/>
      <c r="AC151" s="329"/>
      <c r="AD151" s="325"/>
      <c r="AE151" s="202">
        <f t="shared" si="552"/>
        <v>0</v>
      </c>
      <c r="AF151" s="203"/>
      <c r="AG151" s="203"/>
      <c r="AH151" s="329"/>
      <c r="AI151" s="325"/>
      <c r="AJ151" s="202">
        <f t="shared" si="553"/>
        <v>0</v>
      </c>
      <c r="AK151" s="203"/>
      <c r="AL151" s="203"/>
      <c r="AM151" s="329"/>
      <c r="AN151" s="325"/>
      <c r="AO151" s="202">
        <f t="shared" si="473"/>
        <v>0</v>
      </c>
      <c r="AP151" s="203"/>
      <c r="AQ151" s="325"/>
      <c r="AR151" s="325"/>
      <c r="AS151" s="327"/>
      <c r="AT151" s="327"/>
      <c r="AU151" s="337"/>
      <c r="AV151" s="337"/>
      <c r="AW151" s="203"/>
      <c r="AX151" s="203"/>
      <c r="AY151" s="130"/>
      <c r="AZ151" s="131"/>
      <c r="BA151" s="207"/>
      <c r="BB151" s="145"/>
      <c r="BC151" s="145"/>
      <c r="BD151" s="145"/>
      <c r="BE151" s="145"/>
      <c r="BF151" s="145"/>
      <c r="BG151" s="145"/>
      <c r="BH151" s="145"/>
    </row>
    <row r="152" spans="1:60" ht="63.75" hidden="1" customHeight="1" x14ac:dyDescent="0.2">
      <c r="A152" s="324">
        <v>48</v>
      </c>
      <c r="B152" s="324" t="s">
        <v>185</v>
      </c>
      <c r="C152" s="325" t="str">
        <f>+VLOOKUP(B152,$A$568:$B$606,2,0)</f>
        <v>EDGAR ALONSON SAZALAR MARIN</v>
      </c>
      <c r="D152" s="336" t="s">
        <v>150</v>
      </c>
      <c r="E152" s="325"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4" t="s">
        <v>265</v>
      </c>
      <c r="G152" s="203" t="s">
        <v>260</v>
      </c>
      <c r="H152" s="203" t="s">
        <v>37</v>
      </c>
      <c r="I152" s="128" t="s">
        <v>1108</v>
      </c>
      <c r="J152" s="324" t="s">
        <v>105</v>
      </c>
      <c r="K152" s="324" t="s">
        <v>1116</v>
      </c>
      <c r="L152" s="324" t="s">
        <v>1117</v>
      </c>
      <c r="M152" s="324" t="s">
        <v>1118</v>
      </c>
      <c r="N152" s="324" t="s">
        <v>127</v>
      </c>
      <c r="O152" s="332">
        <f t="shared" ref="O152" si="602">IF(N152="ALTA",5,IF(N152="MEDIO ALTA",4,IF(N152="MEDIA",3,IF(N152="MEDIO BAJA",2,IF(N152="BAJA",1,0)))))</f>
        <v>1</v>
      </c>
      <c r="P152" s="324" t="s">
        <v>208</v>
      </c>
      <c r="Q152" s="332">
        <f t="shared" ref="Q152" si="603">IF(P152="ALTO",5,IF(P152="MEDIO-ALTO",4,IF(P152="MEDIO",3,IF(P152="MEDIO-BAJO",2,IF(P152="BAJO",1,0)))))</f>
        <v>2</v>
      </c>
      <c r="R152" s="332">
        <f t="shared" ref="R152" si="604">Q152*O152</f>
        <v>2</v>
      </c>
      <c r="S152" s="128" t="s">
        <v>386</v>
      </c>
      <c r="T152" s="129">
        <f t="shared" si="550"/>
        <v>4</v>
      </c>
      <c r="U152" s="325">
        <f t="shared" si="463"/>
        <v>4</v>
      </c>
      <c r="V152" s="325">
        <f t="shared" si="464"/>
        <v>2.4</v>
      </c>
      <c r="W152" s="203" t="s">
        <v>1124</v>
      </c>
      <c r="X152" s="324">
        <f t="shared" ref="X152" si="605">IF(S152="No_existen",5*$X$10,Y152*$X$10)</f>
        <v>0.15000000000000002</v>
      </c>
      <c r="Y152" s="329">
        <f t="shared" si="466"/>
        <v>3</v>
      </c>
      <c r="Z152" s="206">
        <f t="shared" si="551"/>
        <v>2</v>
      </c>
      <c r="AA152" s="203" t="s">
        <v>319</v>
      </c>
      <c r="AB152" s="203"/>
      <c r="AC152" s="329">
        <f t="shared" ref="AC152" si="606">IF(S152="No_existen",5*$AC$10,AD152*$AC$10)</f>
        <v>0.15</v>
      </c>
      <c r="AD152" s="325">
        <f t="shared" si="468"/>
        <v>1</v>
      </c>
      <c r="AE152" s="202">
        <f t="shared" si="552"/>
        <v>1</v>
      </c>
      <c r="AF152" s="203" t="s">
        <v>295</v>
      </c>
      <c r="AG152" s="203" t="s">
        <v>1127</v>
      </c>
      <c r="AH152" s="329">
        <f t="shared" ref="AH152" si="607">IF(S152="No_existen",5*$AH$10,AI152*$AH$10)</f>
        <v>0.1</v>
      </c>
      <c r="AI152" s="325">
        <f t="shared" si="470"/>
        <v>1</v>
      </c>
      <c r="AJ152" s="202">
        <f t="shared" si="553"/>
        <v>1</v>
      </c>
      <c r="AK152" s="203" t="s">
        <v>292</v>
      </c>
      <c r="AL152" s="203" t="s">
        <v>307</v>
      </c>
      <c r="AM152" s="329">
        <f t="shared" ref="AM152" si="608">IF(S152="No_existen",5*$AM$10,AN152*$AM$10)</f>
        <v>0.1</v>
      </c>
      <c r="AN152" s="325">
        <f t="shared" ref="AN152" si="609">ROUND(AVERAGEIF(AO152:AO154,"&gt;0"),0)</f>
        <v>1</v>
      </c>
      <c r="AO152" s="202">
        <f t="shared" si="473"/>
        <v>1</v>
      </c>
      <c r="AP152" s="203" t="s">
        <v>614</v>
      </c>
      <c r="AQ152" s="325">
        <f t="shared" ref="AQ152" si="610">ROUND(AVERAGE(U152,Y152,AD152,AI152,AN152),0)</f>
        <v>2</v>
      </c>
      <c r="AR152" s="325" t="str">
        <f t="shared" ref="AR152" si="611">IF(AQ152&lt;1.5,"FUERTE",IF(AND(AQ152&gt;=1.5,AQ152&lt;2.5),"ACEPTABLE",IF(AQ152&gt;=5,"INEXISTENTE","DÉBIL")))</f>
        <v>ACEPTABLE</v>
      </c>
      <c r="AS152" s="327">
        <f t="shared" ref="AS152" si="612">IF(R152=0,0,ROUND((R152*AQ152),0))</f>
        <v>4</v>
      </c>
      <c r="AT152" s="327" t="str">
        <f t="shared" ref="AT152" si="613">IF(AS152&gt;=36,"GRAVE", IF(AS152&lt;=10, "LEVE", "MODERADO"))</f>
        <v>LEVE</v>
      </c>
      <c r="AU152" s="334" t="s">
        <v>1129</v>
      </c>
      <c r="AV152" s="335">
        <v>0</v>
      </c>
      <c r="AW152" s="203" t="s">
        <v>89</v>
      </c>
      <c r="AX152" s="203"/>
      <c r="AY152" s="130"/>
      <c r="AZ152" s="131"/>
      <c r="BA152" s="207"/>
      <c r="BB152" s="145"/>
      <c r="BC152" s="145"/>
      <c r="BD152" s="145"/>
      <c r="BE152" s="145"/>
      <c r="BF152" s="145"/>
      <c r="BG152" s="145"/>
      <c r="BH152" s="145"/>
    </row>
    <row r="153" spans="1:60" ht="63.75" hidden="1" customHeight="1" x14ac:dyDescent="0.2">
      <c r="A153" s="324"/>
      <c r="B153" s="324"/>
      <c r="C153" s="325"/>
      <c r="D153" s="336"/>
      <c r="E153" s="325"/>
      <c r="F153" s="324"/>
      <c r="G153" s="203" t="s">
        <v>260</v>
      </c>
      <c r="H153" s="203" t="s">
        <v>34</v>
      </c>
      <c r="I153" s="128" t="s">
        <v>1109</v>
      </c>
      <c r="J153" s="324"/>
      <c r="K153" s="324"/>
      <c r="L153" s="324"/>
      <c r="M153" s="324"/>
      <c r="N153" s="324"/>
      <c r="O153" s="332"/>
      <c r="P153" s="324"/>
      <c r="Q153" s="332"/>
      <c r="R153" s="332"/>
      <c r="S153" s="128" t="s">
        <v>386</v>
      </c>
      <c r="T153" s="129">
        <f t="shared" si="550"/>
        <v>4</v>
      </c>
      <c r="U153" s="325"/>
      <c r="V153" s="325"/>
      <c r="W153" s="203" t="s">
        <v>1125</v>
      </c>
      <c r="X153" s="324"/>
      <c r="Y153" s="329"/>
      <c r="Z153" s="206">
        <f t="shared" si="551"/>
        <v>4</v>
      </c>
      <c r="AA153" s="203" t="s">
        <v>318</v>
      </c>
      <c r="AB153" s="203"/>
      <c r="AC153" s="329"/>
      <c r="AD153" s="325"/>
      <c r="AE153" s="202">
        <f t="shared" si="552"/>
        <v>1</v>
      </c>
      <c r="AF153" s="203" t="s">
        <v>295</v>
      </c>
      <c r="AG153" s="203" t="s">
        <v>1127</v>
      </c>
      <c r="AH153" s="329"/>
      <c r="AI153" s="325"/>
      <c r="AJ153" s="202">
        <f t="shared" si="553"/>
        <v>1</v>
      </c>
      <c r="AK153" s="203" t="s">
        <v>292</v>
      </c>
      <c r="AL153" s="203" t="s">
        <v>299</v>
      </c>
      <c r="AM153" s="329"/>
      <c r="AN153" s="325"/>
      <c r="AO153" s="202">
        <f t="shared" si="473"/>
        <v>1</v>
      </c>
      <c r="AP153" s="203" t="s">
        <v>614</v>
      </c>
      <c r="AQ153" s="325"/>
      <c r="AR153" s="325"/>
      <c r="AS153" s="327"/>
      <c r="AT153" s="327"/>
      <c r="AU153" s="334"/>
      <c r="AV153" s="334"/>
      <c r="AW153" s="203" t="s">
        <v>89</v>
      </c>
      <c r="AX153" s="203"/>
      <c r="AY153" s="130"/>
      <c r="AZ153" s="131"/>
      <c r="BA153" s="207"/>
      <c r="BB153" s="145"/>
      <c r="BC153" s="145"/>
      <c r="BD153" s="145"/>
      <c r="BE153" s="145"/>
      <c r="BF153" s="145"/>
      <c r="BG153" s="145"/>
      <c r="BH153" s="145"/>
    </row>
    <row r="154" spans="1:60" ht="63.75" hidden="1" customHeight="1" x14ac:dyDescent="0.2">
      <c r="A154" s="324"/>
      <c r="B154" s="324"/>
      <c r="C154" s="325"/>
      <c r="D154" s="336"/>
      <c r="E154" s="325"/>
      <c r="F154" s="324"/>
      <c r="G154" s="203" t="s">
        <v>260</v>
      </c>
      <c r="H154" s="203" t="s">
        <v>34</v>
      </c>
      <c r="I154" s="128" t="s">
        <v>1110</v>
      </c>
      <c r="J154" s="324"/>
      <c r="K154" s="324"/>
      <c r="L154" s="324"/>
      <c r="M154" s="324"/>
      <c r="N154" s="324"/>
      <c r="O154" s="332"/>
      <c r="P154" s="324"/>
      <c r="Q154" s="332"/>
      <c r="R154" s="332"/>
      <c r="S154" s="128"/>
      <c r="T154" s="129">
        <f t="shared" si="550"/>
        <v>0</v>
      </c>
      <c r="U154" s="325"/>
      <c r="V154" s="325"/>
      <c r="W154" s="203"/>
      <c r="X154" s="324"/>
      <c r="Y154" s="329"/>
      <c r="Z154" s="206">
        <f t="shared" si="551"/>
        <v>0</v>
      </c>
      <c r="AA154" s="203"/>
      <c r="AB154" s="203"/>
      <c r="AC154" s="329"/>
      <c r="AD154" s="325"/>
      <c r="AE154" s="202">
        <f t="shared" si="552"/>
        <v>0</v>
      </c>
      <c r="AF154" s="203"/>
      <c r="AG154" s="203"/>
      <c r="AH154" s="329"/>
      <c r="AI154" s="325"/>
      <c r="AJ154" s="202">
        <f t="shared" si="553"/>
        <v>0</v>
      </c>
      <c r="AK154" s="203"/>
      <c r="AL154" s="203"/>
      <c r="AM154" s="329"/>
      <c r="AN154" s="325"/>
      <c r="AO154" s="202">
        <f t="shared" si="473"/>
        <v>0</v>
      </c>
      <c r="AP154" s="203"/>
      <c r="AQ154" s="325"/>
      <c r="AR154" s="325"/>
      <c r="AS154" s="327"/>
      <c r="AT154" s="327"/>
      <c r="AU154" s="334"/>
      <c r="AV154" s="334"/>
      <c r="AW154" s="203" t="s">
        <v>89</v>
      </c>
      <c r="AX154" s="203"/>
      <c r="AY154" s="130"/>
      <c r="AZ154" s="131"/>
      <c r="BA154" s="207"/>
      <c r="BB154" s="145"/>
      <c r="BC154" s="145"/>
      <c r="BD154" s="145"/>
      <c r="BE154" s="145"/>
      <c r="BF154" s="145"/>
      <c r="BG154" s="145"/>
      <c r="BH154" s="145"/>
    </row>
    <row r="155" spans="1:60" ht="63.75" hidden="1" customHeight="1" x14ac:dyDescent="0.2">
      <c r="A155" s="324">
        <v>49</v>
      </c>
      <c r="B155" s="324" t="s">
        <v>185</v>
      </c>
      <c r="C155" s="325" t="str">
        <f>+VLOOKUP(B155,$A$568:$B$606,2,0)</f>
        <v>EDGAR ALONSON SAZALAR MARIN</v>
      </c>
      <c r="D155" s="336" t="s">
        <v>164</v>
      </c>
      <c r="E155" s="325"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4" t="s">
        <v>265</v>
      </c>
      <c r="G155" s="203" t="s">
        <v>261</v>
      </c>
      <c r="H155" s="203" t="s">
        <v>262</v>
      </c>
      <c r="I155" s="203" t="s">
        <v>1111</v>
      </c>
      <c r="J155" s="324" t="s">
        <v>107</v>
      </c>
      <c r="K155" s="324" t="s">
        <v>1119</v>
      </c>
      <c r="L155" s="324" t="s">
        <v>1120</v>
      </c>
      <c r="M155" s="324" t="s">
        <v>1121</v>
      </c>
      <c r="N155" s="324" t="s">
        <v>147</v>
      </c>
      <c r="O155" s="332">
        <f t="shared" ref="O155" si="614">IF(N155="ALTA",5,IF(N155="MEDIO ALTA",4,IF(N155="MEDIA",3,IF(N155="MEDIO BAJA",2,IF(N155="BAJA",1,0)))))</f>
        <v>2</v>
      </c>
      <c r="P155" s="324" t="s">
        <v>141</v>
      </c>
      <c r="Q155" s="332">
        <f t="shared" ref="Q155" si="615">IF(P155="ALTO",5,IF(P155="MEDIO-ALTO",4,IF(P155="MEDIO",3,IF(P155="MEDIO-BAJO",2,IF(P155="BAJO",1,0)))))</f>
        <v>1</v>
      </c>
      <c r="R155" s="332">
        <f t="shared" ref="R155" si="616">Q155*O155</f>
        <v>2</v>
      </c>
      <c r="S155" s="128" t="s">
        <v>386</v>
      </c>
      <c r="T155" s="129">
        <f t="shared" si="550"/>
        <v>4</v>
      </c>
      <c r="U155" s="325">
        <f t="shared" si="463"/>
        <v>4</v>
      </c>
      <c r="V155" s="325">
        <f t="shared" si="464"/>
        <v>2.4</v>
      </c>
      <c r="W155" s="203" t="s">
        <v>1126</v>
      </c>
      <c r="X155" s="324">
        <f t="shared" ref="X155" si="617">IF(S155="No_existen",5*$X$10,Y155*$X$10)</f>
        <v>0.1</v>
      </c>
      <c r="Y155" s="329">
        <f t="shared" si="466"/>
        <v>2</v>
      </c>
      <c r="Z155" s="206">
        <f t="shared" si="551"/>
        <v>2</v>
      </c>
      <c r="AA155" s="203" t="s">
        <v>319</v>
      </c>
      <c r="AB155" s="203"/>
      <c r="AC155" s="329">
        <f t="shared" ref="AC155" si="618">IF(S155="No_existen",5*$AC$10,AD155*$AC$10)</f>
        <v>0.15</v>
      </c>
      <c r="AD155" s="325">
        <f t="shared" si="468"/>
        <v>1</v>
      </c>
      <c r="AE155" s="202">
        <f t="shared" si="552"/>
        <v>1</v>
      </c>
      <c r="AF155" s="203" t="s">
        <v>295</v>
      </c>
      <c r="AG155" s="203" t="s">
        <v>1127</v>
      </c>
      <c r="AH155" s="329">
        <f t="shared" ref="AH155" si="619">IF(S155="No_existen",5*$AH$10,AI155*$AH$10)</f>
        <v>0.1</v>
      </c>
      <c r="AI155" s="325">
        <f t="shared" si="470"/>
        <v>1</v>
      </c>
      <c r="AJ155" s="202">
        <f t="shared" si="553"/>
        <v>1</v>
      </c>
      <c r="AK155" s="203" t="s">
        <v>292</v>
      </c>
      <c r="AL155" s="203" t="s">
        <v>299</v>
      </c>
      <c r="AM155" s="329">
        <f t="shared" ref="AM155" si="620">IF(S155="No_existen",5*$AM$10,AN155*$AM$10)</f>
        <v>0.1</v>
      </c>
      <c r="AN155" s="325">
        <f t="shared" ref="AN155" si="621">ROUND(AVERAGEIF(AO155:AO157,"&gt;0"),0)</f>
        <v>1</v>
      </c>
      <c r="AO155" s="202">
        <f t="shared" si="473"/>
        <v>1</v>
      </c>
      <c r="AP155" s="203" t="s">
        <v>614</v>
      </c>
      <c r="AQ155" s="325">
        <f t="shared" ref="AQ155" si="622">ROUND(AVERAGE(U155,Y155,AD155,AI155,AN155),0)</f>
        <v>2</v>
      </c>
      <c r="AR155" s="325" t="str">
        <f t="shared" ref="AR155" si="623">IF(AQ155&lt;1.5,"FUERTE",IF(AND(AQ155&gt;=1.5,AQ155&lt;2.5),"ACEPTABLE",IF(AQ155&gt;=5,"INEXISTENTE","DÉBIL")))</f>
        <v>ACEPTABLE</v>
      </c>
      <c r="AS155" s="327">
        <f t="shared" ref="AS155" si="624">IF(R155=0,0,ROUND((R155*AQ155),0))</f>
        <v>4</v>
      </c>
      <c r="AT155" s="327" t="str">
        <f t="shared" ref="AT155" si="625">IF(AS155&gt;=36,"GRAVE", IF(AS155&lt;=10, "LEVE", "MODERADO"))</f>
        <v>LEVE</v>
      </c>
      <c r="AU155" s="334" t="s">
        <v>1130</v>
      </c>
      <c r="AV155" s="335">
        <v>0.01</v>
      </c>
      <c r="AW155" s="203" t="s">
        <v>89</v>
      </c>
      <c r="AX155" s="203"/>
      <c r="AY155" s="130"/>
      <c r="AZ155" s="131"/>
      <c r="BA155" s="207"/>
      <c r="BB155" s="145"/>
      <c r="BC155" s="145"/>
      <c r="BD155" s="145"/>
      <c r="BE155" s="145"/>
      <c r="BF155" s="145"/>
      <c r="BG155" s="145"/>
      <c r="BH155" s="145"/>
    </row>
    <row r="156" spans="1:60" ht="63.75" hidden="1" customHeight="1" x14ac:dyDescent="0.2">
      <c r="A156" s="324"/>
      <c r="B156" s="324"/>
      <c r="C156" s="325"/>
      <c r="D156" s="336"/>
      <c r="E156" s="325"/>
      <c r="F156" s="324"/>
      <c r="G156" s="203" t="s">
        <v>261</v>
      </c>
      <c r="H156" s="203" t="s">
        <v>41</v>
      </c>
      <c r="I156" s="203" t="s">
        <v>1112</v>
      </c>
      <c r="J156" s="324"/>
      <c r="K156" s="324"/>
      <c r="L156" s="324"/>
      <c r="M156" s="324"/>
      <c r="N156" s="324"/>
      <c r="O156" s="332"/>
      <c r="P156" s="324"/>
      <c r="Q156" s="332"/>
      <c r="R156" s="332"/>
      <c r="S156" s="128"/>
      <c r="T156" s="129">
        <f t="shared" si="550"/>
        <v>0</v>
      </c>
      <c r="U156" s="325"/>
      <c r="V156" s="325"/>
      <c r="W156" s="203"/>
      <c r="X156" s="324"/>
      <c r="Y156" s="329"/>
      <c r="Z156" s="206">
        <f t="shared" si="551"/>
        <v>0</v>
      </c>
      <c r="AA156" s="203"/>
      <c r="AB156" s="203"/>
      <c r="AC156" s="329"/>
      <c r="AD156" s="325"/>
      <c r="AE156" s="202">
        <f t="shared" si="552"/>
        <v>0</v>
      </c>
      <c r="AF156" s="203"/>
      <c r="AG156" s="203"/>
      <c r="AH156" s="329"/>
      <c r="AI156" s="325"/>
      <c r="AJ156" s="202">
        <f t="shared" si="553"/>
        <v>0</v>
      </c>
      <c r="AK156" s="203"/>
      <c r="AL156" s="203"/>
      <c r="AM156" s="329"/>
      <c r="AN156" s="325"/>
      <c r="AO156" s="202">
        <f t="shared" si="473"/>
        <v>0</v>
      </c>
      <c r="AP156" s="203"/>
      <c r="AQ156" s="325"/>
      <c r="AR156" s="325"/>
      <c r="AS156" s="327"/>
      <c r="AT156" s="327"/>
      <c r="AU156" s="334"/>
      <c r="AV156" s="334"/>
      <c r="AW156" s="203" t="s">
        <v>89</v>
      </c>
      <c r="AX156" s="203"/>
      <c r="AY156" s="130"/>
      <c r="AZ156" s="131"/>
      <c r="BA156" s="207"/>
      <c r="BB156" s="145"/>
      <c r="BC156" s="145"/>
      <c r="BD156" s="145"/>
      <c r="BE156" s="145"/>
      <c r="BF156" s="145"/>
      <c r="BG156" s="145"/>
      <c r="BH156" s="145"/>
    </row>
    <row r="157" spans="1:60" ht="63.75" hidden="1" customHeight="1" x14ac:dyDescent="0.2">
      <c r="A157" s="324"/>
      <c r="B157" s="324"/>
      <c r="C157" s="325"/>
      <c r="D157" s="336"/>
      <c r="E157" s="325"/>
      <c r="F157" s="324"/>
      <c r="G157" s="203" t="s">
        <v>260</v>
      </c>
      <c r="H157" s="203" t="s">
        <v>38</v>
      </c>
      <c r="I157" s="203" t="s">
        <v>1113</v>
      </c>
      <c r="J157" s="324"/>
      <c r="K157" s="324"/>
      <c r="L157" s="324"/>
      <c r="M157" s="324"/>
      <c r="N157" s="324"/>
      <c r="O157" s="332"/>
      <c r="P157" s="324"/>
      <c r="Q157" s="332"/>
      <c r="R157" s="332"/>
      <c r="S157" s="128"/>
      <c r="T157" s="129">
        <f t="shared" si="550"/>
        <v>0</v>
      </c>
      <c r="U157" s="325"/>
      <c r="V157" s="325"/>
      <c r="W157" s="203"/>
      <c r="X157" s="324"/>
      <c r="Y157" s="329"/>
      <c r="Z157" s="206">
        <f t="shared" si="551"/>
        <v>0</v>
      </c>
      <c r="AA157" s="203"/>
      <c r="AB157" s="203"/>
      <c r="AC157" s="329"/>
      <c r="AD157" s="325"/>
      <c r="AE157" s="202">
        <f t="shared" si="552"/>
        <v>0</v>
      </c>
      <c r="AF157" s="203"/>
      <c r="AG157" s="203"/>
      <c r="AH157" s="329"/>
      <c r="AI157" s="325"/>
      <c r="AJ157" s="202">
        <f t="shared" si="553"/>
        <v>0</v>
      </c>
      <c r="AK157" s="203"/>
      <c r="AL157" s="203"/>
      <c r="AM157" s="329"/>
      <c r="AN157" s="325"/>
      <c r="AO157" s="202">
        <f t="shared" si="473"/>
        <v>0</v>
      </c>
      <c r="AP157" s="203"/>
      <c r="AQ157" s="325"/>
      <c r="AR157" s="325"/>
      <c r="AS157" s="327"/>
      <c r="AT157" s="327"/>
      <c r="AU157" s="334"/>
      <c r="AV157" s="334"/>
      <c r="AW157" s="203" t="s">
        <v>89</v>
      </c>
      <c r="AX157" s="203"/>
      <c r="AY157" s="130"/>
      <c r="AZ157" s="131"/>
      <c r="BA157" s="207"/>
      <c r="BB157" s="145"/>
      <c r="BC157" s="145"/>
      <c r="BD157" s="145"/>
      <c r="BE157" s="145"/>
      <c r="BF157" s="145"/>
      <c r="BG157" s="145"/>
      <c r="BH157" s="145"/>
    </row>
    <row r="158" spans="1:60" ht="63.75" hidden="1" customHeight="1" x14ac:dyDescent="0.2">
      <c r="A158" s="324">
        <v>50</v>
      </c>
      <c r="B158" s="324" t="s">
        <v>250</v>
      </c>
      <c r="C158" s="325" t="str">
        <f>+VLOOKUP(B158,$A$568:$B$606,2,0)</f>
        <v>JOSE LUIS TRISTANCHO REYES</v>
      </c>
      <c r="D158" s="336" t="s">
        <v>167</v>
      </c>
      <c r="E158" s="325"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4" t="s">
        <v>265</v>
      </c>
      <c r="G158" s="203" t="s">
        <v>260</v>
      </c>
      <c r="H158" s="203" t="s">
        <v>37</v>
      </c>
      <c r="I158" s="203" t="s">
        <v>1133</v>
      </c>
      <c r="J158" s="324" t="s">
        <v>142</v>
      </c>
      <c r="K158" s="337" t="s">
        <v>1142</v>
      </c>
      <c r="L158" s="337" t="s">
        <v>1143</v>
      </c>
      <c r="M158" s="337" t="s">
        <v>1144</v>
      </c>
      <c r="N158" s="324" t="s">
        <v>127</v>
      </c>
      <c r="O158" s="332">
        <f t="shared" ref="O158" si="626">IF(N158="ALTA",5,IF(N158="MEDIO ALTA",4,IF(N158="MEDIA",3,IF(N158="MEDIO BAJA",2,IF(N158="BAJA",1,0)))))</f>
        <v>1</v>
      </c>
      <c r="P158" s="324" t="s">
        <v>140</v>
      </c>
      <c r="Q158" s="332">
        <f t="shared" ref="Q158" si="627">IF(P158="ALTO",5,IF(P158="MEDIO-ALTO",4,IF(P158="MEDIO",3,IF(P158="MEDIO-BAJO",2,IF(P158="BAJO",1,0)))))</f>
        <v>3</v>
      </c>
      <c r="R158" s="332">
        <f t="shared" ref="R158" si="628">Q158*O158</f>
        <v>3</v>
      </c>
      <c r="S158" s="128" t="s">
        <v>315</v>
      </c>
      <c r="T158" s="129">
        <f t="shared" si="550"/>
        <v>1</v>
      </c>
      <c r="U158" s="325">
        <f t="shared" si="463"/>
        <v>1</v>
      </c>
      <c r="V158" s="325">
        <f t="shared" si="464"/>
        <v>0.6</v>
      </c>
      <c r="W158" s="203" t="s">
        <v>1163</v>
      </c>
      <c r="X158" s="324">
        <f t="shared" ref="X158" si="629">IF(S158="No_existen",5*$X$10,Y158*$X$10)</f>
        <v>0.2</v>
      </c>
      <c r="Y158" s="329">
        <f t="shared" si="466"/>
        <v>4</v>
      </c>
      <c r="Z158" s="206">
        <f t="shared" si="551"/>
        <v>4</v>
      </c>
      <c r="AA158" s="203" t="s">
        <v>318</v>
      </c>
      <c r="AB158" s="203"/>
      <c r="AC158" s="329">
        <f t="shared" ref="AC158" si="630">IF(S158="No_existen",5*$AC$10,AD158*$AC$10)</f>
        <v>0.15</v>
      </c>
      <c r="AD158" s="325">
        <f t="shared" si="468"/>
        <v>1</v>
      </c>
      <c r="AE158" s="202">
        <f t="shared" si="552"/>
        <v>1</v>
      </c>
      <c r="AF158" s="203" t="s">
        <v>295</v>
      </c>
      <c r="AG158" s="203" t="s">
        <v>1172</v>
      </c>
      <c r="AH158" s="329">
        <f t="shared" ref="AH158" si="631">IF(S158="No_existen",5*$AH$10,AI158*$AH$10)</f>
        <v>0.1</v>
      </c>
      <c r="AI158" s="325">
        <f t="shared" si="470"/>
        <v>1</v>
      </c>
      <c r="AJ158" s="202">
        <f t="shared" si="553"/>
        <v>1</v>
      </c>
      <c r="AK158" s="203" t="s">
        <v>292</v>
      </c>
      <c r="AL158" s="203" t="s">
        <v>307</v>
      </c>
      <c r="AM158" s="329">
        <f t="shared" ref="AM158" si="632">IF(S158="No_existen",5*$AM$10,AN158*$AM$10)</f>
        <v>0.1</v>
      </c>
      <c r="AN158" s="325">
        <f t="shared" ref="AN158" si="633">ROUND(AVERAGEIF(AO158:AO160,"&gt;0"),0)</f>
        <v>1</v>
      </c>
      <c r="AO158" s="202">
        <f t="shared" si="473"/>
        <v>1</v>
      </c>
      <c r="AP158" s="203" t="s">
        <v>614</v>
      </c>
      <c r="AQ158" s="325">
        <f t="shared" ref="AQ158" si="634">ROUND(AVERAGE(U158,Y158,AD158,AI158,AN158),0)</f>
        <v>2</v>
      </c>
      <c r="AR158" s="325" t="str">
        <f t="shared" ref="AR158" si="635">IF(AQ158&lt;1.5,"FUERTE",IF(AND(AQ158&gt;=1.5,AQ158&lt;2.5),"ACEPTABLE",IF(AQ158&gt;=5,"INEXISTENTE","DÉBIL")))</f>
        <v>ACEPTABLE</v>
      </c>
      <c r="AS158" s="327">
        <f t="shared" ref="AS158" si="636">IF(R158=0,0,ROUND((R158*AQ158),0))</f>
        <v>6</v>
      </c>
      <c r="AT158" s="327" t="str">
        <f t="shared" ref="AT158" si="637">IF(AS158&gt;=36,"GRAVE", IF(AS158&lt;=10, "LEVE", "MODERADO"))</f>
        <v>LEVE</v>
      </c>
      <c r="AU158" s="337" t="s">
        <v>1173</v>
      </c>
      <c r="AV158" s="338">
        <v>0</v>
      </c>
      <c r="AW158" s="203" t="s">
        <v>89</v>
      </c>
      <c r="AX158" s="203"/>
      <c r="AY158" s="130"/>
      <c r="AZ158" s="131"/>
      <c r="BA158" s="207"/>
      <c r="BB158" s="145"/>
      <c r="BC158" s="145"/>
      <c r="BD158" s="145"/>
      <c r="BE158" s="145"/>
      <c r="BF158" s="145"/>
      <c r="BG158" s="145"/>
      <c r="BH158" s="145"/>
    </row>
    <row r="159" spans="1:60" ht="63.75" hidden="1" customHeight="1" x14ac:dyDescent="0.2">
      <c r="A159" s="324"/>
      <c r="B159" s="324"/>
      <c r="C159" s="325"/>
      <c r="D159" s="336"/>
      <c r="E159" s="325"/>
      <c r="F159" s="324"/>
      <c r="G159" s="203" t="s">
        <v>260</v>
      </c>
      <c r="H159" s="203" t="s">
        <v>37</v>
      </c>
      <c r="I159" s="203" t="s">
        <v>1134</v>
      </c>
      <c r="J159" s="324"/>
      <c r="K159" s="337"/>
      <c r="L159" s="337"/>
      <c r="M159" s="337"/>
      <c r="N159" s="324"/>
      <c r="O159" s="332"/>
      <c r="P159" s="324"/>
      <c r="Q159" s="332"/>
      <c r="R159" s="332"/>
      <c r="S159" s="128"/>
      <c r="T159" s="129">
        <f t="shared" si="550"/>
        <v>0</v>
      </c>
      <c r="U159" s="325"/>
      <c r="V159" s="325"/>
      <c r="W159" s="203"/>
      <c r="X159" s="324"/>
      <c r="Y159" s="329"/>
      <c r="Z159" s="206">
        <f t="shared" si="551"/>
        <v>0</v>
      </c>
      <c r="AA159" s="203"/>
      <c r="AB159" s="203"/>
      <c r="AC159" s="329"/>
      <c r="AD159" s="325"/>
      <c r="AE159" s="202">
        <f t="shared" si="552"/>
        <v>0</v>
      </c>
      <c r="AF159" s="203"/>
      <c r="AG159" s="203"/>
      <c r="AH159" s="329"/>
      <c r="AI159" s="325"/>
      <c r="AJ159" s="202">
        <f t="shared" si="553"/>
        <v>0</v>
      </c>
      <c r="AK159" s="203"/>
      <c r="AL159" s="203"/>
      <c r="AM159" s="329"/>
      <c r="AN159" s="325"/>
      <c r="AO159" s="202">
        <f t="shared" si="473"/>
        <v>0</v>
      </c>
      <c r="AP159" s="203"/>
      <c r="AQ159" s="325"/>
      <c r="AR159" s="325"/>
      <c r="AS159" s="327"/>
      <c r="AT159" s="327"/>
      <c r="AU159" s="337"/>
      <c r="AV159" s="337"/>
      <c r="AW159" s="203" t="s">
        <v>89</v>
      </c>
      <c r="AX159" s="203"/>
      <c r="AY159" s="130"/>
      <c r="AZ159" s="131"/>
      <c r="BA159" s="207"/>
      <c r="BB159" s="145"/>
      <c r="BC159" s="145"/>
      <c r="BD159" s="145"/>
      <c r="BE159" s="145"/>
      <c r="BF159" s="145"/>
      <c r="BG159" s="145"/>
      <c r="BH159" s="145"/>
    </row>
    <row r="160" spans="1:60" ht="63.75" hidden="1" customHeight="1" x14ac:dyDescent="0.2">
      <c r="A160" s="324"/>
      <c r="B160" s="324"/>
      <c r="C160" s="325"/>
      <c r="D160" s="336"/>
      <c r="E160" s="325"/>
      <c r="F160" s="324"/>
      <c r="G160" s="203"/>
      <c r="H160" s="203"/>
      <c r="I160" s="128"/>
      <c r="J160" s="324"/>
      <c r="K160" s="337"/>
      <c r="L160" s="337"/>
      <c r="M160" s="337"/>
      <c r="N160" s="324"/>
      <c r="O160" s="332"/>
      <c r="P160" s="324"/>
      <c r="Q160" s="332"/>
      <c r="R160" s="332"/>
      <c r="S160" s="128"/>
      <c r="T160" s="129">
        <f t="shared" si="550"/>
        <v>0</v>
      </c>
      <c r="U160" s="325"/>
      <c r="V160" s="325"/>
      <c r="W160" s="203"/>
      <c r="X160" s="324"/>
      <c r="Y160" s="329"/>
      <c r="Z160" s="206">
        <f t="shared" si="551"/>
        <v>0</v>
      </c>
      <c r="AA160" s="203"/>
      <c r="AB160" s="203"/>
      <c r="AC160" s="329"/>
      <c r="AD160" s="325"/>
      <c r="AE160" s="202">
        <f t="shared" si="552"/>
        <v>0</v>
      </c>
      <c r="AF160" s="203"/>
      <c r="AG160" s="203"/>
      <c r="AH160" s="329"/>
      <c r="AI160" s="325"/>
      <c r="AJ160" s="202">
        <f t="shared" si="553"/>
        <v>0</v>
      </c>
      <c r="AK160" s="203"/>
      <c r="AL160" s="203"/>
      <c r="AM160" s="329"/>
      <c r="AN160" s="325"/>
      <c r="AO160" s="202">
        <f t="shared" si="473"/>
        <v>0</v>
      </c>
      <c r="AP160" s="203"/>
      <c r="AQ160" s="325"/>
      <c r="AR160" s="325"/>
      <c r="AS160" s="327"/>
      <c r="AT160" s="327"/>
      <c r="AU160" s="337"/>
      <c r="AV160" s="337"/>
      <c r="AW160" s="203" t="s">
        <v>89</v>
      </c>
      <c r="AX160" s="203"/>
      <c r="AY160" s="130"/>
      <c r="AZ160" s="131"/>
      <c r="BA160" s="207"/>
      <c r="BB160" s="145"/>
      <c r="BC160" s="145"/>
      <c r="BD160" s="145"/>
      <c r="BE160" s="145"/>
      <c r="BF160" s="145"/>
      <c r="BG160" s="145"/>
      <c r="BH160" s="145"/>
    </row>
    <row r="161" spans="1:60" ht="63.75" hidden="1" customHeight="1" x14ac:dyDescent="0.2">
      <c r="A161" s="324">
        <v>51</v>
      </c>
      <c r="B161" s="324" t="s">
        <v>250</v>
      </c>
      <c r="C161" s="325" t="str">
        <f>+VLOOKUP(B161,$A$568:$B$606,2,0)</f>
        <v>JOSE LUIS TRISTANCHO REYES</v>
      </c>
      <c r="D161" s="336" t="s">
        <v>167</v>
      </c>
      <c r="E161" s="325"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4" t="s">
        <v>265</v>
      </c>
      <c r="G161" s="203" t="s">
        <v>260</v>
      </c>
      <c r="H161" s="203" t="s">
        <v>38</v>
      </c>
      <c r="I161" s="128" t="s">
        <v>1135</v>
      </c>
      <c r="J161" s="324" t="s">
        <v>105</v>
      </c>
      <c r="K161" s="324" t="s">
        <v>1145</v>
      </c>
      <c r="L161" s="324" t="s">
        <v>1146</v>
      </c>
      <c r="M161" s="324" t="s">
        <v>1147</v>
      </c>
      <c r="N161" s="324" t="s">
        <v>127</v>
      </c>
      <c r="O161" s="332">
        <f t="shared" ref="O161" si="638">IF(N161="ALTA",5,IF(N161="MEDIO ALTA",4,IF(N161="MEDIA",3,IF(N161="MEDIO BAJA",2,IF(N161="BAJA",1,0)))))</f>
        <v>1</v>
      </c>
      <c r="P161" s="324" t="s">
        <v>141</v>
      </c>
      <c r="Q161" s="332">
        <f t="shared" ref="Q161" si="639">IF(P161="ALTO",5,IF(P161="MEDIO-ALTO",4,IF(P161="MEDIO",3,IF(P161="MEDIO-BAJO",2,IF(P161="BAJO",1,0)))))</f>
        <v>1</v>
      </c>
      <c r="R161" s="332">
        <f t="shared" ref="R161" si="640">Q161*O161</f>
        <v>1</v>
      </c>
      <c r="S161" s="128" t="s">
        <v>315</v>
      </c>
      <c r="T161" s="129">
        <f t="shared" si="550"/>
        <v>1</v>
      </c>
      <c r="U161" s="325">
        <f t="shared" si="463"/>
        <v>1</v>
      </c>
      <c r="V161" s="325">
        <f t="shared" si="464"/>
        <v>0.6</v>
      </c>
      <c r="W161" s="203" t="s">
        <v>1164</v>
      </c>
      <c r="X161" s="324">
        <f t="shared" ref="X161" si="641">IF(S161="No_existen",5*$X$10,Y161*$X$10)</f>
        <v>0.2</v>
      </c>
      <c r="Y161" s="329">
        <f t="shared" si="466"/>
        <v>4</v>
      </c>
      <c r="Z161" s="206">
        <f t="shared" si="551"/>
        <v>4</v>
      </c>
      <c r="AA161" s="203" t="s">
        <v>318</v>
      </c>
      <c r="AB161" s="203"/>
      <c r="AC161" s="329">
        <f t="shared" ref="AC161" si="642">IF(S161="No_existen",5*$AC$10,AD161*$AC$10)</f>
        <v>0.6</v>
      </c>
      <c r="AD161" s="325">
        <f t="shared" si="468"/>
        <v>4</v>
      </c>
      <c r="AE161" s="202">
        <f t="shared" si="552"/>
        <v>4</v>
      </c>
      <c r="AF161" s="203" t="s">
        <v>294</v>
      </c>
      <c r="AG161" s="203"/>
      <c r="AH161" s="329">
        <f t="shared" ref="AH161" si="643">IF(S161="No_existen",5*$AH$10,AI161*$AH$10)</f>
        <v>0.1</v>
      </c>
      <c r="AI161" s="325">
        <f t="shared" si="470"/>
        <v>1</v>
      </c>
      <c r="AJ161" s="202">
        <f t="shared" si="553"/>
        <v>1</v>
      </c>
      <c r="AK161" s="203" t="s">
        <v>292</v>
      </c>
      <c r="AL161" s="203" t="s">
        <v>307</v>
      </c>
      <c r="AM161" s="329">
        <f t="shared" ref="AM161" si="644">IF(S161="No_existen",5*$AM$10,AN161*$AM$10)</f>
        <v>0.1</v>
      </c>
      <c r="AN161" s="325">
        <f t="shared" ref="AN161" si="645">ROUND(AVERAGEIF(AO161:AO163,"&gt;0"),0)</f>
        <v>1</v>
      </c>
      <c r="AO161" s="202">
        <f t="shared" si="473"/>
        <v>1</v>
      </c>
      <c r="AP161" s="203" t="s">
        <v>614</v>
      </c>
      <c r="AQ161" s="325">
        <f t="shared" ref="AQ161" si="646">ROUND(AVERAGE(U161,Y161,AD161,AI161,AN161),0)</f>
        <v>2</v>
      </c>
      <c r="AR161" s="325" t="str">
        <f t="shared" ref="AR161" si="647">IF(AQ161&lt;1.5,"FUERTE",IF(AND(AQ161&gt;=1.5,AQ161&lt;2.5),"ACEPTABLE",IF(AQ161&gt;=5,"INEXISTENTE","DÉBIL")))</f>
        <v>ACEPTABLE</v>
      </c>
      <c r="AS161" s="327">
        <f t="shared" ref="AS161" si="648">IF(R161=0,0,ROUND((R161*AQ161),0))</f>
        <v>2</v>
      </c>
      <c r="AT161" s="327" t="str">
        <f t="shared" ref="AT161" si="649">IF(AS161&gt;=36,"GRAVE", IF(AS161&lt;=10, "LEVE", "MODERADO"))</f>
        <v>LEVE</v>
      </c>
      <c r="AU161" s="334" t="s">
        <v>1174</v>
      </c>
      <c r="AV161" s="343">
        <v>0</v>
      </c>
      <c r="AW161" s="203" t="s">
        <v>89</v>
      </c>
      <c r="AX161" s="203"/>
      <c r="AY161" s="130"/>
      <c r="AZ161" s="131"/>
      <c r="BA161" s="207"/>
      <c r="BB161" s="145"/>
      <c r="BC161" s="145"/>
      <c r="BD161" s="145"/>
      <c r="BE161" s="145"/>
      <c r="BF161" s="145"/>
      <c r="BG161" s="145"/>
      <c r="BH161" s="145"/>
    </row>
    <row r="162" spans="1:60" ht="63.75" hidden="1" customHeight="1" x14ac:dyDescent="0.2">
      <c r="A162" s="324"/>
      <c r="B162" s="324"/>
      <c r="C162" s="325"/>
      <c r="D162" s="336"/>
      <c r="E162" s="325"/>
      <c r="F162" s="324"/>
      <c r="G162" s="203"/>
      <c r="H162" s="203"/>
      <c r="I162" s="128"/>
      <c r="J162" s="324"/>
      <c r="K162" s="324"/>
      <c r="L162" s="324"/>
      <c r="M162" s="324"/>
      <c r="N162" s="324"/>
      <c r="O162" s="332"/>
      <c r="P162" s="324"/>
      <c r="Q162" s="332"/>
      <c r="R162" s="332"/>
      <c r="S162" s="128"/>
      <c r="T162" s="129">
        <f t="shared" si="550"/>
        <v>0</v>
      </c>
      <c r="U162" s="325"/>
      <c r="V162" s="325"/>
      <c r="W162" s="203"/>
      <c r="X162" s="324"/>
      <c r="Y162" s="329"/>
      <c r="Z162" s="206">
        <f t="shared" si="551"/>
        <v>0</v>
      </c>
      <c r="AA162" s="203"/>
      <c r="AB162" s="203"/>
      <c r="AC162" s="329"/>
      <c r="AD162" s="325"/>
      <c r="AE162" s="202">
        <f t="shared" si="552"/>
        <v>0</v>
      </c>
      <c r="AF162" s="203"/>
      <c r="AG162" s="203"/>
      <c r="AH162" s="329"/>
      <c r="AI162" s="325"/>
      <c r="AJ162" s="202">
        <f t="shared" si="553"/>
        <v>0</v>
      </c>
      <c r="AK162" s="203"/>
      <c r="AL162" s="203"/>
      <c r="AM162" s="329"/>
      <c r="AN162" s="325"/>
      <c r="AO162" s="202">
        <f t="shared" si="473"/>
        <v>0</v>
      </c>
      <c r="AP162" s="203"/>
      <c r="AQ162" s="325"/>
      <c r="AR162" s="325"/>
      <c r="AS162" s="327"/>
      <c r="AT162" s="327"/>
      <c r="AU162" s="334"/>
      <c r="AV162" s="343"/>
      <c r="AW162" s="203" t="s">
        <v>89</v>
      </c>
      <c r="AX162" s="203"/>
      <c r="AY162" s="130"/>
      <c r="AZ162" s="131"/>
      <c r="BA162" s="207"/>
      <c r="BB162" s="145"/>
      <c r="BC162" s="145"/>
      <c r="BD162" s="145"/>
      <c r="BE162" s="145"/>
      <c r="BF162" s="145"/>
      <c r="BG162" s="145"/>
      <c r="BH162" s="145"/>
    </row>
    <row r="163" spans="1:60" ht="63.75" hidden="1" customHeight="1" x14ac:dyDescent="0.2">
      <c r="A163" s="324"/>
      <c r="B163" s="324"/>
      <c r="C163" s="325"/>
      <c r="D163" s="336"/>
      <c r="E163" s="325"/>
      <c r="F163" s="324"/>
      <c r="G163" s="203"/>
      <c r="H163" s="203"/>
      <c r="I163" s="128"/>
      <c r="J163" s="324"/>
      <c r="K163" s="324"/>
      <c r="L163" s="324"/>
      <c r="M163" s="324"/>
      <c r="N163" s="324"/>
      <c r="O163" s="332"/>
      <c r="P163" s="324"/>
      <c r="Q163" s="332"/>
      <c r="R163" s="332"/>
      <c r="S163" s="128"/>
      <c r="T163" s="129">
        <f t="shared" si="550"/>
        <v>0</v>
      </c>
      <c r="U163" s="325"/>
      <c r="V163" s="325"/>
      <c r="W163" s="203"/>
      <c r="X163" s="324"/>
      <c r="Y163" s="329"/>
      <c r="Z163" s="206">
        <f t="shared" si="551"/>
        <v>0</v>
      </c>
      <c r="AA163" s="203"/>
      <c r="AB163" s="203"/>
      <c r="AC163" s="329"/>
      <c r="AD163" s="325"/>
      <c r="AE163" s="202">
        <f t="shared" si="552"/>
        <v>0</v>
      </c>
      <c r="AF163" s="203"/>
      <c r="AG163" s="203"/>
      <c r="AH163" s="329"/>
      <c r="AI163" s="325"/>
      <c r="AJ163" s="202">
        <f t="shared" si="553"/>
        <v>0</v>
      </c>
      <c r="AK163" s="203"/>
      <c r="AL163" s="203"/>
      <c r="AM163" s="329"/>
      <c r="AN163" s="325"/>
      <c r="AO163" s="202">
        <f t="shared" si="473"/>
        <v>0</v>
      </c>
      <c r="AP163" s="203"/>
      <c r="AQ163" s="325"/>
      <c r="AR163" s="325"/>
      <c r="AS163" s="327"/>
      <c r="AT163" s="327"/>
      <c r="AU163" s="334"/>
      <c r="AV163" s="343"/>
      <c r="AW163" s="203" t="s">
        <v>89</v>
      </c>
      <c r="AX163" s="203"/>
      <c r="AY163" s="130"/>
      <c r="AZ163" s="131"/>
      <c r="BA163" s="207"/>
      <c r="BB163" s="145"/>
      <c r="BC163" s="145"/>
      <c r="BD163" s="145"/>
      <c r="BE163" s="145"/>
      <c r="BF163" s="145"/>
      <c r="BG163" s="145"/>
      <c r="BH163" s="145"/>
    </row>
    <row r="164" spans="1:60" ht="63.75" hidden="1" customHeight="1" x14ac:dyDescent="0.2">
      <c r="A164" s="324">
        <v>52</v>
      </c>
      <c r="B164" s="324" t="s">
        <v>250</v>
      </c>
      <c r="C164" s="325" t="str">
        <f>+VLOOKUP(B164,$A$568:$B$606,2,0)</f>
        <v>JOSE LUIS TRISTANCHO REYES</v>
      </c>
      <c r="D164" s="336" t="s">
        <v>167</v>
      </c>
      <c r="E164" s="325"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4" t="s">
        <v>265</v>
      </c>
      <c r="G164" s="203" t="s">
        <v>260</v>
      </c>
      <c r="H164" s="203" t="s">
        <v>37</v>
      </c>
      <c r="I164" s="128" t="s">
        <v>1136</v>
      </c>
      <c r="J164" s="324" t="s">
        <v>105</v>
      </c>
      <c r="K164" s="324" t="s">
        <v>1148</v>
      </c>
      <c r="L164" s="324" t="s">
        <v>1149</v>
      </c>
      <c r="M164" s="324" t="s">
        <v>1147</v>
      </c>
      <c r="N164" s="324" t="s">
        <v>147</v>
      </c>
      <c r="O164" s="332">
        <f t="shared" ref="O164" si="650">IF(N164="ALTA",5,IF(N164="MEDIO ALTA",4,IF(N164="MEDIA",3,IF(N164="MEDIO BAJA",2,IF(N164="BAJA",1,0)))))</f>
        <v>2</v>
      </c>
      <c r="P164" s="324" t="s">
        <v>209</v>
      </c>
      <c r="Q164" s="332">
        <f t="shared" ref="Q164" si="651">IF(P164="ALTO",5,IF(P164="MEDIO-ALTO",4,IF(P164="MEDIO",3,IF(P164="MEDIO-BAJO",2,IF(P164="BAJO",1,0)))))</f>
        <v>4</v>
      </c>
      <c r="R164" s="332">
        <f t="shared" ref="R164" si="652">Q164*O164</f>
        <v>8</v>
      </c>
      <c r="S164" s="128" t="s">
        <v>315</v>
      </c>
      <c r="T164" s="129">
        <f t="shared" si="550"/>
        <v>1</v>
      </c>
      <c r="U164" s="325">
        <f t="shared" ref="U164" si="653">ROUND(AVERAGEIF(T164:T166,"&gt;0"),0)</f>
        <v>1</v>
      </c>
      <c r="V164" s="325">
        <f t="shared" ref="V164" si="654">U164*0.6</f>
        <v>0.6</v>
      </c>
      <c r="W164" s="203" t="s">
        <v>1165</v>
      </c>
      <c r="X164" s="324">
        <f t="shared" ref="X164" si="655">IF(S164="No_existen",5*$X$10,Y164*$X$10)</f>
        <v>0.2</v>
      </c>
      <c r="Y164" s="329">
        <f t="shared" ref="Y164" si="656">ROUND(AVERAGEIF(Z164:Z166,"&gt;0"),0)</f>
        <v>4</v>
      </c>
      <c r="Z164" s="206">
        <f t="shared" si="551"/>
        <v>4</v>
      </c>
      <c r="AA164" s="203" t="s">
        <v>318</v>
      </c>
      <c r="AB164" s="203"/>
      <c r="AC164" s="329">
        <f t="shared" ref="AC164" si="657">IF(S164="No_existen",5*$AC$10,AD164*$AC$10)</f>
        <v>0.6</v>
      </c>
      <c r="AD164" s="325">
        <f t="shared" ref="AD164" si="658">ROUND(AVERAGEIF(AE164:AE166,"&gt;0"),0)</f>
        <v>4</v>
      </c>
      <c r="AE164" s="202">
        <f t="shared" si="552"/>
        <v>4</v>
      </c>
      <c r="AF164" s="203" t="s">
        <v>294</v>
      </c>
      <c r="AG164" s="203"/>
      <c r="AH164" s="329">
        <f t="shared" ref="AH164" si="659">IF(S164="No_existen",5*$AH$10,AI164*$AH$10)</f>
        <v>0.1</v>
      </c>
      <c r="AI164" s="325">
        <f t="shared" ref="AI164" si="660">ROUND(AVERAGEIF(AJ164:AJ166,"&gt;0"),0)</f>
        <v>1</v>
      </c>
      <c r="AJ164" s="202">
        <f t="shared" si="553"/>
        <v>1</v>
      </c>
      <c r="AK164" s="203" t="s">
        <v>292</v>
      </c>
      <c r="AL164" s="203" t="s">
        <v>299</v>
      </c>
      <c r="AM164" s="329">
        <f t="shared" ref="AM164" si="661">IF(S164="No_existen",5*$AM$10,AN164*$AM$10)</f>
        <v>0.1</v>
      </c>
      <c r="AN164" s="325">
        <f t="shared" ref="AN164" si="662">ROUND(AVERAGEIF(AO164:AO166,"&gt;0"),0)</f>
        <v>1</v>
      </c>
      <c r="AO164" s="202">
        <f t="shared" si="473"/>
        <v>1</v>
      </c>
      <c r="AP164" s="203" t="s">
        <v>614</v>
      </c>
      <c r="AQ164" s="325">
        <f t="shared" ref="AQ164" si="663">ROUND(AVERAGE(U164,Y164,AD164,AI164,AN164),0)</f>
        <v>2</v>
      </c>
      <c r="AR164" s="325" t="str">
        <f t="shared" ref="AR164" si="664">IF(AQ164&lt;1.5,"FUERTE",IF(AND(AQ164&gt;=1.5,AQ164&lt;2.5),"ACEPTABLE",IF(AQ164&gt;=5,"INEXISTENTE","DÉBIL")))</f>
        <v>ACEPTABLE</v>
      </c>
      <c r="AS164" s="327">
        <f t="shared" ref="AS164" si="665">IF(R164=0,0,ROUND((R164*AQ164),0))</f>
        <v>16</v>
      </c>
      <c r="AT164" s="327" t="str">
        <f t="shared" ref="AT164" si="666">IF(AS164&gt;=36,"GRAVE", IF(AS164&lt;=10, "LEVE", "MODERADO"))</f>
        <v>MODERADO</v>
      </c>
      <c r="AU164" s="334" t="s">
        <v>1175</v>
      </c>
      <c r="AV164" s="335">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4"/>
      <c r="B165" s="324"/>
      <c r="C165" s="325"/>
      <c r="D165" s="336"/>
      <c r="E165" s="325"/>
      <c r="F165" s="324"/>
      <c r="G165" s="203"/>
      <c r="H165" s="203"/>
      <c r="I165" s="128"/>
      <c r="J165" s="324"/>
      <c r="K165" s="324"/>
      <c r="L165" s="324"/>
      <c r="M165" s="324"/>
      <c r="N165" s="324"/>
      <c r="O165" s="332"/>
      <c r="P165" s="324"/>
      <c r="Q165" s="332"/>
      <c r="R165" s="332"/>
      <c r="S165" s="128"/>
      <c r="T165" s="129">
        <f t="shared" si="550"/>
        <v>0</v>
      </c>
      <c r="U165" s="325"/>
      <c r="V165" s="325"/>
      <c r="W165" s="203"/>
      <c r="X165" s="324"/>
      <c r="Y165" s="329"/>
      <c r="Z165" s="206">
        <f t="shared" si="551"/>
        <v>0</v>
      </c>
      <c r="AA165" s="203"/>
      <c r="AB165" s="203"/>
      <c r="AC165" s="329"/>
      <c r="AD165" s="325"/>
      <c r="AE165" s="202">
        <f t="shared" si="552"/>
        <v>0</v>
      </c>
      <c r="AF165" s="203"/>
      <c r="AG165" s="203"/>
      <c r="AH165" s="329"/>
      <c r="AI165" s="325"/>
      <c r="AJ165" s="202">
        <f t="shared" si="553"/>
        <v>0</v>
      </c>
      <c r="AK165" s="203"/>
      <c r="AL165" s="203"/>
      <c r="AM165" s="329"/>
      <c r="AN165" s="325"/>
      <c r="AO165" s="202">
        <f t="shared" si="473"/>
        <v>0</v>
      </c>
      <c r="AP165" s="203"/>
      <c r="AQ165" s="325"/>
      <c r="AR165" s="325"/>
      <c r="AS165" s="327"/>
      <c r="AT165" s="327"/>
      <c r="AU165" s="334"/>
      <c r="AV165" s="334"/>
      <c r="AW165" s="203"/>
      <c r="AX165" s="203"/>
      <c r="AY165" s="130"/>
      <c r="AZ165" s="131"/>
      <c r="BA165" s="207"/>
      <c r="BB165" s="145"/>
      <c r="BC165" s="145"/>
      <c r="BD165" s="145"/>
      <c r="BE165" s="145"/>
      <c r="BF165" s="145"/>
      <c r="BG165" s="145"/>
      <c r="BH165" s="145"/>
    </row>
    <row r="166" spans="1:60" ht="63.75" hidden="1" customHeight="1" x14ac:dyDescent="0.2">
      <c r="A166" s="324"/>
      <c r="B166" s="324"/>
      <c r="C166" s="325"/>
      <c r="D166" s="336"/>
      <c r="E166" s="325"/>
      <c r="F166" s="324"/>
      <c r="G166" s="203"/>
      <c r="H166" s="203"/>
      <c r="I166" s="128"/>
      <c r="J166" s="324"/>
      <c r="K166" s="324"/>
      <c r="L166" s="324"/>
      <c r="M166" s="324"/>
      <c r="N166" s="324"/>
      <c r="O166" s="332"/>
      <c r="P166" s="324"/>
      <c r="Q166" s="332"/>
      <c r="R166" s="332"/>
      <c r="S166" s="128"/>
      <c r="T166" s="129">
        <f t="shared" si="550"/>
        <v>0</v>
      </c>
      <c r="U166" s="325"/>
      <c r="V166" s="325"/>
      <c r="W166" s="203"/>
      <c r="X166" s="324"/>
      <c r="Y166" s="329"/>
      <c r="Z166" s="206">
        <f t="shared" si="551"/>
        <v>0</v>
      </c>
      <c r="AA166" s="203"/>
      <c r="AB166" s="203"/>
      <c r="AC166" s="329"/>
      <c r="AD166" s="325"/>
      <c r="AE166" s="202">
        <f t="shared" si="552"/>
        <v>0</v>
      </c>
      <c r="AF166" s="203"/>
      <c r="AG166" s="203"/>
      <c r="AH166" s="329"/>
      <c r="AI166" s="325"/>
      <c r="AJ166" s="202">
        <f t="shared" si="553"/>
        <v>0</v>
      </c>
      <c r="AK166" s="203"/>
      <c r="AL166" s="203"/>
      <c r="AM166" s="329"/>
      <c r="AN166" s="325"/>
      <c r="AO166" s="202">
        <f t="shared" si="473"/>
        <v>0</v>
      </c>
      <c r="AP166" s="203"/>
      <c r="AQ166" s="325"/>
      <c r="AR166" s="325"/>
      <c r="AS166" s="327"/>
      <c r="AT166" s="327"/>
      <c r="AU166" s="334"/>
      <c r="AV166" s="334"/>
      <c r="AW166" s="203"/>
      <c r="AX166" s="203"/>
      <c r="AY166" s="130"/>
      <c r="AZ166" s="131"/>
      <c r="BA166" s="207"/>
      <c r="BB166" s="145"/>
      <c r="BC166" s="145"/>
      <c r="BD166" s="145"/>
      <c r="BE166" s="145"/>
      <c r="BF166" s="145"/>
      <c r="BG166" s="145"/>
      <c r="BH166" s="145"/>
    </row>
    <row r="167" spans="1:60" ht="63.75" hidden="1" customHeight="1" x14ac:dyDescent="0.2">
      <c r="A167" s="324">
        <v>53</v>
      </c>
      <c r="B167" s="324" t="s">
        <v>250</v>
      </c>
      <c r="C167" s="325" t="str">
        <f>+VLOOKUP(B167,$A$568:$B$606,2,0)</f>
        <v>JOSE LUIS TRISTANCHO REYES</v>
      </c>
      <c r="D167" s="336" t="s">
        <v>167</v>
      </c>
      <c r="E167" s="325"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4" t="s">
        <v>265</v>
      </c>
      <c r="G167" s="203" t="s">
        <v>260</v>
      </c>
      <c r="H167" s="203" t="s">
        <v>37</v>
      </c>
      <c r="I167" s="209" t="s">
        <v>1137</v>
      </c>
      <c r="J167" s="324" t="s">
        <v>105</v>
      </c>
      <c r="K167" s="337" t="s">
        <v>1150</v>
      </c>
      <c r="L167" s="337" t="s">
        <v>1151</v>
      </c>
      <c r="M167" s="337" t="s">
        <v>1147</v>
      </c>
      <c r="N167" s="324" t="s">
        <v>127</v>
      </c>
      <c r="O167" s="332">
        <f t="shared" ref="O167" si="667">IF(N167="ALTA",5,IF(N167="MEDIO ALTA",4,IF(N167="MEDIA",3,IF(N167="MEDIO BAJA",2,IF(N167="BAJA",1,0)))))</f>
        <v>1</v>
      </c>
      <c r="P167" s="324" t="s">
        <v>209</v>
      </c>
      <c r="Q167" s="332">
        <f t="shared" ref="Q167" si="668">IF(P167="ALTO",5,IF(P167="MEDIO-ALTO",4,IF(P167="MEDIO",3,IF(P167="MEDIO-BAJO",2,IF(P167="BAJO",1,0)))))</f>
        <v>4</v>
      </c>
      <c r="R167" s="332">
        <f t="shared" ref="R167" si="669">Q167*O167</f>
        <v>4</v>
      </c>
      <c r="S167" s="128" t="s">
        <v>315</v>
      </c>
      <c r="T167" s="129">
        <f t="shared" si="550"/>
        <v>1</v>
      </c>
      <c r="U167" s="325">
        <f t="shared" ref="U167:U209" si="670">ROUND(AVERAGEIF(T167:T169,"&gt;0"),0)</f>
        <v>1</v>
      </c>
      <c r="V167" s="325">
        <f t="shared" ref="V167:V209" si="671">U167*0.6</f>
        <v>0.6</v>
      </c>
      <c r="W167" s="203" t="s">
        <v>1166</v>
      </c>
      <c r="X167" s="324">
        <f t="shared" ref="X167" si="672">IF(S167="No_existen",5*$X$10,Y167*$X$10)</f>
        <v>0.2</v>
      </c>
      <c r="Y167" s="329">
        <f t="shared" ref="Y167:Y209" si="673">ROUND(AVERAGEIF(Z167:Z169,"&gt;0"),0)</f>
        <v>4</v>
      </c>
      <c r="Z167" s="206">
        <f t="shared" si="551"/>
        <v>4</v>
      </c>
      <c r="AA167" s="203" t="s">
        <v>318</v>
      </c>
      <c r="AB167" s="203"/>
      <c r="AC167" s="329">
        <f t="shared" ref="AC167" si="674">IF(S167="No_existen",5*$AC$10,AD167*$AC$10)</f>
        <v>0.6</v>
      </c>
      <c r="AD167" s="325">
        <f t="shared" ref="AD167:AD209" si="675">ROUND(AVERAGEIF(AE167:AE169,"&gt;0"),0)</f>
        <v>4</v>
      </c>
      <c r="AE167" s="202">
        <f t="shared" si="552"/>
        <v>4</v>
      </c>
      <c r="AF167" s="203" t="s">
        <v>294</v>
      </c>
      <c r="AG167" s="203"/>
      <c r="AH167" s="329">
        <f t="shared" ref="AH167" si="676">IF(S167="No_existen",5*$AH$10,AI167*$AH$10)</f>
        <v>0.1</v>
      </c>
      <c r="AI167" s="325">
        <f t="shared" ref="AI167:AI209" si="677">ROUND(AVERAGEIF(AJ167:AJ169,"&gt;0"),0)</f>
        <v>1</v>
      </c>
      <c r="AJ167" s="202">
        <f t="shared" si="553"/>
        <v>1</v>
      </c>
      <c r="AK167" s="203" t="s">
        <v>292</v>
      </c>
      <c r="AL167" s="203" t="s">
        <v>307</v>
      </c>
      <c r="AM167" s="329">
        <f t="shared" ref="AM167" si="678">IF(S167="No_existen",5*$AM$10,AN167*$AM$10)</f>
        <v>0.1</v>
      </c>
      <c r="AN167" s="325">
        <f t="shared" ref="AN167" si="679">ROUND(AVERAGEIF(AO167:AO169,"&gt;0"),0)</f>
        <v>1</v>
      </c>
      <c r="AO167" s="202">
        <f t="shared" ref="AO167:AO211" si="680">IF(AP167="Preventivo",1,IF(AP167="Detectivo",4, IF(S167="No_existen",5,0)))</f>
        <v>1</v>
      </c>
      <c r="AP167" s="203" t="s">
        <v>614</v>
      </c>
      <c r="AQ167" s="325">
        <f t="shared" ref="AQ167" si="681">ROUND(AVERAGE(U167,Y167,AD167,AI167,AN167),0)</f>
        <v>2</v>
      </c>
      <c r="AR167" s="325" t="str">
        <f t="shared" ref="AR167" si="682">IF(AQ167&lt;1.5,"FUERTE",IF(AND(AQ167&gt;=1.5,AQ167&lt;2.5),"ACEPTABLE",IF(AQ167&gt;=5,"INEXISTENTE","DÉBIL")))</f>
        <v>ACEPTABLE</v>
      </c>
      <c r="AS167" s="327">
        <f t="shared" ref="AS167" si="683">IF(R167=0,0,ROUND((R167*AQ167),0))</f>
        <v>8</v>
      </c>
      <c r="AT167" s="327" t="str">
        <f t="shared" ref="AT167" si="684">IF(AS167&gt;=36,"GRAVE", IF(AS167&lt;=10, "LEVE", "MODERADO"))</f>
        <v>LEVE</v>
      </c>
      <c r="AU167" s="334" t="s">
        <v>1176</v>
      </c>
      <c r="AV167" s="335">
        <v>0</v>
      </c>
      <c r="AW167" s="203" t="s">
        <v>89</v>
      </c>
      <c r="AX167" s="203"/>
      <c r="AY167" s="130"/>
      <c r="AZ167" s="131"/>
      <c r="BA167" s="207"/>
      <c r="BB167" s="145"/>
      <c r="BC167" s="145"/>
      <c r="BD167" s="145"/>
      <c r="BE167" s="145"/>
      <c r="BF167" s="145"/>
      <c r="BG167" s="145"/>
      <c r="BH167" s="145"/>
    </row>
    <row r="168" spans="1:60" ht="63.75" hidden="1" customHeight="1" x14ac:dyDescent="0.2">
      <c r="A168" s="324"/>
      <c r="B168" s="324"/>
      <c r="C168" s="325"/>
      <c r="D168" s="336"/>
      <c r="E168" s="325"/>
      <c r="F168" s="324"/>
      <c r="G168" s="203"/>
      <c r="H168" s="203"/>
      <c r="I168" s="209"/>
      <c r="J168" s="324"/>
      <c r="K168" s="337"/>
      <c r="L168" s="337"/>
      <c r="M168" s="337"/>
      <c r="N168" s="324"/>
      <c r="O168" s="332"/>
      <c r="P168" s="324"/>
      <c r="Q168" s="332"/>
      <c r="R168" s="332"/>
      <c r="S168" s="128"/>
      <c r="T168" s="129">
        <f t="shared" si="550"/>
        <v>0</v>
      </c>
      <c r="U168" s="325"/>
      <c r="V168" s="325"/>
      <c r="W168" s="203"/>
      <c r="X168" s="324"/>
      <c r="Y168" s="329"/>
      <c r="Z168" s="206">
        <f t="shared" si="551"/>
        <v>0</v>
      </c>
      <c r="AA168" s="203"/>
      <c r="AB168" s="203"/>
      <c r="AC168" s="329"/>
      <c r="AD168" s="325"/>
      <c r="AE168" s="202">
        <f t="shared" si="552"/>
        <v>0</v>
      </c>
      <c r="AF168" s="203"/>
      <c r="AG168" s="203"/>
      <c r="AH168" s="329"/>
      <c r="AI168" s="325"/>
      <c r="AJ168" s="202">
        <f t="shared" si="553"/>
        <v>0</v>
      </c>
      <c r="AK168" s="203"/>
      <c r="AL168" s="203"/>
      <c r="AM168" s="329"/>
      <c r="AN168" s="325"/>
      <c r="AO168" s="202">
        <f t="shared" si="680"/>
        <v>0</v>
      </c>
      <c r="AP168" s="203"/>
      <c r="AQ168" s="325"/>
      <c r="AR168" s="325"/>
      <c r="AS168" s="327"/>
      <c r="AT168" s="327"/>
      <c r="AU168" s="334"/>
      <c r="AV168" s="334"/>
      <c r="AW168" s="203" t="s">
        <v>89</v>
      </c>
      <c r="AX168" s="203"/>
      <c r="AY168" s="130"/>
      <c r="AZ168" s="131"/>
      <c r="BA168" s="207"/>
      <c r="BB168" s="145"/>
      <c r="BC168" s="145"/>
      <c r="BD168" s="145"/>
      <c r="BE168" s="145"/>
      <c r="BF168" s="145"/>
      <c r="BG168" s="145"/>
      <c r="BH168" s="145"/>
    </row>
    <row r="169" spans="1:60" ht="63.75" hidden="1" customHeight="1" x14ac:dyDescent="0.2">
      <c r="A169" s="324"/>
      <c r="B169" s="324"/>
      <c r="C169" s="325"/>
      <c r="D169" s="336"/>
      <c r="E169" s="325"/>
      <c r="F169" s="324"/>
      <c r="G169" s="203"/>
      <c r="H169" s="203"/>
      <c r="I169" s="203"/>
      <c r="J169" s="324"/>
      <c r="K169" s="337"/>
      <c r="L169" s="337"/>
      <c r="M169" s="337"/>
      <c r="N169" s="324"/>
      <c r="O169" s="332"/>
      <c r="P169" s="324"/>
      <c r="Q169" s="332"/>
      <c r="R169" s="332"/>
      <c r="S169" s="128"/>
      <c r="T169" s="129">
        <f t="shared" si="550"/>
        <v>0</v>
      </c>
      <c r="U169" s="325"/>
      <c r="V169" s="325"/>
      <c r="W169" s="203"/>
      <c r="X169" s="324"/>
      <c r="Y169" s="329"/>
      <c r="Z169" s="206">
        <f t="shared" si="551"/>
        <v>0</v>
      </c>
      <c r="AA169" s="203"/>
      <c r="AB169" s="203"/>
      <c r="AC169" s="329"/>
      <c r="AD169" s="325"/>
      <c r="AE169" s="202">
        <f t="shared" si="552"/>
        <v>0</v>
      </c>
      <c r="AF169" s="203"/>
      <c r="AG169" s="203"/>
      <c r="AH169" s="329"/>
      <c r="AI169" s="325"/>
      <c r="AJ169" s="202">
        <f t="shared" si="553"/>
        <v>0</v>
      </c>
      <c r="AK169" s="203"/>
      <c r="AL169" s="203"/>
      <c r="AM169" s="329"/>
      <c r="AN169" s="325"/>
      <c r="AO169" s="202">
        <f t="shared" si="680"/>
        <v>0</v>
      </c>
      <c r="AP169" s="203"/>
      <c r="AQ169" s="325"/>
      <c r="AR169" s="325"/>
      <c r="AS169" s="327"/>
      <c r="AT169" s="327"/>
      <c r="AU169" s="334"/>
      <c r="AV169" s="334"/>
      <c r="AW169" s="203" t="s">
        <v>89</v>
      </c>
      <c r="AX169" s="203"/>
      <c r="AY169" s="130"/>
      <c r="AZ169" s="131"/>
      <c r="BA169" s="207"/>
      <c r="BB169" s="145"/>
      <c r="BC169" s="145"/>
      <c r="BD169" s="145"/>
      <c r="BE169" s="145"/>
      <c r="BF169" s="145"/>
      <c r="BG169" s="145"/>
      <c r="BH169" s="145"/>
    </row>
    <row r="170" spans="1:60" ht="63.75" hidden="1" customHeight="1" x14ac:dyDescent="0.2">
      <c r="A170" s="324">
        <v>54</v>
      </c>
      <c r="B170" s="324" t="s">
        <v>250</v>
      </c>
      <c r="C170" s="325" t="str">
        <f>+VLOOKUP(B170,$A$568:$B$606,2,0)</f>
        <v>JOSE LUIS TRISTANCHO REYES</v>
      </c>
      <c r="D170" s="336" t="s">
        <v>167</v>
      </c>
      <c r="E170" s="325"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4" t="s">
        <v>265</v>
      </c>
      <c r="G170" s="203" t="s">
        <v>260</v>
      </c>
      <c r="H170" s="203" t="s">
        <v>37</v>
      </c>
      <c r="I170" s="203" t="s">
        <v>1138</v>
      </c>
      <c r="J170" s="324" t="s">
        <v>105</v>
      </c>
      <c r="K170" s="324" t="s">
        <v>1152</v>
      </c>
      <c r="L170" s="324" t="s">
        <v>1153</v>
      </c>
      <c r="M170" s="324" t="s">
        <v>1147</v>
      </c>
      <c r="N170" s="324" t="s">
        <v>147</v>
      </c>
      <c r="O170" s="332">
        <f t="shared" ref="O170" si="685">IF(N170="ALTA",5,IF(N170="MEDIO ALTA",4,IF(N170="MEDIA",3,IF(N170="MEDIO BAJA",2,IF(N170="BAJA",1,0)))))</f>
        <v>2</v>
      </c>
      <c r="P170" s="324" t="s">
        <v>209</v>
      </c>
      <c r="Q170" s="332">
        <f t="shared" ref="Q170" si="686">IF(P170="ALTO",5,IF(P170="MEDIO-ALTO",4,IF(P170="MEDIO",3,IF(P170="MEDIO-BAJO",2,IF(P170="BAJO",1,0)))))</f>
        <v>4</v>
      </c>
      <c r="R170" s="332">
        <f t="shared" ref="R170" si="687">Q170*O170</f>
        <v>8</v>
      </c>
      <c r="S170" s="128" t="s">
        <v>315</v>
      </c>
      <c r="T170" s="129">
        <f t="shared" si="550"/>
        <v>1</v>
      </c>
      <c r="U170" s="325">
        <f t="shared" si="670"/>
        <v>1</v>
      </c>
      <c r="V170" s="325">
        <f t="shared" si="671"/>
        <v>0.6</v>
      </c>
      <c r="W170" s="203" t="s">
        <v>1167</v>
      </c>
      <c r="X170" s="324">
        <f t="shared" ref="X170" si="688">IF(S170="No_existen",5*$X$10,Y170*$X$10)</f>
        <v>0.2</v>
      </c>
      <c r="Y170" s="329">
        <f t="shared" si="673"/>
        <v>4</v>
      </c>
      <c r="Z170" s="206">
        <f t="shared" si="551"/>
        <v>4</v>
      </c>
      <c r="AA170" s="203" t="s">
        <v>318</v>
      </c>
      <c r="AB170" s="203"/>
      <c r="AC170" s="329">
        <f t="shared" ref="AC170" si="689">IF(S170="No_existen",5*$AC$10,AD170*$AC$10)</f>
        <v>0.6</v>
      </c>
      <c r="AD170" s="325">
        <f t="shared" si="675"/>
        <v>4</v>
      </c>
      <c r="AE170" s="202">
        <f t="shared" si="552"/>
        <v>4</v>
      </c>
      <c r="AF170" s="203" t="s">
        <v>294</v>
      </c>
      <c r="AG170" s="203"/>
      <c r="AH170" s="329">
        <f t="shared" ref="AH170" si="690">IF(S170="No_existen",5*$AH$10,AI170*$AH$10)</f>
        <v>0.1</v>
      </c>
      <c r="AI170" s="325">
        <f t="shared" si="677"/>
        <v>1</v>
      </c>
      <c r="AJ170" s="202">
        <f t="shared" si="553"/>
        <v>1</v>
      </c>
      <c r="AK170" s="203" t="s">
        <v>292</v>
      </c>
      <c r="AL170" s="203" t="s">
        <v>299</v>
      </c>
      <c r="AM170" s="329">
        <f t="shared" ref="AM170" si="691">IF(S170="No_existen",5*$AM$10,AN170*$AM$10)</f>
        <v>0.1</v>
      </c>
      <c r="AN170" s="325">
        <f t="shared" ref="AN170" si="692">ROUND(AVERAGEIF(AO170:AO172,"&gt;0"),0)</f>
        <v>1</v>
      </c>
      <c r="AO170" s="202">
        <f t="shared" si="680"/>
        <v>1</v>
      </c>
      <c r="AP170" s="203" t="s">
        <v>614</v>
      </c>
      <c r="AQ170" s="325">
        <f t="shared" ref="AQ170" si="693">ROUND(AVERAGE(U170,Y170,AD170,AI170,AN170),0)</f>
        <v>2</v>
      </c>
      <c r="AR170" s="325" t="str">
        <f t="shared" ref="AR170" si="694">IF(AQ170&lt;1.5,"FUERTE",IF(AND(AQ170&gt;=1.5,AQ170&lt;2.5),"ACEPTABLE",IF(AQ170&gt;=5,"INEXISTENTE","DÉBIL")))</f>
        <v>ACEPTABLE</v>
      </c>
      <c r="AS170" s="327">
        <f t="shared" ref="AS170" si="695">IF(R170=0,0,ROUND((R170*AQ170),0))</f>
        <v>16</v>
      </c>
      <c r="AT170" s="327" t="str">
        <f t="shared" ref="AT170" si="696">IF(AS170&gt;=36,"GRAVE", IF(AS170&lt;=10, "LEVE", "MODERADO"))</f>
        <v>MODERADO</v>
      </c>
      <c r="AU170" s="336" t="s">
        <v>1177</v>
      </c>
      <c r="AV170" s="341">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4"/>
      <c r="B171" s="324"/>
      <c r="C171" s="325"/>
      <c r="D171" s="336"/>
      <c r="E171" s="325"/>
      <c r="F171" s="324"/>
      <c r="G171" s="203"/>
      <c r="H171" s="203"/>
      <c r="I171" s="203"/>
      <c r="J171" s="324"/>
      <c r="K171" s="324"/>
      <c r="L171" s="324"/>
      <c r="M171" s="324"/>
      <c r="N171" s="324"/>
      <c r="O171" s="332"/>
      <c r="P171" s="324"/>
      <c r="Q171" s="332"/>
      <c r="R171" s="332"/>
      <c r="S171" s="128"/>
      <c r="T171" s="129">
        <f t="shared" si="550"/>
        <v>0</v>
      </c>
      <c r="U171" s="325"/>
      <c r="V171" s="325"/>
      <c r="W171" s="203"/>
      <c r="X171" s="324"/>
      <c r="Y171" s="329"/>
      <c r="Z171" s="206">
        <f t="shared" si="551"/>
        <v>0</v>
      </c>
      <c r="AA171" s="203"/>
      <c r="AB171" s="203"/>
      <c r="AC171" s="329"/>
      <c r="AD171" s="325"/>
      <c r="AE171" s="202">
        <f t="shared" si="552"/>
        <v>0</v>
      </c>
      <c r="AF171" s="203"/>
      <c r="AG171" s="203"/>
      <c r="AH171" s="329"/>
      <c r="AI171" s="325"/>
      <c r="AJ171" s="202">
        <f t="shared" si="553"/>
        <v>0</v>
      </c>
      <c r="AK171" s="203"/>
      <c r="AL171" s="203"/>
      <c r="AM171" s="329"/>
      <c r="AN171" s="325"/>
      <c r="AO171" s="202">
        <f t="shared" si="680"/>
        <v>0</v>
      </c>
      <c r="AP171" s="203"/>
      <c r="AQ171" s="325"/>
      <c r="AR171" s="325"/>
      <c r="AS171" s="327"/>
      <c r="AT171" s="327"/>
      <c r="AU171" s="336"/>
      <c r="AV171" s="336"/>
      <c r="AW171" s="203"/>
      <c r="AX171" s="203"/>
      <c r="AY171" s="130"/>
      <c r="AZ171" s="131"/>
      <c r="BA171" s="207"/>
      <c r="BB171" s="145"/>
      <c r="BC171" s="145"/>
      <c r="BD171" s="145"/>
      <c r="BE171" s="145"/>
      <c r="BF171" s="145"/>
      <c r="BG171" s="145"/>
      <c r="BH171" s="145"/>
    </row>
    <row r="172" spans="1:60" ht="63.75" hidden="1" customHeight="1" x14ac:dyDescent="0.2">
      <c r="A172" s="324"/>
      <c r="B172" s="324"/>
      <c r="C172" s="325"/>
      <c r="D172" s="336"/>
      <c r="E172" s="325"/>
      <c r="F172" s="324"/>
      <c r="G172" s="203"/>
      <c r="H172" s="203"/>
      <c r="I172" s="203"/>
      <c r="J172" s="324"/>
      <c r="K172" s="324"/>
      <c r="L172" s="324"/>
      <c r="M172" s="324"/>
      <c r="N172" s="324"/>
      <c r="O172" s="332"/>
      <c r="P172" s="324"/>
      <c r="Q172" s="332"/>
      <c r="R172" s="332"/>
      <c r="S172" s="128"/>
      <c r="T172" s="129">
        <f t="shared" si="550"/>
        <v>0</v>
      </c>
      <c r="U172" s="325"/>
      <c r="V172" s="325"/>
      <c r="W172" s="203"/>
      <c r="X172" s="324"/>
      <c r="Y172" s="329"/>
      <c r="Z172" s="206">
        <f t="shared" si="551"/>
        <v>0</v>
      </c>
      <c r="AA172" s="203"/>
      <c r="AB172" s="203"/>
      <c r="AC172" s="329"/>
      <c r="AD172" s="325"/>
      <c r="AE172" s="202">
        <f t="shared" si="552"/>
        <v>0</v>
      </c>
      <c r="AF172" s="203"/>
      <c r="AG172" s="203"/>
      <c r="AH172" s="329"/>
      <c r="AI172" s="325"/>
      <c r="AJ172" s="202">
        <f t="shared" si="553"/>
        <v>0</v>
      </c>
      <c r="AK172" s="203"/>
      <c r="AL172" s="203"/>
      <c r="AM172" s="329"/>
      <c r="AN172" s="325"/>
      <c r="AO172" s="202">
        <f t="shared" si="680"/>
        <v>0</v>
      </c>
      <c r="AP172" s="203"/>
      <c r="AQ172" s="325"/>
      <c r="AR172" s="325"/>
      <c r="AS172" s="327"/>
      <c r="AT172" s="327"/>
      <c r="AU172" s="336"/>
      <c r="AV172" s="336"/>
      <c r="AW172" s="203"/>
      <c r="AX172" s="203"/>
      <c r="AY172" s="130"/>
      <c r="AZ172" s="131"/>
      <c r="BA172" s="207"/>
      <c r="BB172" s="145"/>
      <c r="BC172" s="145"/>
      <c r="BD172" s="145"/>
      <c r="BE172" s="145"/>
      <c r="BF172" s="145"/>
      <c r="BG172" s="145"/>
      <c r="BH172" s="145"/>
    </row>
    <row r="173" spans="1:60" ht="63.75" hidden="1" customHeight="1" x14ac:dyDescent="0.2">
      <c r="A173" s="324">
        <v>55</v>
      </c>
      <c r="B173" s="324" t="s">
        <v>250</v>
      </c>
      <c r="C173" s="325" t="str">
        <f>+VLOOKUP(B173,$A$568:$B$606,2,0)</f>
        <v>JOSE LUIS TRISTANCHO REYES</v>
      </c>
      <c r="D173" s="336" t="s">
        <v>167</v>
      </c>
      <c r="E173" s="325"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4" t="s">
        <v>265</v>
      </c>
      <c r="G173" s="203" t="s">
        <v>260</v>
      </c>
      <c r="H173" s="203" t="s">
        <v>37</v>
      </c>
      <c r="I173" s="203" t="s">
        <v>1139</v>
      </c>
      <c r="J173" s="324" t="s">
        <v>105</v>
      </c>
      <c r="K173" s="324" t="s">
        <v>1154</v>
      </c>
      <c r="L173" s="324" t="s">
        <v>1155</v>
      </c>
      <c r="M173" s="324" t="s">
        <v>1156</v>
      </c>
      <c r="N173" s="324" t="s">
        <v>147</v>
      </c>
      <c r="O173" s="332">
        <f t="shared" ref="O173" si="697">IF(N173="ALTA",5,IF(N173="MEDIO ALTA",4,IF(N173="MEDIA",3,IF(N173="MEDIO BAJA",2,IF(N173="BAJA",1,0)))))</f>
        <v>2</v>
      </c>
      <c r="P173" s="324" t="s">
        <v>141</v>
      </c>
      <c r="Q173" s="332">
        <f t="shared" ref="Q173" si="698">IF(P173="ALTO",5,IF(P173="MEDIO-ALTO",4,IF(P173="MEDIO",3,IF(P173="MEDIO-BAJO",2,IF(P173="BAJO",1,0)))))</f>
        <v>1</v>
      </c>
      <c r="R173" s="332">
        <f t="shared" ref="R173" si="699">Q173*O173</f>
        <v>2</v>
      </c>
      <c r="S173" s="128" t="s">
        <v>315</v>
      </c>
      <c r="T173" s="129">
        <f t="shared" si="550"/>
        <v>1</v>
      </c>
      <c r="U173" s="325">
        <f t="shared" si="670"/>
        <v>1</v>
      </c>
      <c r="V173" s="325">
        <f t="shared" si="671"/>
        <v>0.6</v>
      </c>
      <c r="W173" s="203" t="s">
        <v>1168</v>
      </c>
      <c r="X173" s="324">
        <f t="shared" ref="X173" si="700">IF(S173="No_existen",5*$X$10,Y173*$X$10)</f>
        <v>0.2</v>
      </c>
      <c r="Y173" s="329">
        <f t="shared" si="673"/>
        <v>4</v>
      </c>
      <c r="Z173" s="206">
        <f t="shared" si="551"/>
        <v>4</v>
      </c>
      <c r="AA173" s="203" t="s">
        <v>318</v>
      </c>
      <c r="AB173" s="203"/>
      <c r="AC173" s="329">
        <f t="shared" ref="AC173" si="701">IF(S173="No_existen",5*$AC$10,AD173*$AC$10)</f>
        <v>0.6</v>
      </c>
      <c r="AD173" s="325">
        <f t="shared" si="675"/>
        <v>4</v>
      </c>
      <c r="AE173" s="202">
        <f t="shared" si="552"/>
        <v>4</v>
      </c>
      <c r="AF173" s="203" t="s">
        <v>294</v>
      </c>
      <c r="AG173" s="203"/>
      <c r="AH173" s="329">
        <f t="shared" ref="AH173" si="702">IF(S173="No_existen",5*$AH$10,AI173*$AH$10)</f>
        <v>0.1</v>
      </c>
      <c r="AI173" s="325">
        <f t="shared" si="677"/>
        <v>1</v>
      </c>
      <c r="AJ173" s="202">
        <f t="shared" si="553"/>
        <v>1</v>
      </c>
      <c r="AK173" s="203" t="s">
        <v>292</v>
      </c>
      <c r="AL173" s="203" t="s">
        <v>299</v>
      </c>
      <c r="AM173" s="329">
        <f t="shared" ref="AM173" si="703">IF(S173="No_existen",5*$AM$10,AN173*$AM$10)</f>
        <v>0.1</v>
      </c>
      <c r="AN173" s="325">
        <f t="shared" ref="AN173" si="704">ROUND(AVERAGEIF(AO173:AO175,"&gt;0"),0)</f>
        <v>1</v>
      </c>
      <c r="AO173" s="202">
        <f t="shared" si="680"/>
        <v>1</v>
      </c>
      <c r="AP173" s="203" t="s">
        <v>614</v>
      </c>
      <c r="AQ173" s="325">
        <f t="shared" ref="AQ173" si="705">ROUND(AVERAGE(U173,Y173,AD173,AI173,AN173),0)</f>
        <v>2</v>
      </c>
      <c r="AR173" s="325" t="str">
        <f t="shared" ref="AR173" si="706">IF(AQ173&lt;1.5,"FUERTE",IF(AND(AQ173&gt;=1.5,AQ173&lt;2.5),"ACEPTABLE",IF(AQ173&gt;=5,"INEXISTENTE","DÉBIL")))</f>
        <v>ACEPTABLE</v>
      </c>
      <c r="AS173" s="327">
        <f t="shared" ref="AS173" si="707">IF(R173=0,0,ROUND((R173*AQ173),0))</f>
        <v>4</v>
      </c>
      <c r="AT173" s="327" t="str">
        <f t="shared" ref="AT173" si="708">IF(AS173&gt;=36,"GRAVE", IF(AS173&lt;=10, "LEVE", "MODERADO"))</f>
        <v>LEVE</v>
      </c>
      <c r="AU173" s="336" t="s">
        <v>1178</v>
      </c>
      <c r="AV173" s="341">
        <v>0</v>
      </c>
      <c r="AW173" s="203" t="s">
        <v>89</v>
      </c>
      <c r="AX173" s="203"/>
      <c r="AY173" s="130"/>
      <c r="AZ173" s="131"/>
      <c r="BA173" s="207"/>
      <c r="BB173" s="145"/>
      <c r="BC173" s="145"/>
      <c r="BD173" s="145"/>
      <c r="BE173" s="145"/>
      <c r="BF173" s="145"/>
      <c r="BG173" s="145"/>
      <c r="BH173" s="145"/>
    </row>
    <row r="174" spans="1:60" ht="63.75" hidden="1" customHeight="1" x14ac:dyDescent="0.2">
      <c r="A174" s="324"/>
      <c r="B174" s="324"/>
      <c r="C174" s="325"/>
      <c r="D174" s="336"/>
      <c r="E174" s="325"/>
      <c r="F174" s="324"/>
      <c r="G174" s="203"/>
      <c r="H174" s="203"/>
      <c r="I174" s="203"/>
      <c r="J174" s="324"/>
      <c r="K174" s="324"/>
      <c r="L174" s="324"/>
      <c r="M174" s="324"/>
      <c r="N174" s="324"/>
      <c r="O174" s="332"/>
      <c r="P174" s="324"/>
      <c r="Q174" s="332"/>
      <c r="R174" s="332"/>
      <c r="S174" s="128"/>
      <c r="T174" s="129">
        <f t="shared" si="550"/>
        <v>0</v>
      </c>
      <c r="U174" s="325"/>
      <c r="V174" s="325"/>
      <c r="W174" s="203"/>
      <c r="X174" s="324"/>
      <c r="Y174" s="329"/>
      <c r="Z174" s="206">
        <f t="shared" si="551"/>
        <v>0</v>
      </c>
      <c r="AA174" s="203"/>
      <c r="AB174" s="203"/>
      <c r="AC174" s="329"/>
      <c r="AD174" s="325"/>
      <c r="AE174" s="202">
        <f t="shared" si="552"/>
        <v>0</v>
      </c>
      <c r="AF174" s="203"/>
      <c r="AG174" s="203"/>
      <c r="AH174" s="329"/>
      <c r="AI174" s="325"/>
      <c r="AJ174" s="202">
        <f t="shared" si="553"/>
        <v>0</v>
      </c>
      <c r="AK174" s="203"/>
      <c r="AL174" s="203"/>
      <c r="AM174" s="329"/>
      <c r="AN174" s="325"/>
      <c r="AO174" s="202">
        <f t="shared" si="680"/>
        <v>0</v>
      </c>
      <c r="AP174" s="203"/>
      <c r="AQ174" s="325"/>
      <c r="AR174" s="325"/>
      <c r="AS174" s="327"/>
      <c r="AT174" s="327"/>
      <c r="AU174" s="336"/>
      <c r="AV174" s="336"/>
      <c r="AW174" s="203" t="s">
        <v>89</v>
      </c>
      <c r="AX174" s="203"/>
      <c r="AY174" s="130"/>
      <c r="AZ174" s="131"/>
      <c r="BA174" s="207"/>
      <c r="BB174" s="145"/>
      <c r="BC174" s="145"/>
      <c r="BD174" s="145"/>
      <c r="BE174" s="145"/>
      <c r="BF174" s="145"/>
      <c r="BG174" s="145"/>
      <c r="BH174" s="145"/>
    </row>
    <row r="175" spans="1:60" ht="63.75" hidden="1" customHeight="1" x14ac:dyDescent="0.2">
      <c r="A175" s="324"/>
      <c r="B175" s="324"/>
      <c r="C175" s="325"/>
      <c r="D175" s="336"/>
      <c r="E175" s="325"/>
      <c r="F175" s="324"/>
      <c r="G175" s="203"/>
      <c r="H175" s="203"/>
      <c r="I175" s="203"/>
      <c r="J175" s="324"/>
      <c r="K175" s="324"/>
      <c r="L175" s="324"/>
      <c r="M175" s="324"/>
      <c r="N175" s="324"/>
      <c r="O175" s="332"/>
      <c r="P175" s="324"/>
      <c r="Q175" s="332"/>
      <c r="R175" s="332"/>
      <c r="S175" s="128"/>
      <c r="T175" s="129">
        <f t="shared" si="550"/>
        <v>0</v>
      </c>
      <c r="U175" s="325"/>
      <c r="V175" s="325"/>
      <c r="W175" s="203"/>
      <c r="X175" s="324"/>
      <c r="Y175" s="329"/>
      <c r="Z175" s="206">
        <f t="shared" si="551"/>
        <v>0</v>
      </c>
      <c r="AA175" s="203"/>
      <c r="AB175" s="203"/>
      <c r="AC175" s="329"/>
      <c r="AD175" s="325"/>
      <c r="AE175" s="202">
        <f t="shared" si="552"/>
        <v>0</v>
      </c>
      <c r="AF175" s="203"/>
      <c r="AG175" s="203"/>
      <c r="AH175" s="329"/>
      <c r="AI175" s="325"/>
      <c r="AJ175" s="202">
        <f t="shared" si="553"/>
        <v>0</v>
      </c>
      <c r="AK175" s="203"/>
      <c r="AL175" s="203"/>
      <c r="AM175" s="329"/>
      <c r="AN175" s="325"/>
      <c r="AO175" s="202">
        <f t="shared" si="680"/>
        <v>0</v>
      </c>
      <c r="AP175" s="203"/>
      <c r="AQ175" s="325"/>
      <c r="AR175" s="325"/>
      <c r="AS175" s="327"/>
      <c r="AT175" s="327"/>
      <c r="AU175" s="336"/>
      <c r="AV175" s="336"/>
      <c r="AW175" s="203" t="s">
        <v>89</v>
      </c>
      <c r="AX175" s="203"/>
      <c r="AY175" s="130"/>
      <c r="AZ175" s="131"/>
      <c r="BA175" s="207"/>
      <c r="BB175" s="145"/>
      <c r="BC175" s="145"/>
      <c r="BD175" s="145"/>
      <c r="BE175" s="145"/>
      <c r="BF175" s="145"/>
      <c r="BG175" s="145"/>
      <c r="BH175" s="145"/>
    </row>
    <row r="176" spans="1:60" ht="63.75" hidden="1" customHeight="1" x14ac:dyDescent="0.2">
      <c r="A176" s="324">
        <v>56</v>
      </c>
      <c r="B176" s="324" t="s">
        <v>250</v>
      </c>
      <c r="C176" s="325" t="str">
        <f>+VLOOKUP(B176,$A$568:$B$606,2,0)</f>
        <v>JOSE LUIS TRISTANCHO REYES</v>
      </c>
      <c r="D176" s="336" t="s">
        <v>167</v>
      </c>
      <c r="E176" s="325"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4" t="s">
        <v>265</v>
      </c>
      <c r="G176" s="203" t="s">
        <v>260</v>
      </c>
      <c r="H176" s="203" t="s">
        <v>37</v>
      </c>
      <c r="I176" s="203" t="s">
        <v>1140</v>
      </c>
      <c r="J176" s="324" t="s">
        <v>111</v>
      </c>
      <c r="K176" s="324" t="s">
        <v>1157</v>
      </c>
      <c r="L176" s="324" t="s">
        <v>1158</v>
      </c>
      <c r="M176" s="324" t="s">
        <v>1159</v>
      </c>
      <c r="N176" s="324" t="s">
        <v>127</v>
      </c>
      <c r="O176" s="332">
        <f t="shared" ref="O176" si="709">IF(N176="ALTA",5,IF(N176="MEDIO ALTA",4,IF(N176="MEDIA",3,IF(N176="MEDIO BAJA",2,IF(N176="BAJA",1,0)))))</f>
        <v>1</v>
      </c>
      <c r="P176" s="324" t="s">
        <v>139</v>
      </c>
      <c r="Q176" s="332">
        <f t="shared" ref="Q176" si="710">IF(P176="ALTO",5,IF(P176="MEDIO-ALTO",4,IF(P176="MEDIO",3,IF(P176="MEDIO-BAJO",2,IF(P176="BAJO",1,0)))))</f>
        <v>5</v>
      </c>
      <c r="R176" s="332">
        <f t="shared" ref="R176" si="711">Q176*O176</f>
        <v>5</v>
      </c>
      <c r="S176" s="128" t="s">
        <v>315</v>
      </c>
      <c r="T176" s="129">
        <f t="shared" si="550"/>
        <v>1</v>
      </c>
      <c r="U176" s="325">
        <f t="shared" si="670"/>
        <v>1</v>
      </c>
      <c r="V176" s="325">
        <f t="shared" si="671"/>
        <v>0.6</v>
      </c>
      <c r="W176" s="203" t="s">
        <v>1169</v>
      </c>
      <c r="X176" s="324">
        <f t="shared" ref="X176" si="712">IF(S176="No_existen",5*$X$10,Y176*$X$10)</f>
        <v>0.2</v>
      </c>
      <c r="Y176" s="329">
        <f t="shared" si="673"/>
        <v>4</v>
      </c>
      <c r="Z176" s="206">
        <f t="shared" si="551"/>
        <v>4</v>
      </c>
      <c r="AA176" s="203" t="s">
        <v>318</v>
      </c>
      <c r="AB176" s="203"/>
      <c r="AC176" s="329">
        <f t="shared" ref="AC176" si="713">IF(S176="No_existen",5*$AC$10,AD176*$AC$10)</f>
        <v>0.6</v>
      </c>
      <c r="AD176" s="325">
        <f t="shared" si="675"/>
        <v>4</v>
      </c>
      <c r="AE176" s="202">
        <f t="shared" si="552"/>
        <v>4</v>
      </c>
      <c r="AF176" s="203" t="s">
        <v>294</v>
      </c>
      <c r="AG176" s="203"/>
      <c r="AH176" s="329">
        <f t="shared" ref="AH176" si="714">IF(S176="No_existen",5*$AH$10,AI176*$AH$10)</f>
        <v>0.1</v>
      </c>
      <c r="AI176" s="325">
        <f t="shared" si="677"/>
        <v>1</v>
      </c>
      <c r="AJ176" s="202">
        <f t="shared" si="553"/>
        <v>1</v>
      </c>
      <c r="AK176" s="203" t="s">
        <v>292</v>
      </c>
      <c r="AL176" s="203" t="s">
        <v>299</v>
      </c>
      <c r="AM176" s="329">
        <f t="shared" ref="AM176" si="715">IF(S176="No_existen",5*$AM$10,AN176*$AM$10)</f>
        <v>0.1</v>
      </c>
      <c r="AN176" s="325">
        <f t="shared" ref="AN176" si="716">ROUND(AVERAGEIF(AO176:AO178,"&gt;0"),0)</f>
        <v>1</v>
      </c>
      <c r="AO176" s="202">
        <f t="shared" si="680"/>
        <v>1</v>
      </c>
      <c r="AP176" s="203" t="s">
        <v>614</v>
      </c>
      <c r="AQ176" s="325">
        <f t="shared" ref="AQ176" si="717">ROUND(AVERAGE(U176,Y176,AD176,AI176,AN176),0)</f>
        <v>2</v>
      </c>
      <c r="AR176" s="325" t="str">
        <f t="shared" ref="AR176" si="718">IF(AQ176&lt;1.5,"FUERTE",IF(AND(AQ176&gt;=1.5,AQ176&lt;2.5),"ACEPTABLE",IF(AQ176&gt;=5,"INEXISTENTE","DÉBIL")))</f>
        <v>ACEPTABLE</v>
      </c>
      <c r="AS176" s="327">
        <f t="shared" ref="AS176" si="719">IF(R176=0,0,ROUND((R176*AQ176),0))</f>
        <v>10</v>
      </c>
      <c r="AT176" s="327" t="str">
        <f t="shared" ref="AT176" si="720">IF(AS176&gt;=36,"GRAVE", IF(AS176&lt;=10, "LEVE", "MODERADO"))</f>
        <v>LEVE</v>
      </c>
      <c r="AU176" s="336" t="s">
        <v>1179</v>
      </c>
      <c r="AV176" s="341">
        <v>0</v>
      </c>
      <c r="AW176" s="203" t="s">
        <v>89</v>
      </c>
      <c r="AX176" s="203"/>
      <c r="AY176" s="130"/>
      <c r="AZ176" s="131"/>
      <c r="BA176" s="207"/>
      <c r="BB176" s="145"/>
      <c r="BC176" s="145"/>
      <c r="BD176" s="145"/>
      <c r="BE176" s="145"/>
      <c r="BF176" s="145"/>
      <c r="BG176" s="145"/>
      <c r="BH176" s="145"/>
    </row>
    <row r="177" spans="1:60" ht="63.75" hidden="1" customHeight="1" x14ac:dyDescent="0.2">
      <c r="A177" s="324"/>
      <c r="B177" s="324"/>
      <c r="C177" s="325"/>
      <c r="D177" s="336"/>
      <c r="E177" s="325"/>
      <c r="F177" s="324"/>
      <c r="G177" s="203"/>
      <c r="H177" s="203"/>
      <c r="I177" s="203"/>
      <c r="J177" s="324"/>
      <c r="K177" s="324"/>
      <c r="L177" s="324"/>
      <c r="M177" s="324"/>
      <c r="N177" s="324"/>
      <c r="O177" s="332"/>
      <c r="P177" s="324"/>
      <c r="Q177" s="332"/>
      <c r="R177" s="332"/>
      <c r="S177" s="128"/>
      <c r="T177" s="129">
        <f t="shared" si="550"/>
        <v>0</v>
      </c>
      <c r="U177" s="325"/>
      <c r="V177" s="325"/>
      <c r="W177" s="203"/>
      <c r="X177" s="324"/>
      <c r="Y177" s="329"/>
      <c r="Z177" s="206">
        <f t="shared" si="551"/>
        <v>0</v>
      </c>
      <c r="AA177" s="203"/>
      <c r="AB177" s="203"/>
      <c r="AC177" s="329"/>
      <c r="AD177" s="325"/>
      <c r="AE177" s="202">
        <f t="shared" si="552"/>
        <v>0</v>
      </c>
      <c r="AF177" s="203"/>
      <c r="AG177" s="203"/>
      <c r="AH177" s="329"/>
      <c r="AI177" s="325"/>
      <c r="AJ177" s="202">
        <f t="shared" si="553"/>
        <v>0</v>
      </c>
      <c r="AK177" s="203"/>
      <c r="AL177" s="203"/>
      <c r="AM177" s="329"/>
      <c r="AN177" s="325"/>
      <c r="AO177" s="202">
        <f t="shared" si="680"/>
        <v>0</v>
      </c>
      <c r="AP177" s="203"/>
      <c r="AQ177" s="325"/>
      <c r="AR177" s="325"/>
      <c r="AS177" s="327"/>
      <c r="AT177" s="327"/>
      <c r="AU177" s="336"/>
      <c r="AV177" s="336"/>
      <c r="AW177" s="203" t="s">
        <v>89</v>
      </c>
      <c r="AX177" s="203"/>
      <c r="AY177" s="130"/>
      <c r="AZ177" s="131"/>
      <c r="BA177" s="207"/>
      <c r="BB177" s="145"/>
      <c r="BC177" s="145"/>
      <c r="BD177" s="145"/>
      <c r="BE177" s="145"/>
      <c r="BF177" s="145"/>
      <c r="BG177" s="145"/>
      <c r="BH177" s="145"/>
    </row>
    <row r="178" spans="1:60" ht="63.75" hidden="1" customHeight="1" x14ac:dyDescent="0.2">
      <c r="A178" s="324"/>
      <c r="B178" s="324"/>
      <c r="C178" s="325"/>
      <c r="D178" s="336"/>
      <c r="E178" s="325"/>
      <c r="F178" s="324"/>
      <c r="G178" s="203"/>
      <c r="H178" s="203"/>
      <c r="I178" s="203"/>
      <c r="J178" s="324"/>
      <c r="K178" s="324"/>
      <c r="L178" s="324"/>
      <c r="M178" s="324"/>
      <c r="N178" s="324"/>
      <c r="O178" s="332"/>
      <c r="P178" s="324"/>
      <c r="Q178" s="332"/>
      <c r="R178" s="332"/>
      <c r="S178" s="128"/>
      <c r="T178" s="129">
        <f t="shared" si="550"/>
        <v>0</v>
      </c>
      <c r="U178" s="325"/>
      <c r="V178" s="325"/>
      <c r="W178" s="203"/>
      <c r="X178" s="324"/>
      <c r="Y178" s="329"/>
      <c r="Z178" s="206">
        <f t="shared" si="551"/>
        <v>0</v>
      </c>
      <c r="AA178" s="203"/>
      <c r="AB178" s="203"/>
      <c r="AC178" s="329"/>
      <c r="AD178" s="325"/>
      <c r="AE178" s="202">
        <f t="shared" si="552"/>
        <v>0</v>
      </c>
      <c r="AF178" s="203"/>
      <c r="AG178" s="203"/>
      <c r="AH178" s="329"/>
      <c r="AI178" s="325"/>
      <c r="AJ178" s="202">
        <f t="shared" si="553"/>
        <v>0</v>
      </c>
      <c r="AK178" s="203"/>
      <c r="AL178" s="203"/>
      <c r="AM178" s="329"/>
      <c r="AN178" s="325"/>
      <c r="AO178" s="202">
        <f t="shared" si="680"/>
        <v>0</v>
      </c>
      <c r="AP178" s="203"/>
      <c r="AQ178" s="325"/>
      <c r="AR178" s="325"/>
      <c r="AS178" s="327"/>
      <c r="AT178" s="327"/>
      <c r="AU178" s="336"/>
      <c r="AV178" s="336"/>
      <c r="AW178" s="203" t="s">
        <v>89</v>
      </c>
      <c r="AX178" s="203"/>
      <c r="AY178" s="130"/>
      <c r="AZ178" s="131"/>
      <c r="BA178" s="207"/>
      <c r="BB178" s="145"/>
      <c r="BC178" s="145"/>
      <c r="BD178" s="145"/>
      <c r="BE178" s="145"/>
      <c r="BF178" s="145"/>
      <c r="BG178" s="145"/>
      <c r="BH178" s="145"/>
    </row>
    <row r="179" spans="1:60" ht="63.75" hidden="1" customHeight="1" x14ac:dyDescent="0.2">
      <c r="A179" s="324">
        <v>57</v>
      </c>
      <c r="B179" s="324" t="s">
        <v>250</v>
      </c>
      <c r="C179" s="325" t="str">
        <f>+VLOOKUP(B179,$A$568:$B$606,2,0)</f>
        <v>JOSE LUIS TRISTANCHO REYES</v>
      </c>
      <c r="D179" s="336" t="s">
        <v>167</v>
      </c>
      <c r="E179" s="325"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4" t="s">
        <v>265</v>
      </c>
      <c r="G179" s="203" t="s">
        <v>260</v>
      </c>
      <c r="H179" s="203" t="s">
        <v>34</v>
      </c>
      <c r="I179" s="203" t="s">
        <v>1141</v>
      </c>
      <c r="J179" s="324" t="s">
        <v>142</v>
      </c>
      <c r="K179" s="324" t="s">
        <v>1160</v>
      </c>
      <c r="L179" s="324" t="s">
        <v>1161</v>
      </c>
      <c r="M179" s="324" t="s">
        <v>1162</v>
      </c>
      <c r="N179" s="324" t="s">
        <v>127</v>
      </c>
      <c r="O179" s="332">
        <f t="shared" ref="O179" si="721">IF(N179="ALTA",5,IF(N179="MEDIO ALTA",4,IF(N179="MEDIA",3,IF(N179="MEDIO BAJA",2,IF(N179="BAJA",1,0)))))</f>
        <v>1</v>
      </c>
      <c r="P179" s="324" t="s">
        <v>209</v>
      </c>
      <c r="Q179" s="332">
        <f t="shared" ref="Q179" si="722">IF(P179="ALTO",5,IF(P179="MEDIO-ALTO",4,IF(P179="MEDIO",3,IF(P179="MEDIO-BAJO",2,IF(P179="BAJO",1,0)))))</f>
        <v>4</v>
      </c>
      <c r="R179" s="332">
        <f t="shared" ref="R179" si="723">Q179*O179</f>
        <v>4</v>
      </c>
      <c r="S179" s="128" t="s">
        <v>315</v>
      </c>
      <c r="T179" s="129">
        <f t="shared" si="550"/>
        <v>1</v>
      </c>
      <c r="U179" s="325">
        <f t="shared" si="670"/>
        <v>1</v>
      </c>
      <c r="V179" s="325">
        <f t="shared" si="671"/>
        <v>0.6</v>
      </c>
      <c r="W179" s="203" t="s">
        <v>1170</v>
      </c>
      <c r="X179" s="324">
        <f t="shared" ref="X179" si="724">IF(S179="No_existen",5*$X$10,Y179*$X$10)</f>
        <v>0.2</v>
      </c>
      <c r="Y179" s="329">
        <f t="shared" si="673"/>
        <v>4</v>
      </c>
      <c r="Z179" s="206">
        <f t="shared" si="551"/>
        <v>4</v>
      </c>
      <c r="AA179" s="203" t="s">
        <v>318</v>
      </c>
      <c r="AB179" s="203"/>
      <c r="AC179" s="329">
        <f t="shared" ref="AC179" si="725">IF(S179="No_existen",5*$AC$10,AD179*$AC$10)</f>
        <v>0.15</v>
      </c>
      <c r="AD179" s="325">
        <f t="shared" si="675"/>
        <v>1</v>
      </c>
      <c r="AE179" s="202">
        <f t="shared" si="552"/>
        <v>1</v>
      </c>
      <c r="AF179" s="203" t="s">
        <v>295</v>
      </c>
      <c r="AG179" s="203" t="s">
        <v>1172</v>
      </c>
      <c r="AH179" s="329">
        <f t="shared" ref="AH179" si="726">IF(S179="No_existen",5*$AH$10,AI179*$AH$10)</f>
        <v>0.1</v>
      </c>
      <c r="AI179" s="325">
        <f t="shared" si="677"/>
        <v>1</v>
      </c>
      <c r="AJ179" s="202">
        <f t="shared" si="553"/>
        <v>1</v>
      </c>
      <c r="AK179" s="203" t="s">
        <v>292</v>
      </c>
      <c r="AL179" s="203" t="s">
        <v>307</v>
      </c>
      <c r="AM179" s="329">
        <f t="shared" ref="AM179" si="727">IF(S179="No_existen",5*$AM$10,AN179*$AM$10)</f>
        <v>0.1</v>
      </c>
      <c r="AN179" s="325">
        <f t="shared" ref="AN179" si="728">ROUND(AVERAGEIF(AO179:AO181,"&gt;0"),0)</f>
        <v>1</v>
      </c>
      <c r="AO179" s="202">
        <f t="shared" si="680"/>
        <v>1</v>
      </c>
      <c r="AP179" s="203" t="s">
        <v>614</v>
      </c>
      <c r="AQ179" s="325">
        <f t="shared" ref="AQ179" si="729">ROUND(AVERAGE(U179,Y179,AD179,AI179,AN179),0)</f>
        <v>2</v>
      </c>
      <c r="AR179" s="325" t="str">
        <f t="shared" ref="AR179" si="730">IF(AQ179&lt;1.5,"FUERTE",IF(AND(AQ179&gt;=1.5,AQ179&lt;2.5),"ACEPTABLE",IF(AQ179&gt;=5,"INEXISTENTE","DÉBIL")))</f>
        <v>ACEPTABLE</v>
      </c>
      <c r="AS179" s="327">
        <f t="shared" ref="AS179" si="731">IF(R179=0,0,ROUND((R179*AQ179),0))</f>
        <v>8</v>
      </c>
      <c r="AT179" s="327" t="str">
        <f t="shared" ref="AT179" si="732">IF(AS179&gt;=36,"GRAVE", IF(AS179&lt;=10, "LEVE", "MODERADO"))</f>
        <v>LEVE</v>
      </c>
      <c r="AU179" s="336" t="s">
        <v>1180</v>
      </c>
      <c r="AV179" s="341">
        <v>0</v>
      </c>
      <c r="AW179" s="203" t="s">
        <v>89</v>
      </c>
      <c r="AX179" s="203"/>
      <c r="AY179" s="130"/>
      <c r="AZ179" s="131"/>
      <c r="BA179" s="207"/>
      <c r="BB179" s="145"/>
      <c r="BC179" s="145"/>
      <c r="BD179" s="145"/>
      <c r="BE179" s="145"/>
      <c r="BF179" s="145"/>
      <c r="BG179" s="145"/>
      <c r="BH179" s="145"/>
    </row>
    <row r="180" spans="1:60" ht="63.75" hidden="1" customHeight="1" x14ac:dyDescent="0.2">
      <c r="A180" s="324"/>
      <c r="B180" s="324"/>
      <c r="C180" s="325"/>
      <c r="D180" s="336"/>
      <c r="E180" s="325"/>
      <c r="F180" s="324"/>
      <c r="G180" s="203"/>
      <c r="H180" s="203"/>
      <c r="I180" s="127"/>
      <c r="J180" s="324"/>
      <c r="K180" s="324"/>
      <c r="L180" s="324"/>
      <c r="M180" s="324"/>
      <c r="N180" s="324"/>
      <c r="O180" s="332"/>
      <c r="P180" s="324"/>
      <c r="Q180" s="332"/>
      <c r="R180" s="332"/>
      <c r="S180" s="128" t="s">
        <v>315</v>
      </c>
      <c r="T180" s="129">
        <f t="shared" si="550"/>
        <v>1</v>
      </c>
      <c r="U180" s="325"/>
      <c r="V180" s="325"/>
      <c r="W180" s="203" t="s">
        <v>1171</v>
      </c>
      <c r="X180" s="324"/>
      <c r="Y180" s="329"/>
      <c r="Z180" s="206">
        <f t="shared" si="551"/>
        <v>4</v>
      </c>
      <c r="AA180" s="203" t="s">
        <v>318</v>
      </c>
      <c r="AB180" s="203"/>
      <c r="AC180" s="329"/>
      <c r="AD180" s="325"/>
      <c r="AE180" s="202">
        <f t="shared" si="552"/>
        <v>1</v>
      </c>
      <c r="AF180" s="203" t="s">
        <v>295</v>
      </c>
      <c r="AG180" s="203" t="s">
        <v>1172</v>
      </c>
      <c r="AH180" s="329"/>
      <c r="AI180" s="325"/>
      <c r="AJ180" s="202">
        <f t="shared" si="553"/>
        <v>1</v>
      </c>
      <c r="AK180" s="203" t="s">
        <v>292</v>
      </c>
      <c r="AL180" s="203" t="s">
        <v>307</v>
      </c>
      <c r="AM180" s="329"/>
      <c r="AN180" s="325"/>
      <c r="AO180" s="202">
        <f t="shared" si="680"/>
        <v>1</v>
      </c>
      <c r="AP180" s="203" t="s">
        <v>614</v>
      </c>
      <c r="AQ180" s="325"/>
      <c r="AR180" s="325"/>
      <c r="AS180" s="327"/>
      <c r="AT180" s="327"/>
      <c r="AU180" s="336"/>
      <c r="AV180" s="336"/>
      <c r="AW180" s="203" t="s">
        <v>89</v>
      </c>
      <c r="AX180" s="203"/>
      <c r="AY180" s="130"/>
      <c r="AZ180" s="131"/>
      <c r="BA180" s="207"/>
      <c r="BB180" s="145"/>
      <c r="BC180" s="145"/>
      <c r="BD180" s="145"/>
      <c r="BE180" s="145"/>
      <c r="BF180" s="145"/>
      <c r="BG180" s="145"/>
      <c r="BH180" s="145"/>
    </row>
    <row r="181" spans="1:60" ht="63.75" hidden="1" customHeight="1" x14ac:dyDescent="0.2">
      <c r="A181" s="324"/>
      <c r="B181" s="324"/>
      <c r="C181" s="325"/>
      <c r="D181" s="336"/>
      <c r="E181" s="325"/>
      <c r="F181" s="324"/>
      <c r="G181" s="203"/>
      <c r="H181" s="203"/>
      <c r="I181" s="127"/>
      <c r="J181" s="324"/>
      <c r="K181" s="324"/>
      <c r="L181" s="324"/>
      <c r="M181" s="324"/>
      <c r="N181" s="324"/>
      <c r="O181" s="332"/>
      <c r="P181" s="324"/>
      <c r="Q181" s="332"/>
      <c r="R181" s="332"/>
      <c r="S181" s="128"/>
      <c r="T181" s="129">
        <f t="shared" si="550"/>
        <v>0</v>
      </c>
      <c r="U181" s="325"/>
      <c r="V181" s="325"/>
      <c r="W181" s="203"/>
      <c r="X181" s="324"/>
      <c r="Y181" s="329"/>
      <c r="Z181" s="206">
        <f t="shared" si="551"/>
        <v>0</v>
      </c>
      <c r="AA181" s="203"/>
      <c r="AB181" s="203"/>
      <c r="AC181" s="329"/>
      <c r="AD181" s="325"/>
      <c r="AE181" s="202">
        <f t="shared" si="552"/>
        <v>0</v>
      </c>
      <c r="AF181" s="203"/>
      <c r="AG181" s="203"/>
      <c r="AH181" s="329"/>
      <c r="AI181" s="325"/>
      <c r="AJ181" s="202">
        <f t="shared" si="553"/>
        <v>0</v>
      </c>
      <c r="AK181" s="203"/>
      <c r="AL181" s="203"/>
      <c r="AM181" s="329"/>
      <c r="AN181" s="325"/>
      <c r="AO181" s="202">
        <f t="shared" si="680"/>
        <v>0</v>
      </c>
      <c r="AP181" s="203"/>
      <c r="AQ181" s="325"/>
      <c r="AR181" s="325"/>
      <c r="AS181" s="327"/>
      <c r="AT181" s="327"/>
      <c r="AU181" s="336"/>
      <c r="AV181" s="336"/>
      <c r="AW181" s="203" t="s">
        <v>89</v>
      </c>
      <c r="AX181" s="203"/>
      <c r="AY181" s="130"/>
      <c r="AZ181" s="131"/>
      <c r="BA181" s="207"/>
      <c r="BB181" s="145"/>
      <c r="BC181" s="145"/>
      <c r="BD181" s="145"/>
      <c r="BE181" s="145"/>
      <c r="BF181" s="145"/>
      <c r="BG181" s="145"/>
      <c r="BH181" s="145"/>
    </row>
    <row r="182" spans="1:60" ht="63.75" hidden="1" customHeight="1" x14ac:dyDescent="0.2">
      <c r="A182" s="324">
        <v>58</v>
      </c>
      <c r="B182" s="324" t="s">
        <v>257</v>
      </c>
      <c r="C182" s="325" t="str">
        <f>+VLOOKUP(B182,$A$568:$B$606,2,0)</f>
        <v>DIEGO PAREDES CUERVO</v>
      </c>
      <c r="D182" s="336" t="s">
        <v>167</v>
      </c>
      <c r="E182" s="325"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4" t="s">
        <v>265</v>
      </c>
      <c r="G182" s="203" t="s">
        <v>260</v>
      </c>
      <c r="H182" s="203" t="s">
        <v>34</v>
      </c>
      <c r="I182" s="127" t="s">
        <v>1133</v>
      </c>
      <c r="J182" s="324" t="s">
        <v>142</v>
      </c>
      <c r="K182" s="337" t="s">
        <v>1160</v>
      </c>
      <c r="L182" s="337" t="s">
        <v>1188</v>
      </c>
      <c r="M182" s="337" t="s">
        <v>1162</v>
      </c>
      <c r="N182" s="324" t="s">
        <v>127</v>
      </c>
      <c r="O182" s="332">
        <f t="shared" ref="O182" si="733">IF(N182="ALTA",5,IF(N182="MEDIO ALTA",4,IF(N182="MEDIA",3,IF(N182="MEDIO BAJA",2,IF(N182="BAJA",1,0)))))</f>
        <v>1</v>
      </c>
      <c r="P182" s="324" t="s">
        <v>209</v>
      </c>
      <c r="Q182" s="332">
        <f t="shared" ref="Q182" si="734">IF(P182="ALTO",5,IF(P182="MEDIO-ALTO",4,IF(P182="MEDIO",3,IF(P182="MEDIO-BAJO",2,IF(P182="BAJO",1,0)))))</f>
        <v>4</v>
      </c>
      <c r="R182" s="332">
        <f t="shared" ref="R182" si="735">Q182*O182</f>
        <v>4</v>
      </c>
      <c r="S182" s="128" t="s">
        <v>315</v>
      </c>
      <c r="T182" s="129">
        <f t="shared" si="550"/>
        <v>1</v>
      </c>
      <c r="U182" s="325">
        <f t="shared" si="670"/>
        <v>1</v>
      </c>
      <c r="V182" s="325">
        <f t="shared" si="671"/>
        <v>0.6</v>
      </c>
      <c r="W182" s="203" t="s">
        <v>1214</v>
      </c>
      <c r="X182" s="324">
        <f t="shared" ref="X182" si="736">IF(S182="No_existen",5*$X$10,Y182*$X$10)</f>
        <v>0.2</v>
      </c>
      <c r="Y182" s="329">
        <f t="shared" si="673"/>
        <v>4</v>
      </c>
      <c r="Z182" s="206">
        <f t="shared" si="551"/>
        <v>4</v>
      </c>
      <c r="AA182" s="203" t="s">
        <v>318</v>
      </c>
      <c r="AB182" s="203"/>
      <c r="AC182" s="329">
        <f t="shared" ref="AC182" si="737">IF(S182="No_existen",5*$AC$10,AD182*$AC$10)</f>
        <v>0.15</v>
      </c>
      <c r="AD182" s="325">
        <f t="shared" si="675"/>
        <v>1</v>
      </c>
      <c r="AE182" s="202">
        <f t="shared" si="552"/>
        <v>1</v>
      </c>
      <c r="AF182" s="203" t="s">
        <v>295</v>
      </c>
      <c r="AG182" s="203" t="s">
        <v>1172</v>
      </c>
      <c r="AH182" s="329">
        <f t="shared" ref="AH182" si="738">IF(S182="No_existen",5*$AH$10,AI182*$AH$10)</f>
        <v>0.1</v>
      </c>
      <c r="AI182" s="325">
        <f t="shared" si="677"/>
        <v>1</v>
      </c>
      <c r="AJ182" s="202">
        <f t="shared" si="553"/>
        <v>1</v>
      </c>
      <c r="AK182" s="203" t="s">
        <v>292</v>
      </c>
      <c r="AL182" s="203" t="s">
        <v>299</v>
      </c>
      <c r="AM182" s="329">
        <f t="shared" ref="AM182" si="739">IF(S182="No_existen",5*$AM$10,AN182*$AM$10)</f>
        <v>0.1</v>
      </c>
      <c r="AN182" s="325">
        <f t="shared" ref="AN182" si="740">ROUND(AVERAGEIF(AO182:AO184,"&gt;0"),0)</f>
        <v>1</v>
      </c>
      <c r="AO182" s="202">
        <f t="shared" si="680"/>
        <v>1</v>
      </c>
      <c r="AP182" s="203" t="s">
        <v>614</v>
      </c>
      <c r="AQ182" s="325">
        <f t="shared" ref="AQ182" si="741">ROUND(AVERAGE(U182,Y182,AD182,AI182,AN182),0)</f>
        <v>2</v>
      </c>
      <c r="AR182" s="325" t="str">
        <f t="shared" ref="AR182" si="742">IF(AQ182&lt;1.5,"FUERTE",IF(AND(AQ182&gt;=1.5,AQ182&lt;2.5),"ACEPTABLE",IF(AQ182&gt;=5,"INEXISTENTE","DÉBIL")))</f>
        <v>ACEPTABLE</v>
      </c>
      <c r="AS182" s="327">
        <f t="shared" ref="AS182" si="743">IF(R182=0,0,ROUND((R182*AQ182),0))</f>
        <v>8</v>
      </c>
      <c r="AT182" s="327" t="str">
        <f t="shared" ref="AT182" si="744">IF(AS182&gt;=36,"GRAVE", IF(AS182&lt;=10, "LEVE", "MODERADO"))</f>
        <v>LEVE</v>
      </c>
      <c r="AU182" s="337" t="s">
        <v>1235</v>
      </c>
      <c r="AV182" s="338">
        <v>0</v>
      </c>
      <c r="AW182" s="203" t="s">
        <v>89</v>
      </c>
      <c r="AX182" s="203"/>
      <c r="AY182" s="130"/>
      <c r="AZ182" s="131"/>
      <c r="BA182" s="207"/>
      <c r="BB182" s="145"/>
      <c r="BC182" s="145"/>
      <c r="BD182" s="145"/>
      <c r="BE182" s="145"/>
      <c r="BF182" s="145"/>
      <c r="BG182" s="145"/>
      <c r="BH182" s="145"/>
    </row>
    <row r="183" spans="1:60" ht="63.75" hidden="1" customHeight="1" x14ac:dyDescent="0.2">
      <c r="A183" s="324"/>
      <c r="B183" s="324"/>
      <c r="C183" s="325"/>
      <c r="D183" s="336"/>
      <c r="E183" s="325"/>
      <c r="F183" s="324"/>
      <c r="G183" s="203" t="s">
        <v>260</v>
      </c>
      <c r="H183" s="203" t="s">
        <v>34</v>
      </c>
      <c r="I183" s="127" t="s">
        <v>1182</v>
      </c>
      <c r="J183" s="324"/>
      <c r="K183" s="337"/>
      <c r="L183" s="337"/>
      <c r="M183" s="337"/>
      <c r="N183" s="324"/>
      <c r="O183" s="332"/>
      <c r="P183" s="324"/>
      <c r="Q183" s="332"/>
      <c r="R183" s="332"/>
      <c r="S183" s="128" t="s">
        <v>315</v>
      </c>
      <c r="T183" s="129">
        <f t="shared" si="550"/>
        <v>1</v>
      </c>
      <c r="U183" s="325"/>
      <c r="V183" s="325"/>
      <c r="W183" s="203" t="s">
        <v>1215</v>
      </c>
      <c r="X183" s="324"/>
      <c r="Y183" s="329"/>
      <c r="Z183" s="206">
        <f t="shared" si="551"/>
        <v>4</v>
      </c>
      <c r="AA183" s="203" t="s">
        <v>318</v>
      </c>
      <c r="AB183" s="203"/>
      <c r="AC183" s="329"/>
      <c r="AD183" s="325"/>
      <c r="AE183" s="202">
        <f t="shared" si="552"/>
        <v>1</v>
      </c>
      <c r="AF183" s="203" t="s">
        <v>295</v>
      </c>
      <c r="AG183" s="203" t="s">
        <v>1172</v>
      </c>
      <c r="AH183" s="329"/>
      <c r="AI183" s="325"/>
      <c r="AJ183" s="202">
        <f t="shared" si="553"/>
        <v>1</v>
      </c>
      <c r="AK183" s="203" t="s">
        <v>292</v>
      </c>
      <c r="AL183" s="203" t="s">
        <v>307</v>
      </c>
      <c r="AM183" s="329"/>
      <c r="AN183" s="325"/>
      <c r="AO183" s="202">
        <f t="shared" si="680"/>
        <v>1</v>
      </c>
      <c r="AP183" s="203" t="s">
        <v>614</v>
      </c>
      <c r="AQ183" s="325"/>
      <c r="AR183" s="325"/>
      <c r="AS183" s="327"/>
      <c r="AT183" s="327"/>
      <c r="AU183" s="337"/>
      <c r="AV183" s="337"/>
      <c r="AW183" s="203" t="s">
        <v>89</v>
      </c>
      <c r="AX183" s="203"/>
      <c r="AY183" s="130"/>
      <c r="AZ183" s="131"/>
      <c r="BA183" s="207"/>
      <c r="BB183" s="145"/>
      <c r="BC183" s="145"/>
      <c r="BD183" s="145"/>
      <c r="BE183" s="145"/>
      <c r="BF183" s="145"/>
      <c r="BG183" s="145"/>
      <c r="BH183" s="145"/>
    </row>
    <row r="184" spans="1:60" ht="63.75" hidden="1" customHeight="1" x14ac:dyDescent="0.2">
      <c r="A184" s="324"/>
      <c r="B184" s="324"/>
      <c r="C184" s="325"/>
      <c r="D184" s="336"/>
      <c r="E184" s="325"/>
      <c r="F184" s="324"/>
      <c r="G184" s="203"/>
      <c r="H184" s="203"/>
      <c r="I184" s="128"/>
      <c r="J184" s="324"/>
      <c r="K184" s="337"/>
      <c r="L184" s="337"/>
      <c r="M184" s="337"/>
      <c r="N184" s="324"/>
      <c r="O184" s="332"/>
      <c r="P184" s="324"/>
      <c r="Q184" s="332"/>
      <c r="R184" s="332"/>
      <c r="S184" s="128"/>
      <c r="T184" s="129">
        <f t="shared" si="550"/>
        <v>0</v>
      </c>
      <c r="U184" s="325"/>
      <c r="V184" s="325"/>
      <c r="W184" s="203"/>
      <c r="X184" s="324"/>
      <c r="Y184" s="329"/>
      <c r="Z184" s="206">
        <f t="shared" si="551"/>
        <v>0</v>
      </c>
      <c r="AA184" s="203"/>
      <c r="AB184" s="203"/>
      <c r="AC184" s="329"/>
      <c r="AD184" s="325"/>
      <c r="AE184" s="202">
        <f t="shared" si="552"/>
        <v>0</v>
      </c>
      <c r="AF184" s="203"/>
      <c r="AG184" s="203"/>
      <c r="AH184" s="329"/>
      <c r="AI184" s="325"/>
      <c r="AJ184" s="202">
        <f t="shared" si="553"/>
        <v>0</v>
      </c>
      <c r="AK184" s="203"/>
      <c r="AL184" s="203"/>
      <c r="AM184" s="329"/>
      <c r="AN184" s="325"/>
      <c r="AO184" s="202">
        <f t="shared" si="680"/>
        <v>0</v>
      </c>
      <c r="AP184" s="203"/>
      <c r="AQ184" s="325"/>
      <c r="AR184" s="325"/>
      <c r="AS184" s="327"/>
      <c r="AT184" s="327"/>
      <c r="AU184" s="337"/>
      <c r="AV184" s="337"/>
      <c r="AW184" s="203" t="s">
        <v>89</v>
      </c>
      <c r="AX184" s="203"/>
      <c r="AY184" s="130"/>
      <c r="AZ184" s="131"/>
      <c r="BA184" s="207"/>
      <c r="BB184" s="145"/>
      <c r="BC184" s="145"/>
      <c r="BD184" s="145"/>
      <c r="BE184" s="145"/>
      <c r="BF184" s="145"/>
      <c r="BG184" s="145"/>
      <c r="BH184" s="145"/>
    </row>
    <row r="185" spans="1:60" ht="63.75" hidden="1" customHeight="1" x14ac:dyDescent="0.2">
      <c r="A185" s="324">
        <v>59</v>
      </c>
      <c r="B185" s="324" t="s">
        <v>257</v>
      </c>
      <c r="C185" s="325" t="str">
        <f>+VLOOKUP(B185,$A$568:$B$606,2,0)</f>
        <v>DIEGO PAREDES CUERVO</v>
      </c>
      <c r="D185" s="336" t="s">
        <v>167</v>
      </c>
      <c r="E185" s="325"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4" t="s">
        <v>265</v>
      </c>
      <c r="G185" s="203" t="s">
        <v>260</v>
      </c>
      <c r="H185" s="203" t="s">
        <v>38</v>
      </c>
      <c r="I185" s="128" t="s">
        <v>1135</v>
      </c>
      <c r="J185" s="324" t="s">
        <v>105</v>
      </c>
      <c r="K185" s="324" t="s">
        <v>1189</v>
      </c>
      <c r="L185" s="324" t="s">
        <v>1190</v>
      </c>
      <c r="M185" s="324" t="s">
        <v>1191</v>
      </c>
      <c r="N185" s="324" t="s">
        <v>127</v>
      </c>
      <c r="O185" s="332">
        <f t="shared" ref="O185" si="745">IF(N185="ALTA",5,IF(N185="MEDIO ALTA",4,IF(N185="MEDIA",3,IF(N185="MEDIO BAJA",2,IF(N185="BAJA",1,0)))))</f>
        <v>1</v>
      </c>
      <c r="P185" s="324" t="s">
        <v>208</v>
      </c>
      <c r="Q185" s="332">
        <f t="shared" ref="Q185" si="746">IF(P185="ALTO",5,IF(P185="MEDIO-ALTO",4,IF(P185="MEDIO",3,IF(P185="MEDIO-BAJO",2,IF(P185="BAJO",1,0)))))</f>
        <v>2</v>
      </c>
      <c r="R185" s="332">
        <f t="shared" ref="R185" si="747">Q185*O185</f>
        <v>2</v>
      </c>
      <c r="S185" s="128" t="s">
        <v>315</v>
      </c>
      <c r="T185" s="129">
        <f t="shared" si="550"/>
        <v>1</v>
      </c>
      <c r="U185" s="325">
        <f t="shared" si="670"/>
        <v>1</v>
      </c>
      <c r="V185" s="325">
        <f t="shared" si="671"/>
        <v>0.6</v>
      </c>
      <c r="W185" s="203" t="s">
        <v>1216</v>
      </c>
      <c r="X185" s="324">
        <f t="shared" ref="X185" si="748">IF(S185="No_existen",5*$X$10,Y185*$X$10)</f>
        <v>0.15000000000000002</v>
      </c>
      <c r="Y185" s="329">
        <f t="shared" si="673"/>
        <v>3</v>
      </c>
      <c r="Z185" s="206">
        <f t="shared" si="551"/>
        <v>2</v>
      </c>
      <c r="AA185" s="203" t="s">
        <v>319</v>
      </c>
      <c r="AB185" s="203"/>
      <c r="AC185" s="329">
        <f t="shared" ref="AC185" si="749">IF(S185="No_existen",5*$AC$10,AD185*$AC$10)</f>
        <v>0.15</v>
      </c>
      <c r="AD185" s="325">
        <f t="shared" si="675"/>
        <v>1</v>
      </c>
      <c r="AE185" s="202">
        <f t="shared" si="552"/>
        <v>1</v>
      </c>
      <c r="AF185" s="203" t="s">
        <v>295</v>
      </c>
      <c r="AG185" s="203" t="s">
        <v>1227</v>
      </c>
      <c r="AH185" s="329">
        <f t="shared" ref="AH185" si="750">IF(S185="No_existen",5*$AH$10,AI185*$AH$10)</f>
        <v>0.1</v>
      </c>
      <c r="AI185" s="325">
        <f t="shared" si="677"/>
        <v>1</v>
      </c>
      <c r="AJ185" s="202">
        <f t="shared" si="553"/>
        <v>1</v>
      </c>
      <c r="AK185" s="203" t="s">
        <v>292</v>
      </c>
      <c r="AL185" s="203" t="s">
        <v>306</v>
      </c>
      <c r="AM185" s="329">
        <f t="shared" ref="AM185" si="751">IF(S185="No_existen",5*$AM$10,AN185*$AM$10)</f>
        <v>0.1</v>
      </c>
      <c r="AN185" s="325">
        <f t="shared" ref="AN185" si="752">ROUND(AVERAGEIF(AO185:AO187,"&gt;0"),0)</f>
        <v>1</v>
      </c>
      <c r="AO185" s="202">
        <f t="shared" si="680"/>
        <v>1</v>
      </c>
      <c r="AP185" s="203" t="s">
        <v>614</v>
      </c>
      <c r="AQ185" s="325">
        <f t="shared" ref="AQ185" si="753">ROUND(AVERAGE(U185,Y185,AD185,AI185,AN185),0)</f>
        <v>1</v>
      </c>
      <c r="AR185" s="325" t="str">
        <f t="shared" ref="AR185" si="754">IF(AQ185&lt;1.5,"FUERTE",IF(AND(AQ185&gt;=1.5,AQ185&lt;2.5),"ACEPTABLE",IF(AQ185&gt;=5,"INEXISTENTE","DÉBIL")))</f>
        <v>FUERTE</v>
      </c>
      <c r="AS185" s="327">
        <f t="shared" ref="AS185" si="755">IF(R185=0,0,ROUND((R185*AQ185),0))</f>
        <v>2</v>
      </c>
      <c r="AT185" s="327" t="str">
        <f t="shared" ref="AT185" si="756">IF(AS185&gt;=36,"GRAVE", IF(AS185&lt;=10, "LEVE", "MODERADO"))</f>
        <v>LEVE</v>
      </c>
      <c r="AU185" s="334" t="s">
        <v>1236</v>
      </c>
      <c r="AV185" s="335">
        <v>0</v>
      </c>
      <c r="AW185" s="203" t="s">
        <v>89</v>
      </c>
      <c r="AX185" s="203"/>
      <c r="AY185" s="130"/>
      <c r="AZ185" s="131"/>
      <c r="BA185" s="207"/>
      <c r="BB185" s="145"/>
      <c r="BC185" s="145"/>
      <c r="BD185" s="145"/>
      <c r="BE185" s="145"/>
      <c r="BF185" s="145"/>
      <c r="BG185" s="145"/>
      <c r="BH185" s="145"/>
    </row>
    <row r="186" spans="1:60" ht="63.75" hidden="1" customHeight="1" x14ac:dyDescent="0.2">
      <c r="A186" s="324"/>
      <c r="B186" s="324"/>
      <c r="C186" s="325"/>
      <c r="D186" s="336"/>
      <c r="E186" s="325"/>
      <c r="F186" s="324"/>
      <c r="G186" s="203"/>
      <c r="H186" s="203"/>
      <c r="I186" s="128"/>
      <c r="J186" s="324"/>
      <c r="K186" s="324"/>
      <c r="L186" s="324"/>
      <c r="M186" s="324"/>
      <c r="N186" s="324"/>
      <c r="O186" s="332"/>
      <c r="P186" s="324"/>
      <c r="Q186" s="332"/>
      <c r="R186" s="332"/>
      <c r="S186" s="128" t="s">
        <v>315</v>
      </c>
      <c r="T186" s="129">
        <f t="shared" si="550"/>
        <v>1</v>
      </c>
      <c r="U186" s="325"/>
      <c r="V186" s="325"/>
      <c r="W186" s="203" t="s">
        <v>1217</v>
      </c>
      <c r="X186" s="324"/>
      <c r="Y186" s="329"/>
      <c r="Z186" s="206">
        <f t="shared" si="551"/>
        <v>4</v>
      </c>
      <c r="AA186" s="203" t="s">
        <v>318</v>
      </c>
      <c r="AB186" s="203"/>
      <c r="AC186" s="329"/>
      <c r="AD186" s="325"/>
      <c r="AE186" s="202">
        <f t="shared" si="552"/>
        <v>1</v>
      </c>
      <c r="AF186" s="203" t="s">
        <v>295</v>
      </c>
      <c r="AG186" s="203" t="s">
        <v>1228</v>
      </c>
      <c r="AH186" s="329"/>
      <c r="AI186" s="325"/>
      <c r="AJ186" s="202">
        <f t="shared" si="553"/>
        <v>1</v>
      </c>
      <c r="AK186" s="203" t="s">
        <v>292</v>
      </c>
      <c r="AL186" s="203" t="s">
        <v>307</v>
      </c>
      <c r="AM186" s="329"/>
      <c r="AN186" s="325"/>
      <c r="AO186" s="202">
        <f t="shared" si="680"/>
        <v>1</v>
      </c>
      <c r="AP186" s="203" t="s">
        <v>614</v>
      </c>
      <c r="AQ186" s="325"/>
      <c r="AR186" s="325"/>
      <c r="AS186" s="327"/>
      <c r="AT186" s="327"/>
      <c r="AU186" s="334"/>
      <c r="AV186" s="334"/>
      <c r="AW186" s="203" t="s">
        <v>89</v>
      </c>
      <c r="AX186" s="203"/>
      <c r="AY186" s="130"/>
      <c r="AZ186" s="131"/>
      <c r="BA186" s="207"/>
      <c r="BB186" s="145"/>
      <c r="BC186" s="145"/>
      <c r="BD186" s="145"/>
      <c r="BE186" s="145"/>
      <c r="BF186" s="145"/>
      <c r="BG186" s="145"/>
      <c r="BH186" s="145"/>
    </row>
    <row r="187" spans="1:60" ht="63.75" hidden="1" customHeight="1" x14ac:dyDescent="0.2">
      <c r="A187" s="324"/>
      <c r="B187" s="324"/>
      <c r="C187" s="325"/>
      <c r="D187" s="336"/>
      <c r="E187" s="325"/>
      <c r="F187" s="324"/>
      <c r="G187" s="203"/>
      <c r="H187" s="203"/>
      <c r="I187" s="128"/>
      <c r="J187" s="324"/>
      <c r="K187" s="324"/>
      <c r="L187" s="324"/>
      <c r="M187" s="324"/>
      <c r="N187" s="324"/>
      <c r="O187" s="332"/>
      <c r="P187" s="324"/>
      <c r="Q187" s="332"/>
      <c r="R187" s="332"/>
      <c r="S187" s="128"/>
      <c r="T187" s="129">
        <f t="shared" si="550"/>
        <v>0</v>
      </c>
      <c r="U187" s="325"/>
      <c r="V187" s="325"/>
      <c r="W187" s="203"/>
      <c r="X187" s="324"/>
      <c r="Y187" s="329"/>
      <c r="Z187" s="206">
        <f t="shared" si="551"/>
        <v>0</v>
      </c>
      <c r="AA187" s="203"/>
      <c r="AB187" s="203"/>
      <c r="AC187" s="329"/>
      <c r="AD187" s="325"/>
      <c r="AE187" s="202">
        <f t="shared" si="552"/>
        <v>0</v>
      </c>
      <c r="AF187" s="203"/>
      <c r="AG187" s="203"/>
      <c r="AH187" s="329"/>
      <c r="AI187" s="325"/>
      <c r="AJ187" s="202">
        <f t="shared" si="553"/>
        <v>0</v>
      </c>
      <c r="AK187" s="203"/>
      <c r="AL187" s="203"/>
      <c r="AM187" s="329"/>
      <c r="AN187" s="325"/>
      <c r="AO187" s="202">
        <f t="shared" si="680"/>
        <v>0</v>
      </c>
      <c r="AP187" s="203"/>
      <c r="AQ187" s="325"/>
      <c r="AR187" s="325"/>
      <c r="AS187" s="327"/>
      <c r="AT187" s="327"/>
      <c r="AU187" s="334"/>
      <c r="AV187" s="334"/>
      <c r="AW187" s="203" t="s">
        <v>89</v>
      </c>
      <c r="AX187" s="203"/>
      <c r="AY187" s="130"/>
      <c r="AZ187" s="131"/>
      <c r="BA187" s="207"/>
      <c r="BB187" s="145"/>
      <c r="BC187" s="145"/>
      <c r="BD187" s="145"/>
      <c r="BE187" s="145"/>
      <c r="BF187" s="145"/>
      <c r="BG187" s="145"/>
      <c r="BH187" s="145"/>
    </row>
    <row r="188" spans="1:60" ht="63.75" hidden="1" customHeight="1" x14ac:dyDescent="0.2">
      <c r="A188" s="324">
        <v>60</v>
      </c>
      <c r="B188" s="324" t="s">
        <v>257</v>
      </c>
      <c r="C188" s="325" t="str">
        <f>+VLOOKUP(B188,$A$568:$B$606,2,0)</f>
        <v>DIEGO PAREDES CUERVO</v>
      </c>
      <c r="D188" s="336" t="s">
        <v>167</v>
      </c>
      <c r="E188" s="325"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4" t="s">
        <v>265</v>
      </c>
      <c r="G188" s="203" t="s">
        <v>260</v>
      </c>
      <c r="H188" s="203" t="s">
        <v>37</v>
      </c>
      <c r="I188" s="128" t="s">
        <v>1136</v>
      </c>
      <c r="J188" s="324" t="s">
        <v>105</v>
      </c>
      <c r="K188" s="324" t="s">
        <v>1192</v>
      </c>
      <c r="L188" s="324" t="s">
        <v>1193</v>
      </c>
      <c r="M188" s="324" t="s">
        <v>1194</v>
      </c>
      <c r="N188" s="324" t="s">
        <v>147</v>
      </c>
      <c r="O188" s="332">
        <f t="shared" ref="O188" si="757">IF(N188="ALTA",5,IF(N188="MEDIO ALTA",4,IF(N188="MEDIA",3,IF(N188="MEDIO BAJA",2,IF(N188="BAJA",1,0)))))</f>
        <v>2</v>
      </c>
      <c r="P188" s="324" t="s">
        <v>140</v>
      </c>
      <c r="Q188" s="332">
        <f t="shared" ref="Q188" si="758">IF(P188="ALTO",5,IF(P188="MEDIO-ALTO",4,IF(P188="MEDIO",3,IF(P188="MEDIO-BAJO",2,IF(P188="BAJO",1,0)))))</f>
        <v>3</v>
      </c>
      <c r="R188" s="332">
        <f t="shared" ref="R188" si="759">Q188*O188</f>
        <v>6</v>
      </c>
      <c r="S188" s="128" t="s">
        <v>315</v>
      </c>
      <c r="T188" s="129">
        <f t="shared" si="550"/>
        <v>1</v>
      </c>
      <c r="U188" s="325">
        <f t="shared" si="670"/>
        <v>1</v>
      </c>
      <c r="V188" s="325">
        <f t="shared" si="671"/>
        <v>0.6</v>
      </c>
      <c r="W188" s="203" t="s">
        <v>1218</v>
      </c>
      <c r="X188" s="324">
        <f t="shared" ref="X188" si="760">IF(S188="No_existen",5*$X$10,Y188*$X$10)</f>
        <v>0.1</v>
      </c>
      <c r="Y188" s="329">
        <f t="shared" si="673"/>
        <v>2</v>
      </c>
      <c r="Z188" s="206">
        <f t="shared" si="551"/>
        <v>2</v>
      </c>
      <c r="AA188" s="203" t="s">
        <v>319</v>
      </c>
      <c r="AB188" s="203"/>
      <c r="AC188" s="329">
        <f t="shared" ref="AC188" si="761">IF(S188="No_existen",5*$AC$10,AD188*$AC$10)</f>
        <v>0.15</v>
      </c>
      <c r="AD188" s="325">
        <f t="shared" si="675"/>
        <v>1</v>
      </c>
      <c r="AE188" s="202">
        <f t="shared" si="552"/>
        <v>1</v>
      </c>
      <c r="AF188" s="203" t="s">
        <v>295</v>
      </c>
      <c r="AG188" s="203" t="s">
        <v>1229</v>
      </c>
      <c r="AH188" s="329">
        <f t="shared" ref="AH188" si="762">IF(S188="No_existen",5*$AH$10,AI188*$AH$10)</f>
        <v>0.1</v>
      </c>
      <c r="AI188" s="325">
        <f t="shared" si="677"/>
        <v>1</v>
      </c>
      <c r="AJ188" s="202">
        <f t="shared" si="553"/>
        <v>1</v>
      </c>
      <c r="AK188" s="203" t="s">
        <v>292</v>
      </c>
      <c r="AL188" s="203" t="s">
        <v>300</v>
      </c>
      <c r="AM188" s="329">
        <f t="shared" ref="AM188" si="763">IF(S188="No_existen",5*$AM$10,AN188*$AM$10)</f>
        <v>0.1</v>
      </c>
      <c r="AN188" s="325">
        <f t="shared" ref="AN188" si="764">ROUND(AVERAGEIF(AO188:AO190,"&gt;0"),0)</f>
        <v>1</v>
      </c>
      <c r="AO188" s="202">
        <f t="shared" si="680"/>
        <v>1</v>
      </c>
      <c r="AP188" s="203" t="s">
        <v>614</v>
      </c>
      <c r="AQ188" s="325">
        <f t="shared" ref="AQ188" si="765">ROUND(AVERAGE(U188,Y188,AD188,AI188,AN188),0)</f>
        <v>1</v>
      </c>
      <c r="AR188" s="325" t="str">
        <f t="shared" ref="AR188" si="766">IF(AQ188&lt;1.5,"FUERTE",IF(AND(AQ188&gt;=1.5,AQ188&lt;2.5),"ACEPTABLE",IF(AQ188&gt;=5,"INEXISTENTE","DÉBIL")))</f>
        <v>FUERTE</v>
      </c>
      <c r="AS188" s="327">
        <f t="shared" ref="AS188" si="767">IF(R188=0,0,ROUND((R188*AQ188),0))</f>
        <v>6</v>
      </c>
      <c r="AT188" s="327" t="str">
        <f t="shared" ref="AT188" si="768">IF(AS188&gt;=36,"GRAVE", IF(AS188&lt;=10, "LEVE", "MODERADO"))</f>
        <v>LEVE</v>
      </c>
      <c r="AU188" s="334" t="s">
        <v>1237</v>
      </c>
      <c r="AV188" s="335">
        <v>1</v>
      </c>
      <c r="AW188" s="203" t="s">
        <v>89</v>
      </c>
      <c r="AX188" s="203"/>
      <c r="AY188" s="130"/>
      <c r="AZ188" s="131"/>
      <c r="BA188" s="207"/>
      <c r="BB188" s="145"/>
      <c r="BC188" s="145"/>
      <c r="BD188" s="145"/>
      <c r="BE188" s="145"/>
      <c r="BF188" s="145"/>
      <c r="BG188" s="145"/>
      <c r="BH188" s="145"/>
    </row>
    <row r="189" spans="1:60" ht="63.75" hidden="1" customHeight="1" x14ac:dyDescent="0.2">
      <c r="A189" s="324"/>
      <c r="B189" s="324"/>
      <c r="C189" s="325"/>
      <c r="D189" s="336"/>
      <c r="E189" s="325"/>
      <c r="F189" s="324"/>
      <c r="G189" s="203"/>
      <c r="H189" s="203"/>
      <c r="I189" s="128"/>
      <c r="J189" s="324"/>
      <c r="K189" s="324"/>
      <c r="L189" s="324"/>
      <c r="M189" s="324"/>
      <c r="N189" s="324"/>
      <c r="O189" s="332"/>
      <c r="P189" s="324"/>
      <c r="Q189" s="332"/>
      <c r="R189" s="332"/>
      <c r="S189" s="128"/>
      <c r="T189" s="129">
        <f t="shared" si="550"/>
        <v>0</v>
      </c>
      <c r="U189" s="325"/>
      <c r="V189" s="325"/>
      <c r="W189" s="203"/>
      <c r="X189" s="324"/>
      <c r="Y189" s="329"/>
      <c r="Z189" s="206">
        <f t="shared" si="551"/>
        <v>0</v>
      </c>
      <c r="AA189" s="203"/>
      <c r="AB189" s="203"/>
      <c r="AC189" s="329"/>
      <c r="AD189" s="325"/>
      <c r="AE189" s="202">
        <f t="shared" si="552"/>
        <v>0</v>
      </c>
      <c r="AF189" s="203"/>
      <c r="AG189" s="203"/>
      <c r="AH189" s="329"/>
      <c r="AI189" s="325"/>
      <c r="AJ189" s="202">
        <f t="shared" si="553"/>
        <v>0</v>
      </c>
      <c r="AK189" s="203"/>
      <c r="AL189" s="203"/>
      <c r="AM189" s="329"/>
      <c r="AN189" s="325"/>
      <c r="AO189" s="202">
        <f t="shared" si="680"/>
        <v>0</v>
      </c>
      <c r="AP189" s="203"/>
      <c r="AQ189" s="325"/>
      <c r="AR189" s="325"/>
      <c r="AS189" s="327"/>
      <c r="AT189" s="327"/>
      <c r="AU189" s="334"/>
      <c r="AV189" s="334"/>
      <c r="AW189" s="203" t="s">
        <v>89</v>
      </c>
      <c r="AX189" s="203"/>
      <c r="AY189" s="130"/>
      <c r="AZ189" s="131"/>
      <c r="BA189" s="207"/>
      <c r="BB189" s="145"/>
      <c r="BC189" s="145"/>
      <c r="BD189" s="145"/>
      <c r="BE189" s="145"/>
      <c r="BF189" s="145"/>
      <c r="BG189" s="145"/>
      <c r="BH189" s="145"/>
    </row>
    <row r="190" spans="1:60" ht="63.75" hidden="1" customHeight="1" x14ac:dyDescent="0.2">
      <c r="A190" s="324"/>
      <c r="B190" s="324"/>
      <c r="C190" s="325"/>
      <c r="D190" s="336"/>
      <c r="E190" s="325"/>
      <c r="F190" s="324"/>
      <c r="G190" s="203"/>
      <c r="H190" s="203"/>
      <c r="I190" s="128"/>
      <c r="J190" s="324"/>
      <c r="K190" s="324"/>
      <c r="L190" s="324"/>
      <c r="M190" s="324"/>
      <c r="N190" s="324"/>
      <c r="O190" s="332"/>
      <c r="P190" s="324"/>
      <c r="Q190" s="332"/>
      <c r="R190" s="332"/>
      <c r="S190" s="128"/>
      <c r="T190" s="129">
        <f t="shared" si="550"/>
        <v>0</v>
      </c>
      <c r="U190" s="325"/>
      <c r="V190" s="325"/>
      <c r="W190" s="203"/>
      <c r="X190" s="324"/>
      <c r="Y190" s="329"/>
      <c r="Z190" s="206">
        <f t="shared" si="551"/>
        <v>0</v>
      </c>
      <c r="AA190" s="203"/>
      <c r="AB190" s="203"/>
      <c r="AC190" s="329"/>
      <c r="AD190" s="325"/>
      <c r="AE190" s="202">
        <f t="shared" si="552"/>
        <v>0</v>
      </c>
      <c r="AF190" s="203"/>
      <c r="AG190" s="203"/>
      <c r="AH190" s="329"/>
      <c r="AI190" s="325"/>
      <c r="AJ190" s="202">
        <f t="shared" si="553"/>
        <v>0</v>
      </c>
      <c r="AK190" s="203"/>
      <c r="AL190" s="203"/>
      <c r="AM190" s="329"/>
      <c r="AN190" s="325"/>
      <c r="AO190" s="202">
        <f t="shared" si="680"/>
        <v>0</v>
      </c>
      <c r="AP190" s="203"/>
      <c r="AQ190" s="325"/>
      <c r="AR190" s="325"/>
      <c r="AS190" s="327"/>
      <c r="AT190" s="327"/>
      <c r="AU190" s="334"/>
      <c r="AV190" s="334"/>
      <c r="AW190" s="203" t="s">
        <v>89</v>
      </c>
      <c r="AX190" s="203"/>
      <c r="AY190" s="130"/>
      <c r="AZ190" s="131"/>
      <c r="BA190" s="207"/>
      <c r="BB190" s="145"/>
      <c r="BC190" s="145"/>
      <c r="BD190" s="145"/>
      <c r="BE190" s="145"/>
      <c r="BF190" s="145"/>
      <c r="BG190" s="145"/>
      <c r="BH190" s="145"/>
    </row>
    <row r="191" spans="1:60" ht="63.75" hidden="1" customHeight="1" x14ac:dyDescent="0.2">
      <c r="A191" s="324">
        <v>61</v>
      </c>
      <c r="B191" s="324" t="s">
        <v>257</v>
      </c>
      <c r="C191" s="325" t="str">
        <f>+VLOOKUP(B191,$A$568:$B$606,2,0)</f>
        <v>DIEGO PAREDES CUERVO</v>
      </c>
      <c r="D191" s="336" t="s">
        <v>167</v>
      </c>
      <c r="E191" s="325"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4" t="s">
        <v>265</v>
      </c>
      <c r="G191" s="203" t="s">
        <v>260</v>
      </c>
      <c r="H191" s="203" t="s">
        <v>37</v>
      </c>
      <c r="I191" s="209" t="s">
        <v>1137</v>
      </c>
      <c r="J191" s="324" t="s">
        <v>105</v>
      </c>
      <c r="K191" s="337" t="s">
        <v>1195</v>
      </c>
      <c r="L191" s="337" t="s">
        <v>1196</v>
      </c>
      <c r="M191" s="337" t="s">
        <v>1197</v>
      </c>
      <c r="N191" s="324" t="s">
        <v>127</v>
      </c>
      <c r="O191" s="332">
        <f t="shared" ref="O191" si="769">IF(N191="ALTA",5,IF(N191="MEDIO ALTA",4,IF(N191="MEDIA",3,IF(N191="MEDIO BAJA",2,IF(N191="BAJA",1,0)))))</f>
        <v>1</v>
      </c>
      <c r="P191" s="324" t="s">
        <v>140</v>
      </c>
      <c r="Q191" s="332">
        <f t="shared" ref="Q191" si="770">IF(P191="ALTO",5,IF(P191="MEDIO-ALTO",4,IF(P191="MEDIO",3,IF(P191="MEDIO-BAJO",2,IF(P191="BAJO",1,0)))))</f>
        <v>3</v>
      </c>
      <c r="R191" s="332">
        <f t="shared" ref="R191" si="771">Q191*O191</f>
        <v>3</v>
      </c>
      <c r="S191" s="128" t="s">
        <v>315</v>
      </c>
      <c r="T191" s="129">
        <f t="shared" si="550"/>
        <v>1</v>
      </c>
      <c r="U191" s="325">
        <f t="shared" si="670"/>
        <v>1</v>
      </c>
      <c r="V191" s="325">
        <f t="shared" si="671"/>
        <v>0.6</v>
      </c>
      <c r="W191" s="203" t="s">
        <v>1219</v>
      </c>
      <c r="X191" s="324">
        <f t="shared" ref="X191" si="772">IF(S191="No_existen",5*$X$10,Y191*$X$10)</f>
        <v>0.2</v>
      </c>
      <c r="Y191" s="329">
        <f t="shared" si="673"/>
        <v>4</v>
      </c>
      <c r="Z191" s="206">
        <f t="shared" si="551"/>
        <v>4</v>
      </c>
      <c r="AA191" s="203" t="s">
        <v>318</v>
      </c>
      <c r="AB191" s="203"/>
      <c r="AC191" s="329">
        <f t="shared" ref="AC191" si="773">IF(S191="No_existen",5*$AC$10,AD191*$AC$10)</f>
        <v>0.15</v>
      </c>
      <c r="AD191" s="325">
        <f t="shared" si="675"/>
        <v>1</v>
      </c>
      <c r="AE191" s="202">
        <f t="shared" si="552"/>
        <v>1</v>
      </c>
      <c r="AF191" s="203" t="s">
        <v>295</v>
      </c>
      <c r="AG191" s="203" t="s">
        <v>1230</v>
      </c>
      <c r="AH191" s="329">
        <f t="shared" ref="AH191" si="774">IF(S191="No_existen",5*$AH$10,AI191*$AH$10)</f>
        <v>0.1</v>
      </c>
      <c r="AI191" s="325">
        <f t="shared" si="677"/>
        <v>1</v>
      </c>
      <c r="AJ191" s="202">
        <f t="shared" si="553"/>
        <v>1</v>
      </c>
      <c r="AK191" s="203" t="s">
        <v>292</v>
      </c>
      <c r="AL191" s="203" t="s">
        <v>307</v>
      </c>
      <c r="AM191" s="329">
        <f t="shared" ref="AM191" si="775">IF(S191="No_existen",5*$AM$10,AN191*$AM$10)</f>
        <v>0.1</v>
      </c>
      <c r="AN191" s="325">
        <f t="shared" ref="AN191" si="776">ROUND(AVERAGEIF(AO191:AO193,"&gt;0"),0)</f>
        <v>1</v>
      </c>
      <c r="AO191" s="202">
        <f t="shared" si="680"/>
        <v>1</v>
      </c>
      <c r="AP191" s="203" t="s">
        <v>614</v>
      </c>
      <c r="AQ191" s="325">
        <f t="shared" ref="AQ191" si="777">ROUND(AVERAGE(U191,Y191,AD191,AI191,AN191),0)</f>
        <v>2</v>
      </c>
      <c r="AR191" s="325" t="str">
        <f t="shared" ref="AR191" si="778">IF(AQ191&lt;1.5,"FUERTE",IF(AND(AQ191&gt;=1.5,AQ191&lt;2.5),"ACEPTABLE",IF(AQ191&gt;=5,"INEXISTENTE","DÉBIL")))</f>
        <v>ACEPTABLE</v>
      </c>
      <c r="AS191" s="327">
        <f t="shared" ref="AS191" si="779">IF(R191=0,0,ROUND((R191*AQ191),0))</f>
        <v>6</v>
      </c>
      <c r="AT191" s="327" t="str">
        <f t="shared" ref="AT191" si="780">IF(AS191&gt;=36,"GRAVE", IF(AS191&lt;=10, "LEVE", "MODERADO"))</f>
        <v>LEVE</v>
      </c>
      <c r="AU191" s="334" t="s">
        <v>1238</v>
      </c>
      <c r="AV191" s="335">
        <v>0</v>
      </c>
      <c r="AW191" s="203" t="s">
        <v>89</v>
      </c>
      <c r="AX191" s="203"/>
      <c r="AY191" s="130"/>
      <c r="AZ191" s="131"/>
      <c r="BA191" s="207"/>
      <c r="BB191" s="145"/>
      <c r="BC191" s="145"/>
      <c r="BD191" s="145"/>
      <c r="BE191" s="145"/>
      <c r="BF191" s="145"/>
      <c r="BG191" s="145"/>
      <c r="BH191" s="145"/>
    </row>
    <row r="192" spans="1:60" ht="63.75" hidden="1" customHeight="1" x14ac:dyDescent="0.2">
      <c r="A192" s="324"/>
      <c r="B192" s="324"/>
      <c r="C192" s="325"/>
      <c r="D192" s="336"/>
      <c r="E192" s="325"/>
      <c r="F192" s="324"/>
      <c r="G192" s="203"/>
      <c r="H192" s="203"/>
      <c r="I192" s="209"/>
      <c r="J192" s="324"/>
      <c r="K192" s="337"/>
      <c r="L192" s="337"/>
      <c r="M192" s="337"/>
      <c r="N192" s="324"/>
      <c r="O192" s="332"/>
      <c r="P192" s="324"/>
      <c r="Q192" s="332"/>
      <c r="R192" s="332"/>
      <c r="S192" s="128"/>
      <c r="T192" s="129">
        <f t="shared" si="550"/>
        <v>0</v>
      </c>
      <c r="U192" s="325"/>
      <c r="V192" s="325"/>
      <c r="W192" s="203"/>
      <c r="X192" s="324"/>
      <c r="Y192" s="329"/>
      <c r="Z192" s="206">
        <f t="shared" si="551"/>
        <v>0</v>
      </c>
      <c r="AA192" s="203"/>
      <c r="AB192" s="203"/>
      <c r="AC192" s="329"/>
      <c r="AD192" s="325"/>
      <c r="AE192" s="202">
        <f t="shared" si="552"/>
        <v>0</v>
      </c>
      <c r="AF192" s="203"/>
      <c r="AG192" s="203"/>
      <c r="AH192" s="329"/>
      <c r="AI192" s="325"/>
      <c r="AJ192" s="202">
        <f t="shared" si="553"/>
        <v>0</v>
      </c>
      <c r="AK192" s="203"/>
      <c r="AL192" s="203"/>
      <c r="AM192" s="329"/>
      <c r="AN192" s="325"/>
      <c r="AO192" s="202">
        <f t="shared" si="680"/>
        <v>0</v>
      </c>
      <c r="AP192" s="203"/>
      <c r="AQ192" s="325"/>
      <c r="AR192" s="325"/>
      <c r="AS192" s="327"/>
      <c r="AT192" s="327"/>
      <c r="AU192" s="334"/>
      <c r="AV192" s="334"/>
      <c r="AW192" s="203" t="s">
        <v>89</v>
      </c>
      <c r="AX192" s="203"/>
      <c r="AY192" s="130"/>
      <c r="AZ192" s="131"/>
      <c r="BA192" s="207"/>
      <c r="BB192" s="145"/>
      <c r="BC192" s="145"/>
      <c r="BD192" s="145"/>
      <c r="BE192" s="145"/>
      <c r="BF192" s="145"/>
      <c r="BG192" s="145"/>
      <c r="BH192" s="145"/>
    </row>
    <row r="193" spans="1:60" ht="63.75" hidden="1" customHeight="1" x14ac:dyDescent="0.2">
      <c r="A193" s="324"/>
      <c r="B193" s="324"/>
      <c r="C193" s="325"/>
      <c r="D193" s="336"/>
      <c r="E193" s="325"/>
      <c r="F193" s="324"/>
      <c r="G193" s="203"/>
      <c r="H193" s="203"/>
      <c r="I193" s="203"/>
      <c r="J193" s="324"/>
      <c r="K193" s="337"/>
      <c r="L193" s="337"/>
      <c r="M193" s="337"/>
      <c r="N193" s="324"/>
      <c r="O193" s="332"/>
      <c r="P193" s="324"/>
      <c r="Q193" s="332"/>
      <c r="R193" s="332"/>
      <c r="S193" s="128"/>
      <c r="T193" s="129">
        <f t="shared" si="550"/>
        <v>0</v>
      </c>
      <c r="U193" s="325"/>
      <c r="V193" s="325"/>
      <c r="W193" s="203"/>
      <c r="X193" s="324"/>
      <c r="Y193" s="329"/>
      <c r="Z193" s="206">
        <f t="shared" si="551"/>
        <v>0</v>
      </c>
      <c r="AA193" s="203"/>
      <c r="AB193" s="203"/>
      <c r="AC193" s="329"/>
      <c r="AD193" s="325"/>
      <c r="AE193" s="202">
        <f t="shared" si="552"/>
        <v>0</v>
      </c>
      <c r="AF193" s="203"/>
      <c r="AG193" s="203"/>
      <c r="AH193" s="329"/>
      <c r="AI193" s="325"/>
      <c r="AJ193" s="202">
        <f t="shared" si="553"/>
        <v>0</v>
      </c>
      <c r="AK193" s="203"/>
      <c r="AL193" s="203"/>
      <c r="AM193" s="329"/>
      <c r="AN193" s="325"/>
      <c r="AO193" s="202">
        <f t="shared" si="680"/>
        <v>0</v>
      </c>
      <c r="AP193" s="203"/>
      <c r="AQ193" s="325"/>
      <c r="AR193" s="325"/>
      <c r="AS193" s="327"/>
      <c r="AT193" s="327"/>
      <c r="AU193" s="334"/>
      <c r="AV193" s="334"/>
      <c r="AW193" s="203" t="s">
        <v>89</v>
      </c>
      <c r="AX193" s="203"/>
      <c r="AY193" s="130"/>
      <c r="AZ193" s="131"/>
      <c r="BA193" s="207"/>
      <c r="BB193" s="145"/>
      <c r="BC193" s="145"/>
      <c r="BD193" s="145"/>
      <c r="BE193" s="145"/>
      <c r="BF193" s="145"/>
      <c r="BG193" s="145"/>
      <c r="BH193" s="145"/>
    </row>
    <row r="194" spans="1:60" ht="63.75" hidden="1" customHeight="1" x14ac:dyDescent="0.2">
      <c r="A194" s="324">
        <v>62</v>
      </c>
      <c r="B194" s="324" t="s">
        <v>257</v>
      </c>
      <c r="C194" s="325" t="str">
        <f>+VLOOKUP(B194,$A$568:$B$606,2,0)</f>
        <v>DIEGO PAREDES CUERVO</v>
      </c>
      <c r="D194" s="336" t="s">
        <v>167</v>
      </c>
      <c r="E194" s="325"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4" t="s">
        <v>265</v>
      </c>
      <c r="G194" s="203" t="s">
        <v>260</v>
      </c>
      <c r="H194" s="203" t="s">
        <v>37</v>
      </c>
      <c r="I194" s="203" t="s">
        <v>1183</v>
      </c>
      <c r="J194" s="324" t="s">
        <v>105</v>
      </c>
      <c r="K194" s="324" t="s">
        <v>1198</v>
      </c>
      <c r="L194" s="324" t="s">
        <v>1199</v>
      </c>
      <c r="M194" s="324" t="s">
        <v>1200</v>
      </c>
      <c r="N194" s="324" t="s">
        <v>127</v>
      </c>
      <c r="O194" s="332">
        <f t="shared" ref="O194" si="781">IF(N194="ALTA",5,IF(N194="MEDIO ALTA",4,IF(N194="MEDIA",3,IF(N194="MEDIO BAJA",2,IF(N194="BAJA",1,0)))))</f>
        <v>1</v>
      </c>
      <c r="P194" s="324" t="s">
        <v>209</v>
      </c>
      <c r="Q194" s="332">
        <f t="shared" ref="Q194" si="782">IF(P194="ALTO",5,IF(P194="MEDIO-ALTO",4,IF(P194="MEDIO",3,IF(P194="MEDIO-BAJO",2,IF(P194="BAJO",1,0)))))</f>
        <v>4</v>
      </c>
      <c r="R194" s="332">
        <f t="shared" ref="R194" si="783">Q194*O194</f>
        <v>4</v>
      </c>
      <c r="S194" s="128" t="s">
        <v>315</v>
      </c>
      <c r="T194" s="129">
        <f t="shared" si="550"/>
        <v>1</v>
      </c>
      <c r="U194" s="325">
        <f t="shared" si="670"/>
        <v>1</v>
      </c>
      <c r="V194" s="325">
        <f t="shared" si="671"/>
        <v>0.6</v>
      </c>
      <c r="W194" s="203" t="s">
        <v>1220</v>
      </c>
      <c r="X194" s="324">
        <f t="shared" ref="X194" si="784">IF(S194="No_existen",5*$X$10,Y194*$X$10)</f>
        <v>0.2</v>
      </c>
      <c r="Y194" s="329">
        <f t="shared" si="673"/>
        <v>4</v>
      </c>
      <c r="Z194" s="206">
        <f t="shared" si="551"/>
        <v>4</v>
      </c>
      <c r="AA194" s="203" t="s">
        <v>318</v>
      </c>
      <c r="AB194" s="203"/>
      <c r="AC194" s="329">
        <f t="shared" ref="AC194" si="785">IF(S194="No_existen",5*$AC$10,AD194*$AC$10)</f>
        <v>0.15</v>
      </c>
      <c r="AD194" s="325">
        <f t="shared" si="675"/>
        <v>1</v>
      </c>
      <c r="AE194" s="202">
        <f t="shared" si="552"/>
        <v>1</v>
      </c>
      <c r="AF194" s="203" t="s">
        <v>295</v>
      </c>
      <c r="AG194" s="203" t="s">
        <v>1172</v>
      </c>
      <c r="AH194" s="329">
        <f t="shared" ref="AH194" si="786">IF(S194="No_existen",5*$AH$10,AI194*$AH$10)</f>
        <v>0.1</v>
      </c>
      <c r="AI194" s="325">
        <f t="shared" si="677"/>
        <v>1</v>
      </c>
      <c r="AJ194" s="202">
        <f t="shared" si="553"/>
        <v>1</v>
      </c>
      <c r="AK194" s="203" t="s">
        <v>292</v>
      </c>
      <c r="AL194" s="203" t="s">
        <v>307</v>
      </c>
      <c r="AM194" s="329">
        <f t="shared" ref="AM194" si="787">IF(S194="No_existen",5*$AM$10,AN194*$AM$10)</f>
        <v>0.1</v>
      </c>
      <c r="AN194" s="325">
        <f t="shared" ref="AN194" si="788">ROUND(AVERAGEIF(AO194:AO196,"&gt;0"),0)</f>
        <v>1</v>
      </c>
      <c r="AO194" s="202">
        <f t="shared" si="680"/>
        <v>1</v>
      </c>
      <c r="AP194" s="203" t="s">
        <v>614</v>
      </c>
      <c r="AQ194" s="325">
        <f t="shared" ref="AQ194" si="789">ROUND(AVERAGE(U194,Y194,AD194,AI194,AN194),0)</f>
        <v>2</v>
      </c>
      <c r="AR194" s="325" t="str">
        <f t="shared" ref="AR194" si="790">IF(AQ194&lt;1.5,"FUERTE",IF(AND(AQ194&gt;=1.5,AQ194&lt;2.5),"ACEPTABLE",IF(AQ194&gt;=5,"INEXISTENTE","DÉBIL")))</f>
        <v>ACEPTABLE</v>
      </c>
      <c r="AS194" s="327">
        <f t="shared" ref="AS194" si="791">IF(R194=0,0,ROUND((R194*AQ194),0))</f>
        <v>8</v>
      </c>
      <c r="AT194" s="327" t="str">
        <f t="shared" ref="AT194" si="792">IF(AS194&gt;=36,"GRAVE", IF(AS194&lt;=10, "LEVE", "MODERADO"))</f>
        <v>LEVE</v>
      </c>
      <c r="AU194" s="336" t="s">
        <v>1239</v>
      </c>
      <c r="AV194" s="341">
        <v>0</v>
      </c>
      <c r="AW194" s="203" t="s">
        <v>89</v>
      </c>
      <c r="AX194" s="203"/>
      <c r="AY194" s="130"/>
      <c r="AZ194" s="131"/>
      <c r="BA194" s="207"/>
      <c r="BB194" s="145"/>
      <c r="BC194" s="145"/>
      <c r="BD194" s="145"/>
      <c r="BE194" s="145"/>
      <c r="BF194" s="145"/>
      <c r="BG194" s="145"/>
      <c r="BH194" s="145"/>
    </row>
    <row r="195" spans="1:60" ht="63.75" hidden="1" customHeight="1" x14ac:dyDescent="0.2">
      <c r="A195" s="324"/>
      <c r="B195" s="324"/>
      <c r="C195" s="325"/>
      <c r="D195" s="336"/>
      <c r="E195" s="325"/>
      <c r="F195" s="324"/>
      <c r="G195" s="203"/>
      <c r="H195" s="203"/>
      <c r="I195" s="203"/>
      <c r="J195" s="324"/>
      <c r="K195" s="324"/>
      <c r="L195" s="324"/>
      <c r="M195" s="324"/>
      <c r="N195" s="324"/>
      <c r="O195" s="332"/>
      <c r="P195" s="324"/>
      <c r="Q195" s="332"/>
      <c r="R195" s="332"/>
      <c r="S195" s="128"/>
      <c r="T195" s="129">
        <f t="shared" si="550"/>
        <v>0</v>
      </c>
      <c r="U195" s="325"/>
      <c r="V195" s="325"/>
      <c r="W195" s="203"/>
      <c r="X195" s="324"/>
      <c r="Y195" s="329"/>
      <c r="Z195" s="206">
        <f t="shared" si="551"/>
        <v>0</v>
      </c>
      <c r="AA195" s="203"/>
      <c r="AB195" s="203"/>
      <c r="AC195" s="329"/>
      <c r="AD195" s="325"/>
      <c r="AE195" s="202">
        <f t="shared" si="552"/>
        <v>0</v>
      </c>
      <c r="AF195" s="203"/>
      <c r="AG195" s="203"/>
      <c r="AH195" s="329"/>
      <c r="AI195" s="325"/>
      <c r="AJ195" s="202">
        <f t="shared" si="553"/>
        <v>0</v>
      </c>
      <c r="AK195" s="203"/>
      <c r="AL195" s="203"/>
      <c r="AM195" s="329"/>
      <c r="AN195" s="325"/>
      <c r="AO195" s="202">
        <f t="shared" si="680"/>
        <v>0</v>
      </c>
      <c r="AP195" s="203"/>
      <c r="AQ195" s="325"/>
      <c r="AR195" s="325"/>
      <c r="AS195" s="327"/>
      <c r="AT195" s="327"/>
      <c r="AU195" s="336"/>
      <c r="AV195" s="336"/>
      <c r="AW195" s="203" t="s">
        <v>89</v>
      </c>
      <c r="AX195" s="203"/>
      <c r="AY195" s="130"/>
      <c r="AZ195" s="131"/>
      <c r="BA195" s="207"/>
      <c r="BB195" s="145"/>
      <c r="BC195" s="145"/>
      <c r="BD195" s="145"/>
      <c r="BE195" s="145"/>
      <c r="BF195" s="145"/>
      <c r="BG195" s="145"/>
      <c r="BH195" s="145"/>
    </row>
    <row r="196" spans="1:60" ht="63.75" hidden="1" customHeight="1" x14ac:dyDescent="0.2">
      <c r="A196" s="324"/>
      <c r="B196" s="324"/>
      <c r="C196" s="325"/>
      <c r="D196" s="336"/>
      <c r="E196" s="325"/>
      <c r="F196" s="324"/>
      <c r="G196" s="203"/>
      <c r="H196" s="203"/>
      <c r="I196" s="203"/>
      <c r="J196" s="324"/>
      <c r="K196" s="324"/>
      <c r="L196" s="324"/>
      <c r="M196" s="324"/>
      <c r="N196" s="324"/>
      <c r="O196" s="332"/>
      <c r="P196" s="324"/>
      <c r="Q196" s="332"/>
      <c r="R196" s="332"/>
      <c r="S196" s="128"/>
      <c r="T196" s="129">
        <f t="shared" si="550"/>
        <v>0</v>
      </c>
      <c r="U196" s="325"/>
      <c r="V196" s="325"/>
      <c r="W196" s="203"/>
      <c r="X196" s="324"/>
      <c r="Y196" s="329"/>
      <c r="Z196" s="206">
        <f t="shared" si="551"/>
        <v>0</v>
      </c>
      <c r="AA196" s="203"/>
      <c r="AB196" s="203"/>
      <c r="AC196" s="329"/>
      <c r="AD196" s="325"/>
      <c r="AE196" s="202">
        <f t="shared" si="552"/>
        <v>0</v>
      </c>
      <c r="AF196" s="203"/>
      <c r="AG196" s="203"/>
      <c r="AH196" s="329"/>
      <c r="AI196" s="325"/>
      <c r="AJ196" s="202">
        <f t="shared" si="553"/>
        <v>0</v>
      </c>
      <c r="AK196" s="203"/>
      <c r="AL196" s="203"/>
      <c r="AM196" s="329"/>
      <c r="AN196" s="325"/>
      <c r="AO196" s="202">
        <f t="shared" si="680"/>
        <v>0</v>
      </c>
      <c r="AP196" s="203"/>
      <c r="AQ196" s="325"/>
      <c r="AR196" s="325"/>
      <c r="AS196" s="327"/>
      <c r="AT196" s="327"/>
      <c r="AU196" s="336"/>
      <c r="AV196" s="336"/>
      <c r="AW196" s="203" t="s">
        <v>89</v>
      </c>
      <c r="AX196" s="203"/>
      <c r="AY196" s="130"/>
      <c r="AZ196" s="131"/>
      <c r="BA196" s="207"/>
      <c r="BB196" s="145"/>
      <c r="BC196" s="145"/>
      <c r="BD196" s="145"/>
      <c r="BE196" s="145"/>
      <c r="BF196" s="145"/>
      <c r="BG196" s="145"/>
      <c r="BH196" s="145"/>
    </row>
    <row r="197" spans="1:60" ht="63.75" hidden="1" customHeight="1" x14ac:dyDescent="0.2">
      <c r="A197" s="324">
        <v>63</v>
      </c>
      <c r="B197" s="324" t="s">
        <v>257</v>
      </c>
      <c r="C197" s="325" t="str">
        <f>+VLOOKUP(B197,$A$568:$B$606,2,0)</f>
        <v>DIEGO PAREDES CUERVO</v>
      </c>
      <c r="D197" s="336" t="s">
        <v>167</v>
      </c>
      <c r="E197" s="325"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4" t="s">
        <v>265</v>
      </c>
      <c r="G197" s="203" t="s">
        <v>260</v>
      </c>
      <c r="H197" s="203" t="s">
        <v>37</v>
      </c>
      <c r="I197" s="203" t="s">
        <v>1184</v>
      </c>
      <c r="J197" s="324" t="s">
        <v>105</v>
      </c>
      <c r="K197" s="324" t="s">
        <v>1152</v>
      </c>
      <c r="L197" s="324" t="s">
        <v>1201</v>
      </c>
      <c r="M197" s="324" t="s">
        <v>1202</v>
      </c>
      <c r="N197" s="324" t="s">
        <v>127</v>
      </c>
      <c r="O197" s="332">
        <f t="shared" ref="O197" si="793">IF(N197="ALTA",5,IF(N197="MEDIO ALTA",4,IF(N197="MEDIA",3,IF(N197="MEDIO BAJA",2,IF(N197="BAJA",1,0)))))</f>
        <v>1</v>
      </c>
      <c r="P197" s="324" t="s">
        <v>209</v>
      </c>
      <c r="Q197" s="332">
        <f t="shared" ref="Q197" si="794">IF(P197="ALTO",5,IF(P197="MEDIO-ALTO",4,IF(P197="MEDIO",3,IF(P197="MEDIO-BAJO",2,IF(P197="BAJO",1,0)))))</f>
        <v>4</v>
      </c>
      <c r="R197" s="332">
        <f t="shared" ref="R197" si="795">Q197*O197</f>
        <v>4</v>
      </c>
      <c r="S197" s="128" t="s">
        <v>315</v>
      </c>
      <c r="T197" s="129">
        <f t="shared" si="550"/>
        <v>1</v>
      </c>
      <c r="U197" s="325">
        <f t="shared" si="670"/>
        <v>1</v>
      </c>
      <c r="V197" s="325">
        <f t="shared" si="671"/>
        <v>0.6</v>
      </c>
      <c r="W197" s="203" t="s">
        <v>1221</v>
      </c>
      <c r="X197" s="324">
        <f t="shared" ref="X197" si="796">IF(S197="No_existen",5*$X$10,Y197*$X$10)</f>
        <v>0.1</v>
      </c>
      <c r="Y197" s="329">
        <f t="shared" si="673"/>
        <v>2</v>
      </c>
      <c r="Z197" s="206">
        <f t="shared" si="551"/>
        <v>2</v>
      </c>
      <c r="AA197" s="203" t="s">
        <v>319</v>
      </c>
      <c r="AB197" s="203"/>
      <c r="AC197" s="329">
        <f t="shared" ref="AC197" si="797">IF(S197="No_existen",5*$AC$10,AD197*$AC$10)</f>
        <v>0.15</v>
      </c>
      <c r="AD197" s="325">
        <f t="shared" si="675"/>
        <v>1</v>
      </c>
      <c r="AE197" s="202">
        <f t="shared" si="552"/>
        <v>1</v>
      </c>
      <c r="AF197" s="203" t="s">
        <v>295</v>
      </c>
      <c r="AG197" s="203" t="s">
        <v>1231</v>
      </c>
      <c r="AH197" s="329">
        <f t="shared" ref="AH197" si="798">IF(S197="No_existen",5*$AH$10,AI197*$AH$10)</f>
        <v>0.1</v>
      </c>
      <c r="AI197" s="325">
        <f t="shared" si="677"/>
        <v>1</v>
      </c>
      <c r="AJ197" s="202">
        <f t="shared" si="553"/>
        <v>1</v>
      </c>
      <c r="AK197" s="203" t="s">
        <v>292</v>
      </c>
      <c r="AL197" s="203" t="s">
        <v>299</v>
      </c>
      <c r="AM197" s="329">
        <f t="shared" ref="AM197" si="799">IF(S197="No_existen",5*$AM$10,AN197*$AM$10)</f>
        <v>0.1</v>
      </c>
      <c r="AN197" s="325">
        <f t="shared" ref="AN197" si="800">ROUND(AVERAGEIF(AO197:AO199,"&gt;0"),0)</f>
        <v>1</v>
      </c>
      <c r="AO197" s="202">
        <f t="shared" si="680"/>
        <v>1</v>
      </c>
      <c r="AP197" s="203" t="s">
        <v>614</v>
      </c>
      <c r="AQ197" s="325">
        <f t="shared" ref="AQ197" si="801">ROUND(AVERAGE(U197,Y197,AD197,AI197,AN197),0)</f>
        <v>1</v>
      </c>
      <c r="AR197" s="325" t="str">
        <f t="shared" ref="AR197" si="802">IF(AQ197&lt;1.5,"FUERTE",IF(AND(AQ197&gt;=1.5,AQ197&lt;2.5),"ACEPTABLE",IF(AQ197&gt;=5,"INEXISTENTE","DÉBIL")))</f>
        <v>FUERTE</v>
      </c>
      <c r="AS197" s="327">
        <f t="shared" ref="AS197" si="803">IF(R197=0,0,ROUND((R197*AQ197),0))</f>
        <v>4</v>
      </c>
      <c r="AT197" s="327" t="str">
        <f t="shared" ref="AT197" si="804">IF(AS197&gt;=36,"GRAVE", IF(AS197&lt;=10, "LEVE", "MODERADO"))</f>
        <v>LEVE</v>
      </c>
      <c r="AU197" s="336" t="s">
        <v>1240</v>
      </c>
      <c r="AV197" s="341">
        <v>1</v>
      </c>
      <c r="AW197" s="203" t="s">
        <v>89</v>
      </c>
      <c r="AX197" s="203"/>
      <c r="AY197" s="130"/>
      <c r="AZ197" s="131"/>
      <c r="BA197" s="207"/>
      <c r="BB197" s="145"/>
      <c r="BC197" s="145"/>
      <c r="BD197" s="145"/>
      <c r="BE197" s="145"/>
      <c r="BF197" s="145"/>
      <c r="BG197" s="145"/>
      <c r="BH197" s="145"/>
    </row>
    <row r="198" spans="1:60" ht="63.75" hidden="1" customHeight="1" x14ac:dyDescent="0.2">
      <c r="A198" s="324"/>
      <c r="B198" s="324"/>
      <c r="C198" s="325"/>
      <c r="D198" s="336"/>
      <c r="E198" s="325"/>
      <c r="F198" s="324"/>
      <c r="G198" s="203"/>
      <c r="H198" s="203"/>
      <c r="I198" s="203"/>
      <c r="J198" s="324"/>
      <c r="K198" s="324"/>
      <c r="L198" s="324"/>
      <c r="M198" s="324"/>
      <c r="N198" s="324"/>
      <c r="O198" s="332"/>
      <c r="P198" s="324"/>
      <c r="Q198" s="332"/>
      <c r="R198" s="332"/>
      <c r="S198" s="128"/>
      <c r="T198" s="129">
        <f t="shared" si="550"/>
        <v>0</v>
      </c>
      <c r="U198" s="325"/>
      <c r="V198" s="325"/>
      <c r="W198" s="203"/>
      <c r="X198" s="324"/>
      <c r="Y198" s="329"/>
      <c r="Z198" s="206">
        <f t="shared" si="551"/>
        <v>0</v>
      </c>
      <c r="AA198" s="203"/>
      <c r="AB198" s="203"/>
      <c r="AC198" s="329"/>
      <c r="AD198" s="325"/>
      <c r="AE198" s="202">
        <f t="shared" si="552"/>
        <v>0</v>
      </c>
      <c r="AF198" s="203"/>
      <c r="AG198" s="203"/>
      <c r="AH198" s="329"/>
      <c r="AI198" s="325"/>
      <c r="AJ198" s="202">
        <f t="shared" si="553"/>
        <v>0</v>
      </c>
      <c r="AK198" s="203"/>
      <c r="AL198" s="203"/>
      <c r="AM198" s="329"/>
      <c r="AN198" s="325"/>
      <c r="AO198" s="202">
        <f t="shared" si="680"/>
        <v>0</v>
      </c>
      <c r="AP198" s="203"/>
      <c r="AQ198" s="325"/>
      <c r="AR198" s="325"/>
      <c r="AS198" s="327"/>
      <c r="AT198" s="327"/>
      <c r="AU198" s="336"/>
      <c r="AV198" s="336"/>
      <c r="AW198" s="203" t="s">
        <v>89</v>
      </c>
      <c r="AX198" s="203"/>
      <c r="AY198" s="130"/>
      <c r="AZ198" s="131"/>
      <c r="BA198" s="207"/>
      <c r="BB198" s="145"/>
      <c r="BC198" s="145"/>
      <c r="BD198" s="145"/>
      <c r="BE198" s="145"/>
      <c r="BF198" s="145"/>
      <c r="BG198" s="145"/>
      <c r="BH198" s="145"/>
    </row>
    <row r="199" spans="1:60" ht="63.75" hidden="1" customHeight="1" x14ac:dyDescent="0.2">
      <c r="A199" s="324"/>
      <c r="B199" s="324"/>
      <c r="C199" s="325"/>
      <c r="D199" s="336"/>
      <c r="E199" s="325"/>
      <c r="F199" s="324"/>
      <c r="G199" s="203"/>
      <c r="H199" s="203"/>
      <c r="I199" s="203"/>
      <c r="J199" s="324"/>
      <c r="K199" s="324"/>
      <c r="L199" s="324"/>
      <c r="M199" s="324"/>
      <c r="N199" s="324"/>
      <c r="O199" s="332"/>
      <c r="P199" s="324"/>
      <c r="Q199" s="332"/>
      <c r="R199" s="332"/>
      <c r="S199" s="128"/>
      <c r="T199" s="129">
        <f t="shared" si="550"/>
        <v>0</v>
      </c>
      <c r="U199" s="325"/>
      <c r="V199" s="325"/>
      <c r="W199" s="203"/>
      <c r="X199" s="324"/>
      <c r="Y199" s="329"/>
      <c r="Z199" s="206">
        <f t="shared" si="551"/>
        <v>0</v>
      </c>
      <c r="AA199" s="203"/>
      <c r="AB199" s="203"/>
      <c r="AC199" s="329"/>
      <c r="AD199" s="325"/>
      <c r="AE199" s="202">
        <f t="shared" si="552"/>
        <v>0</v>
      </c>
      <c r="AF199" s="203"/>
      <c r="AG199" s="203"/>
      <c r="AH199" s="329"/>
      <c r="AI199" s="325"/>
      <c r="AJ199" s="202">
        <f t="shared" si="553"/>
        <v>0</v>
      </c>
      <c r="AK199" s="203"/>
      <c r="AL199" s="203"/>
      <c r="AM199" s="329"/>
      <c r="AN199" s="325"/>
      <c r="AO199" s="202">
        <f t="shared" si="680"/>
        <v>0</v>
      </c>
      <c r="AP199" s="203"/>
      <c r="AQ199" s="325"/>
      <c r="AR199" s="325"/>
      <c r="AS199" s="327"/>
      <c r="AT199" s="327"/>
      <c r="AU199" s="336"/>
      <c r="AV199" s="336"/>
      <c r="AW199" s="203" t="s">
        <v>89</v>
      </c>
      <c r="AX199" s="203"/>
      <c r="AY199" s="130"/>
      <c r="AZ199" s="131"/>
      <c r="BA199" s="207"/>
      <c r="BB199" s="145"/>
      <c r="BC199" s="145"/>
      <c r="BD199" s="145"/>
      <c r="BE199" s="145"/>
      <c r="BF199" s="145"/>
      <c r="BG199" s="145"/>
      <c r="BH199" s="145"/>
    </row>
    <row r="200" spans="1:60" ht="63.75" hidden="1" customHeight="1" x14ac:dyDescent="0.2">
      <c r="A200" s="324">
        <v>64</v>
      </c>
      <c r="B200" s="324" t="s">
        <v>257</v>
      </c>
      <c r="C200" s="325" t="str">
        <f>+VLOOKUP(B200,$A$568:$B$606,2,0)</f>
        <v>DIEGO PAREDES CUERVO</v>
      </c>
      <c r="D200" s="336" t="s">
        <v>167</v>
      </c>
      <c r="E200" s="325"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4" t="s">
        <v>265</v>
      </c>
      <c r="G200" s="203" t="s">
        <v>260</v>
      </c>
      <c r="H200" s="203" t="s">
        <v>37</v>
      </c>
      <c r="I200" s="203" t="s">
        <v>1139</v>
      </c>
      <c r="J200" s="324" t="s">
        <v>105</v>
      </c>
      <c r="K200" s="324" t="s">
        <v>1203</v>
      </c>
      <c r="L200" s="324" t="s">
        <v>1204</v>
      </c>
      <c r="M200" s="324" t="s">
        <v>1205</v>
      </c>
      <c r="N200" s="324" t="s">
        <v>147</v>
      </c>
      <c r="O200" s="332">
        <f t="shared" ref="O200" si="805">IF(N200="ALTA",5,IF(N200="MEDIO ALTA",4,IF(N200="MEDIA",3,IF(N200="MEDIO BAJA",2,IF(N200="BAJA",1,0)))))</f>
        <v>2</v>
      </c>
      <c r="P200" s="324" t="s">
        <v>140</v>
      </c>
      <c r="Q200" s="332">
        <f t="shared" ref="Q200" si="806">IF(P200="ALTO",5,IF(P200="MEDIO-ALTO",4,IF(P200="MEDIO",3,IF(P200="MEDIO-BAJO",2,IF(P200="BAJO",1,0)))))</f>
        <v>3</v>
      </c>
      <c r="R200" s="332">
        <f t="shared" ref="R200" si="807">Q200*O200</f>
        <v>6</v>
      </c>
      <c r="S200" s="128" t="s">
        <v>315</v>
      </c>
      <c r="T200" s="129">
        <f t="shared" si="550"/>
        <v>1</v>
      </c>
      <c r="U200" s="325">
        <f t="shared" si="670"/>
        <v>1</v>
      </c>
      <c r="V200" s="325">
        <f t="shared" si="671"/>
        <v>0.6</v>
      </c>
      <c r="W200" s="203" t="s">
        <v>1222</v>
      </c>
      <c r="X200" s="324">
        <f t="shared" ref="X200" si="808">IF(S200="No_existen",5*$X$10,Y200*$X$10)</f>
        <v>0.1</v>
      </c>
      <c r="Y200" s="329">
        <f t="shared" si="673"/>
        <v>2</v>
      </c>
      <c r="Z200" s="206">
        <f t="shared" si="551"/>
        <v>2</v>
      </c>
      <c r="AA200" s="203" t="s">
        <v>319</v>
      </c>
      <c r="AB200" s="203"/>
      <c r="AC200" s="329">
        <f t="shared" ref="AC200" si="809">IF(S200="No_existen",5*$AC$10,AD200*$AC$10)</f>
        <v>0.15</v>
      </c>
      <c r="AD200" s="325">
        <f t="shared" si="675"/>
        <v>1</v>
      </c>
      <c r="AE200" s="202">
        <f t="shared" si="552"/>
        <v>1</v>
      </c>
      <c r="AF200" s="203" t="s">
        <v>295</v>
      </c>
      <c r="AG200" s="203" t="s">
        <v>1232</v>
      </c>
      <c r="AH200" s="329">
        <f t="shared" ref="AH200" si="810">IF(S200="No_existen",5*$AH$10,AI200*$AH$10)</f>
        <v>0.1</v>
      </c>
      <c r="AI200" s="325">
        <f t="shared" si="677"/>
        <v>1</v>
      </c>
      <c r="AJ200" s="202">
        <f t="shared" si="553"/>
        <v>1</v>
      </c>
      <c r="AK200" s="203" t="s">
        <v>292</v>
      </c>
      <c r="AL200" s="203" t="s">
        <v>307</v>
      </c>
      <c r="AM200" s="329">
        <f t="shared" ref="AM200" si="811">IF(S200="No_existen",5*$AM$10,AN200*$AM$10)</f>
        <v>0.1</v>
      </c>
      <c r="AN200" s="325">
        <f t="shared" ref="AN200" si="812">ROUND(AVERAGEIF(AO200:AO202,"&gt;0"),0)</f>
        <v>1</v>
      </c>
      <c r="AO200" s="202">
        <f t="shared" si="680"/>
        <v>1</v>
      </c>
      <c r="AP200" s="203" t="s">
        <v>614</v>
      </c>
      <c r="AQ200" s="325">
        <f t="shared" ref="AQ200" si="813">ROUND(AVERAGE(U200,Y200,AD200,AI200,AN200),0)</f>
        <v>1</v>
      </c>
      <c r="AR200" s="325" t="str">
        <f t="shared" ref="AR200" si="814">IF(AQ200&lt;1.5,"FUERTE",IF(AND(AQ200&gt;=1.5,AQ200&lt;2.5),"ACEPTABLE",IF(AQ200&gt;=5,"INEXISTENTE","DÉBIL")))</f>
        <v>FUERTE</v>
      </c>
      <c r="AS200" s="327">
        <f t="shared" ref="AS200" si="815">IF(R200=0,0,ROUND((R200*AQ200),0))</f>
        <v>6</v>
      </c>
      <c r="AT200" s="327" t="str">
        <f t="shared" ref="AT200" si="816">IF(AS200&gt;=36,"GRAVE", IF(AS200&lt;=10, "LEVE", "MODERADO"))</f>
        <v>LEVE</v>
      </c>
      <c r="AU200" s="336" t="s">
        <v>1241</v>
      </c>
      <c r="AV200" s="341">
        <v>0</v>
      </c>
      <c r="AW200" s="203" t="s">
        <v>89</v>
      </c>
      <c r="AX200" s="203"/>
      <c r="AY200" s="130"/>
      <c r="AZ200" s="131"/>
      <c r="BA200" s="207"/>
      <c r="BB200" s="145"/>
      <c r="BC200" s="145"/>
      <c r="BD200" s="145"/>
      <c r="BE200" s="145"/>
      <c r="BF200" s="145"/>
      <c r="BG200" s="145"/>
      <c r="BH200" s="145"/>
    </row>
    <row r="201" spans="1:60" ht="63.75" hidden="1" customHeight="1" x14ac:dyDescent="0.2">
      <c r="A201" s="324"/>
      <c r="B201" s="324"/>
      <c r="C201" s="325"/>
      <c r="D201" s="336"/>
      <c r="E201" s="325"/>
      <c r="F201" s="324"/>
      <c r="G201" s="203"/>
      <c r="H201" s="203"/>
      <c r="I201" s="203"/>
      <c r="J201" s="324"/>
      <c r="K201" s="324"/>
      <c r="L201" s="324"/>
      <c r="M201" s="324"/>
      <c r="N201" s="324"/>
      <c r="O201" s="332"/>
      <c r="P201" s="324"/>
      <c r="Q201" s="332"/>
      <c r="R201" s="332"/>
      <c r="S201" s="128"/>
      <c r="T201" s="129">
        <f t="shared" si="550"/>
        <v>0</v>
      </c>
      <c r="U201" s="325"/>
      <c r="V201" s="325"/>
      <c r="W201" s="203"/>
      <c r="X201" s="324"/>
      <c r="Y201" s="329"/>
      <c r="Z201" s="206">
        <f t="shared" si="551"/>
        <v>0</v>
      </c>
      <c r="AA201" s="203"/>
      <c r="AB201" s="203"/>
      <c r="AC201" s="329"/>
      <c r="AD201" s="325"/>
      <c r="AE201" s="202">
        <f t="shared" si="552"/>
        <v>0</v>
      </c>
      <c r="AF201" s="203"/>
      <c r="AG201" s="203"/>
      <c r="AH201" s="329"/>
      <c r="AI201" s="325"/>
      <c r="AJ201" s="202">
        <f t="shared" si="553"/>
        <v>0</v>
      </c>
      <c r="AK201" s="203"/>
      <c r="AL201" s="203"/>
      <c r="AM201" s="329"/>
      <c r="AN201" s="325"/>
      <c r="AO201" s="202">
        <f t="shared" si="680"/>
        <v>0</v>
      </c>
      <c r="AP201" s="203"/>
      <c r="AQ201" s="325"/>
      <c r="AR201" s="325"/>
      <c r="AS201" s="327"/>
      <c r="AT201" s="327"/>
      <c r="AU201" s="336"/>
      <c r="AV201" s="336"/>
      <c r="AW201" s="203" t="s">
        <v>89</v>
      </c>
      <c r="AX201" s="203"/>
      <c r="AY201" s="130"/>
      <c r="AZ201" s="131"/>
      <c r="BA201" s="207"/>
      <c r="BB201" s="145"/>
      <c r="BC201" s="145"/>
      <c r="BD201" s="145"/>
      <c r="BE201" s="145"/>
      <c r="BF201" s="145"/>
      <c r="BG201" s="145"/>
      <c r="BH201" s="145"/>
    </row>
    <row r="202" spans="1:60" ht="63.75" hidden="1" customHeight="1" x14ac:dyDescent="0.2">
      <c r="A202" s="324"/>
      <c r="B202" s="324"/>
      <c r="C202" s="325"/>
      <c r="D202" s="336"/>
      <c r="E202" s="325"/>
      <c r="F202" s="324"/>
      <c r="G202" s="203"/>
      <c r="H202" s="203"/>
      <c r="I202" s="203"/>
      <c r="J202" s="324"/>
      <c r="K202" s="324"/>
      <c r="L202" s="324"/>
      <c r="M202" s="324"/>
      <c r="N202" s="324"/>
      <c r="O202" s="332"/>
      <c r="P202" s="324"/>
      <c r="Q202" s="332"/>
      <c r="R202" s="332"/>
      <c r="S202" s="128"/>
      <c r="T202" s="129">
        <f t="shared" si="550"/>
        <v>0</v>
      </c>
      <c r="U202" s="325"/>
      <c r="V202" s="325"/>
      <c r="W202" s="203"/>
      <c r="X202" s="324"/>
      <c r="Y202" s="329"/>
      <c r="Z202" s="206">
        <f t="shared" si="551"/>
        <v>0</v>
      </c>
      <c r="AA202" s="203"/>
      <c r="AB202" s="203"/>
      <c r="AC202" s="329"/>
      <c r="AD202" s="325"/>
      <c r="AE202" s="202">
        <f t="shared" si="552"/>
        <v>0</v>
      </c>
      <c r="AF202" s="203"/>
      <c r="AG202" s="203"/>
      <c r="AH202" s="329"/>
      <c r="AI202" s="325"/>
      <c r="AJ202" s="202">
        <f t="shared" si="553"/>
        <v>0</v>
      </c>
      <c r="AK202" s="203"/>
      <c r="AL202" s="203"/>
      <c r="AM202" s="329"/>
      <c r="AN202" s="325"/>
      <c r="AO202" s="202">
        <f t="shared" si="680"/>
        <v>0</v>
      </c>
      <c r="AP202" s="203"/>
      <c r="AQ202" s="325"/>
      <c r="AR202" s="325"/>
      <c r="AS202" s="327"/>
      <c r="AT202" s="327"/>
      <c r="AU202" s="336"/>
      <c r="AV202" s="336"/>
      <c r="AW202" s="203" t="s">
        <v>89</v>
      </c>
      <c r="AX202" s="203"/>
      <c r="AY202" s="130"/>
      <c r="AZ202" s="131"/>
      <c r="BA202" s="207"/>
      <c r="BB202" s="145"/>
      <c r="BC202" s="145"/>
      <c r="BD202" s="145"/>
      <c r="BE202" s="145"/>
      <c r="BF202" s="145"/>
      <c r="BG202" s="145"/>
      <c r="BH202" s="145"/>
    </row>
    <row r="203" spans="1:60" ht="63.75" hidden="1" customHeight="1" x14ac:dyDescent="0.2">
      <c r="A203" s="324">
        <v>65</v>
      </c>
      <c r="B203" s="324" t="s">
        <v>257</v>
      </c>
      <c r="C203" s="325" t="str">
        <f>+VLOOKUP(B203,$A$568:$B$606,2,0)</f>
        <v>DIEGO PAREDES CUERVO</v>
      </c>
      <c r="D203" s="336" t="s">
        <v>167</v>
      </c>
      <c r="E203" s="325"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4" t="s">
        <v>265</v>
      </c>
      <c r="G203" s="203" t="s">
        <v>260</v>
      </c>
      <c r="H203" s="203" t="s">
        <v>37</v>
      </c>
      <c r="I203" s="203" t="s">
        <v>1185</v>
      </c>
      <c r="J203" s="324" t="s">
        <v>111</v>
      </c>
      <c r="K203" s="324" t="s">
        <v>1206</v>
      </c>
      <c r="L203" s="324" t="s">
        <v>1207</v>
      </c>
      <c r="M203" s="324" t="s">
        <v>1208</v>
      </c>
      <c r="N203" s="324" t="s">
        <v>127</v>
      </c>
      <c r="O203" s="332">
        <f t="shared" ref="O203" si="817">IF(N203="ALTA",5,IF(N203="MEDIO ALTA",4,IF(N203="MEDIA",3,IF(N203="MEDIO BAJA",2,IF(N203="BAJA",1,0)))))</f>
        <v>1</v>
      </c>
      <c r="P203" s="324" t="s">
        <v>139</v>
      </c>
      <c r="Q203" s="332">
        <f t="shared" ref="Q203" si="818">IF(P203="ALTO",5,IF(P203="MEDIO-ALTO",4,IF(P203="MEDIO",3,IF(P203="MEDIO-BAJO",2,IF(P203="BAJO",1,0)))))</f>
        <v>5</v>
      </c>
      <c r="R203" s="332">
        <f t="shared" ref="R203" si="819">Q203*O203</f>
        <v>5</v>
      </c>
      <c r="S203" s="128" t="s">
        <v>315</v>
      </c>
      <c r="T203" s="129">
        <f t="shared" ref="T203:T266" si="820">IF(S203=$S$542,1,IF(S203=$S$538,5,IF(S203=$S$539,4,IF(S203=$S$540,3,IF(S203=$S$541,2,0)))))</f>
        <v>1</v>
      </c>
      <c r="U203" s="325">
        <f t="shared" si="670"/>
        <v>1</v>
      </c>
      <c r="V203" s="325">
        <f t="shared" si="671"/>
        <v>0.6</v>
      </c>
      <c r="W203" s="203" t="s">
        <v>1223</v>
      </c>
      <c r="X203" s="324">
        <f t="shared" ref="X203" si="821">IF(S203="No_existen",5*$X$10,Y203*$X$10)</f>
        <v>0.2</v>
      </c>
      <c r="Y203" s="329">
        <f t="shared" si="673"/>
        <v>4</v>
      </c>
      <c r="Z203" s="206">
        <f t="shared" ref="Z203:Z266" si="822">IF(AA203=$AA$540,1,IF(AA203=$AA$539,2,IF(AA203=$AA$538,4,IF(S203="No_existen",5,0))))</f>
        <v>4</v>
      </c>
      <c r="AA203" s="203" t="s">
        <v>318</v>
      </c>
      <c r="AB203" s="203"/>
      <c r="AC203" s="329">
        <f t="shared" ref="AC203" si="823">IF(S203="No_existen",5*$AC$10,AD203*$AC$10)</f>
        <v>0.15</v>
      </c>
      <c r="AD203" s="325">
        <f t="shared" si="675"/>
        <v>1</v>
      </c>
      <c r="AE203" s="202">
        <f t="shared" ref="AE203:AE266" si="824">IF(AF203=$AG$539,1,IF(AF203=$AG$538,4,IF(S203="No_existen",5,0)))</f>
        <v>1</v>
      </c>
      <c r="AF203" s="203" t="s">
        <v>295</v>
      </c>
      <c r="AG203" s="203" t="s">
        <v>1233</v>
      </c>
      <c r="AH203" s="329">
        <f t="shared" ref="AH203" si="825">IF(S203="No_existen",5*$AH$10,AI203*$AH$10)</f>
        <v>0.1</v>
      </c>
      <c r="AI203" s="325">
        <f t="shared" si="677"/>
        <v>1</v>
      </c>
      <c r="AJ203" s="202">
        <f t="shared" ref="AJ203:AJ266" si="826">IF(AK203=$AK$538,1,IF(AK203=$AK$539,4,IF(S203="No_existen",5,0)))</f>
        <v>1</v>
      </c>
      <c r="AK203" s="203" t="s">
        <v>292</v>
      </c>
      <c r="AL203" s="203" t="s">
        <v>299</v>
      </c>
      <c r="AM203" s="329">
        <f t="shared" ref="AM203" si="827">IF(S203="No_existen",5*$AM$10,AN203*$AM$10)</f>
        <v>0.1</v>
      </c>
      <c r="AN203" s="325">
        <f t="shared" ref="AN203" si="828">ROUND(AVERAGEIF(AO203:AO205,"&gt;0"),0)</f>
        <v>1</v>
      </c>
      <c r="AO203" s="202">
        <f t="shared" si="680"/>
        <v>1</v>
      </c>
      <c r="AP203" s="203" t="s">
        <v>614</v>
      </c>
      <c r="AQ203" s="325">
        <f t="shared" ref="AQ203" si="829">ROUND(AVERAGE(U203,Y203,AD203,AI203,AN203),0)</f>
        <v>2</v>
      </c>
      <c r="AR203" s="325" t="str">
        <f t="shared" ref="AR203" si="830">IF(AQ203&lt;1.5,"FUERTE",IF(AND(AQ203&gt;=1.5,AQ203&lt;2.5),"ACEPTABLE",IF(AQ203&gt;=5,"INEXISTENTE","DÉBIL")))</f>
        <v>ACEPTABLE</v>
      </c>
      <c r="AS203" s="327">
        <f t="shared" ref="AS203" si="831">IF(R203=0,0,ROUND((R203*AQ203),0))</f>
        <v>10</v>
      </c>
      <c r="AT203" s="327" t="str">
        <f t="shared" ref="AT203" si="832">IF(AS203&gt;=36,"GRAVE", IF(AS203&lt;=10, "LEVE", "MODERADO"))</f>
        <v>LEVE</v>
      </c>
      <c r="AU203" s="336" t="s">
        <v>1242</v>
      </c>
      <c r="AV203" s="341">
        <v>1</v>
      </c>
      <c r="AW203" s="203" t="s">
        <v>89</v>
      </c>
      <c r="AX203" s="203"/>
      <c r="AY203" s="130"/>
      <c r="AZ203" s="131"/>
      <c r="BA203" s="207"/>
      <c r="BB203" s="145"/>
      <c r="BC203" s="145"/>
      <c r="BD203" s="145"/>
      <c r="BE203" s="145"/>
      <c r="BF203" s="145"/>
      <c r="BG203" s="145"/>
      <c r="BH203" s="145"/>
    </row>
    <row r="204" spans="1:60" ht="63.75" hidden="1" customHeight="1" x14ac:dyDescent="0.2">
      <c r="A204" s="324"/>
      <c r="B204" s="324"/>
      <c r="C204" s="325"/>
      <c r="D204" s="336"/>
      <c r="E204" s="325"/>
      <c r="F204" s="324"/>
      <c r="G204" s="203"/>
      <c r="H204" s="203"/>
      <c r="I204" s="203"/>
      <c r="J204" s="324"/>
      <c r="K204" s="324"/>
      <c r="L204" s="324"/>
      <c r="M204" s="324"/>
      <c r="N204" s="324"/>
      <c r="O204" s="332"/>
      <c r="P204" s="324"/>
      <c r="Q204" s="332"/>
      <c r="R204" s="332"/>
      <c r="S204" s="128"/>
      <c r="T204" s="129">
        <f t="shared" si="820"/>
        <v>0</v>
      </c>
      <c r="U204" s="325"/>
      <c r="V204" s="325"/>
      <c r="W204" s="203"/>
      <c r="X204" s="324"/>
      <c r="Y204" s="329"/>
      <c r="Z204" s="206">
        <f t="shared" si="822"/>
        <v>0</v>
      </c>
      <c r="AA204" s="203"/>
      <c r="AB204" s="203"/>
      <c r="AC204" s="329"/>
      <c r="AD204" s="325"/>
      <c r="AE204" s="202">
        <f t="shared" si="824"/>
        <v>0</v>
      </c>
      <c r="AF204" s="203"/>
      <c r="AG204" s="203"/>
      <c r="AH204" s="329"/>
      <c r="AI204" s="325"/>
      <c r="AJ204" s="202">
        <f t="shared" si="826"/>
        <v>0</v>
      </c>
      <c r="AK204" s="203"/>
      <c r="AL204" s="203"/>
      <c r="AM204" s="329"/>
      <c r="AN204" s="325"/>
      <c r="AO204" s="202">
        <f t="shared" si="680"/>
        <v>0</v>
      </c>
      <c r="AP204" s="203"/>
      <c r="AQ204" s="325"/>
      <c r="AR204" s="325"/>
      <c r="AS204" s="327"/>
      <c r="AT204" s="327"/>
      <c r="AU204" s="336"/>
      <c r="AV204" s="336"/>
      <c r="AW204" s="203" t="s">
        <v>89</v>
      </c>
      <c r="AX204" s="203"/>
      <c r="AY204" s="130"/>
      <c r="AZ204" s="131"/>
      <c r="BA204" s="207"/>
      <c r="BB204" s="145"/>
      <c r="BC204" s="145"/>
      <c r="BD204" s="145"/>
      <c r="BE204" s="145"/>
      <c r="BF204" s="145"/>
      <c r="BG204" s="145"/>
      <c r="BH204" s="145"/>
    </row>
    <row r="205" spans="1:60" ht="63.75" hidden="1" customHeight="1" x14ac:dyDescent="0.2">
      <c r="A205" s="324"/>
      <c r="B205" s="324"/>
      <c r="C205" s="325"/>
      <c r="D205" s="336"/>
      <c r="E205" s="325"/>
      <c r="F205" s="324"/>
      <c r="G205" s="203"/>
      <c r="H205" s="203"/>
      <c r="I205" s="203"/>
      <c r="J205" s="324"/>
      <c r="K205" s="324"/>
      <c r="L205" s="324"/>
      <c r="M205" s="324"/>
      <c r="N205" s="324"/>
      <c r="O205" s="332"/>
      <c r="P205" s="324"/>
      <c r="Q205" s="332"/>
      <c r="R205" s="332"/>
      <c r="S205" s="128"/>
      <c r="T205" s="129">
        <f t="shared" si="820"/>
        <v>0</v>
      </c>
      <c r="U205" s="325"/>
      <c r="V205" s="325"/>
      <c r="W205" s="203"/>
      <c r="X205" s="324"/>
      <c r="Y205" s="329"/>
      <c r="Z205" s="206">
        <f t="shared" si="822"/>
        <v>0</v>
      </c>
      <c r="AA205" s="203"/>
      <c r="AB205" s="203"/>
      <c r="AC205" s="329"/>
      <c r="AD205" s="325"/>
      <c r="AE205" s="202">
        <f t="shared" si="824"/>
        <v>0</v>
      </c>
      <c r="AF205" s="203"/>
      <c r="AG205" s="203"/>
      <c r="AH205" s="329"/>
      <c r="AI205" s="325"/>
      <c r="AJ205" s="202">
        <f t="shared" si="826"/>
        <v>0</v>
      </c>
      <c r="AK205" s="203"/>
      <c r="AL205" s="203"/>
      <c r="AM205" s="329"/>
      <c r="AN205" s="325"/>
      <c r="AO205" s="202">
        <f t="shared" si="680"/>
        <v>0</v>
      </c>
      <c r="AP205" s="203"/>
      <c r="AQ205" s="325"/>
      <c r="AR205" s="325"/>
      <c r="AS205" s="327"/>
      <c r="AT205" s="327"/>
      <c r="AU205" s="336"/>
      <c r="AV205" s="336"/>
      <c r="AW205" s="203" t="s">
        <v>89</v>
      </c>
      <c r="AX205" s="203"/>
      <c r="AY205" s="130"/>
      <c r="AZ205" s="131"/>
      <c r="BA205" s="207"/>
      <c r="BB205" s="145"/>
      <c r="BC205" s="145"/>
      <c r="BD205" s="145"/>
      <c r="BE205" s="145"/>
      <c r="BF205" s="145"/>
      <c r="BG205" s="145"/>
      <c r="BH205" s="145"/>
    </row>
    <row r="206" spans="1:60" ht="63.75" hidden="1" customHeight="1" x14ac:dyDescent="0.2">
      <c r="A206" s="324">
        <v>66</v>
      </c>
      <c r="B206" s="324" t="s">
        <v>257</v>
      </c>
      <c r="C206" s="325" t="str">
        <f>+VLOOKUP(B206,$A$568:$B$606,2,0)</f>
        <v>DIEGO PAREDES CUERVO</v>
      </c>
      <c r="D206" s="336" t="s">
        <v>167</v>
      </c>
      <c r="E206" s="325"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4" t="s">
        <v>265</v>
      </c>
      <c r="G206" s="203" t="s">
        <v>260</v>
      </c>
      <c r="H206" s="203" t="s">
        <v>34</v>
      </c>
      <c r="I206" s="203" t="s">
        <v>1141</v>
      </c>
      <c r="J206" s="324" t="s">
        <v>142</v>
      </c>
      <c r="K206" s="324" t="s">
        <v>1160</v>
      </c>
      <c r="L206" s="324" t="s">
        <v>1209</v>
      </c>
      <c r="M206" s="324" t="s">
        <v>1162</v>
      </c>
      <c r="N206" s="324" t="s">
        <v>127</v>
      </c>
      <c r="O206" s="332">
        <f t="shared" ref="O206" si="833">IF(N206="ALTA",5,IF(N206="MEDIO ALTA",4,IF(N206="MEDIA",3,IF(N206="MEDIO BAJA",2,IF(N206="BAJA",1,0)))))</f>
        <v>1</v>
      </c>
      <c r="P206" s="324" t="s">
        <v>139</v>
      </c>
      <c r="Q206" s="332">
        <f t="shared" ref="Q206" si="834">IF(P206="ALTO",5,IF(P206="MEDIO-ALTO",4,IF(P206="MEDIO",3,IF(P206="MEDIO-BAJO",2,IF(P206="BAJO",1,0)))))</f>
        <v>5</v>
      </c>
      <c r="R206" s="332">
        <f t="shared" ref="R206" si="835">Q206*O206</f>
        <v>5</v>
      </c>
      <c r="S206" s="128" t="s">
        <v>315</v>
      </c>
      <c r="T206" s="129">
        <f t="shared" si="820"/>
        <v>1</v>
      </c>
      <c r="U206" s="325">
        <f t="shared" si="670"/>
        <v>1</v>
      </c>
      <c r="V206" s="325">
        <f t="shared" si="671"/>
        <v>0.6</v>
      </c>
      <c r="W206" s="203" t="s">
        <v>1224</v>
      </c>
      <c r="X206" s="324">
        <f t="shared" ref="X206" si="836">IF(S206="No_existen",5*$X$10,Y206*$X$10)</f>
        <v>0.2</v>
      </c>
      <c r="Y206" s="329">
        <f t="shared" si="673"/>
        <v>4</v>
      </c>
      <c r="Z206" s="206">
        <f t="shared" si="822"/>
        <v>4</v>
      </c>
      <c r="AA206" s="203" t="s">
        <v>318</v>
      </c>
      <c r="AB206" s="203"/>
      <c r="AC206" s="329">
        <f t="shared" ref="AC206" si="837">IF(S206="No_existen",5*$AC$10,AD206*$AC$10)</f>
        <v>0.15</v>
      </c>
      <c r="AD206" s="325">
        <f t="shared" si="675"/>
        <v>1</v>
      </c>
      <c r="AE206" s="202">
        <f t="shared" si="824"/>
        <v>1</v>
      </c>
      <c r="AF206" s="203" t="s">
        <v>295</v>
      </c>
      <c r="AG206" s="203" t="s">
        <v>1234</v>
      </c>
      <c r="AH206" s="329">
        <f t="shared" ref="AH206" si="838">IF(S206="No_existen",5*$AH$10,AI206*$AH$10)</f>
        <v>0.1</v>
      </c>
      <c r="AI206" s="325">
        <f t="shared" si="677"/>
        <v>1</v>
      </c>
      <c r="AJ206" s="202">
        <f t="shared" si="826"/>
        <v>1</v>
      </c>
      <c r="AK206" s="203" t="s">
        <v>292</v>
      </c>
      <c r="AL206" s="203" t="s">
        <v>307</v>
      </c>
      <c r="AM206" s="329">
        <f t="shared" ref="AM206" si="839">IF(S206="No_existen",5*$AM$10,AN206*$AM$10)</f>
        <v>0.1</v>
      </c>
      <c r="AN206" s="325">
        <f t="shared" ref="AN206" si="840">ROUND(AVERAGEIF(AO206:AO208,"&gt;0"),0)</f>
        <v>1</v>
      </c>
      <c r="AO206" s="202">
        <f t="shared" si="680"/>
        <v>1</v>
      </c>
      <c r="AP206" s="203" t="s">
        <v>614</v>
      </c>
      <c r="AQ206" s="325">
        <f t="shared" ref="AQ206" si="841">ROUND(AVERAGE(U206,Y206,AD206,AI206,AN206),0)</f>
        <v>2</v>
      </c>
      <c r="AR206" s="325" t="str">
        <f t="shared" ref="AR206" si="842">IF(AQ206&lt;1.5,"FUERTE",IF(AND(AQ206&gt;=1.5,AQ206&lt;2.5),"ACEPTABLE",IF(AQ206&gt;=5,"INEXISTENTE","DÉBIL")))</f>
        <v>ACEPTABLE</v>
      </c>
      <c r="AS206" s="327">
        <f t="shared" ref="AS206" si="843">IF(R206=0,0,ROUND((R206*AQ206),0))</f>
        <v>10</v>
      </c>
      <c r="AT206" s="327" t="str">
        <f t="shared" ref="AT206" si="844">IF(AS206&gt;=36,"GRAVE", IF(AS206&lt;=10, "LEVE", "MODERADO"))</f>
        <v>LEVE</v>
      </c>
      <c r="AU206" s="336" t="s">
        <v>1180</v>
      </c>
      <c r="AV206" s="341">
        <v>0</v>
      </c>
      <c r="AW206" s="203" t="s">
        <v>89</v>
      </c>
      <c r="AX206" s="203"/>
      <c r="AY206" s="130"/>
      <c r="AZ206" s="131"/>
      <c r="BA206" s="207"/>
      <c r="BB206" s="145"/>
      <c r="BC206" s="145"/>
      <c r="BD206" s="145"/>
      <c r="BE206" s="145"/>
      <c r="BF206" s="145"/>
      <c r="BG206" s="145"/>
      <c r="BH206" s="145"/>
    </row>
    <row r="207" spans="1:60" ht="63.75" hidden="1" customHeight="1" x14ac:dyDescent="0.2">
      <c r="A207" s="324"/>
      <c r="B207" s="324"/>
      <c r="C207" s="325"/>
      <c r="D207" s="336"/>
      <c r="E207" s="325"/>
      <c r="F207" s="324"/>
      <c r="G207" s="203"/>
      <c r="H207" s="203"/>
      <c r="I207" s="203"/>
      <c r="J207" s="324"/>
      <c r="K207" s="324"/>
      <c r="L207" s="324"/>
      <c r="M207" s="324"/>
      <c r="N207" s="324"/>
      <c r="O207" s="332"/>
      <c r="P207" s="324"/>
      <c r="Q207" s="332"/>
      <c r="R207" s="332"/>
      <c r="S207" s="128"/>
      <c r="T207" s="129">
        <f t="shared" si="820"/>
        <v>0</v>
      </c>
      <c r="U207" s="325"/>
      <c r="V207" s="325"/>
      <c r="W207" s="203"/>
      <c r="X207" s="324"/>
      <c r="Y207" s="329"/>
      <c r="Z207" s="206">
        <f t="shared" si="822"/>
        <v>0</v>
      </c>
      <c r="AA207" s="203"/>
      <c r="AB207" s="203"/>
      <c r="AC207" s="329"/>
      <c r="AD207" s="325"/>
      <c r="AE207" s="202">
        <f t="shared" si="824"/>
        <v>0</v>
      </c>
      <c r="AF207" s="203"/>
      <c r="AG207" s="203"/>
      <c r="AH207" s="329"/>
      <c r="AI207" s="325"/>
      <c r="AJ207" s="202">
        <f t="shared" si="826"/>
        <v>0</v>
      </c>
      <c r="AK207" s="203"/>
      <c r="AL207" s="203"/>
      <c r="AM207" s="329"/>
      <c r="AN207" s="325"/>
      <c r="AO207" s="202">
        <f t="shared" si="680"/>
        <v>0</v>
      </c>
      <c r="AP207" s="203"/>
      <c r="AQ207" s="325"/>
      <c r="AR207" s="325"/>
      <c r="AS207" s="327"/>
      <c r="AT207" s="327"/>
      <c r="AU207" s="336"/>
      <c r="AV207" s="336"/>
      <c r="AW207" s="203" t="s">
        <v>89</v>
      </c>
      <c r="AX207" s="203"/>
      <c r="AY207" s="130"/>
      <c r="AZ207" s="131"/>
      <c r="BA207" s="207"/>
      <c r="BB207" s="145"/>
      <c r="BC207" s="145"/>
      <c r="BD207" s="145"/>
      <c r="BE207" s="145"/>
      <c r="BF207" s="145"/>
      <c r="BG207" s="145"/>
      <c r="BH207" s="145"/>
    </row>
    <row r="208" spans="1:60" ht="63.75" hidden="1" customHeight="1" x14ac:dyDescent="0.2">
      <c r="A208" s="324"/>
      <c r="B208" s="324"/>
      <c r="C208" s="325"/>
      <c r="D208" s="336"/>
      <c r="E208" s="325"/>
      <c r="F208" s="324"/>
      <c r="G208" s="203"/>
      <c r="H208" s="203"/>
      <c r="I208" s="203"/>
      <c r="J208" s="324"/>
      <c r="K208" s="324"/>
      <c r="L208" s="324"/>
      <c r="M208" s="324"/>
      <c r="N208" s="324"/>
      <c r="O208" s="332"/>
      <c r="P208" s="324"/>
      <c r="Q208" s="332"/>
      <c r="R208" s="332"/>
      <c r="S208" s="128"/>
      <c r="T208" s="129">
        <f t="shared" si="820"/>
        <v>0</v>
      </c>
      <c r="U208" s="325"/>
      <c r="V208" s="325"/>
      <c r="W208" s="203"/>
      <c r="X208" s="324"/>
      <c r="Y208" s="329"/>
      <c r="Z208" s="206">
        <f t="shared" si="822"/>
        <v>0</v>
      </c>
      <c r="AA208" s="203"/>
      <c r="AB208" s="203"/>
      <c r="AC208" s="329"/>
      <c r="AD208" s="325"/>
      <c r="AE208" s="202">
        <f t="shared" si="824"/>
        <v>0</v>
      </c>
      <c r="AF208" s="203"/>
      <c r="AG208" s="203"/>
      <c r="AH208" s="329"/>
      <c r="AI208" s="325"/>
      <c r="AJ208" s="202">
        <f t="shared" si="826"/>
        <v>0</v>
      </c>
      <c r="AK208" s="203"/>
      <c r="AL208" s="203"/>
      <c r="AM208" s="329"/>
      <c r="AN208" s="325"/>
      <c r="AO208" s="202">
        <f t="shared" si="680"/>
        <v>0</v>
      </c>
      <c r="AP208" s="203"/>
      <c r="AQ208" s="325"/>
      <c r="AR208" s="325"/>
      <c r="AS208" s="327"/>
      <c r="AT208" s="327"/>
      <c r="AU208" s="336"/>
      <c r="AV208" s="336"/>
      <c r="AW208" s="203" t="s">
        <v>89</v>
      </c>
      <c r="AX208" s="203"/>
      <c r="AY208" s="130"/>
      <c r="AZ208" s="131"/>
      <c r="BA208" s="207"/>
      <c r="BB208" s="145"/>
      <c r="BC208" s="145"/>
      <c r="BD208" s="145"/>
      <c r="BE208" s="145"/>
      <c r="BF208" s="145"/>
      <c r="BG208" s="145"/>
      <c r="BH208" s="145"/>
    </row>
    <row r="209" spans="1:60" ht="63.75" hidden="1" customHeight="1" x14ac:dyDescent="0.2">
      <c r="A209" s="324">
        <v>67</v>
      </c>
      <c r="B209" s="324" t="s">
        <v>257</v>
      </c>
      <c r="C209" s="325" t="str">
        <f>+VLOOKUP(B209,$A$568:$B$606,2,0)</f>
        <v>DIEGO PAREDES CUERVO</v>
      </c>
      <c r="D209" s="336" t="s">
        <v>167</v>
      </c>
      <c r="E209" s="325"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4" t="s">
        <v>265</v>
      </c>
      <c r="G209" s="203" t="s">
        <v>260</v>
      </c>
      <c r="H209" s="203" t="s">
        <v>34</v>
      </c>
      <c r="I209" s="203" t="s">
        <v>1186</v>
      </c>
      <c r="J209" s="324" t="s">
        <v>142</v>
      </c>
      <c r="K209" s="324" t="s">
        <v>1160</v>
      </c>
      <c r="L209" s="324" t="s">
        <v>1210</v>
      </c>
      <c r="M209" s="324" t="s">
        <v>1211</v>
      </c>
      <c r="N209" s="324" t="s">
        <v>127</v>
      </c>
      <c r="O209" s="332">
        <f t="shared" ref="O209" si="845">IF(N209="ALTA",5,IF(N209="MEDIO ALTA",4,IF(N209="MEDIA",3,IF(N209="MEDIO BAJA",2,IF(N209="BAJA",1,0)))))</f>
        <v>1</v>
      </c>
      <c r="P209" s="324" t="s">
        <v>209</v>
      </c>
      <c r="Q209" s="332">
        <f t="shared" ref="Q209" si="846">IF(P209="ALTO",5,IF(P209="MEDIO-ALTO",4,IF(P209="MEDIO",3,IF(P209="MEDIO-BAJO",2,IF(P209="BAJO",1,0)))))</f>
        <v>4</v>
      </c>
      <c r="R209" s="332">
        <f t="shared" ref="R209" si="847">Q209*O209</f>
        <v>4</v>
      </c>
      <c r="S209" s="128" t="s">
        <v>314</v>
      </c>
      <c r="T209" s="129">
        <f t="shared" si="820"/>
        <v>2</v>
      </c>
      <c r="U209" s="325">
        <f t="shared" si="670"/>
        <v>2</v>
      </c>
      <c r="V209" s="325">
        <f t="shared" si="671"/>
        <v>1.2</v>
      </c>
      <c r="W209" s="203" t="s">
        <v>1225</v>
      </c>
      <c r="X209" s="324">
        <f t="shared" ref="X209" si="848">IF(S209="No_existen",5*$X$10,Y209*$X$10)</f>
        <v>0.2</v>
      </c>
      <c r="Y209" s="329">
        <f t="shared" si="673"/>
        <v>4</v>
      </c>
      <c r="Z209" s="206">
        <f t="shared" si="822"/>
        <v>4</v>
      </c>
      <c r="AA209" s="203" t="s">
        <v>318</v>
      </c>
      <c r="AB209" s="203"/>
      <c r="AC209" s="329">
        <f t="shared" ref="AC209" si="849">IF(S209="No_existen",5*$AC$10,AD209*$AC$10)</f>
        <v>0.15</v>
      </c>
      <c r="AD209" s="325">
        <f t="shared" si="675"/>
        <v>1</v>
      </c>
      <c r="AE209" s="202">
        <f t="shared" si="824"/>
        <v>1</v>
      </c>
      <c r="AF209" s="203" t="s">
        <v>295</v>
      </c>
      <c r="AG209" s="203" t="s">
        <v>1172</v>
      </c>
      <c r="AH209" s="329">
        <f t="shared" ref="AH209" si="850">IF(S209="No_existen",5*$AH$10,AI209*$AH$10)</f>
        <v>0.1</v>
      </c>
      <c r="AI209" s="325">
        <f t="shared" si="677"/>
        <v>1</v>
      </c>
      <c r="AJ209" s="202">
        <f t="shared" si="826"/>
        <v>1</v>
      </c>
      <c r="AK209" s="203" t="s">
        <v>292</v>
      </c>
      <c r="AL209" s="203" t="s">
        <v>299</v>
      </c>
      <c r="AM209" s="329">
        <f t="shared" ref="AM209" si="851">IF(S209="No_existen",5*$AM$10,AN209*$AM$10)</f>
        <v>0.1</v>
      </c>
      <c r="AN209" s="325">
        <f t="shared" ref="AN209" si="852">ROUND(AVERAGEIF(AO209:AO211,"&gt;0"),0)</f>
        <v>1</v>
      </c>
      <c r="AO209" s="202">
        <f t="shared" si="680"/>
        <v>1</v>
      </c>
      <c r="AP209" s="203" t="s">
        <v>614</v>
      </c>
      <c r="AQ209" s="325">
        <f t="shared" ref="AQ209" si="853">ROUND(AVERAGE(U209,Y209,AD209,AI209,AN209),0)</f>
        <v>2</v>
      </c>
      <c r="AR209" s="325" t="str">
        <f t="shared" ref="AR209" si="854">IF(AQ209&lt;1.5,"FUERTE",IF(AND(AQ209&gt;=1.5,AQ209&lt;2.5),"ACEPTABLE",IF(AQ209&gt;=5,"INEXISTENTE","DÉBIL")))</f>
        <v>ACEPTABLE</v>
      </c>
      <c r="AS209" s="327">
        <f t="shared" ref="AS209" si="855">IF(R209=0,0,ROUND((R209*AQ209),0))</f>
        <v>8</v>
      </c>
      <c r="AT209" s="327" t="str">
        <f t="shared" ref="AT209" si="856">IF(AS209&gt;=36,"GRAVE", IF(AS209&lt;=10, "LEVE", "MODERADO"))</f>
        <v>LEVE</v>
      </c>
      <c r="AU209" s="336" t="s">
        <v>1243</v>
      </c>
      <c r="AV209" s="341">
        <v>0</v>
      </c>
      <c r="AW209" s="203" t="s">
        <v>89</v>
      </c>
      <c r="AX209" s="203"/>
      <c r="AY209" s="130"/>
      <c r="AZ209" s="131"/>
      <c r="BA209" s="207"/>
      <c r="BB209" s="145"/>
      <c r="BC209" s="145"/>
      <c r="BD209" s="145"/>
      <c r="BE209" s="145"/>
      <c r="BF209" s="145"/>
      <c r="BG209" s="145"/>
      <c r="BH209" s="145"/>
    </row>
    <row r="210" spans="1:60" ht="63.75" hidden="1" customHeight="1" x14ac:dyDescent="0.2">
      <c r="A210" s="324"/>
      <c r="B210" s="324"/>
      <c r="C210" s="325"/>
      <c r="D210" s="336"/>
      <c r="E210" s="325"/>
      <c r="F210" s="324"/>
      <c r="G210" s="203"/>
      <c r="H210" s="203"/>
      <c r="I210" s="203"/>
      <c r="J210" s="324"/>
      <c r="K210" s="324"/>
      <c r="L210" s="324"/>
      <c r="M210" s="324"/>
      <c r="N210" s="324"/>
      <c r="O210" s="332"/>
      <c r="P210" s="324"/>
      <c r="Q210" s="332"/>
      <c r="R210" s="332"/>
      <c r="S210" s="128"/>
      <c r="T210" s="129">
        <f t="shared" si="820"/>
        <v>0</v>
      </c>
      <c r="U210" s="325"/>
      <c r="V210" s="325"/>
      <c r="W210" s="203"/>
      <c r="X210" s="324"/>
      <c r="Y210" s="329"/>
      <c r="Z210" s="206">
        <f t="shared" si="822"/>
        <v>0</v>
      </c>
      <c r="AA210" s="203"/>
      <c r="AB210" s="203"/>
      <c r="AC210" s="329"/>
      <c r="AD210" s="325"/>
      <c r="AE210" s="202">
        <f t="shared" si="824"/>
        <v>0</v>
      </c>
      <c r="AF210" s="203"/>
      <c r="AG210" s="203"/>
      <c r="AH210" s="329"/>
      <c r="AI210" s="325"/>
      <c r="AJ210" s="202">
        <f t="shared" si="826"/>
        <v>0</v>
      </c>
      <c r="AK210" s="203"/>
      <c r="AL210" s="203"/>
      <c r="AM210" s="329"/>
      <c r="AN210" s="325"/>
      <c r="AO210" s="202">
        <f t="shared" si="680"/>
        <v>0</v>
      </c>
      <c r="AP210" s="203"/>
      <c r="AQ210" s="325"/>
      <c r="AR210" s="325"/>
      <c r="AS210" s="327"/>
      <c r="AT210" s="327"/>
      <c r="AU210" s="336"/>
      <c r="AV210" s="336"/>
      <c r="AW210" s="203" t="s">
        <v>89</v>
      </c>
      <c r="AX210" s="203"/>
      <c r="AY210" s="130"/>
      <c r="AZ210" s="131"/>
      <c r="BA210" s="207"/>
      <c r="BB210" s="145"/>
      <c r="BC210" s="145"/>
      <c r="BD210" s="145"/>
      <c r="BE210" s="145"/>
      <c r="BF210" s="145"/>
      <c r="BG210" s="145"/>
      <c r="BH210" s="145"/>
    </row>
    <row r="211" spans="1:60" ht="63.75" hidden="1" customHeight="1" x14ac:dyDescent="0.2">
      <c r="A211" s="324"/>
      <c r="B211" s="324"/>
      <c r="C211" s="325"/>
      <c r="D211" s="336"/>
      <c r="E211" s="325"/>
      <c r="F211" s="324"/>
      <c r="G211" s="203"/>
      <c r="H211" s="203"/>
      <c r="I211" s="203"/>
      <c r="J211" s="324"/>
      <c r="K211" s="324"/>
      <c r="L211" s="324"/>
      <c r="M211" s="324"/>
      <c r="N211" s="324"/>
      <c r="O211" s="332"/>
      <c r="P211" s="324"/>
      <c r="Q211" s="332"/>
      <c r="R211" s="332"/>
      <c r="S211" s="128"/>
      <c r="T211" s="129">
        <f t="shared" si="820"/>
        <v>0</v>
      </c>
      <c r="U211" s="325"/>
      <c r="V211" s="325"/>
      <c r="W211" s="203"/>
      <c r="X211" s="324"/>
      <c r="Y211" s="329"/>
      <c r="Z211" s="206">
        <f t="shared" si="822"/>
        <v>0</v>
      </c>
      <c r="AA211" s="203"/>
      <c r="AB211" s="203"/>
      <c r="AC211" s="329"/>
      <c r="AD211" s="325"/>
      <c r="AE211" s="202">
        <f t="shared" si="824"/>
        <v>0</v>
      </c>
      <c r="AF211" s="203"/>
      <c r="AG211" s="203"/>
      <c r="AH211" s="329"/>
      <c r="AI211" s="325"/>
      <c r="AJ211" s="202">
        <f t="shared" si="826"/>
        <v>0</v>
      </c>
      <c r="AK211" s="203"/>
      <c r="AL211" s="203"/>
      <c r="AM211" s="329"/>
      <c r="AN211" s="325"/>
      <c r="AO211" s="202">
        <f t="shared" si="680"/>
        <v>0</v>
      </c>
      <c r="AP211" s="203"/>
      <c r="AQ211" s="325"/>
      <c r="AR211" s="325"/>
      <c r="AS211" s="327"/>
      <c r="AT211" s="327"/>
      <c r="AU211" s="336"/>
      <c r="AV211" s="336"/>
      <c r="AW211" s="203" t="s">
        <v>89</v>
      </c>
      <c r="AX211" s="203"/>
      <c r="AY211" s="130"/>
      <c r="AZ211" s="131"/>
      <c r="BA211" s="207"/>
      <c r="BB211" s="145"/>
      <c r="BC211" s="145"/>
      <c r="BD211" s="145"/>
      <c r="BE211" s="145"/>
      <c r="BF211" s="145"/>
      <c r="BG211" s="145"/>
      <c r="BH211" s="145"/>
    </row>
    <row r="212" spans="1:60" s="176" customFormat="1" ht="63.75" hidden="1" customHeight="1" x14ac:dyDescent="0.2">
      <c r="A212" s="337">
        <v>68</v>
      </c>
      <c r="B212" s="337" t="s">
        <v>257</v>
      </c>
      <c r="C212" s="339" t="str">
        <f>+VLOOKUP(B212,$A$568:$B$606,2,0)</f>
        <v>DIEGO PAREDES CUERVO</v>
      </c>
      <c r="D212" s="337" t="s">
        <v>167</v>
      </c>
      <c r="E212" s="339"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37" t="s">
        <v>265</v>
      </c>
      <c r="G212" s="273" t="s">
        <v>260</v>
      </c>
      <c r="H212" s="273" t="s">
        <v>37</v>
      </c>
      <c r="I212" s="273" t="s">
        <v>1187</v>
      </c>
      <c r="J212" s="337" t="s">
        <v>105</v>
      </c>
      <c r="K212" s="337" t="s">
        <v>1206</v>
      </c>
      <c r="L212" s="337" t="s">
        <v>1212</v>
      </c>
      <c r="M212" s="337" t="s">
        <v>1213</v>
      </c>
      <c r="N212" s="337" t="s">
        <v>127</v>
      </c>
      <c r="O212" s="342">
        <f t="shared" ref="O212" si="857">IF(N212="ALTA",5,IF(N212="MEDIO ALTA",4,IF(N212="MEDIA",3,IF(N212="MEDIO BAJA",2,IF(N212="BAJA",1,0)))))</f>
        <v>1</v>
      </c>
      <c r="P212" s="337" t="s">
        <v>140</v>
      </c>
      <c r="Q212" s="342">
        <f t="shared" ref="Q212" si="858">IF(P212="ALTO",5,IF(P212="MEDIO-ALTO",4,IF(P212="MEDIO",3,IF(P212="MEDIO-BAJO",2,IF(P212="BAJO",1,0)))))</f>
        <v>3</v>
      </c>
      <c r="R212" s="342">
        <f t="shared" ref="R212" si="859">Q212*O212</f>
        <v>3</v>
      </c>
      <c r="S212" s="127" t="s">
        <v>315</v>
      </c>
      <c r="T212" s="287">
        <f t="shared" si="820"/>
        <v>1</v>
      </c>
      <c r="U212" s="339">
        <f t="shared" ref="U212:U242" si="860">ROUND(AVERAGEIF(T212:T214,"&gt;0"),0)</f>
        <v>1</v>
      </c>
      <c r="V212" s="339">
        <f t="shared" ref="V212:V242" si="861">U212*0.6</f>
        <v>0.6</v>
      </c>
      <c r="W212" s="273" t="s">
        <v>1226</v>
      </c>
      <c r="X212" s="337">
        <f t="shared" ref="X212" si="862">IF(S212="No_existen",5*$X$10,Y212*$X$10)</f>
        <v>0.2</v>
      </c>
      <c r="Y212" s="340">
        <f t="shared" ref="Y212:Y242" si="863">ROUND(AVERAGEIF(Z212:Z214,"&gt;0"),0)</f>
        <v>4</v>
      </c>
      <c r="Z212" s="288">
        <f t="shared" si="822"/>
        <v>4</v>
      </c>
      <c r="AA212" s="273" t="s">
        <v>318</v>
      </c>
      <c r="AB212" s="273"/>
      <c r="AC212" s="340">
        <f t="shared" ref="AC212" si="864">IF(S212="No_existen",5*$AC$10,AD212*$AC$10)</f>
        <v>0.15</v>
      </c>
      <c r="AD212" s="339">
        <f t="shared" ref="AD212:AD242" si="865">ROUND(AVERAGEIF(AE212:AE214,"&gt;0"),0)</f>
        <v>1</v>
      </c>
      <c r="AE212" s="242">
        <f t="shared" si="824"/>
        <v>1</v>
      </c>
      <c r="AF212" s="273" t="s">
        <v>295</v>
      </c>
      <c r="AG212" s="273" t="s">
        <v>1172</v>
      </c>
      <c r="AH212" s="340">
        <f t="shared" ref="AH212" si="866">IF(S212="No_existen",5*$AH$10,AI212*$AH$10)</f>
        <v>0.1</v>
      </c>
      <c r="AI212" s="339">
        <f t="shared" ref="AI212:AI242" si="867">ROUND(AVERAGEIF(AJ212:AJ214,"&gt;0"),0)</f>
        <v>1</v>
      </c>
      <c r="AJ212" s="242">
        <f t="shared" si="826"/>
        <v>1</v>
      </c>
      <c r="AK212" s="273" t="s">
        <v>292</v>
      </c>
      <c r="AL212" s="273" t="s">
        <v>307</v>
      </c>
      <c r="AM212" s="340">
        <f t="shared" ref="AM212" si="868">IF(S212="No_existen",5*$AM$10,AN212*$AM$10)</f>
        <v>0.1</v>
      </c>
      <c r="AN212" s="339">
        <f t="shared" ref="AN212" si="869">ROUND(AVERAGEIF(AO212:AO214,"&gt;0"),0)</f>
        <v>1</v>
      </c>
      <c r="AO212" s="242">
        <f t="shared" ref="AO212:AO247" si="870">IF(AP212="Preventivo",1,IF(AP212="Detectivo",4, IF(S212="No_existen",5,0)))</f>
        <v>1</v>
      </c>
      <c r="AP212" s="273" t="s">
        <v>614</v>
      </c>
      <c r="AQ212" s="339">
        <f t="shared" ref="AQ212" si="871">ROUND(AVERAGE(U212,Y212,AD212,AI212,AN212),0)</f>
        <v>2</v>
      </c>
      <c r="AR212" s="339" t="str">
        <f t="shared" ref="AR212" si="872">IF(AQ212&lt;1.5,"FUERTE",IF(AND(AQ212&gt;=1.5,AQ212&lt;2.5),"ACEPTABLE",IF(AQ212&gt;=5,"INEXISTENTE","DÉBIL")))</f>
        <v>ACEPTABLE</v>
      </c>
      <c r="AS212" s="339">
        <f t="shared" ref="AS212" si="873">IF(R212=0,0,ROUND((R212*AQ212),0))</f>
        <v>6</v>
      </c>
      <c r="AT212" s="339" t="str">
        <f t="shared" ref="AT212" si="874">IF(AS212&gt;=36,"GRAVE", IF(AS212&lt;=10, "LEVE", "MODERADO"))</f>
        <v>LEVE</v>
      </c>
      <c r="AU212" s="337" t="s">
        <v>1244</v>
      </c>
      <c r="AV212" s="338">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37"/>
      <c r="B213" s="337"/>
      <c r="C213" s="339"/>
      <c r="D213" s="337"/>
      <c r="E213" s="339"/>
      <c r="F213" s="337"/>
      <c r="G213" s="273"/>
      <c r="H213" s="273"/>
      <c r="I213" s="127"/>
      <c r="J213" s="337"/>
      <c r="K213" s="337"/>
      <c r="L213" s="337"/>
      <c r="M213" s="337"/>
      <c r="N213" s="337"/>
      <c r="O213" s="342"/>
      <c r="P213" s="337"/>
      <c r="Q213" s="342"/>
      <c r="R213" s="342"/>
      <c r="S213" s="127"/>
      <c r="T213" s="287">
        <f t="shared" si="820"/>
        <v>0</v>
      </c>
      <c r="U213" s="339"/>
      <c r="V213" s="339"/>
      <c r="W213" s="273"/>
      <c r="X213" s="337"/>
      <c r="Y213" s="340"/>
      <c r="Z213" s="288">
        <f t="shared" si="822"/>
        <v>0</v>
      </c>
      <c r="AA213" s="273"/>
      <c r="AB213" s="273"/>
      <c r="AC213" s="340"/>
      <c r="AD213" s="339"/>
      <c r="AE213" s="242">
        <f t="shared" si="824"/>
        <v>0</v>
      </c>
      <c r="AF213" s="273"/>
      <c r="AG213" s="273"/>
      <c r="AH213" s="340"/>
      <c r="AI213" s="339"/>
      <c r="AJ213" s="242">
        <f t="shared" si="826"/>
        <v>0</v>
      </c>
      <c r="AK213" s="273"/>
      <c r="AL213" s="273"/>
      <c r="AM213" s="340"/>
      <c r="AN213" s="339"/>
      <c r="AO213" s="242">
        <f t="shared" si="870"/>
        <v>0</v>
      </c>
      <c r="AP213" s="273"/>
      <c r="AQ213" s="339"/>
      <c r="AR213" s="339"/>
      <c r="AS213" s="339"/>
      <c r="AT213" s="339"/>
      <c r="AU213" s="337"/>
      <c r="AV213" s="337"/>
      <c r="AW213" s="273" t="s">
        <v>89</v>
      </c>
      <c r="AX213" s="273"/>
      <c r="AY213" s="289"/>
      <c r="AZ213" s="290"/>
      <c r="BA213" s="273"/>
      <c r="BB213" s="149"/>
      <c r="BC213" s="149"/>
      <c r="BD213" s="149"/>
      <c r="BE213" s="149"/>
      <c r="BF213" s="149"/>
      <c r="BG213" s="149"/>
      <c r="BH213" s="149"/>
    </row>
    <row r="214" spans="1:60" s="176" customFormat="1" ht="63.75" hidden="1" customHeight="1" x14ac:dyDescent="0.2">
      <c r="A214" s="337"/>
      <c r="B214" s="337"/>
      <c r="C214" s="339"/>
      <c r="D214" s="337"/>
      <c r="E214" s="339"/>
      <c r="F214" s="337"/>
      <c r="G214" s="273"/>
      <c r="H214" s="273"/>
      <c r="I214" s="127"/>
      <c r="J214" s="337"/>
      <c r="K214" s="337"/>
      <c r="L214" s="337"/>
      <c r="M214" s="337"/>
      <c r="N214" s="337"/>
      <c r="O214" s="342"/>
      <c r="P214" s="337"/>
      <c r="Q214" s="342"/>
      <c r="R214" s="342"/>
      <c r="S214" s="127"/>
      <c r="T214" s="287">
        <f t="shared" si="820"/>
        <v>0</v>
      </c>
      <c r="U214" s="339"/>
      <c r="V214" s="339"/>
      <c r="W214" s="273"/>
      <c r="X214" s="337"/>
      <c r="Y214" s="340"/>
      <c r="Z214" s="288">
        <f t="shared" si="822"/>
        <v>0</v>
      </c>
      <c r="AA214" s="273"/>
      <c r="AB214" s="273"/>
      <c r="AC214" s="340"/>
      <c r="AD214" s="339"/>
      <c r="AE214" s="242">
        <f t="shared" si="824"/>
        <v>0</v>
      </c>
      <c r="AF214" s="273"/>
      <c r="AG214" s="273"/>
      <c r="AH214" s="340"/>
      <c r="AI214" s="339"/>
      <c r="AJ214" s="242">
        <f t="shared" si="826"/>
        <v>0</v>
      </c>
      <c r="AK214" s="273"/>
      <c r="AL214" s="273"/>
      <c r="AM214" s="340"/>
      <c r="AN214" s="339"/>
      <c r="AO214" s="242">
        <f t="shared" si="870"/>
        <v>0</v>
      </c>
      <c r="AP214" s="273"/>
      <c r="AQ214" s="339"/>
      <c r="AR214" s="339"/>
      <c r="AS214" s="339"/>
      <c r="AT214" s="339"/>
      <c r="AU214" s="337"/>
      <c r="AV214" s="337"/>
      <c r="AW214" s="273" t="s">
        <v>89</v>
      </c>
      <c r="AX214" s="273"/>
      <c r="AY214" s="289"/>
      <c r="AZ214" s="290"/>
      <c r="BA214" s="273"/>
      <c r="BB214" s="149"/>
      <c r="BC214" s="149"/>
      <c r="BD214" s="149"/>
      <c r="BE214" s="149"/>
      <c r="BF214" s="149"/>
      <c r="BG214" s="149"/>
      <c r="BH214" s="149"/>
    </row>
    <row r="215" spans="1:60" ht="63.75" hidden="1" customHeight="1" x14ac:dyDescent="0.2">
      <c r="A215" s="324">
        <v>69</v>
      </c>
      <c r="B215" s="324" t="s">
        <v>249</v>
      </c>
      <c r="C215" s="325" t="str">
        <f>+VLOOKUP(B215,$A$568:$B$606,2,0)</f>
        <v>CARLOS HUMBERTO MONTOYA NAVARRETE</v>
      </c>
      <c r="D215" s="336" t="s">
        <v>167</v>
      </c>
      <c r="E215" s="325"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4" t="s">
        <v>265</v>
      </c>
      <c r="G215" s="203" t="s">
        <v>261</v>
      </c>
      <c r="H215" s="203" t="s">
        <v>41</v>
      </c>
      <c r="I215" s="128" t="s">
        <v>1245</v>
      </c>
      <c r="J215" s="324" t="s">
        <v>142</v>
      </c>
      <c r="K215" s="337" t="s">
        <v>1142</v>
      </c>
      <c r="L215" s="324" t="s">
        <v>1255</v>
      </c>
      <c r="M215" s="324" t="s">
        <v>1256</v>
      </c>
      <c r="N215" s="324" t="s">
        <v>127</v>
      </c>
      <c r="O215" s="332">
        <f t="shared" ref="O215" si="875">IF(N215="ALTA",5,IF(N215="MEDIO ALTA",4,IF(N215="MEDIA",3,IF(N215="MEDIO BAJA",2,IF(N215="BAJA",1,0)))))</f>
        <v>1</v>
      </c>
      <c r="P215" s="324" t="s">
        <v>140</v>
      </c>
      <c r="Q215" s="332">
        <f t="shared" ref="Q215" si="876">IF(P215="ALTO",5,IF(P215="MEDIO-ALTO",4,IF(P215="MEDIO",3,IF(P215="MEDIO-BAJO",2,IF(P215="BAJO",1,0)))))</f>
        <v>3</v>
      </c>
      <c r="R215" s="332">
        <f t="shared" ref="R215" si="877">Q215*O215</f>
        <v>3</v>
      </c>
      <c r="S215" s="128" t="s">
        <v>315</v>
      </c>
      <c r="T215" s="129">
        <f t="shared" si="820"/>
        <v>1</v>
      </c>
      <c r="U215" s="325">
        <f t="shared" si="860"/>
        <v>1</v>
      </c>
      <c r="V215" s="325">
        <f t="shared" si="861"/>
        <v>0.6</v>
      </c>
      <c r="W215" s="203" t="s">
        <v>1278</v>
      </c>
      <c r="X215" s="324">
        <f t="shared" ref="X215" si="878">IF(S215="No_existen",5*$X$10,Y215*$X$10)</f>
        <v>0.2</v>
      </c>
      <c r="Y215" s="329">
        <f t="shared" si="863"/>
        <v>4</v>
      </c>
      <c r="Z215" s="206">
        <f t="shared" si="822"/>
        <v>4</v>
      </c>
      <c r="AA215" s="203" t="s">
        <v>318</v>
      </c>
      <c r="AB215" s="203"/>
      <c r="AC215" s="329">
        <f t="shared" ref="AC215" si="879">IF(S215="No_existen",5*$AC$10,AD215*$AC$10)</f>
        <v>0.15</v>
      </c>
      <c r="AD215" s="325">
        <f t="shared" si="865"/>
        <v>1</v>
      </c>
      <c r="AE215" s="202">
        <f t="shared" si="824"/>
        <v>1</v>
      </c>
      <c r="AF215" s="203" t="s">
        <v>295</v>
      </c>
      <c r="AG215" s="203" t="s">
        <v>1293</v>
      </c>
      <c r="AH215" s="329">
        <f t="shared" ref="AH215" si="880">IF(S215="No_existen",5*$AH$10,AI215*$AH$10)</f>
        <v>0.1</v>
      </c>
      <c r="AI215" s="325">
        <f t="shared" si="867"/>
        <v>1</v>
      </c>
      <c r="AJ215" s="202">
        <f t="shared" si="826"/>
        <v>1</v>
      </c>
      <c r="AK215" s="203" t="s">
        <v>292</v>
      </c>
      <c r="AL215" s="203" t="s">
        <v>299</v>
      </c>
      <c r="AM215" s="329">
        <f t="shared" ref="AM215" si="881">IF(S215="No_existen",5*$AM$10,AN215*$AM$10)</f>
        <v>0.1</v>
      </c>
      <c r="AN215" s="325">
        <f t="shared" ref="AN215" si="882">ROUND(AVERAGEIF(AO215:AO217,"&gt;0"),0)</f>
        <v>1</v>
      </c>
      <c r="AO215" s="202">
        <f t="shared" si="870"/>
        <v>1</v>
      </c>
      <c r="AP215" s="203" t="s">
        <v>614</v>
      </c>
      <c r="AQ215" s="325">
        <f t="shared" ref="AQ215" si="883">ROUND(AVERAGE(U215,Y215,AD215,AI215,AN215),0)</f>
        <v>2</v>
      </c>
      <c r="AR215" s="325" t="str">
        <f t="shared" ref="AR215" si="884">IF(AQ215&lt;1.5,"FUERTE",IF(AND(AQ215&gt;=1.5,AQ215&lt;2.5),"ACEPTABLE",IF(AQ215&gt;=5,"INEXISTENTE","DÉBIL")))</f>
        <v>ACEPTABLE</v>
      </c>
      <c r="AS215" s="327">
        <f t="shared" ref="AS215" si="885">IF(R215=0,0,ROUND((R215*AQ215),0))</f>
        <v>6</v>
      </c>
      <c r="AT215" s="327" t="str">
        <f t="shared" ref="AT215" si="886">IF(AS215&gt;=36,"GRAVE", IF(AS215&lt;=10, "LEVE", "MODERADO"))</f>
        <v>LEVE</v>
      </c>
      <c r="AU215" s="336" t="s">
        <v>1299</v>
      </c>
      <c r="AV215" s="338">
        <v>0</v>
      </c>
      <c r="AW215" s="203" t="s">
        <v>89</v>
      </c>
      <c r="AX215" s="203"/>
      <c r="AY215" s="130"/>
      <c r="AZ215" s="131"/>
      <c r="BA215" s="207"/>
      <c r="BB215" s="145"/>
      <c r="BC215" s="145"/>
      <c r="BD215" s="145"/>
      <c r="BE215" s="145"/>
      <c r="BF215" s="145"/>
      <c r="BG215" s="145"/>
      <c r="BH215" s="145"/>
    </row>
    <row r="216" spans="1:60" ht="63.75" hidden="1" customHeight="1" x14ac:dyDescent="0.2">
      <c r="A216" s="324"/>
      <c r="B216" s="324"/>
      <c r="C216" s="325"/>
      <c r="D216" s="336"/>
      <c r="E216" s="325"/>
      <c r="F216" s="324"/>
      <c r="G216" s="203" t="s">
        <v>260</v>
      </c>
      <c r="H216" s="203" t="s">
        <v>37</v>
      </c>
      <c r="I216" s="128" t="s">
        <v>1246</v>
      </c>
      <c r="J216" s="324"/>
      <c r="K216" s="337"/>
      <c r="L216" s="324"/>
      <c r="M216" s="324"/>
      <c r="N216" s="324"/>
      <c r="O216" s="332"/>
      <c r="P216" s="324"/>
      <c r="Q216" s="332"/>
      <c r="R216" s="332"/>
      <c r="S216" s="128" t="s">
        <v>315</v>
      </c>
      <c r="T216" s="129">
        <f t="shared" si="820"/>
        <v>1</v>
      </c>
      <c r="U216" s="325"/>
      <c r="V216" s="325"/>
      <c r="W216" s="203" t="s">
        <v>1279</v>
      </c>
      <c r="X216" s="324"/>
      <c r="Y216" s="329"/>
      <c r="Z216" s="206">
        <f t="shared" si="822"/>
        <v>4</v>
      </c>
      <c r="AA216" s="203" t="s">
        <v>318</v>
      </c>
      <c r="AB216" s="203"/>
      <c r="AC216" s="329"/>
      <c r="AD216" s="325"/>
      <c r="AE216" s="202">
        <f t="shared" si="824"/>
        <v>1</v>
      </c>
      <c r="AF216" s="203" t="s">
        <v>295</v>
      </c>
      <c r="AG216" s="203" t="s">
        <v>1294</v>
      </c>
      <c r="AH216" s="329"/>
      <c r="AI216" s="325"/>
      <c r="AJ216" s="202">
        <f t="shared" si="826"/>
        <v>1</v>
      </c>
      <c r="AK216" s="203" t="s">
        <v>292</v>
      </c>
      <c r="AL216" s="203" t="s">
        <v>306</v>
      </c>
      <c r="AM216" s="329"/>
      <c r="AN216" s="325"/>
      <c r="AO216" s="202">
        <f t="shared" si="870"/>
        <v>1</v>
      </c>
      <c r="AP216" s="203" t="s">
        <v>614</v>
      </c>
      <c r="AQ216" s="325"/>
      <c r="AR216" s="325"/>
      <c r="AS216" s="327"/>
      <c r="AT216" s="327"/>
      <c r="AU216" s="336"/>
      <c r="AV216" s="337"/>
      <c r="AW216" s="203" t="s">
        <v>89</v>
      </c>
      <c r="AX216" s="203"/>
      <c r="AY216" s="130"/>
      <c r="AZ216" s="131"/>
      <c r="BA216" s="207"/>
      <c r="BB216" s="145"/>
      <c r="BC216" s="145"/>
      <c r="BD216" s="145"/>
      <c r="BE216" s="145"/>
      <c r="BF216" s="145"/>
      <c r="BG216" s="145"/>
      <c r="BH216" s="145"/>
    </row>
    <row r="217" spans="1:60" ht="63.75" hidden="1" customHeight="1" x14ac:dyDescent="0.2">
      <c r="A217" s="324"/>
      <c r="B217" s="324"/>
      <c r="C217" s="325"/>
      <c r="D217" s="336"/>
      <c r="E217" s="325"/>
      <c r="F217" s="324"/>
      <c r="G217" s="203" t="s">
        <v>260</v>
      </c>
      <c r="H217" s="203" t="s">
        <v>37</v>
      </c>
      <c r="I217" s="128" t="s">
        <v>1247</v>
      </c>
      <c r="J217" s="324"/>
      <c r="K217" s="337"/>
      <c r="L217" s="324"/>
      <c r="M217" s="324"/>
      <c r="N217" s="324"/>
      <c r="O217" s="332"/>
      <c r="P217" s="324"/>
      <c r="Q217" s="332"/>
      <c r="R217" s="332"/>
      <c r="S217" s="128" t="s">
        <v>315</v>
      </c>
      <c r="T217" s="129">
        <f t="shared" si="820"/>
        <v>1</v>
      </c>
      <c r="U217" s="325"/>
      <c r="V217" s="325"/>
      <c r="W217" s="203" t="s">
        <v>1280</v>
      </c>
      <c r="X217" s="324"/>
      <c r="Y217" s="329"/>
      <c r="Z217" s="206">
        <f t="shared" si="822"/>
        <v>4</v>
      </c>
      <c r="AA217" s="203" t="s">
        <v>318</v>
      </c>
      <c r="AB217" s="203"/>
      <c r="AC217" s="329"/>
      <c r="AD217" s="325"/>
      <c r="AE217" s="202">
        <f t="shared" si="824"/>
        <v>1</v>
      </c>
      <c r="AF217" s="203" t="s">
        <v>295</v>
      </c>
      <c r="AG217" s="203" t="s">
        <v>1294</v>
      </c>
      <c r="AH217" s="329"/>
      <c r="AI217" s="325"/>
      <c r="AJ217" s="202">
        <f t="shared" si="826"/>
        <v>1</v>
      </c>
      <c r="AK217" s="203" t="s">
        <v>292</v>
      </c>
      <c r="AL217" s="203" t="s">
        <v>299</v>
      </c>
      <c r="AM217" s="329"/>
      <c r="AN217" s="325"/>
      <c r="AO217" s="202">
        <f t="shared" si="870"/>
        <v>1</v>
      </c>
      <c r="AP217" s="203" t="s">
        <v>614</v>
      </c>
      <c r="AQ217" s="325"/>
      <c r="AR217" s="325"/>
      <c r="AS217" s="327"/>
      <c r="AT217" s="327"/>
      <c r="AU217" s="336"/>
      <c r="AV217" s="337"/>
      <c r="AW217" s="203" t="s">
        <v>89</v>
      </c>
      <c r="AX217" s="203"/>
      <c r="AY217" s="130"/>
      <c r="AZ217" s="131"/>
      <c r="BA217" s="207"/>
      <c r="BB217" s="145"/>
      <c r="BC217" s="145"/>
      <c r="BD217" s="145"/>
      <c r="BE217" s="145"/>
      <c r="BF217" s="145"/>
      <c r="BG217" s="145"/>
      <c r="BH217" s="145"/>
    </row>
    <row r="218" spans="1:60" ht="63.75" hidden="1" customHeight="1" x14ac:dyDescent="0.2">
      <c r="A218" s="324">
        <v>70</v>
      </c>
      <c r="B218" s="324" t="s">
        <v>249</v>
      </c>
      <c r="C218" s="325" t="str">
        <f>+VLOOKUP(B218,$A$568:$B$606,2,0)</f>
        <v>CARLOS HUMBERTO MONTOYA NAVARRETE</v>
      </c>
      <c r="D218" s="336" t="s">
        <v>167</v>
      </c>
      <c r="E218" s="325"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4" t="s">
        <v>265</v>
      </c>
      <c r="G218" s="203" t="s">
        <v>260</v>
      </c>
      <c r="H218" s="203" t="s">
        <v>38</v>
      </c>
      <c r="I218" s="128" t="s">
        <v>1135</v>
      </c>
      <c r="J218" s="324" t="s">
        <v>105</v>
      </c>
      <c r="K218" s="324" t="s">
        <v>1257</v>
      </c>
      <c r="L218" s="324" t="s">
        <v>1258</v>
      </c>
      <c r="M218" s="324" t="s">
        <v>1259</v>
      </c>
      <c r="N218" s="324" t="s">
        <v>104</v>
      </c>
      <c r="O218" s="332">
        <f t="shared" ref="O218" si="887">IF(N218="ALTA",5,IF(N218="MEDIO ALTA",4,IF(N218="MEDIA",3,IF(N218="MEDIO BAJA",2,IF(N218="BAJA",1,0)))))</f>
        <v>3</v>
      </c>
      <c r="P218" s="324" t="s">
        <v>141</v>
      </c>
      <c r="Q218" s="332">
        <f t="shared" ref="Q218" si="888">IF(P218="ALTO",5,IF(P218="MEDIO-ALTO",4,IF(P218="MEDIO",3,IF(P218="MEDIO-BAJO",2,IF(P218="BAJO",1,0)))))</f>
        <v>1</v>
      </c>
      <c r="R218" s="332">
        <f t="shared" ref="R218" si="889">Q218*O218</f>
        <v>3</v>
      </c>
      <c r="S218" s="128" t="s">
        <v>315</v>
      </c>
      <c r="T218" s="129">
        <f t="shared" si="820"/>
        <v>1</v>
      </c>
      <c r="U218" s="325">
        <f t="shared" si="860"/>
        <v>1</v>
      </c>
      <c r="V218" s="325">
        <f t="shared" si="861"/>
        <v>0.6</v>
      </c>
      <c r="W218" s="210" t="s">
        <v>1281</v>
      </c>
      <c r="X218" s="324">
        <f t="shared" ref="X218" si="890">IF(S218="No_existen",5*$X$10,Y218*$X$10)</f>
        <v>0.2</v>
      </c>
      <c r="Y218" s="329">
        <f t="shared" si="863"/>
        <v>4</v>
      </c>
      <c r="Z218" s="206">
        <f t="shared" si="822"/>
        <v>4</v>
      </c>
      <c r="AA218" s="203" t="s">
        <v>318</v>
      </c>
      <c r="AB218" s="203"/>
      <c r="AC218" s="329">
        <f t="shared" ref="AC218" si="891">IF(S218="No_existen",5*$AC$10,AD218*$AC$10)</f>
        <v>0.15</v>
      </c>
      <c r="AD218" s="325">
        <f t="shared" si="865"/>
        <v>1</v>
      </c>
      <c r="AE218" s="202">
        <f t="shared" si="824"/>
        <v>1</v>
      </c>
      <c r="AF218" s="203" t="s">
        <v>295</v>
      </c>
      <c r="AG218" s="203" t="s">
        <v>1295</v>
      </c>
      <c r="AH218" s="329">
        <f t="shared" ref="AH218" si="892">IF(S218="No_existen",5*$AH$10,AI218*$AH$10)</f>
        <v>0.1</v>
      </c>
      <c r="AI218" s="325">
        <f t="shared" si="867"/>
        <v>1</v>
      </c>
      <c r="AJ218" s="202">
        <f t="shared" si="826"/>
        <v>1</v>
      </c>
      <c r="AK218" s="203" t="s">
        <v>292</v>
      </c>
      <c r="AL218" s="203" t="s">
        <v>306</v>
      </c>
      <c r="AM218" s="329">
        <f t="shared" ref="AM218" si="893">IF(S218="No_existen",5*$AM$10,AN218*$AM$10)</f>
        <v>0.1</v>
      </c>
      <c r="AN218" s="325">
        <f t="shared" ref="AN218" si="894">ROUND(AVERAGEIF(AO218:AO220,"&gt;0"),0)</f>
        <v>1</v>
      </c>
      <c r="AO218" s="202">
        <f t="shared" si="870"/>
        <v>1</v>
      </c>
      <c r="AP218" s="203" t="s">
        <v>614</v>
      </c>
      <c r="AQ218" s="325">
        <f t="shared" ref="AQ218" si="895">ROUND(AVERAGE(U218,Y218,AD218,AI218,AN218),0)</f>
        <v>2</v>
      </c>
      <c r="AR218" s="325" t="str">
        <f t="shared" ref="AR218" si="896">IF(AQ218&lt;1.5,"FUERTE",IF(AND(AQ218&gt;=1.5,AQ218&lt;2.5),"ACEPTABLE",IF(AQ218&gt;=5,"INEXISTENTE","DÉBIL")))</f>
        <v>ACEPTABLE</v>
      </c>
      <c r="AS218" s="327">
        <f t="shared" ref="AS218" si="897">IF(R218=0,0,ROUND((R218*AQ218),0))</f>
        <v>6</v>
      </c>
      <c r="AT218" s="327" t="str">
        <f t="shared" ref="AT218" si="898">IF(AS218&gt;=36,"GRAVE", IF(AS218&lt;=10, "LEVE", "MODERADO"))</f>
        <v>LEVE</v>
      </c>
      <c r="AU218" s="336" t="s">
        <v>1300</v>
      </c>
      <c r="AV218" s="335">
        <v>0</v>
      </c>
      <c r="AW218" s="203" t="s">
        <v>89</v>
      </c>
      <c r="AX218" s="203"/>
      <c r="AY218" s="130"/>
      <c r="AZ218" s="131"/>
      <c r="BA218" s="207"/>
      <c r="BB218" s="145"/>
      <c r="BC218" s="145"/>
      <c r="BD218" s="145"/>
      <c r="BE218" s="145"/>
      <c r="BF218" s="145"/>
      <c r="BG218" s="145"/>
      <c r="BH218" s="145"/>
    </row>
    <row r="219" spans="1:60" ht="63.75" hidden="1" customHeight="1" x14ac:dyDescent="0.2">
      <c r="A219" s="324"/>
      <c r="B219" s="324"/>
      <c r="C219" s="325"/>
      <c r="D219" s="336"/>
      <c r="E219" s="325"/>
      <c r="F219" s="324"/>
      <c r="G219" s="203"/>
      <c r="H219" s="203"/>
      <c r="I219" s="128"/>
      <c r="J219" s="324"/>
      <c r="K219" s="324"/>
      <c r="L219" s="324"/>
      <c r="M219" s="324"/>
      <c r="N219" s="324"/>
      <c r="O219" s="332"/>
      <c r="P219" s="324"/>
      <c r="Q219" s="332"/>
      <c r="R219" s="332"/>
      <c r="S219" s="128"/>
      <c r="T219" s="129">
        <f t="shared" si="820"/>
        <v>0</v>
      </c>
      <c r="U219" s="325"/>
      <c r="V219" s="325"/>
      <c r="W219" s="203"/>
      <c r="X219" s="324"/>
      <c r="Y219" s="329"/>
      <c r="Z219" s="206">
        <f t="shared" si="822"/>
        <v>0</v>
      </c>
      <c r="AA219" s="203"/>
      <c r="AB219" s="203"/>
      <c r="AC219" s="329"/>
      <c r="AD219" s="325"/>
      <c r="AE219" s="202">
        <f t="shared" si="824"/>
        <v>0</v>
      </c>
      <c r="AF219" s="203"/>
      <c r="AG219" s="203"/>
      <c r="AH219" s="329"/>
      <c r="AI219" s="325"/>
      <c r="AJ219" s="202">
        <f t="shared" si="826"/>
        <v>0</v>
      </c>
      <c r="AK219" s="203"/>
      <c r="AL219" s="203"/>
      <c r="AM219" s="329"/>
      <c r="AN219" s="325"/>
      <c r="AO219" s="202">
        <f t="shared" si="870"/>
        <v>0</v>
      </c>
      <c r="AP219" s="203"/>
      <c r="AQ219" s="325"/>
      <c r="AR219" s="325"/>
      <c r="AS219" s="327"/>
      <c r="AT219" s="327"/>
      <c r="AU219" s="336"/>
      <c r="AV219" s="334"/>
      <c r="AW219" s="203" t="s">
        <v>89</v>
      </c>
      <c r="AX219" s="203"/>
      <c r="AY219" s="130"/>
      <c r="AZ219" s="131"/>
      <c r="BA219" s="207"/>
      <c r="BB219" s="145"/>
      <c r="BC219" s="145"/>
      <c r="BD219" s="145"/>
      <c r="BE219" s="145"/>
      <c r="BF219" s="145"/>
      <c r="BG219" s="145"/>
      <c r="BH219" s="145"/>
    </row>
    <row r="220" spans="1:60" ht="63.75" hidden="1" customHeight="1" x14ac:dyDescent="0.2">
      <c r="A220" s="324"/>
      <c r="B220" s="324"/>
      <c r="C220" s="325"/>
      <c r="D220" s="336"/>
      <c r="E220" s="325"/>
      <c r="F220" s="324"/>
      <c r="G220" s="203"/>
      <c r="H220" s="203"/>
      <c r="I220" s="128"/>
      <c r="J220" s="324"/>
      <c r="K220" s="324"/>
      <c r="L220" s="324"/>
      <c r="M220" s="324"/>
      <c r="N220" s="324"/>
      <c r="O220" s="332"/>
      <c r="P220" s="324"/>
      <c r="Q220" s="332"/>
      <c r="R220" s="332"/>
      <c r="S220" s="128"/>
      <c r="T220" s="129">
        <f t="shared" si="820"/>
        <v>0</v>
      </c>
      <c r="U220" s="325"/>
      <c r="V220" s="325"/>
      <c r="W220" s="203"/>
      <c r="X220" s="324"/>
      <c r="Y220" s="329"/>
      <c r="Z220" s="206">
        <f t="shared" si="822"/>
        <v>0</v>
      </c>
      <c r="AA220" s="203"/>
      <c r="AB220" s="203"/>
      <c r="AC220" s="329"/>
      <c r="AD220" s="325"/>
      <c r="AE220" s="202">
        <f t="shared" si="824"/>
        <v>0</v>
      </c>
      <c r="AF220" s="203"/>
      <c r="AG220" s="203"/>
      <c r="AH220" s="329"/>
      <c r="AI220" s="325"/>
      <c r="AJ220" s="202">
        <f t="shared" si="826"/>
        <v>0</v>
      </c>
      <c r="AK220" s="203"/>
      <c r="AL220" s="203"/>
      <c r="AM220" s="329"/>
      <c r="AN220" s="325"/>
      <c r="AO220" s="202">
        <f t="shared" si="870"/>
        <v>0</v>
      </c>
      <c r="AP220" s="203"/>
      <c r="AQ220" s="325"/>
      <c r="AR220" s="325"/>
      <c r="AS220" s="327"/>
      <c r="AT220" s="327"/>
      <c r="AU220" s="336"/>
      <c r="AV220" s="334"/>
      <c r="AW220" s="203" t="s">
        <v>89</v>
      </c>
      <c r="AX220" s="203"/>
      <c r="AY220" s="130"/>
      <c r="AZ220" s="131"/>
      <c r="BA220" s="207"/>
      <c r="BB220" s="145"/>
      <c r="BC220" s="145"/>
      <c r="BD220" s="145"/>
      <c r="BE220" s="145"/>
      <c r="BF220" s="145"/>
      <c r="BG220" s="145"/>
      <c r="BH220" s="145"/>
    </row>
    <row r="221" spans="1:60" ht="63.75" hidden="1" customHeight="1" x14ac:dyDescent="0.2">
      <c r="A221" s="324">
        <v>71</v>
      </c>
      <c r="B221" s="324" t="s">
        <v>249</v>
      </c>
      <c r="C221" s="325" t="str">
        <f>+VLOOKUP(B221,$A$568:$B$606,2,0)</f>
        <v>CARLOS HUMBERTO MONTOYA NAVARRETE</v>
      </c>
      <c r="D221" s="336" t="s">
        <v>167</v>
      </c>
      <c r="E221" s="325"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4" t="s">
        <v>265</v>
      </c>
      <c r="G221" s="203" t="s">
        <v>260</v>
      </c>
      <c r="H221" s="203" t="s">
        <v>37</v>
      </c>
      <c r="I221" s="203" t="s">
        <v>1248</v>
      </c>
      <c r="J221" s="324" t="s">
        <v>105</v>
      </c>
      <c r="K221" s="324" t="s">
        <v>1260</v>
      </c>
      <c r="L221" s="324" t="s">
        <v>1261</v>
      </c>
      <c r="M221" s="324" t="s">
        <v>1262</v>
      </c>
      <c r="N221" s="324" t="s">
        <v>104</v>
      </c>
      <c r="O221" s="332">
        <f t="shared" ref="O221" si="899">IF(N221="ALTA",5,IF(N221="MEDIO ALTA",4,IF(N221="MEDIA",3,IF(N221="MEDIO BAJA",2,IF(N221="BAJA",1,0)))))</f>
        <v>3</v>
      </c>
      <c r="P221" s="324" t="s">
        <v>141</v>
      </c>
      <c r="Q221" s="332">
        <f t="shared" ref="Q221" si="900">IF(P221="ALTO",5,IF(P221="MEDIO-ALTO",4,IF(P221="MEDIO",3,IF(P221="MEDIO-BAJO",2,IF(P221="BAJO",1,0)))))</f>
        <v>1</v>
      </c>
      <c r="R221" s="332">
        <f t="shared" ref="R221" si="901">Q221*O221</f>
        <v>3</v>
      </c>
      <c r="S221" s="128" t="s">
        <v>315</v>
      </c>
      <c r="T221" s="129">
        <f t="shared" si="820"/>
        <v>1</v>
      </c>
      <c r="U221" s="325">
        <f t="shared" si="860"/>
        <v>1</v>
      </c>
      <c r="V221" s="325">
        <f t="shared" si="861"/>
        <v>0.6</v>
      </c>
      <c r="W221" s="203" t="s">
        <v>1282</v>
      </c>
      <c r="X221" s="324">
        <f t="shared" ref="X221" si="902">IF(S221="No_existen",5*$X$10,Y221*$X$10)</f>
        <v>0.2</v>
      </c>
      <c r="Y221" s="329">
        <f t="shared" si="863"/>
        <v>4</v>
      </c>
      <c r="Z221" s="206">
        <f t="shared" si="822"/>
        <v>4</v>
      </c>
      <c r="AA221" s="203" t="s">
        <v>318</v>
      </c>
      <c r="AB221" s="203"/>
      <c r="AC221" s="329">
        <f t="shared" ref="AC221" si="903">IF(S221="No_existen",5*$AC$10,AD221*$AC$10)</f>
        <v>0.15</v>
      </c>
      <c r="AD221" s="325">
        <f t="shared" si="865"/>
        <v>1</v>
      </c>
      <c r="AE221" s="202">
        <f t="shared" si="824"/>
        <v>1</v>
      </c>
      <c r="AF221" s="203" t="s">
        <v>295</v>
      </c>
      <c r="AG221" s="203" t="s">
        <v>1294</v>
      </c>
      <c r="AH221" s="329">
        <f t="shared" ref="AH221" si="904">IF(S221="No_existen",5*$AH$10,AI221*$AH$10)</f>
        <v>0.1</v>
      </c>
      <c r="AI221" s="325">
        <f t="shared" si="867"/>
        <v>1</v>
      </c>
      <c r="AJ221" s="202">
        <f t="shared" si="826"/>
        <v>1</v>
      </c>
      <c r="AK221" s="203" t="s">
        <v>292</v>
      </c>
      <c r="AL221" s="203" t="s">
        <v>299</v>
      </c>
      <c r="AM221" s="329">
        <f t="shared" ref="AM221" si="905">IF(S221="No_existen",5*$AM$10,AN221*$AM$10)</f>
        <v>0.1</v>
      </c>
      <c r="AN221" s="325">
        <f t="shared" ref="AN221" si="906">ROUND(AVERAGEIF(AO221:AO223,"&gt;0"),0)</f>
        <v>1</v>
      </c>
      <c r="AO221" s="202">
        <f t="shared" si="870"/>
        <v>1</v>
      </c>
      <c r="AP221" s="203" t="s">
        <v>614</v>
      </c>
      <c r="AQ221" s="325">
        <f t="shared" ref="AQ221" si="907">ROUND(AVERAGE(U221,Y221,AD221,AI221,AN221),0)</f>
        <v>2</v>
      </c>
      <c r="AR221" s="325" t="str">
        <f t="shared" ref="AR221" si="908">IF(AQ221&lt;1.5,"FUERTE",IF(AND(AQ221&gt;=1.5,AQ221&lt;2.5),"ACEPTABLE",IF(AQ221&gt;=5,"INEXISTENTE","DÉBIL")))</f>
        <v>ACEPTABLE</v>
      </c>
      <c r="AS221" s="327">
        <f t="shared" ref="AS221" si="909">IF(R221=0,0,ROUND((R221*AQ221),0))</f>
        <v>6</v>
      </c>
      <c r="AT221" s="327" t="str">
        <f t="shared" ref="AT221" si="910">IF(AS221&gt;=36,"GRAVE", IF(AS221&lt;=10, "LEVE", "MODERADO"))</f>
        <v>LEVE</v>
      </c>
      <c r="AU221" s="336" t="s">
        <v>1301</v>
      </c>
      <c r="AV221" s="335">
        <v>1</v>
      </c>
      <c r="AW221" s="203" t="s">
        <v>89</v>
      </c>
      <c r="AX221" s="203"/>
      <c r="AY221" s="130"/>
      <c r="AZ221" s="131"/>
      <c r="BA221" s="207"/>
      <c r="BB221" s="145"/>
      <c r="BC221" s="145"/>
      <c r="BD221" s="145"/>
      <c r="BE221" s="145"/>
      <c r="BF221" s="145"/>
      <c r="BG221" s="145"/>
      <c r="BH221" s="145"/>
    </row>
    <row r="222" spans="1:60" ht="63.75" hidden="1" customHeight="1" x14ac:dyDescent="0.2">
      <c r="A222" s="324"/>
      <c r="B222" s="324"/>
      <c r="C222" s="325"/>
      <c r="D222" s="336"/>
      <c r="E222" s="325"/>
      <c r="F222" s="324"/>
      <c r="G222" s="203"/>
      <c r="H222" s="203"/>
      <c r="I222" s="203"/>
      <c r="J222" s="324"/>
      <c r="K222" s="324"/>
      <c r="L222" s="324"/>
      <c r="M222" s="324"/>
      <c r="N222" s="324"/>
      <c r="O222" s="332"/>
      <c r="P222" s="324"/>
      <c r="Q222" s="332"/>
      <c r="R222" s="332"/>
      <c r="S222" s="128"/>
      <c r="T222" s="129">
        <f t="shared" si="820"/>
        <v>0</v>
      </c>
      <c r="U222" s="325"/>
      <c r="V222" s="325"/>
      <c r="W222" s="203"/>
      <c r="X222" s="324"/>
      <c r="Y222" s="329"/>
      <c r="Z222" s="206">
        <f t="shared" si="822"/>
        <v>0</v>
      </c>
      <c r="AA222" s="203"/>
      <c r="AB222" s="203"/>
      <c r="AC222" s="329"/>
      <c r="AD222" s="325"/>
      <c r="AE222" s="202">
        <f t="shared" si="824"/>
        <v>0</v>
      </c>
      <c r="AF222" s="203"/>
      <c r="AG222" s="203"/>
      <c r="AH222" s="329"/>
      <c r="AI222" s="325"/>
      <c r="AJ222" s="202">
        <f t="shared" si="826"/>
        <v>0</v>
      </c>
      <c r="AK222" s="203"/>
      <c r="AL222" s="203"/>
      <c r="AM222" s="329"/>
      <c r="AN222" s="325"/>
      <c r="AO222" s="202">
        <f t="shared" si="870"/>
        <v>0</v>
      </c>
      <c r="AP222" s="203"/>
      <c r="AQ222" s="325"/>
      <c r="AR222" s="325"/>
      <c r="AS222" s="327"/>
      <c r="AT222" s="327"/>
      <c r="AU222" s="336"/>
      <c r="AV222" s="334"/>
      <c r="AW222" s="203" t="s">
        <v>89</v>
      </c>
      <c r="AX222" s="203"/>
      <c r="AY222" s="130"/>
      <c r="AZ222" s="131"/>
      <c r="BA222" s="207"/>
      <c r="BB222" s="145"/>
      <c r="BC222" s="145"/>
      <c r="BD222" s="145"/>
      <c r="BE222" s="145"/>
      <c r="BF222" s="145"/>
      <c r="BG222" s="145"/>
      <c r="BH222" s="145"/>
    </row>
    <row r="223" spans="1:60" ht="63.75" hidden="1" customHeight="1" x14ac:dyDescent="0.2">
      <c r="A223" s="324"/>
      <c r="B223" s="324"/>
      <c r="C223" s="325"/>
      <c r="D223" s="336"/>
      <c r="E223" s="325"/>
      <c r="F223" s="324"/>
      <c r="G223" s="203"/>
      <c r="H223" s="203"/>
      <c r="I223" s="128"/>
      <c r="J223" s="324"/>
      <c r="K223" s="324"/>
      <c r="L223" s="324"/>
      <c r="M223" s="324"/>
      <c r="N223" s="324"/>
      <c r="O223" s="332"/>
      <c r="P223" s="324"/>
      <c r="Q223" s="332"/>
      <c r="R223" s="332"/>
      <c r="S223" s="128"/>
      <c r="T223" s="129">
        <f t="shared" si="820"/>
        <v>0</v>
      </c>
      <c r="U223" s="325"/>
      <c r="V223" s="325"/>
      <c r="W223" s="203"/>
      <c r="X223" s="324"/>
      <c r="Y223" s="329"/>
      <c r="Z223" s="206">
        <f t="shared" si="822"/>
        <v>0</v>
      </c>
      <c r="AA223" s="203"/>
      <c r="AB223" s="203"/>
      <c r="AC223" s="329"/>
      <c r="AD223" s="325"/>
      <c r="AE223" s="202">
        <f t="shared" si="824"/>
        <v>0</v>
      </c>
      <c r="AF223" s="203"/>
      <c r="AG223" s="203"/>
      <c r="AH223" s="329"/>
      <c r="AI223" s="325"/>
      <c r="AJ223" s="202">
        <f t="shared" si="826"/>
        <v>0</v>
      </c>
      <c r="AK223" s="203"/>
      <c r="AL223" s="203"/>
      <c r="AM223" s="329"/>
      <c r="AN223" s="325"/>
      <c r="AO223" s="202">
        <f t="shared" si="870"/>
        <v>0</v>
      </c>
      <c r="AP223" s="203"/>
      <c r="AQ223" s="325"/>
      <c r="AR223" s="325"/>
      <c r="AS223" s="327"/>
      <c r="AT223" s="327"/>
      <c r="AU223" s="336"/>
      <c r="AV223" s="334"/>
      <c r="AW223" s="203" t="s">
        <v>89</v>
      </c>
      <c r="AX223" s="203"/>
      <c r="AY223" s="130"/>
      <c r="AZ223" s="131"/>
      <c r="BA223" s="207"/>
      <c r="BB223" s="145"/>
      <c r="BC223" s="145"/>
      <c r="BD223" s="145"/>
      <c r="BE223" s="145"/>
      <c r="BF223" s="145"/>
      <c r="BG223" s="145"/>
      <c r="BH223" s="145"/>
    </row>
    <row r="224" spans="1:60" ht="63.75" hidden="1" customHeight="1" x14ac:dyDescent="0.2">
      <c r="A224" s="324">
        <v>72</v>
      </c>
      <c r="B224" s="324" t="s">
        <v>249</v>
      </c>
      <c r="C224" s="325" t="str">
        <f>+VLOOKUP(B224,$A$568:$B$606,2,0)</f>
        <v>CARLOS HUMBERTO MONTOYA NAVARRETE</v>
      </c>
      <c r="D224" s="336" t="s">
        <v>167</v>
      </c>
      <c r="E224" s="325"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4" t="s">
        <v>265</v>
      </c>
      <c r="G224" s="203" t="s">
        <v>260</v>
      </c>
      <c r="H224" s="203" t="s">
        <v>38</v>
      </c>
      <c r="I224" s="203" t="s">
        <v>1249</v>
      </c>
      <c r="J224" s="324" t="s">
        <v>105</v>
      </c>
      <c r="K224" s="324" t="s">
        <v>1263</v>
      </c>
      <c r="L224" s="324" t="s">
        <v>1264</v>
      </c>
      <c r="M224" s="324" t="s">
        <v>1265</v>
      </c>
      <c r="N224" s="324" t="s">
        <v>127</v>
      </c>
      <c r="O224" s="332">
        <f t="shared" ref="O224" si="911">IF(N224="ALTA",5,IF(N224="MEDIO ALTA",4,IF(N224="MEDIA",3,IF(N224="MEDIO BAJA",2,IF(N224="BAJA",1,0)))))</f>
        <v>1</v>
      </c>
      <c r="P224" s="324" t="s">
        <v>140</v>
      </c>
      <c r="Q224" s="332">
        <f t="shared" ref="Q224" si="912">IF(P224="ALTO",5,IF(P224="MEDIO-ALTO",4,IF(P224="MEDIO",3,IF(P224="MEDIO-BAJO",2,IF(P224="BAJO",1,0)))))</f>
        <v>3</v>
      </c>
      <c r="R224" s="332">
        <f t="shared" ref="R224" si="913">Q224*O224</f>
        <v>3</v>
      </c>
      <c r="S224" s="128" t="s">
        <v>315</v>
      </c>
      <c r="T224" s="129">
        <f t="shared" si="820"/>
        <v>1</v>
      </c>
      <c r="U224" s="325">
        <f t="shared" si="860"/>
        <v>1</v>
      </c>
      <c r="V224" s="325">
        <f t="shared" si="861"/>
        <v>0.6</v>
      </c>
      <c r="W224" s="203" t="s">
        <v>1283</v>
      </c>
      <c r="X224" s="324">
        <f t="shared" ref="X224" si="914">IF(S224="No_existen",5*$X$10,Y224*$X$10)</f>
        <v>0.2</v>
      </c>
      <c r="Y224" s="329">
        <f t="shared" si="863"/>
        <v>4</v>
      </c>
      <c r="Z224" s="206">
        <f t="shared" si="822"/>
        <v>4</v>
      </c>
      <c r="AA224" s="203" t="s">
        <v>318</v>
      </c>
      <c r="AB224" s="203"/>
      <c r="AC224" s="329">
        <f t="shared" ref="AC224" si="915">IF(S224="No_existen",5*$AC$10,AD224*$AC$10)</f>
        <v>0.15</v>
      </c>
      <c r="AD224" s="325">
        <f t="shared" si="865"/>
        <v>1</v>
      </c>
      <c r="AE224" s="202">
        <f t="shared" si="824"/>
        <v>1</v>
      </c>
      <c r="AF224" s="203" t="s">
        <v>295</v>
      </c>
      <c r="AG224" s="203" t="s">
        <v>1295</v>
      </c>
      <c r="AH224" s="329">
        <f t="shared" ref="AH224" si="916">IF(S224="No_existen",5*$AH$10,AI224*$AH$10)</f>
        <v>0.1</v>
      </c>
      <c r="AI224" s="325">
        <f t="shared" si="867"/>
        <v>1</v>
      </c>
      <c r="AJ224" s="202">
        <f t="shared" si="826"/>
        <v>1</v>
      </c>
      <c r="AK224" s="203" t="s">
        <v>292</v>
      </c>
      <c r="AL224" s="203" t="s">
        <v>306</v>
      </c>
      <c r="AM224" s="329">
        <f t="shared" ref="AM224" si="917">IF(S224="No_existen",5*$AM$10,AN224*$AM$10)</f>
        <v>0.1</v>
      </c>
      <c r="AN224" s="325">
        <f t="shared" ref="AN224" si="918">ROUND(AVERAGEIF(AO224:AO226,"&gt;0"),0)</f>
        <v>1</v>
      </c>
      <c r="AO224" s="202">
        <f t="shared" si="870"/>
        <v>1</v>
      </c>
      <c r="AP224" s="203" t="s">
        <v>614</v>
      </c>
      <c r="AQ224" s="325">
        <f t="shared" ref="AQ224" si="919">ROUND(AVERAGE(U224,Y224,AD224,AI224,AN224),0)</f>
        <v>2</v>
      </c>
      <c r="AR224" s="325" t="str">
        <f t="shared" ref="AR224" si="920">IF(AQ224&lt;1.5,"FUERTE",IF(AND(AQ224&gt;=1.5,AQ224&lt;2.5),"ACEPTABLE",IF(AQ224&gt;=5,"INEXISTENTE","DÉBIL")))</f>
        <v>ACEPTABLE</v>
      </c>
      <c r="AS224" s="327">
        <f t="shared" ref="AS224" si="921">IF(R224=0,0,ROUND((R224*AQ224),0))</f>
        <v>6</v>
      </c>
      <c r="AT224" s="327" t="str">
        <f t="shared" ref="AT224" si="922">IF(AS224&gt;=36,"GRAVE", IF(AS224&lt;=10, "LEVE", "MODERADO"))</f>
        <v>LEVE</v>
      </c>
      <c r="AU224" s="336" t="s">
        <v>1300</v>
      </c>
      <c r="AV224" s="335">
        <v>0</v>
      </c>
      <c r="AW224" s="203" t="s">
        <v>89</v>
      </c>
      <c r="AX224" s="203"/>
      <c r="AY224" s="130"/>
      <c r="AZ224" s="131"/>
      <c r="BA224" s="207"/>
      <c r="BB224" s="145"/>
      <c r="BC224" s="145"/>
      <c r="BD224" s="145"/>
      <c r="BE224" s="145"/>
      <c r="BF224" s="145"/>
      <c r="BG224" s="145"/>
      <c r="BH224" s="145"/>
    </row>
    <row r="225" spans="1:60" ht="63.75" hidden="1" customHeight="1" x14ac:dyDescent="0.2">
      <c r="A225" s="324"/>
      <c r="B225" s="324"/>
      <c r="C225" s="325"/>
      <c r="D225" s="336"/>
      <c r="E225" s="325"/>
      <c r="F225" s="324"/>
      <c r="G225" s="203"/>
      <c r="H225" s="203"/>
      <c r="I225" s="209"/>
      <c r="J225" s="324"/>
      <c r="K225" s="324"/>
      <c r="L225" s="324"/>
      <c r="M225" s="324"/>
      <c r="N225" s="324"/>
      <c r="O225" s="332"/>
      <c r="P225" s="324"/>
      <c r="Q225" s="332"/>
      <c r="R225" s="332"/>
      <c r="S225" s="128"/>
      <c r="T225" s="129">
        <f t="shared" si="820"/>
        <v>0</v>
      </c>
      <c r="U225" s="325"/>
      <c r="V225" s="325"/>
      <c r="W225" s="203"/>
      <c r="X225" s="324"/>
      <c r="Y225" s="329"/>
      <c r="Z225" s="206">
        <f t="shared" si="822"/>
        <v>0</v>
      </c>
      <c r="AA225" s="203"/>
      <c r="AB225" s="203"/>
      <c r="AC225" s="329"/>
      <c r="AD225" s="325"/>
      <c r="AE225" s="202">
        <f t="shared" si="824"/>
        <v>0</v>
      </c>
      <c r="AF225" s="203"/>
      <c r="AG225" s="203"/>
      <c r="AH225" s="329"/>
      <c r="AI225" s="325"/>
      <c r="AJ225" s="202">
        <f t="shared" si="826"/>
        <v>0</v>
      </c>
      <c r="AK225" s="203"/>
      <c r="AL225" s="203"/>
      <c r="AM225" s="329"/>
      <c r="AN225" s="325"/>
      <c r="AO225" s="202">
        <f t="shared" si="870"/>
        <v>0</v>
      </c>
      <c r="AP225" s="203"/>
      <c r="AQ225" s="325"/>
      <c r="AR225" s="325"/>
      <c r="AS225" s="327"/>
      <c r="AT225" s="327"/>
      <c r="AU225" s="336"/>
      <c r="AV225" s="334"/>
      <c r="AW225" s="203" t="s">
        <v>89</v>
      </c>
      <c r="AX225" s="203"/>
      <c r="AY225" s="130"/>
      <c r="AZ225" s="131"/>
      <c r="BA225" s="207"/>
      <c r="BB225" s="145"/>
      <c r="BC225" s="145"/>
      <c r="BD225" s="145"/>
      <c r="BE225" s="145"/>
      <c r="BF225" s="145"/>
      <c r="BG225" s="145"/>
      <c r="BH225" s="145"/>
    </row>
    <row r="226" spans="1:60" ht="63.75" hidden="1" customHeight="1" x14ac:dyDescent="0.2">
      <c r="A226" s="324"/>
      <c r="B226" s="324"/>
      <c r="C226" s="325"/>
      <c r="D226" s="336"/>
      <c r="E226" s="325"/>
      <c r="F226" s="324"/>
      <c r="G226" s="203"/>
      <c r="H226" s="203"/>
      <c r="I226" s="203"/>
      <c r="J226" s="324"/>
      <c r="K226" s="324"/>
      <c r="L226" s="324"/>
      <c r="M226" s="324"/>
      <c r="N226" s="324"/>
      <c r="O226" s="332"/>
      <c r="P226" s="324"/>
      <c r="Q226" s="332"/>
      <c r="R226" s="332"/>
      <c r="S226" s="128"/>
      <c r="T226" s="129">
        <f t="shared" si="820"/>
        <v>0</v>
      </c>
      <c r="U226" s="325"/>
      <c r="V226" s="325"/>
      <c r="W226" s="203"/>
      <c r="X226" s="324"/>
      <c r="Y226" s="329"/>
      <c r="Z226" s="206">
        <f t="shared" si="822"/>
        <v>0</v>
      </c>
      <c r="AA226" s="203"/>
      <c r="AB226" s="203"/>
      <c r="AC226" s="329"/>
      <c r="AD226" s="325"/>
      <c r="AE226" s="202">
        <f t="shared" si="824"/>
        <v>0</v>
      </c>
      <c r="AF226" s="203"/>
      <c r="AG226" s="203"/>
      <c r="AH226" s="329"/>
      <c r="AI226" s="325"/>
      <c r="AJ226" s="202">
        <f t="shared" si="826"/>
        <v>0</v>
      </c>
      <c r="AK226" s="203"/>
      <c r="AL226" s="203"/>
      <c r="AM226" s="329"/>
      <c r="AN226" s="325"/>
      <c r="AO226" s="202">
        <f t="shared" si="870"/>
        <v>0</v>
      </c>
      <c r="AP226" s="203"/>
      <c r="AQ226" s="325"/>
      <c r="AR226" s="325"/>
      <c r="AS226" s="327"/>
      <c r="AT226" s="327"/>
      <c r="AU226" s="336"/>
      <c r="AV226" s="334"/>
      <c r="AW226" s="203" t="s">
        <v>89</v>
      </c>
      <c r="AX226" s="203"/>
      <c r="AY226" s="130"/>
      <c r="AZ226" s="131"/>
      <c r="BA226" s="207"/>
      <c r="BB226" s="145"/>
      <c r="BC226" s="145"/>
      <c r="BD226" s="145"/>
      <c r="BE226" s="145"/>
      <c r="BF226" s="145"/>
      <c r="BG226" s="145"/>
      <c r="BH226" s="145"/>
    </row>
    <row r="227" spans="1:60" ht="63.75" hidden="1" customHeight="1" x14ac:dyDescent="0.2">
      <c r="A227" s="324">
        <v>73</v>
      </c>
      <c r="B227" s="324" t="s">
        <v>249</v>
      </c>
      <c r="C227" s="325" t="str">
        <f>+VLOOKUP(B227,$A$568:$B$606,2,0)</f>
        <v>CARLOS HUMBERTO MONTOYA NAVARRETE</v>
      </c>
      <c r="D227" s="336" t="s">
        <v>167</v>
      </c>
      <c r="E227" s="325"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4" t="s">
        <v>265</v>
      </c>
      <c r="G227" s="203" t="s">
        <v>260</v>
      </c>
      <c r="H227" s="203" t="s">
        <v>37</v>
      </c>
      <c r="I227" s="203" t="s">
        <v>1250</v>
      </c>
      <c r="J227" s="324" t="s">
        <v>111</v>
      </c>
      <c r="K227" s="324" t="s">
        <v>1266</v>
      </c>
      <c r="L227" s="324" t="s">
        <v>1267</v>
      </c>
      <c r="M227" s="324" t="s">
        <v>1268</v>
      </c>
      <c r="N227" s="324" t="s">
        <v>127</v>
      </c>
      <c r="O227" s="332">
        <f t="shared" ref="O227" si="923">IF(N227="ALTA",5,IF(N227="MEDIO ALTA",4,IF(N227="MEDIA",3,IF(N227="MEDIO BAJA",2,IF(N227="BAJA",1,0)))))</f>
        <v>1</v>
      </c>
      <c r="P227" s="324" t="s">
        <v>141</v>
      </c>
      <c r="Q227" s="332">
        <f t="shared" ref="Q227" si="924">IF(P227="ALTO",5,IF(P227="MEDIO-ALTO",4,IF(P227="MEDIO",3,IF(P227="MEDIO-BAJO",2,IF(P227="BAJO",1,0)))))</f>
        <v>1</v>
      </c>
      <c r="R227" s="332">
        <f t="shared" ref="R227" si="925">Q227*O227</f>
        <v>1</v>
      </c>
      <c r="S227" s="128" t="s">
        <v>315</v>
      </c>
      <c r="T227" s="129">
        <f t="shared" si="820"/>
        <v>1</v>
      </c>
      <c r="U227" s="325">
        <f t="shared" si="860"/>
        <v>1</v>
      </c>
      <c r="V227" s="325">
        <f t="shared" si="861"/>
        <v>0.6</v>
      </c>
      <c r="W227" s="203" t="s">
        <v>1284</v>
      </c>
      <c r="X227" s="324">
        <f t="shared" ref="X227" si="926">IF(S227="No_existen",5*$X$10,Y227*$X$10)</f>
        <v>0.2</v>
      </c>
      <c r="Y227" s="329">
        <f t="shared" si="863"/>
        <v>4</v>
      </c>
      <c r="Z227" s="206">
        <f t="shared" si="822"/>
        <v>4</v>
      </c>
      <c r="AA227" s="203" t="s">
        <v>318</v>
      </c>
      <c r="AB227" s="203"/>
      <c r="AC227" s="329">
        <f t="shared" ref="AC227" si="927">IF(S227="No_existen",5*$AC$10,AD227*$AC$10)</f>
        <v>0.15</v>
      </c>
      <c r="AD227" s="325">
        <f t="shared" si="865"/>
        <v>1</v>
      </c>
      <c r="AE227" s="202">
        <f t="shared" si="824"/>
        <v>1</v>
      </c>
      <c r="AF227" s="203" t="s">
        <v>295</v>
      </c>
      <c r="AG227" s="203" t="s">
        <v>1293</v>
      </c>
      <c r="AH227" s="329">
        <f t="shared" ref="AH227" si="928">IF(S227="No_existen",5*$AH$10,AI227*$AH$10)</f>
        <v>0.1</v>
      </c>
      <c r="AI227" s="325">
        <f t="shared" si="867"/>
        <v>1</v>
      </c>
      <c r="AJ227" s="202">
        <f t="shared" si="826"/>
        <v>1</v>
      </c>
      <c r="AK227" s="203" t="s">
        <v>292</v>
      </c>
      <c r="AL227" s="203" t="s">
        <v>306</v>
      </c>
      <c r="AM227" s="329">
        <f t="shared" ref="AM227" si="929">IF(S227="No_existen",5*$AM$10,AN227*$AM$10)</f>
        <v>0.1</v>
      </c>
      <c r="AN227" s="325">
        <f t="shared" ref="AN227" si="930">ROUND(AVERAGEIF(AO227:AO229,"&gt;0"),0)</f>
        <v>1</v>
      </c>
      <c r="AO227" s="202">
        <f t="shared" si="870"/>
        <v>1</v>
      </c>
      <c r="AP227" s="203" t="s">
        <v>614</v>
      </c>
      <c r="AQ227" s="325">
        <f t="shared" ref="AQ227" si="931">ROUND(AVERAGE(U227,Y227,AD227,AI227,AN227),0)</f>
        <v>2</v>
      </c>
      <c r="AR227" s="325" t="str">
        <f t="shared" ref="AR227" si="932">IF(AQ227&lt;1.5,"FUERTE",IF(AND(AQ227&gt;=1.5,AQ227&lt;2.5),"ACEPTABLE",IF(AQ227&gt;=5,"INEXISTENTE","DÉBIL")))</f>
        <v>ACEPTABLE</v>
      </c>
      <c r="AS227" s="327">
        <f t="shared" ref="AS227" si="933">IF(R227=0,0,ROUND((R227*AQ227),0))</f>
        <v>2</v>
      </c>
      <c r="AT227" s="327" t="str">
        <f t="shared" ref="AT227" si="934">IF(AS227&gt;=36,"GRAVE", IF(AS227&lt;=10, "LEVE", "MODERADO"))</f>
        <v>LEVE</v>
      </c>
      <c r="AU227" s="336" t="s">
        <v>1302</v>
      </c>
      <c r="AV227" s="335">
        <v>0</v>
      </c>
      <c r="AW227" s="203" t="s">
        <v>89</v>
      </c>
      <c r="AX227" s="203"/>
      <c r="AY227" s="130"/>
      <c r="AZ227" s="131"/>
      <c r="BA227" s="207"/>
      <c r="BB227" s="145"/>
      <c r="BC227" s="145"/>
      <c r="BD227" s="145"/>
      <c r="BE227" s="145"/>
      <c r="BF227" s="145"/>
      <c r="BG227" s="145"/>
      <c r="BH227" s="145"/>
    </row>
    <row r="228" spans="1:60" ht="63.75" hidden="1" customHeight="1" x14ac:dyDescent="0.2">
      <c r="A228" s="324"/>
      <c r="B228" s="324"/>
      <c r="C228" s="325"/>
      <c r="D228" s="336"/>
      <c r="E228" s="325"/>
      <c r="F228" s="324"/>
      <c r="G228" s="203" t="s">
        <v>260</v>
      </c>
      <c r="H228" s="203" t="s">
        <v>37</v>
      </c>
      <c r="I228" s="203" t="s">
        <v>1251</v>
      </c>
      <c r="J228" s="324"/>
      <c r="K228" s="324"/>
      <c r="L228" s="324"/>
      <c r="M228" s="324"/>
      <c r="N228" s="324"/>
      <c r="O228" s="332"/>
      <c r="P228" s="324"/>
      <c r="Q228" s="332"/>
      <c r="R228" s="332"/>
      <c r="S228" s="128" t="s">
        <v>315</v>
      </c>
      <c r="T228" s="129">
        <f t="shared" si="820"/>
        <v>1</v>
      </c>
      <c r="U228" s="325"/>
      <c r="V228" s="325"/>
      <c r="W228" s="210" t="s">
        <v>1285</v>
      </c>
      <c r="X228" s="324"/>
      <c r="Y228" s="329"/>
      <c r="Z228" s="206">
        <f t="shared" si="822"/>
        <v>4</v>
      </c>
      <c r="AA228" s="203" t="s">
        <v>318</v>
      </c>
      <c r="AB228" s="203"/>
      <c r="AC228" s="329"/>
      <c r="AD228" s="325"/>
      <c r="AE228" s="202">
        <f t="shared" si="824"/>
        <v>1</v>
      </c>
      <c r="AF228" s="203" t="s">
        <v>295</v>
      </c>
      <c r="AG228" s="203" t="s">
        <v>1296</v>
      </c>
      <c r="AH228" s="329"/>
      <c r="AI228" s="325"/>
      <c r="AJ228" s="202">
        <f t="shared" si="826"/>
        <v>1</v>
      </c>
      <c r="AK228" s="203" t="s">
        <v>292</v>
      </c>
      <c r="AL228" s="203" t="s">
        <v>306</v>
      </c>
      <c r="AM228" s="329"/>
      <c r="AN228" s="325"/>
      <c r="AO228" s="202">
        <f t="shared" si="870"/>
        <v>1</v>
      </c>
      <c r="AP228" s="203" t="s">
        <v>614</v>
      </c>
      <c r="AQ228" s="325"/>
      <c r="AR228" s="325"/>
      <c r="AS228" s="327"/>
      <c r="AT228" s="327"/>
      <c r="AU228" s="336"/>
      <c r="AV228" s="334"/>
      <c r="AW228" s="203" t="s">
        <v>89</v>
      </c>
      <c r="AX228" s="203"/>
      <c r="AY228" s="130"/>
      <c r="AZ228" s="131"/>
      <c r="BA228" s="207"/>
      <c r="BB228" s="145"/>
      <c r="BC228" s="145"/>
      <c r="BD228" s="145"/>
      <c r="BE228" s="145"/>
      <c r="BF228" s="145"/>
      <c r="BG228" s="145"/>
      <c r="BH228" s="145"/>
    </row>
    <row r="229" spans="1:60" ht="63.75" hidden="1" customHeight="1" x14ac:dyDescent="0.2">
      <c r="A229" s="324"/>
      <c r="B229" s="324"/>
      <c r="C229" s="325"/>
      <c r="D229" s="336"/>
      <c r="E229" s="325"/>
      <c r="F229" s="324"/>
      <c r="G229" s="203"/>
      <c r="H229" s="203"/>
      <c r="I229" s="203"/>
      <c r="J229" s="324"/>
      <c r="K229" s="324"/>
      <c r="L229" s="324"/>
      <c r="M229" s="324"/>
      <c r="N229" s="324"/>
      <c r="O229" s="332"/>
      <c r="P229" s="324"/>
      <c r="Q229" s="332"/>
      <c r="R229" s="332"/>
      <c r="S229" s="128"/>
      <c r="T229" s="129">
        <f t="shared" si="820"/>
        <v>0</v>
      </c>
      <c r="U229" s="325"/>
      <c r="V229" s="325"/>
      <c r="W229" s="203"/>
      <c r="X229" s="324"/>
      <c r="Y229" s="329"/>
      <c r="Z229" s="206">
        <f t="shared" si="822"/>
        <v>0</v>
      </c>
      <c r="AA229" s="203"/>
      <c r="AB229" s="203"/>
      <c r="AC229" s="329"/>
      <c r="AD229" s="325"/>
      <c r="AE229" s="202">
        <f t="shared" si="824"/>
        <v>0</v>
      </c>
      <c r="AF229" s="203"/>
      <c r="AG229" s="203"/>
      <c r="AH229" s="329"/>
      <c r="AI229" s="325"/>
      <c r="AJ229" s="202">
        <f t="shared" si="826"/>
        <v>0</v>
      </c>
      <c r="AK229" s="203"/>
      <c r="AL229" s="203"/>
      <c r="AM229" s="329"/>
      <c r="AN229" s="325"/>
      <c r="AO229" s="202">
        <f t="shared" si="870"/>
        <v>0</v>
      </c>
      <c r="AP229" s="203"/>
      <c r="AQ229" s="325"/>
      <c r="AR229" s="325"/>
      <c r="AS229" s="327"/>
      <c r="AT229" s="327"/>
      <c r="AU229" s="336"/>
      <c r="AV229" s="334"/>
      <c r="AW229" s="203" t="s">
        <v>89</v>
      </c>
      <c r="AX229" s="203"/>
      <c r="AY229" s="130"/>
      <c r="AZ229" s="131"/>
      <c r="BA229" s="207"/>
      <c r="BB229" s="145"/>
      <c r="BC229" s="145"/>
      <c r="BD229" s="145"/>
      <c r="BE229" s="145"/>
      <c r="BF229" s="145"/>
      <c r="BG229" s="145"/>
      <c r="BH229" s="145"/>
    </row>
    <row r="230" spans="1:60" ht="63.75" hidden="1" customHeight="1" x14ac:dyDescent="0.2">
      <c r="A230" s="324">
        <v>74</v>
      </c>
      <c r="B230" s="324" t="s">
        <v>249</v>
      </c>
      <c r="C230" s="325" t="str">
        <f>+VLOOKUP(B230,$A$568:$B$606,2,0)</f>
        <v>CARLOS HUMBERTO MONTOYA NAVARRETE</v>
      </c>
      <c r="D230" s="336" t="s">
        <v>167</v>
      </c>
      <c r="E230" s="325"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4" t="s">
        <v>265</v>
      </c>
      <c r="G230" s="203" t="s">
        <v>260</v>
      </c>
      <c r="H230" s="203" t="s">
        <v>37</v>
      </c>
      <c r="I230" s="203" t="s">
        <v>1252</v>
      </c>
      <c r="J230" s="324" t="s">
        <v>111</v>
      </c>
      <c r="K230" s="324" t="s">
        <v>1269</v>
      </c>
      <c r="L230" s="324" t="s">
        <v>1270</v>
      </c>
      <c r="M230" s="324" t="s">
        <v>1271</v>
      </c>
      <c r="N230" s="324" t="s">
        <v>127</v>
      </c>
      <c r="O230" s="332">
        <f t="shared" ref="O230" si="935">IF(N230="ALTA",5,IF(N230="MEDIO ALTA",4,IF(N230="MEDIA",3,IF(N230="MEDIO BAJA",2,IF(N230="BAJA",1,0)))))</f>
        <v>1</v>
      </c>
      <c r="P230" s="324" t="s">
        <v>141</v>
      </c>
      <c r="Q230" s="332">
        <f t="shared" ref="Q230" si="936">IF(P230="ALTO",5,IF(P230="MEDIO-ALTO",4,IF(P230="MEDIO",3,IF(P230="MEDIO-BAJO",2,IF(P230="BAJO",1,0)))))</f>
        <v>1</v>
      </c>
      <c r="R230" s="332">
        <f t="shared" ref="R230" si="937">Q230*O230</f>
        <v>1</v>
      </c>
      <c r="S230" s="128" t="s">
        <v>315</v>
      </c>
      <c r="T230" s="129">
        <f t="shared" si="820"/>
        <v>1</v>
      </c>
      <c r="U230" s="325">
        <f t="shared" si="860"/>
        <v>1</v>
      </c>
      <c r="V230" s="325">
        <f t="shared" si="861"/>
        <v>0.6</v>
      </c>
      <c r="W230" s="203" t="s">
        <v>1286</v>
      </c>
      <c r="X230" s="324">
        <f t="shared" ref="X230" si="938">IF(S230="No_existen",5*$X$10,Y230*$X$10)</f>
        <v>0.2</v>
      </c>
      <c r="Y230" s="329">
        <f t="shared" si="863"/>
        <v>4</v>
      </c>
      <c r="Z230" s="206">
        <f t="shared" si="822"/>
        <v>4</v>
      </c>
      <c r="AA230" s="203" t="s">
        <v>318</v>
      </c>
      <c r="AB230" s="203"/>
      <c r="AC230" s="329">
        <f t="shared" ref="AC230" si="939">IF(S230="No_existen",5*$AC$10,AD230*$AC$10)</f>
        <v>0.15</v>
      </c>
      <c r="AD230" s="325">
        <f t="shared" si="865"/>
        <v>1</v>
      </c>
      <c r="AE230" s="202">
        <f t="shared" si="824"/>
        <v>1</v>
      </c>
      <c r="AF230" s="203" t="s">
        <v>295</v>
      </c>
      <c r="AG230" s="203" t="s">
        <v>1296</v>
      </c>
      <c r="AH230" s="329">
        <f t="shared" ref="AH230" si="940">IF(S230="No_existen",5*$AH$10,AI230*$AH$10)</f>
        <v>0.1</v>
      </c>
      <c r="AI230" s="325">
        <f t="shared" si="867"/>
        <v>1</v>
      </c>
      <c r="AJ230" s="202">
        <f t="shared" si="826"/>
        <v>1</v>
      </c>
      <c r="AK230" s="203" t="s">
        <v>292</v>
      </c>
      <c r="AL230" s="203" t="s">
        <v>299</v>
      </c>
      <c r="AM230" s="329">
        <f t="shared" ref="AM230" si="941">IF(S230="No_existen",5*$AM$10,AN230*$AM$10)</f>
        <v>0.1</v>
      </c>
      <c r="AN230" s="325">
        <f t="shared" ref="AN230" si="942">ROUND(AVERAGEIF(AO230:AO232,"&gt;0"),0)</f>
        <v>1</v>
      </c>
      <c r="AO230" s="202">
        <f t="shared" si="870"/>
        <v>1</v>
      </c>
      <c r="AP230" s="203" t="s">
        <v>614</v>
      </c>
      <c r="AQ230" s="325">
        <f t="shared" ref="AQ230" si="943">ROUND(AVERAGE(U230,Y230,AD230,AI230,AN230),0)</f>
        <v>2</v>
      </c>
      <c r="AR230" s="325" t="str">
        <f t="shared" ref="AR230" si="944">IF(AQ230&lt;1.5,"FUERTE",IF(AND(AQ230&gt;=1.5,AQ230&lt;2.5),"ACEPTABLE",IF(AQ230&gt;=5,"INEXISTENTE","DÉBIL")))</f>
        <v>ACEPTABLE</v>
      </c>
      <c r="AS230" s="327">
        <f t="shared" ref="AS230" si="945">IF(R230=0,0,ROUND((R230*AQ230),0))</f>
        <v>2</v>
      </c>
      <c r="AT230" s="327" t="str">
        <f t="shared" ref="AT230" si="946">IF(AS230&gt;=36,"GRAVE", IF(AS230&lt;=10, "LEVE", "MODERADO"))</f>
        <v>LEVE</v>
      </c>
      <c r="AU230" s="336" t="s">
        <v>1303</v>
      </c>
      <c r="AV230" s="335">
        <v>0</v>
      </c>
      <c r="AW230" s="203" t="s">
        <v>89</v>
      </c>
      <c r="AX230" s="203"/>
      <c r="AY230" s="130"/>
      <c r="AZ230" s="131"/>
      <c r="BA230" s="207"/>
      <c r="BB230" s="145"/>
      <c r="BC230" s="145"/>
      <c r="BD230" s="145"/>
      <c r="BE230" s="145"/>
      <c r="BF230" s="145"/>
      <c r="BG230" s="145"/>
      <c r="BH230" s="145"/>
    </row>
    <row r="231" spans="1:60" ht="63.75" hidden="1" customHeight="1" x14ac:dyDescent="0.2">
      <c r="A231" s="324"/>
      <c r="B231" s="324"/>
      <c r="C231" s="325"/>
      <c r="D231" s="336"/>
      <c r="E231" s="325"/>
      <c r="F231" s="324"/>
      <c r="G231" s="203"/>
      <c r="H231" s="203"/>
      <c r="I231" s="203"/>
      <c r="J231" s="324"/>
      <c r="K231" s="324"/>
      <c r="L231" s="324"/>
      <c r="M231" s="324"/>
      <c r="N231" s="324"/>
      <c r="O231" s="332"/>
      <c r="P231" s="324"/>
      <c r="Q231" s="332"/>
      <c r="R231" s="332"/>
      <c r="S231" s="128" t="s">
        <v>315</v>
      </c>
      <c r="T231" s="129">
        <f t="shared" si="820"/>
        <v>1</v>
      </c>
      <c r="U231" s="325"/>
      <c r="V231" s="325"/>
      <c r="W231" s="203" t="s">
        <v>1287</v>
      </c>
      <c r="X231" s="324"/>
      <c r="Y231" s="329"/>
      <c r="Z231" s="206">
        <f t="shared" si="822"/>
        <v>4</v>
      </c>
      <c r="AA231" s="203" t="s">
        <v>318</v>
      </c>
      <c r="AB231" s="203"/>
      <c r="AC231" s="329"/>
      <c r="AD231" s="325"/>
      <c r="AE231" s="202">
        <f t="shared" si="824"/>
        <v>1</v>
      </c>
      <c r="AF231" s="203" t="s">
        <v>295</v>
      </c>
      <c r="AG231" s="203" t="s">
        <v>1296</v>
      </c>
      <c r="AH231" s="329"/>
      <c r="AI231" s="325"/>
      <c r="AJ231" s="202">
        <f t="shared" si="826"/>
        <v>1</v>
      </c>
      <c r="AK231" s="203" t="s">
        <v>292</v>
      </c>
      <c r="AL231" s="203" t="s">
        <v>299</v>
      </c>
      <c r="AM231" s="329"/>
      <c r="AN231" s="325"/>
      <c r="AO231" s="202">
        <f t="shared" si="870"/>
        <v>1</v>
      </c>
      <c r="AP231" s="203" t="s">
        <v>614</v>
      </c>
      <c r="AQ231" s="325"/>
      <c r="AR231" s="325"/>
      <c r="AS231" s="327"/>
      <c r="AT231" s="327"/>
      <c r="AU231" s="336"/>
      <c r="AV231" s="334"/>
      <c r="AW231" s="203" t="s">
        <v>89</v>
      </c>
      <c r="AX231" s="203"/>
      <c r="AY231" s="130"/>
      <c r="AZ231" s="131"/>
      <c r="BA231" s="207"/>
      <c r="BB231" s="145"/>
      <c r="BC231" s="145"/>
      <c r="BD231" s="145"/>
      <c r="BE231" s="145"/>
      <c r="BF231" s="145"/>
      <c r="BG231" s="145"/>
      <c r="BH231" s="145"/>
    </row>
    <row r="232" spans="1:60" ht="63.75" hidden="1" customHeight="1" x14ac:dyDescent="0.2">
      <c r="A232" s="324"/>
      <c r="B232" s="324"/>
      <c r="C232" s="325"/>
      <c r="D232" s="336"/>
      <c r="E232" s="325"/>
      <c r="F232" s="324"/>
      <c r="G232" s="203"/>
      <c r="H232" s="203"/>
      <c r="I232" s="203"/>
      <c r="J232" s="324"/>
      <c r="K232" s="324"/>
      <c r="L232" s="324"/>
      <c r="M232" s="324"/>
      <c r="N232" s="324"/>
      <c r="O232" s="332"/>
      <c r="P232" s="324"/>
      <c r="Q232" s="332"/>
      <c r="R232" s="332"/>
      <c r="S232" s="128" t="s">
        <v>315</v>
      </c>
      <c r="T232" s="129">
        <f t="shared" si="820"/>
        <v>1</v>
      </c>
      <c r="U232" s="325"/>
      <c r="V232" s="325"/>
      <c r="W232" s="203" t="s">
        <v>1288</v>
      </c>
      <c r="X232" s="324"/>
      <c r="Y232" s="329"/>
      <c r="Z232" s="206">
        <f t="shared" si="822"/>
        <v>4</v>
      </c>
      <c r="AA232" s="203" t="s">
        <v>318</v>
      </c>
      <c r="AB232" s="203"/>
      <c r="AC232" s="329"/>
      <c r="AD232" s="325"/>
      <c r="AE232" s="202">
        <f t="shared" si="824"/>
        <v>1</v>
      </c>
      <c r="AF232" s="203" t="s">
        <v>295</v>
      </c>
      <c r="AG232" s="203" t="s">
        <v>1296</v>
      </c>
      <c r="AH232" s="329"/>
      <c r="AI232" s="325"/>
      <c r="AJ232" s="202">
        <f t="shared" si="826"/>
        <v>1</v>
      </c>
      <c r="AK232" s="203" t="s">
        <v>292</v>
      </c>
      <c r="AL232" s="203" t="s">
        <v>299</v>
      </c>
      <c r="AM232" s="329"/>
      <c r="AN232" s="325"/>
      <c r="AO232" s="202">
        <f t="shared" si="870"/>
        <v>1</v>
      </c>
      <c r="AP232" s="203" t="s">
        <v>614</v>
      </c>
      <c r="AQ232" s="325"/>
      <c r="AR232" s="325"/>
      <c r="AS232" s="327"/>
      <c r="AT232" s="327"/>
      <c r="AU232" s="336"/>
      <c r="AV232" s="334"/>
      <c r="AW232" s="203" t="s">
        <v>89</v>
      </c>
      <c r="AX232" s="203"/>
      <c r="AY232" s="130"/>
      <c r="AZ232" s="131"/>
      <c r="BA232" s="207"/>
      <c r="BB232" s="145"/>
      <c r="BC232" s="145"/>
      <c r="BD232" s="145"/>
      <c r="BE232" s="145"/>
      <c r="BF232" s="145"/>
      <c r="BG232" s="145"/>
      <c r="BH232" s="145"/>
    </row>
    <row r="233" spans="1:60" ht="63.75" hidden="1" customHeight="1" x14ac:dyDescent="0.2">
      <c r="A233" s="324">
        <v>75</v>
      </c>
      <c r="B233" s="324" t="s">
        <v>249</v>
      </c>
      <c r="C233" s="325" t="str">
        <f>+VLOOKUP(B233,$A$568:$B$606,2,0)</f>
        <v>CARLOS HUMBERTO MONTOYA NAVARRETE</v>
      </c>
      <c r="D233" s="336" t="s">
        <v>167</v>
      </c>
      <c r="E233" s="325"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4" t="s">
        <v>265</v>
      </c>
      <c r="G233" s="203" t="s">
        <v>260</v>
      </c>
      <c r="H233" s="203" t="s">
        <v>37</v>
      </c>
      <c r="I233" s="203" t="s">
        <v>1253</v>
      </c>
      <c r="J233" s="324" t="s">
        <v>111</v>
      </c>
      <c r="K233" s="324" t="s">
        <v>1272</v>
      </c>
      <c r="L233" s="324" t="s">
        <v>1273</v>
      </c>
      <c r="M233" s="324" t="s">
        <v>1274</v>
      </c>
      <c r="N233" s="324" t="s">
        <v>104</v>
      </c>
      <c r="O233" s="332">
        <f t="shared" ref="O233" si="947">IF(N233="ALTA",5,IF(N233="MEDIO ALTA",4,IF(N233="MEDIA",3,IF(N233="MEDIO BAJA",2,IF(N233="BAJA",1,0)))))</f>
        <v>3</v>
      </c>
      <c r="P233" s="324" t="s">
        <v>141</v>
      </c>
      <c r="Q233" s="332">
        <f t="shared" ref="Q233" si="948">IF(P233="ALTO",5,IF(P233="MEDIO-ALTO",4,IF(P233="MEDIO",3,IF(P233="MEDIO-BAJO",2,IF(P233="BAJO",1,0)))))</f>
        <v>1</v>
      </c>
      <c r="R233" s="332">
        <f t="shared" ref="R233" si="949">Q233*O233</f>
        <v>3</v>
      </c>
      <c r="S233" s="128" t="s">
        <v>315</v>
      </c>
      <c r="T233" s="129">
        <f t="shared" si="820"/>
        <v>1</v>
      </c>
      <c r="U233" s="325">
        <f t="shared" si="860"/>
        <v>1</v>
      </c>
      <c r="V233" s="325">
        <f t="shared" si="861"/>
        <v>0.6</v>
      </c>
      <c r="W233" s="210" t="s">
        <v>1289</v>
      </c>
      <c r="X233" s="324">
        <f t="shared" ref="X233" si="950">IF(S233="No_existen",5*$X$10,Y233*$X$10)</f>
        <v>0.2</v>
      </c>
      <c r="Y233" s="329">
        <f t="shared" si="863"/>
        <v>4</v>
      </c>
      <c r="Z233" s="206">
        <f t="shared" si="822"/>
        <v>4</v>
      </c>
      <c r="AA233" s="203" t="s">
        <v>318</v>
      </c>
      <c r="AB233" s="203"/>
      <c r="AC233" s="329">
        <f t="shared" ref="AC233" si="951">IF(S233="No_existen",5*$AC$10,AD233*$AC$10)</f>
        <v>0.15</v>
      </c>
      <c r="AD233" s="325">
        <f t="shared" si="865"/>
        <v>1</v>
      </c>
      <c r="AE233" s="202">
        <f t="shared" si="824"/>
        <v>1</v>
      </c>
      <c r="AF233" s="203" t="s">
        <v>295</v>
      </c>
      <c r="AG233" s="203" t="s">
        <v>1296</v>
      </c>
      <c r="AH233" s="329">
        <f t="shared" ref="AH233" si="952">IF(S233="No_existen",5*$AH$10,AI233*$AH$10)</f>
        <v>0.1</v>
      </c>
      <c r="AI233" s="325">
        <f t="shared" si="867"/>
        <v>1</v>
      </c>
      <c r="AJ233" s="202">
        <f t="shared" si="826"/>
        <v>1</v>
      </c>
      <c r="AK233" s="203" t="s">
        <v>292</v>
      </c>
      <c r="AL233" s="203" t="s">
        <v>306</v>
      </c>
      <c r="AM233" s="329">
        <f t="shared" ref="AM233" si="953">IF(S233="No_existen",5*$AM$10,AN233*$AM$10)</f>
        <v>0.1</v>
      </c>
      <c r="AN233" s="325">
        <f t="shared" ref="AN233" si="954">ROUND(AVERAGEIF(AO233:AO235,"&gt;0"),0)</f>
        <v>1</v>
      </c>
      <c r="AO233" s="202">
        <f t="shared" si="870"/>
        <v>1</v>
      </c>
      <c r="AP233" s="203" t="s">
        <v>614</v>
      </c>
      <c r="AQ233" s="325">
        <f t="shared" ref="AQ233" si="955">ROUND(AVERAGE(U233,Y233,AD233,AI233,AN233),0)</f>
        <v>2</v>
      </c>
      <c r="AR233" s="325" t="str">
        <f t="shared" ref="AR233" si="956">IF(AQ233&lt;1.5,"FUERTE",IF(AND(AQ233&gt;=1.5,AQ233&lt;2.5),"ACEPTABLE",IF(AQ233&gt;=5,"INEXISTENTE","DÉBIL")))</f>
        <v>ACEPTABLE</v>
      </c>
      <c r="AS233" s="327">
        <f t="shared" ref="AS233" si="957">IF(R233=0,0,ROUND((R233*AQ233),0))</f>
        <v>6</v>
      </c>
      <c r="AT233" s="327" t="str">
        <f t="shared" ref="AT233" si="958">IF(AS233&gt;=36,"GRAVE", IF(AS233&lt;=10, "LEVE", "MODERADO"))</f>
        <v>LEVE</v>
      </c>
      <c r="AU233" s="336" t="s">
        <v>1304</v>
      </c>
      <c r="AV233" s="335">
        <v>0</v>
      </c>
      <c r="AW233" s="203" t="s">
        <v>89</v>
      </c>
      <c r="AX233" s="203"/>
      <c r="AY233" s="130"/>
      <c r="AZ233" s="131"/>
      <c r="BA233" s="207"/>
      <c r="BB233" s="145"/>
      <c r="BC233" s="145"/>
      <c r="BD233" s="145"/>
      <c r="BE233" s="145"/>
      <c r="BF233" s="145"/>
      <c r="BG233" s="145"/>
      <c r="BH233" s="145"/>
    </row>
    <row r="234" spans="1:60" ht="63.75" hidden="1" customHeight="1" x14ac:dyDescent="0.2">
      <c r="A234" s="324"/>
      <c r="B234" s="324"/>
      <c r="C234" s="325"/>
      <c r="D234" s="336"/>
      <c r="E234" s="325"/>
      <c r="F234" s="324"/>
      <c r="G234" s="203"/>
      <c r="H234" s="203"/>
      <c r="I234" s="203"/>
      <c r="J234" s="324"/>
      <c r="K234" s="324"/>
      <c r="L234" s="324"/>
      <c r="M234" s="324"/>
      <c r="N234" s="324"/>
      <c r="O234" s="332"/>
      <c r="P234" s="324"/>
      <c r="Q234" s="332"/>
      <c r="R234" s="332"/>
      <c r="S234" s="128"/>
      <c r="T234" s="129">
        <f t="shared" si="820"/>
        <v>0</v>
      </c>
      <c r="U234" s="325"/>
      <c r="V234" s="325"/>
      <c r="W234" s="203"/>
      <c r="X234" s="324"/>
      <c r="Y234" s="329"/>
      <c r="Z234" s="206">
        <f t="shared" si="822"/>
        <v>0</v>
      </c>
      <c r="AA234" s="203"/>
      <c r="AB234" s="203"/>
      <c r="AC234" s="329"/>
      <c r="AD234" s="325"/>
      <c r="AE234" s="202">
        <f t="shared" si="824"/>
        <v>0</v>
      </c>
      <c r="AF234" s="203"/>
      <c r="AG234" s="203"/>
      <c r="AH234" s="329"/>
      <c r="AI234" s="325"/>
      <c r="AJ234" s="202">
        <f t="shared" si="826"/>
        <v>0</v>
      </c>
      <c r="AK234" s="203"/>
      <c r="AL234" s="203"/>
      <c r="AM234" s="329"/>
      <c r="AN234" s="325"/>
      <c r="AO234" s="202">
        <f t="shared" si="870"/>
        <v>0</v>
      </c>
      <c r="AP234" s="203"/>
      <c r="AQ234" s="325"/>
      <c r="AR234" s="325"/>
      <c r="AS234" s="327"/>
      <c r="AT234" s="327"/>
      <c r="AU234" s="336"/>
      <c r="AV234" s="334"/>
      <c r="AW234" s="203" t="s">
        <v>89</v>
      </c>
      <c r="AX234" s="203"/>
      <c r="AY234" s="130"/>
      <c r="AZ234" s="131"/>
      <c r="BA234" s="207"/>
      <c r="BB234" s="145"/>
      <c r="BC234" s="145"/>
      <c r="BD234" s="145"/>
      <c r="BE234" s="145"/>
      <c r="BF234" s="145"/>
      <c r="BG234" s="145"/>
      <c r="BH234" s="145"/>
    </row>
    <row r="235" spans="1:60" ht="63.75" hidden="1" customHeight="1" x14ac:dyDescent="0.2">
      <c r="A235" s="324"/>
      <c r="B235" s="324"/>
      <c r="C235" s="325"/>
      <c r="D235" s="336"/>
      <c r="E235" s="325"/>
      <c r="F235" s="324"/>
      <c r="G235" s="203"/>
      <c r="H235" s="203"/>
      <c r="I235" s="203"/>
      <c r="J235" s="324"/>
      <c r="K235" s="324"/>
      <c r="L235" s="324"/>
      <c r="M235" s="324"/>
      <c r="N235" s="324"/>
      <c r="O235" s="332"/>
      <c r="P235" s="324"/>
      <c r="Q235" s="332"/>
      <c r="R235" s="332"/>
      <c r="S235" s="128"/>
      <c r="T235" s="129">
        <f t="shared" si="820"/>
        <v>0</v>
      </c>
      <c r="U235" s="325"/>
      <c r="V235" s="325"/>
      <c r="W235" s="203"/>
      <c r="X235" s="324"/>
      <c r="Y235" s="329"/>
      <c r="Z235" s="206">
        <f t="shared" si="822"/>
        <v>0</v>
      </c>
      <c r="AA235" s="203"/>
      <c r="AB235" s="203"/>
      <c r="AC235" s="329"/>
      <c r="AD235" s="325"/>
      <c r="AE235" s="202">
        <f t="shared" si="824"/>
        <v>0</v>
      </c>
      <c r="AF235" s="203"/>
      <c r="AG235" s="203"/>
      <c r="AH235" s="329"/>
      <c r="AI235" s="325"/>
      <c r="AJ235" s="202">
        <f t="shared" si="826"/>
        <v>0</v>
      </c>
      <c r="AK235" s="203"/>
      <c r="AL235" s="203"/>
      <c r="AM235" s="329"/>
      <c r="AN235" s="325"/>
      <c r="AO235" s="202">
        <f t="shared" si="870"/>
        <v>0</v>
      </c>
      <c r="AP235" s="203"/>
      <c r="AQ235" s="325"/>
      <c r="AR235" s="325"/>
      <c r="AS235" s="327"/>
      <c r="AT235" s="327"/>
      <c r="AU235" s="336"/>
      <c r="AV235" s="334"/>
      <c r="AW235" s="203" t="s">
        <v>89</v>
      </c>
      <c r="AX235" s="203"/>
      <c r="AY235" s="130"/>
      <c r="AZ235" s="131"/>
      <c r="BA235" s="207"/>
      <c r="BB235" s="145"/>
      <c r="BC235" s="145"/>
      <c r="BD235" s="145"/>
      <c r="BE235" s="145"/>
      <c r="BF235" s="145"/>
      <c r="BG235" s="145"/>
      <c r="BH235" s="145"/>
    </row>
    <row r="236" spans="1:60" ht="63.75" hidden="1" customHeight="1" x14ac:dyDescent="0.2">
      <c r="A236" s="324">
        <v>76</v>
      </c>
      <c r="B236" s="324" t="s">
        <v>249</v>
      </c>
      <c r="C236" s="325" t="str">
        <f>+VLOOKUP(B236,$A$568:$B$606,2,0)</f>
        <v>CARLOS HUMBERTO MONTOYA NAVARRETE</v>
      </c>
      <c r="D236" s="336" t="s">
        <v>167</v>
      </c>
      <c r="E236" s="325"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4" t="s">
        <v>265</v>
      </c>
      <c r="G236" s="203" t="s">
        <v>261</v>
      </c>
      <c r="H236" s="203" t="s">
        <v>41</v>
      </c>
      <c r="I236" s="203" t="s">
        <v>1254</v>
      </c>
      <c r="J236" s="324" t="s">
        <v>111</v>
      </c>
      <c r="K236" s="324" t="s">
        <v>1275</v>
      </c>
      <c r="L236" s="324" t="s">
        <v>1276</v>
      </c>
      <c r="M236" s="324" t="s">
        <v>1277</v>
      </c>
      <c r="N236" s="324" t="s">
        <v>104</v>
      </c>
      <c r="O236" s="332">
        <f t="shared" ref="O236" si="959">IF(N236="ALTA",5,IF(N236="MEDIO ALTA",4,IF(N236="MEDIA",3,IF(N236="MEDIO BAJA",2,IF(N236="BAJA",1,0)))))</f>
        <v>3</v>
      </c>
      <c r="P236" s="324" t="s">
        <v>141</v>
      </c>
      <c r="Q236" s="332">
        <f t="shared" ref="Q236" si="960">IF(P236="ALTO",5,IF(P236="MEDIO-ALTO",4,IF(P236="MEDIO",3,IF(P236="MEDIO-BAJO",2,IF(P236="BAJO",1,0)))))</f>
        <v>1</v>
      </c>
      <c r="R236" s="332">
        <f t="shared" ref="R236" si="961">Q236*O236</f>
        <v>3</v>
      </c>
      <c r="S236" s="128" t="s">
        <v>315</v>
      </c>
      <c r="T236" s="129">
        <f t="shared" si="820"/>
        <v>1</v>
      </c>
      <c r="U236" s="325">
        <f t="shared" si="860"/>
        <v>1</v>
      </c>
      <c r="V236" s="325">
        <f t="shared" si="861"/>
        <v>0.6</v>
      </c>
      <c r="W236" s="210" t="s">
        <v>1290</v>
      </c>
      <c r="X236" s="324">
        <f t="shared" ref="X236" si="962">IF(S236="No_existen",5*$X$10,Y236*$X$10)</f>
        <v>0.2</v>
      </c>
      <c r="Y236" s="329">
        <f t="shared" si="863"/>
        <v>4</v>
      </c>
      <c r="Z236" s="206">
        <f t="shared" si="822"/>
        <v>4</v>
      </c>
      <c r="AA236" s="203" t="s">
        <v>318</v>
      </c>
      <c r="AB236" s="203"/>
      <c r="AC236" s="329">
        <f t="shared" ref="AC236" si="963">IF(S236="No_existen",5*$AC$10,AD236*$AC$10)</f>
        <v>0.44999999999999996</v>
      </c>
      <c r="AD236" s="325">
        <f t="shared" si="865"/>
        <v>3</v>
      </c>
      <c r="AE236" s="202">
        <f t="shared" si="824"/>
        <v>1</v>
      </c>
      <c r="AF236" s="203" t="s">
        <v>295</v>
      </c>
      <c r="AG236" s="203" t="s">
        <v>1297</v>
      </c>
      <c r="AH236" s="329">
        <f t="shared" ref="AH236" si="964">IF(S236="No_existen",5*$AH$10,AI236*$AH$10)</f>
        <v>0.1</v>
      </c>
      <c r="AI236" s="325">
        <f t="shared" si="867"/>
        <v>1</v>
      </c>
      <c r="AJ236" s="202">
        <f t="shared" si="826"/>
        <v>1</v>
      </c>
      <c r="AK236" s="203" t="s">
        <v>292</v>
      </c>
      <c r="AL236" s="203" t="s">
        <v>306</v>
      </c>
      <c r="AM236" s="329">
        <f t="shared" ref="AM236" si="965">IF(S236="No_existen",5*$AM$10,AN236*$AM$10)</f>
        <v>0.1</v>
      </c>
      <c r="AN236" s="325">
        <f t="shared" ref="AN236" si="966">ROUND(AVERAGEIF(AO236:AO238,"&gt;0"),0)</f>
        <v>1</v>
      </c>
      <c r="AO236" s="202">
        <f t="shared" si="870"/>
        <v>1</v>
      </c>
      <c r="AP236" s="203" t="s">
        <v>614</v>
      </c>
      <c r="AQ236" s="325">
        <f t="shared" ref="AQ236" si="967">ROUND(AVERAGE(U236,Y236,AD236,AI236,AN236),0)</f>
        <v>2</v>
      </c>
      <c r="AR236" s="325" t="str">
        <f t="shared" ref="AR236" si="968">IF(AQ236&lt;1.5,"FUERTE",IF(AND(AQ236&gt;=1.5,AQ236&lt;2.5),"ACEPTABLE",IF(AQ236&gt;=5,"INEXISTENTE","DÉBIL")))</f>
        <v>ACEPTABLE</v>
      </c>
      <c r="AS236" s="327">
        <f t="shared" ref="AS236" si="969">IF(R236=0,0,ROUND((R236*AQ236),0))</f>
        <v>6</v>
      </c>
      <c r="AT236" s="327" t="str">
        <f t="shared" ref="AT236" si="970">IF(AS236&gt;=36,"GRAVE", IF(AS236&lt;=10, "LEVE", "MODERADO"))</f>
        <v>LEVE</v>
      </c>
      <c r="AU236" s="336" t="s">
        <v>1305</v>
      </c>
      <c r="AV236" s="335">
        <v>0</v>
      </c>
      <c r="AW236" s="203" t="s">
        <v>89</v>
      </c>
      <c r="AX236" s="203"/>
      <c r="AY236" s="130"/>
      <c r="AZ236" s="131"/>
      <c r="BA236" s="207"/>
      <c r="BB236" s="145"/>
      <c r="BC236" s="145"/>
      <c r="BD236" s="145"/>
      <c r="BE236" s="145"/>
      <c r="BF236" s="145"/>
      <c r="BG236" s="145"/>
      <c r="BH236" s="145"/>
    </row>
    <row r="237" spans="1:60" ht="63.75" hidden="1" customHeight="1" x14ac:dyDescent="0.2">
      <c r="A237" s="324"/>
      <c r="B237" s="324"/>
      <c r="C237" s="325"/>
      <c r="D237" s="336"/>
      <c r="E237" s="325"/>
      <c r="F237" s="324"/>
      <c r="G237" s="203"/>
      <c r="H237" s="203"/>
      <c r="I237" s="127"/>
      <c r="J237" s="324"/>
      <c r="K237" s="324"/>
      <c r="L237" s="324"/>
      <c r="M237" s="324"/>
      <c r="N237" s="324"/>
      <c r="O237" s="332"/>
      <c r="P237" s="324"/>
      <c r="Q237" s="332"/>
      <c r="R237" s="332"/>
      <c r="S237" s="128" t="s">
        <v>315</v>
      </c>
      <c r="T237" s="129">
        <f t="shared" si="820"/>
        <v>1</v>
      </c>
      <c r="U237" s="325"/>
      <c r="V237" s="325"/>
      <c r="W237" s="210" t="s">
        <v>1291</v>
      </c>
      <c r="X237" s="324"/>
      <c r="Y237" s="329"/>
      <c r="Z237" s="206">
        <f t="shared" si="822"/>
        <v>0</v>
      </c>
      <c r="AA237" s="203"/>
      <c r="AB237" s="203"/>
      <c r="AC237" s="329"/>
      <c r="AD237" s="325"/>
      <c r="AE237" s="202">
        <f t="shared" si="824"/>
        <v>0</v>
      </c>
      <c r="AF237" s="203"/>
      <c r="AG237" s="203" t="s">
        <v>1298</v>
      </c>
      <c r="AH237" s="329"/>
      <c r="AI237" s="325"/>
      <c r="AJ237" s="202">
        <f t="shared" si="826"/>
        <v>1</v>
      </c>
      <c r="AK237" s="203" t="s">
        <v>292</v>
      </c>
      <c r="AL237" s="203" t="s">
        <v>306</v>
      </c>
      <c r="AM237" s="329"/>
      <c r="AN237" s="325"/>
      <c r="AO237" s="202">
        <f t="shared" si="870"/>
        <v>1</v>
      </c>
      <c r="AP237" s="203" t="s">
        <v>614</v>
      </c>
      <c r="AQ237" s="325"/>
      <c r="AR237" s="325"/>
      <c r="AS237" s="327"/>
      <c r="AT237" s="327"/>
      <c r="AU237" s="336"/>
      <c r="AV237" s="334"/>
      <c r="AW237" s="203" t="s">
        <v>89</v>
      </c>
      <c r="AX237" s="203"/>
      <c r="AY237" s="130"/>
      <c r="AZ237" s="131"/>
      <c r="BA237" s="207"/>
      <c r="BB237" s="145"/>
      <c r="BC237" s="145"/>
      <c r="BD237" s="145"/>
      <c r="BE237" s="145"/>
      <c r="BF237" s="145"/>
      <c r="BG237" s="145"/>
      <c r="BH237" s="145"/>
    </row>
    <row r="238" spans="1:60" ht="63.75" hidden="1" customHeight="1" x14ac:dyDescent="0.2">
      <c r="A238" s="324"/>
      <c r="B238" s="324"/>
      <c r="C238" s="325"/>
      <c r="D238" s="336"/>
      <c r="E238" s="325"/>
      <c r="F238" s="324"/>
      <c r="G238" s="203"/>
      <c r="H238" s="203"/>
      <c r="I238" s="127"/>
      <c r="J238" s="324"/>
      <c r="K238" s="324"/>
      <c r="L238" s="324"/>
      <c r="M238" s="324"/>
      <c r="N238" s="324"/>
      <c r="O238" s="332"/>
      <c r="P238" s="324"/>
      <c r="Q238" s="332"/>
      <c r="R238" s="332"/>
      <c r="S238" s="128" t="s">
        <v>315</v>
      </c>
      <c r="T238" s="129">
        <f t="shared" si="820"/>
        <v>1</v>
      </c>
      <c r="U238" s="325"/>
      <c r="V238" s="325"/>
      <c r="W238" s="210" t="s">
        <v>1292</v>
      </c>
      <c r="X238" s="324"/>
      <c r="Y238" s="329"/>
      <c r="Z238" s="206">
        <f t="shared" si="822"/>
        <v>4</v>
      </c>
      <c r="AA238" s="203" t="s">
        <v>318</v>
      </c>
      <c r="AB238" s="203"/>
      <c r="AC238" s="329"/>
      <c r="AD238" s="325"/>
      <c r="AE238" s="202">
        <f t="shared" si="824"/>
        <v>4</v>
      </c>
      <c r="AF238" s="203" t="s">
        <v>294</v>
      </c>
      <c r="AG238" s="203" t="s">
        <v>1298</v>
      </c>
      <c r="AH238" s="329"/>
      <c r="AI238" s="325"/>
      <c r="AJ238" s="202">
        <f t="shared" si="826"/>
        <v>1</v>
      </c>
      <c r="AK238" s="203" t="s">
        <v>292</v>
      </c>
      <c r="AL238" s="203" t="s">
        <v>306</v>
      </c>
      <c r="AM238" s="329"/>
      <c r="AN238" s="325"/>
      <c r="AO238" s="202">
        <f t="shared" si="870"/>
        <v>1</v>
      </c>
      <c r="AP238" s="203" t="s">
        <v>614</v>
      </c>
      <c r="AQ238" s="325"/>
      <c r="AR238" s="325"/>
      <c r="AS238" s="327"/>
      <c r="AT238" s="327"/>
      <c r="AU238" s="336"/>
      <c r="AV238" s="334"/>
      <c r="AW238" s="203" t="s">
        <v>89</v>
      </c>
      <c r="AX238" s="203"/>
      <c r="AY238" s="130"/>
      <c r="AZ238" s="131"/>
      <c r="BA238" s="207"/>
      <c r="BB238" s="145"/>
      <c r="BC238" s="145"/>
      <c r="BD238" s="145"/>
      <c r="BE238" s="145"/>
      <c r="BF238" s="145"/>
      <c r="BG238" s="145"/>
      <c r="BH238" s="145"/>
    </row>
    <row r="239" spans="1:60" ht="63.75" hidden="1" customHeight="1" x14ac:dyDescent="0.2">
      <c r="A239" s="324">
        <v>77</v>
      </c>
      <c r="B239" s="324" t="s">
        <v>248</v>
      </c>
      <c r="C239" s="325" t="str">
        <f>+VLOOKUP(B239,$A$568:$B$606,2,0)</f>
        <v>GLORIA INÉS HINCAPIÉ</v>
      </c>
      <c r="D239" s="336" t="s">
        <v>167</v>
      </c>
      <c r="E239" s="325"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4" t="s">
        <v>265</v>
      </c>
      <c r="G239" s="203" t="s">
        <v>260</v>
      </c>
      <c r="H239" s="203" t="s">
        <v>37</v>
      </c>
      <c r="I239" s="127" t="s">
        <v>1306</v>
      </c>
      <c r="J239" s="324" t="s">
        <v>142</v>
      </c>
      <c r="K239" s="337" t="s">
        <v>1320</v>
      </c>
      <c r="L239" s="337" t="s">
        <v>1321</v>
      </c>
      <c r="M239" s="337" t="s">
        <v>1162</v>
      </c>
      <c r="N239" s="324" t="s">
        <v>127</v>
      </c>
      <c r="O239" s="332">
        <f t="shared" ref="O239" si="971">IF(N239="ALTA",5,IF(N239="MEDIO ALTA",4,IF(N239="MEDIA",3,IF(N239="MEDIO BAJA",2,IF(N239="BAJA",1,0)))))</f>
        <v>1</v>
      </c>
      <c r="P239" s="324" t="s">
        <v>209</v>
      </c>
      <c r="Q239" s="332">
        <f t="shared" ref="Q239" si="972">IF(P239="ALTO",5,IF(P239="MEDIO-ALTO",4,IF(P239="MEDIO",3,IF(P239="MEDIO-BAJO",2,IF(P239="BAJO",1,0)))))</f>
        <v>4</v>
      </c>
      <c r="R239" s="332">
        <f t="shared" ref="R239" si="973">Q239*O239</f>
        <v>4</v>
      </c>
      <c r="S239" s="128" t="s">
        <v>315</v>
      </c>
      <c r="T239" s="129">
        <f t="shared" si="820"/>
        <v>1</v>
      </c>
      <c r="U239" s="325">
        <f t="shared" si="860"/>
        <v>1</v>
      </c>
      <c r="V239" s="325">
        <f t="shared" si="861"/>
        <v>0.6</v>
      </c>
      <c r="W239" s="203" t="s">
        <v>1341</v>
      </c>
      <c r="X239" s="324">
        <f t="shared" ref="X239" si="974">IF(S239="No_existen",5*$X$10,Y239*$X$10)</f>
        <v>0.2</v>
      </c>
      <c r="Y239" s="329">
        <f t="shared" si="863"/>
        <v>4</v>
      </c>
      <c r="Z239" s="206">
        <f t="shared" si="822"/>
        <v>4</v>
      </c>
      <c r="AA239" s="203" t="s">
        <v>318</v>
      </c>
      <c r="AB239" s="203"/>
      <c r="AC239" s="329">
        <f t="shared" ref="AC239" si="975">IF(S239="No_existen",5*$AC$10,AD239*$AC$10)</f>
        <v>0.3</v>
      </c>
      <c r="AD239" s="325">
        <f t="shared" si="865"/>
        <v>2</v>
      </c>
      <c r="AE239" s="202">
        <f t="shared" si="824"/>
        <v>1</v>
      </c>
      <c r="AF239" s="203" t="s">
        <v>295</v>
      </c>
      <c r="AG239" s="203" t="s">
        <v>1358</v>
      </c>
      <c r="AH239" s="329">
        <f t="shared" ref="AH239" si="976">IF(S239="No_existen",5*$AH$10,AI239*$AH$10)</f>
        <v>0.1</v>
      </c>
      <c r="AI239" s="325">
        <f t="shared" si="867"/>
        <v>1</v>
      </c>
      <c r="AJ239" s="202">
        <f t="shared" si="826"/>
        <v>1</v>
      </c>
      <c r="AK239" s="203" t="s">
        <v>292</v>
      </c>
      <c r="AL239" s="203" t="s">
        <v>299</v>
      </c>
      <c r="AM239" s="329">
        <f t="shared" ref="AM239" si="977">IF(S239="No_existen",5*$AM$10,AN239*$AM$10)</f>
        <v>0.1</v>
      </c>
      <c r="AN239" s="325">
        <f t="shared" ref="AN239" si="978">ROUND(AVERAGEIF(AO239:AO241,"&gt;0"),0)</f>
        <v>1</v>
      </c>
      <c r="AO239" s="202">
        <f t="shared" si="870"/>
        <v>1</v>
      </c>
      <c r="AP239" s="203" t="s">
        <v>614</v>
      </c>
      <c r="AQ239" s="325">
        <f t="shared" ref="AQ239" si="979">ROUND(AVERAGE(U239,Y239,AD239,AI239,AN239),0)</f>
        <v>2</v>
      </c>
      <c r="AR239" s="325" t="str">
        <f t="shared" ref="AR239" si="980">IF(AQ239&lt;1.5,"FUERTE",IF(AND(AQ239&gt;=1.5,AQ239&lt;2.5),"ACEPTABLE",IF(AQ239&gt;=5,"INEXISTENTE","DÉBIL")))</f>
        <v>ACEPTABLE</v>
      </c>
      <c r="AS239" s="327">
        <f t="shared" ref="AS239" si="981">IF(R239=0,0,ROUND((R239*AQ239),0))</f>
        <v>8</v>
      </c>
      <c r="AT239" s="327" t="str">
        <f t="shared" ref="AT239" si="982">IF(AS239&gt;=36,"GRAVE", IF(AS239&lt;=10, "LEVE", "MODERADO"))</f>
        <v>LEVE</v>
      </c>
      <c r="AU239" s="337" t="s">
        <v>1364</v>
      </c>
      <c r="AV239" s="338">
        <v>0</v>
      </c>
      <c r="AW239" s="203" t="s">
        <v>89</v>
      </c>
      <c r="AX239" s="203"/>
      <c r="AY239" s="130"/>
      <c r="AZ239" s="131"/>
      <c r="BA239" s="207"/>
      <c r="BB239" s="145"/>
      <c r="BC239" s="145"/>
      <c r="BD239" s="145"/>
      <c r="BE239" s="145"/>
      <c r="BF239" s="145"/>
      <c r="BG239" s="145"/>
      <c r="BH239" s="145"/>
    </row>
    <row r="240" spans="1:60" ht="63.75" hidden="1" customHeight="1" x14ac:dyDescent="0.2">
      <c r="A240" s="324"/>
      <c r="B240" s="324"/>
      <c r="C240" s="325"/>
      <c r="D240" s="336"/>
      <c r="E240" s="325"/>
      <c r="F240" s="324"/>
      <c r="G240" s="203"/>
      <c r="H240" s="203"/>
      <c r="I240" s="127"/>
      <c r="J240" s="324"/>
      <c r="K240" s="337"/>
      <c r="L240" s="337"/>
      <c r="M240" s="337"/>
      <c r="N240" s="324"/>
      <c r="O240" s="332"/>
      <c r="P240" s="324"/>
      <c r="Q240" s="332"/>
      <c r="R240" s="332"/>
      <c r="S240" s="128" t="s">
        <v>315</v>
      </c>
      <c r="T240" s="129">
        <f t="shared" si="820"/>
        <v>1</v>
      </c>
      <c r="U240" s="325"/>
      <c r="V240" s="325"/>
      <c r="W240" s="203" t="s">
        <v>1342</v>
      </c>
      <c r="X240" s="324"/>
      <c r="Y240" s="329"/>
      <c r="Z240" s="206">
        <f t="shared" si="822"/>
        <v>4</v>
      </c>
      <c r="AA240" s="203" t="s">
        <v>318</v>
      </c>
      <c r="AB240" s="203"/>
      <c r="AC240" s="329"/>
      <c r="AD240" s="325"/>
      <c r="AE240" s="202">
        <f t="shared" si="824"/>
        <v>4</v>
      </c>
      <c r="AF240" s="203" t="s">
        <v>294</v>
      </c>
      <c r="AG240" s="203"/>
      <c r="AH240" s="329"/>
      <c r="AI240" s="325"/>
      <c r="AJ240" s="202">
        <f t="shared" si="826"/>
        <v>1</v>
      </c>
      <c r="AK240" s="203" t="s">
        <v>292</v>
      </c>
      <c r="AL240" s="203" t="s">
        <v>306</v>
      </c>
      <c r="AM240" s="329"/>
      <c r="AN240" s="325"/>
      <c r="AO240" s="202">
        <f t="shared" si="870"/>
        <v>1</v>
      </c>
      <c r="AP240" s="203" t="s">
        <v>614</v>
      </c>
      <c r="AQ240" s="325"/>
      <c r="AR240" s="325"/>
      <c r="AS240" s="327"/>
      <c r="AT240" s="327"/>
      <c r="AU240" s="337"/>
      <c r="AV240" s="337"/>
      <c r="AW240" s="203" t="s">
        <v>89</v>
      </c>
      <c r="AX240" s="203"/>
      <c r="AY240" s="130"/>
      <c r="AZ240" s="131"/>
      <c r="BA240" s="207"/>
      <c r="BB240" s="145"/>
      <c r="BC240" s="145"/>
      <c r="BD240" s="145"/>
      <c r="BE240" s="145"/>
      <c r="BF240" s="145"/>
      <c r="BG240" s="145"/>
      <c r="BH240" s="145"/>
    </row>
    <row r="241" spans="1:60" ht="63.75" hidden="1" customHeight="1" x14ac:dyDescent="0.2">
      <c r="A241" s="324"/>
      <c r="B241" s="324"/>
      <c r="C241" s="325"/>
      <c r="D241" s="336"/>
      <c r="E241" s="325"/>
      <c r="F241" s="324"/>
      <c r="G241" s="203"/>
      <c r="H241" s="203"/>
      <c r="I241" s="127"/>
      <c r="J241" s="324"/>
      <c r="K241" s="337"/>
      <c r="L241" s="337"/>
      <c r="M241" s="337"/>
      <c r="N241" s="324"/>
      <c r="O241" s="332"/>
      <c r="P241" s="324"/>
      <c r="Q241" s="332"/>
      <c r="R241" s="332"/>
      <c r="S241" s="128" t="s">
        <v>315</v>
      </c>
      <c r="T241" s="129">
        <f t="shared" si="820"/>
        <v>1</v>
      </c>
      <c r="U241" s="325"/>
      <c r="V241" s="325"/>
      <c r="W241" s="203" t="s">
        <v>1343</v>
      </c>
      <c r="X241" s="324"/>
      <c r="Y241" s="329"/>
      <c r="Z241" s="206">
        <f t="shared" si="822"/>
        <v>4</v>
      </c>
      <c r="AA241" s="203" t="s">
        <v>318</v>
      </c>
      <c r="AB241" s="203"/>
      <c r="AC241" s="329"/>
      <c r="AD241" s="325"/>
      <c r="AE241" s="202">
        <f t="shared" si="824"/>
        <v>1</v>
      </c>
      <c r="AF241" s="203" t="s">
        <v>295</v>
      </c>
      <c r="AG241" s="203" t="s">
        <v>1358</v>
      </c>
      <c r="AH241" s="329"/>
      <c r="AI241" s="325"/>
      <c r="AJ241" s="202">
        <f t="shared" si="826"/>
        <v>1</v>
      </c>
      <c r="AK241" s="203" t="s">
        <v>292</v>
      </c>
      <c r="AL241" s="203" t="s">
        <v>306</v>
      </c>
      <c r="AM241" s="329"/>
      <c r="AN241" s="325"/>
      <c r="AO241" s="202">
        <f t="shared" si="870"/>
        <v>1</v>
      </c>
      <c r="AP241" s="203" t="s">
        <v>614</v>
      </c>
      <c r="AQ241" s="325"/>
      <c r="AR241" s="325"/>
      <c r="AS241" s="327"/>
      <c r="AT241" s="327"/>
      <c r="AU241" s="337"/>
      <c r="AV241" s="337"/>
      <c r="AW241" s="203" t="s">
        <v>89</v>
      </c>
      <c r="AX241" s="203"/>
      <c r="AY241" s="130"/>
      <c r="AZ241" s="131"/>
      <c r="BA241" s="207"/>
      <c r="BB241" s="145"/>
      <c r="BC241" s="145"/>
      <c r="BD241" s="145"/>
      <c r="BE241" s="145"/>
      <c r="BF241" s="145"/>
      <c r="BG241" s="145"/>
      <c r="BH241" s="145"/>
    </row>
    <row r="242" spans="1:60" ht="63.75" hidden="1" customHeight="1" x14ac:dyDescent="0.2">
      <c r="A242" s="324">
        <v>78</v>
      </c>
      <c r="B242" s="324" t="s">
        <v>248</v>
      </c>
      <c r="C242" s="325" t="str">
        <f>+VLOOKUP(B242,$A$568:$B$606,2,0)</f>
        <v>GLORIA INÉS HINCAPIÉ</v>
      </c>
      <c r="D242" s="336" t="s">
        <v>167</v>
      </c>
      <c r="E242" s="325"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4" t="s">
        <v>265</v>
      </c>
      <c r="G242" s="203" t="s">
        <v>260</v>
      </c>
      <c r="H242" s="203" t="s">
        <v>38</v>
      </c>
      <c r="I242" s="127" t="s">
        <v>1307</v>
      </c>
      <c r="J242" s="324" t="s">
        <v>105</v>
      </c>
      <c r="K242" s="337" t="s">
        <v>1322</v>
      </c>
      <c r="L242" s="324" t="s">
        <v>1323</v>
      </c>
      <c r="M242" s="324" t="s">
        <v>1147</v>
      </c>
      <c r="N242" s="324" t="s">
        <v>127</v>
      </c>
      <c r="O242" s="332">
        <f t="shared" ref="O242" si="983">IF(N242="ALTA",5,IF(N242="MEDIO ALTA",4,IF(N242="MEDIA",3,IF(N242="MEDIO BAJA",2,IF(N242="BAJA",1,0)))))</f>
        <v>1</v>
      </c>
      <c r="P242" s="324" t="s">
        <v>209</v>
      </c>
      <c r="Q242" s="332">
        <f t="shared" ref="Q242" si="984">IF(P242="ALTO",5,IF(P242="MEDIO-ALTO",4,IF(P242="MEDIO",3,IF(P242="MEDIO-BAJO",2,IF(P242="BAJO",1,0)))))</f>
        <v>4</v>
      </c>
      <c r="R242" s="332">
        <f t="shared" ref="R242" si="985">Q242*O242</f>
        <v>4</v>
      </c>
      <c r="S242" s="128" t="s">
        <v>314</v>
      </c>
      <c r="T242" s="129">
        <f t="shared" si="820"/>
        <v>2</v>
      </c>
      <c r="U242" s="325">
        <f t="shared" si="860"/>
        <v>2</v>
      </c>
      <c r="V242" s="325">
        <f t="shared" si="861"/>
        <v>1.2</v>
      </c>
      <c r="W242" s="203" t="s">
        <v>1344</v>
      </c>
      <c r="X242" s="324">
        <f t="shared" ref="X242" si="986">IF(S242="No_existen",5*$X$10,Y242*$X$10)</f>
        <v>0.2</v>
      </c>
      <c r="Y242" s="329">
        <f t="shared" si="863"/>
        <v>4</v>
      </c>
      <c r="Z242" s="206">
        <f t="shared" si="822"/>
        <v>4</v>
      </c>
      <c r="AA242" s="203" t="s">
        <v>318</v>
      </c>
      <c r="AB242" s="203"/>
      <c r="AC242" s="329">
        <f t="shared" ref="AC242" si="987">IF(S242="No_existen",5*$AC$10,AD242*$AC$10)</f>
        <v>0.15</v>
      </c>
      <c r="AD242" s="325">
        <f t="shared" si="865"/>
        <v>1</v>
      </c>
      <c r="AE242" s="202">
        <f t="shared" si="824"/>
        <v>1</v>
      </c>
      <c r="AF242" s="203" t="s">
        <v>295</v>
      </c>
      <c r="AG242" s="203"/>
      <c r="AH242" s="329">
        <f t="shared" ref="AH242" si="988">IF(S242="No_existen",5*$AH$10,AI242*$AH$10)</f>
        <v>0.1</v>
      </c>
      <c r="AI242" s="325">
        <f t="shared" si="867"/>
        <v>1</v>
      </c>
      <c r="AJ242" s="202">
        <f t="shared" si="826"/>
        <v>1</v>
      </c>
      <c r="AK242" s="203" t="s">
        <v>292</v>
      </c>
      <c r="AL242" s="203" t="s">
        <v>307</v>
      </c>
      <c r="AM242" s="329">
        <f t="shared" ref="AM242" si="989">IF(S242="No_existen",5*$AM$10,AN242*$AM$10)</f>
        <v>0.1</v>
      </c>
      <c r="AN242" s="325">
        <f t="shared" ref="AN242" si="990">ROUND(AVERAGEIF(AO242:AO244,"&gt;0"),0)</f>
        <v>1</v>
      </c>
      <c r="AO242" s="202">
        <f t="shared" si="870"/>
        <v>1</v>
      </c>
      <c r="AP242" s="203" t="s">
        <v>614</v>
      </c>
      <c r="AQ242" s="325">
        <f t="shared" ref="AQ242" si="991">ROUND(AVERAGE(U242,Y242,AD242,AI242,AN242),0)</f>
        <v>2</v>
      </c>
      <c r="AR242" s="325" t="str">
        <f t="shared" ref="AR242" si="992">IF(AQ242&lt;1.5,"FUERTE",IF(AND(AQ242&gt;=1.5,AQ242&lt;2.5),"ACEPTABLE",IF(AQ242&gt;=5,"INEXISTENTE","DÉBIL")))</f>
        <v>ACEPTABLE</v>
      </c>
      <c r="AS242" s="327">
        <f t="shared" ref="AS242" si="993">IF(R242=0,0,ROUND((R242*AQ242),0))</f>
        <v>8</v>
      </c>
      <c r="AT242" s="327" t="str">
        <f t="shared" ref="AT242" si="994">IF(AS242&gt;=36,"GRAVE", IF(AS242&lt;=10, "LEVE", "MODERADO"))</f>
        <v>LEVE</v>
      </c>
      <c r="AU242" s="334" t="s">
        <v>1365</v>
      </c>
      <c r="AV242" s="335">
        <v>0</v>
      </c>
      <c r="AW242" s="203" t="s">
        <v>89</v>
      </c>
      <c r="AX242" s="203"/>
      <c r="AY242" s="130"/>
      <c r="AZ242" s="131"/>
      <c r="BA242" s="207"/>
      <c r="BB242" s="145"/>
      <c r="BC242" s="145"/>
      <c r="BD242" s="145"/>
      <c r="BE242" s="145"/>
      <c r="BF242" s="145"/>
      <c r="BG242" s="145"/>
      <c r="BH242" s="145"/>
    </row>
    <row r="243" spans="1:60" ht="63.75" hidden="1" customHeight="1" x14ac:dyDescent="0.2">
      <c r="A243" s="324"/>
      <c r="B243" s="324"/>
      <c r="C243" s="325"/>
      <c r="D243" s="336"/>
      <c r="E243" s="325"/>
      <c r="F243" s="324"/>
      <c r="G243" s="203"/>
      <c r="H243" s="203"/>
      <c r="I243" s="127"/>
      <c r="J243" s="324"/>
      <c r="K243" s="337"/>
      <c r="L243" s="324"/>
      <c r="M243" s="324"/>
      <c r="N243" s="324"/>
      <c r="O243" s="332"/>
      <c r="P243" s="324"/>
      <c r="Q243" s="332"/>
      <c r="R243" s="332"/>
      <c r="S243" s="128" t="s">
        <v>314</v>
      </c>
      <c r="T243" s="129">
        <f t="shared" si="820"/>
        <v>2</v>
      </c>
      <c r="U243" s="325"/>
      <c r="V243" s="325"/>
      <c r="W243" s="203" t="s">
        <v>1345</v>
      </c>
      <c r="X243" s="324"/>
      <c r="Y243" s="329"/>
      <c r="Z243" s="206">
        <f t="shared" si="822"/>
        <v>4</v>
      </c>
      <c r="AA243" s="203" t="s">
        <v>318</v>
      </c>
      <c r="AB243" s="203"/>
      <c r="AC243" s="329"/>
      <c r="AD243" s="325"/>
      <c r="AE243" s="202">
        <f t="shared" si="824"/>
        <v>1</v>
      </c>
      <c r="AF243" s="203" t="s">
        <v>295</v>
      </c>
      <c r="AG243" s="203" t="s">
        <v>1359</v>
      </c>
      <c r="AH243" s="329"/>
      <c r="AI243" s="325"/>
      <c r="AJ243" s="202">
        <f t="shared" si="826"/>
        <v>1</v>
      </c>
      <c r="AK243" s="203" t="s">
        <v>292</v>
      </c>
      <c r="AL243" s="203" t="s">
        <v>306</v>
      </c>
      <c r="AM243" s="329"/>
      <c r="AN243" s="325"/>
      <c r="AO243" s="202">
        <f t="shared" si="870"/>
        <v>1</v>
      </c>
      <c r="AP243" s="203" t="s">
        <v>614</v>
      </c>
      <c r="AQ243" s="325"/>
      <c r="AR243" s="325"/>
      <c r="AS243" s="327"/>
      <c r="AT243" s="327"/>
      <c r="AU243" s="334"/>
      <c r="AV243" s="334"/>
      <c r="AW243" s="203" t="s">
        <v>89</v>
      </c>
      <c r="AX243" s="203"/>
      <c r="AY243" s="130"/>
      <c r="AZ243" s="131"/>
      <c r="BA243" s="207"/>
      <c r="BB243" s="145"/>
      <c r="BC243" s="145"/>
      <c r="BD243" s="145"/>
      <c r="BE243" s="145"/>
      <c r="BF243" s="145"/>
      <c r="BG243" s="145"/>
      <c r="BH243" s="145"/>
    </row>
    <row r="244" spans="1:60" ht="63.75" hidden="1" customHeight="1" x14ac:dyDescent="0.2">
      <c r="A244" s="324"/>
      <c r="B244" s="324"/>
      <c r="C244" s="325"/>
      <c r="D244" s="336"/>
      <c r="E244" s="325"/>
      <c r="F244" s="324"/>
      <c r="G244" s="203"/>
      <c r="H244" s="203"/>
      <c r="I244" s="127"/>
      <c r="J244" s="324"/>
      <c r="K244" s="337"/>
      <c r="L244" s="324"/>
      <c r="M244" s="324"/>
      <c r="N244" s="324"/>
      <c r="O244" s="332"/>
      <c r="P244" s="324"/>
      <c r="Q244" s="332"/>
      <c r="R244" s="332"/>
      <c r="S244" s="128"/>
      <c r="T244" s="129">
        <f t="shared" si="820"/>
        <v>0</v>
      </c>
      <c r="U244" s="325"/>
      <c r="V244" s="325"/>
      <c r="W244" s="203"/>
      <c r="X244" s="324"/>
      <c r="Y244" s="329"/>
      <c r="Z244" s="206">
        <f t="shared" si="822"/>
        <v>0</v>
      </c>
      <c r="AA244" s="203"/>
      <c r="AB244" s="203"/>
      <c r="AC244" s="329"/>
      <c r="AD244" s="325"/>
      <c r="AE244" s="202">
        <f t="shared" si="824"/>
        <v>0</v>
      </c>
      <c r="AF244" s="203"/>
      <c r="AG244" s="203"/>
      <c r="AH244" s="329"/>
      <c r="AI244" s="325"/>
      <c r="AJ244" s="202">
        <f t="shared" si="826"/>
        <v>0</v>
      </c>
      <c r="AK244" s="203"/>
      <c r="AL244" s="203"/>
      <c r="AM244" s="329"/>
      <c r="AN244" s="325"/>
      <c r="AO244" s="202">
        <f t="shared" si="870"/>
        <v>0</v>
      </c>
      <c r="AP244" s="203"/>
      <c r="AQ244" s="325"/>
      <c r="AR244" s="325"/>
      <c r="AS244" s="327"/>
      <c r="AT244" s="327"/>
      <c r="AU244" s="334"/>
      <c r="AV244" s="334"/>
      <c r="AW244" s="203" t="s">
        <v>89</v>
      </c>
      <c r="AX244" s="203"/>
      <c r="AY244" s="130"/>
      <c r="AZ244" s="131"/>
      <c r="BA244" s="207"/>
      <c r="BB244" s="145"/>
      <c r="BC244" s="145"/>
      <c r="BD244" s="145"/>
      <c r="BE244" s="145"/>
      <c r="BF244" s="145"/>
      <c r="BG244" s="145"/>
      <c r="BH244" s="145"/>
    </row>
    <row r="245" spans="1:60" ht="63.75" hidden="1" customHeight="1" x14ac:dyDescent="0.2">
      <c r="A245" s="324">
        <v>79</v>
      </c>
      <c r="B245" s="324" t="s">
        <v>248</v>
      </c>
      <c r="C245" s="325" t="str">
        <f>+VLOOKUP(B245,$A$568:$B$606,2,0)</f>
        <v>GLORIA INÉS HINCAPIÉ</v>
      </c>
      <c r="D245" s="336" t="s">
        <v>167</v>
      </c>
      <c r="E245" s="325"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4" t="s">
        <v>265</v>
      </c>
      <c r="G245" s="203" t="s">
        <v>260</v>
      </c>
      <c r="H245" s="203" t="s">
        <v>37</v>
      </c>
      <c r="I245" s="127" t="s">
        <v>1308</v>
      </c>
      <c r="J245" s="324" t="s">
        <v>105</v>
      </c>
      <c r="K245" s="324" t="s">
        <v>1324</v>
      </c>
      <c r="L245" s="337" t="s">
        <v>1325</v>
      </c>
      <c r="M245" s="324" t="s">
        <v>1147</v>
      </c>
      <c r="N245" s="324" t="s">
        <v>127</v>
      </c>
      <c r="O245" s="332">
        <f t="shared" ref="O245" si="995">IF(N245="ALTA",5,IF(N245="MEDIO ALTA",4,IF(N245="MEDIA",3,IF(N245="MEDIO BAJA",2,IF(N245="BAJA",1,0)))))</f>
        <v>1</v>
      </c>
      <c r="P245" s="324" t="s">
        <v>209</v>
      </c>
      <c r="Q245" s="332">
        <f t="shared" ref="Q245" si="996">IF(P245="ALTO",5,IF(P245="MEDIO-ALTO",4,IF(P245="MEDIO",3,IF(P245="MEDIO-BAJO",2,IF(P245="BAJO",1,0)))))</f>
        <v>4</v>
      </c>
      <c r="R245" s="332">
        <f t="shared" ref="R245" si="997">Q245*O245</f>
        <v>4</v>
      </c>
      <c r="S245" s="128" t="s">
        <v>315</v>
      </c>
      <c r="T245" s="129">
        <f t="shared" si="820"/>
        <v>1</v>
      </c>
      <c r="U245" s="325">
        <f t="shared" ref="U245" si="998">ROUND(AVERAGEIF(T245:T247,"&gt;0"),0)</f>
        <v>1</v>
      </c>
      <c r="V245" s="325">
        <f t="shared" ref="V245" si="999">U245*0.6</f>
        <v>0.6</v>
      </c>
      <c r="W245" s="203" t="s">
        <v>1346</v>
      </c>
      <c r="X245" s="324">
        <f t="shared" ref="X245" si="1000">IF(S245="No_existen",5*$X$10,Y245*$X$10)</f>
        <v>0.2</v>
      </c>
      <c r="Y245" s="329">
        <f t="shared" ref="Y245" si="1001">ROUND(AVERAGEIF(Z245:Z247,"&gt;0"),0)</f>
        <v>4</v>
      </c>
      <c r="Z245" s="206">
        <f t="shared" si="822"/>
        <v>4</v>
      </c>
      <c r="AA245" s="203" t="s">
        <v>318</v>
      </c>
      <c r="AB245" s="203"/>
      <c r="AC245" s="329">
        <f t="shared" ref="AC245" si="1002">IF(S245="No_existen",5*$AC$10,AD245*$AC$10)</f>
        <v>0.15</v>
      </c>
      <c r="AD245" s="325">
        <f t="shared" ref="AD245" si="1003">ROUND(AVERAGEIF(AE245:AE247,"&gt;0"),0)</f>
        <v>1</v>
      </c>
      <c r="AE245" s="202">
        <f t="shared" si="824"/>
        <v>1</v>
      </c>
      <c r="AF245" s="203" t="s">
        <v>295</v>
      </c>
      <c r="AG245" s="203" t="s">
        <v>1359</v>
      </c>
      <c r="AH245" s="329">
        <f t="shared" ref="AH245" si="1004">IF(S245="No_existen",5*$AH$10,AI245*$AH$10)</f>
        <v>0.1</v>
      </c>
      <c r="AI245" s="325">
        <f t="shared" ref="AI245" si="1005">ROUND(AVERAGEIF(AJ245:AJ247,"&gt;0"),0)</f>
        <v>1</v>
      </c>
      <c r="AJ245" s="202">
        <f t="shared" si="826"/>
        <v>1</v>
      </c>
      <c r="AK245" s="203" t="s">
        <v>292</v>
      </c>
      <c r="AL245" s="203" t="s">
        <v>299</v>
      </c>
      <c r="AM245" s="329">
        <f t="shared" ref="AM245" si="1006">IF(S245="No_existen",5*$AM$10,AN245*$AM$10)</f>
        <v>0.1</v>
      </c>
      <c r="AN245" s="325">
        <f t="shared" ref="AN245" si="1007">ROUND(AVERAGEIF(AO245:AO247,"&gt;0"),0)</f>
        <v>1</v>
      </c>
      <c r="AO245" s="202">
        <f t="shared" si="870"/>
        <v>1</v>
      </c>
      <c r="AP245" s="203" t="s">
        <v>614</v>
      </c>
      <c r="AQ245" s="325">
        <f t="shared" ref="AQ245" si="1008">ROUND(AVERAGE(U245,Y245,AD245,AI245,AN245),0)</f>
        <v>2</v>
      </c>
      <c r="AR245" s="325" t="str">
        <f t="shared" ref="AR245" si="1009">IF(AQ245&lt;1.5,"FUERTE",IF(AND(AQ245&gt;=1.5,AQ245&lt;2.5),"ACEPTABLE",IF(AQ245&gt;=5,"INEXISTENTE","DÉBIL")))</f>
        <v>ACEPTABLE</v>
      </c>
      <c r="AS245" s="327">
        <f t="shared" ref="AS245" si="1010">IF(R245=0,0,ROUND((R245*AQ245),0))</f>
        <v>8</v>
      </c>
      <c r="AT245" s="327" t="str">
        <f t="shared" ref="AT245" si="1011">IF(AS245&gt;=36,"GRAVE", IF(AS245&lt;=10, "LEVE", "MODERADO"))</f>
        <v>LEVE</v>
      </c>
      <c r="AU245" s="334" t="s">
        <v>1366</v>
      </c>
      <c r="AV245" s="335">
        <v>1</v>
      </c>
      <c r="AW245" s="203" t="s">
        <v>89</v>
      </c>
      <c r="AX245" s="203"/>
      <c r="AY245" s="130"/>
      <c r="AZ245" s="131"/>
      <c r="BA245" s="207"/>
      <c r="BB245" s="145"/>
      <c r="BC245" s="145"/>
      <c r="BD245" s="145"/>
      <c r="BE245" s="145"/>
      <c r="BF245" s="145"/>
      <c r="BG245" s="145"/>
      <c r="BH245" s="145"/>
    </row>
    <row r="246" spans="1:60" ht="63.75" hidden="1" customHeight="1" x14ac:dyDescent="0.2">
      <c r="A246" s="324"/>
      <c r="B246" s="324"/>
      <c r="C246" s="325"/>
      <c r="D246" s="336"/>
      <c r="E246" s="325"/>
      <c r="F246" s="324"/>
      <c r="G246" s="203"/>
      <c r="H246" s="203"/>
      <c r="I246" s="127"/>
      <c r="J246" s="324"/>
      <c r="K246" s="324"/>
      <c r="L246" s="337"/>
      <c r="M246" s="324"/>
      <c r="N246" s="324"/>
      <c r="O246" s="332"/>
      <c r="P246" s="324"/>
      <c r="Q246" s="332"/>
      <c r="R246" s="332"/>
      <c r="S246" s="128" t="s">
        <v>315</v>
      </c>
      <c r="T246" s="129">
        <f t="shared" si="820"/>
        <v>1</v>
      </c>
      <c r="U246" s="325"/>
      <c r="V246" s="325"/>
      <c r="W246" s="203" t="s">
        <v>1347</v>
      </c>
      <c r="X246" s="324"/>
      <c r="Y246" s="329"/>
      <c r="Z246" s="206">
        <f t="shared" si="822"/>
        <v>4</v>
      </c>
      <c r="AA246" s="203" t="s">
        <v>318</v>
      </c>
      <c r="AB246" s="203"/>
      <c r="AC246" s="329"/>
      <c r="AD246" s="325"/>
      <c r="AE246" s="202">
        <f t="shared" si="824"/>
        <v>1</v>
      </c>
      <c r="AF246" s="203" t="s">
        <v>295</v>
      </c>
      <c r="AG246" s="203" t="s">
        <v>1359</v>
      </c>
      <c r="AH246" s="329"/>
      <c r="AI246" s="325"/>
      <c r="AJ246" s="202">
        <f t="shared" si="826"/>
        <v>1</v>
      </c>
      <c r="AK246" s="203" t="s">
        <v>292</v>
      </c>
      <c r="AL246" s="203" t="s">
        <v>299</v>
      </c>
      <c r="AM246" s="329"/>
      <c r="AN246" s="325"/>
      <c r="AO246" s="202">
        <f t="shared" si="870"/>
        <v>1</v>
      </c>
      <c r="AP246" s="203" t="s">
        <v>614</v>
      </c>
      <c r="AQ246" s="325"/>
      <c r="AR246" s="325"/>
      <c r="AS246" s="327"/>
      <c r="AT246" s="327"/>
      <c r="AU246" s="334"/>
      <c r="AV246" s="334"/>
      <c r="AW246" s="203" t="s">
        <v>89</v>
      </c>
      <c r="AX246" s="203"/>
      <c r="AY246" s="130"/>
      <c r="AZ246" s="131"/>
      <c r="BA246" s="207"/>
      <c r="BB246" s="145"/>
      <c r="BC246" s="145"/>
      <c r="BD246" s="145"/>
      <c r="BE246" s="145"/>
      <c r="BF246" s="145"/>
      <c r="BG246" s="145"/>
      <c r="BH246" s="145"/>
    </row>
    <row r="247" spans="1:60" ht="63.75" hidden="1" customHeight="1" x14ac:dyDescent="0.2">
      <c r="A247" s="324"/>
      <c r="B247" s="324"/>
      <c r="C247" s="325"/>
      <c r="D247" s="336"/>
      <c r="E247" s="325"/>
      <c r="F247" s="324"/>
      <c r="G247" s="203"/>
      <c r="H247" s="203"/>
      <c r="I247" s="127"/>
      <c r="J247" s="324"/>
      <c r="K247" s="324"/>
      <c r="L247" s="337"/>
      <c r="M247" s="324"/>
      <c r="N247" s="324"/>
      <c r="O247" s="332"/>
      <c r="P247" s="324"/>
      <c r="Q247" s="332"/>
      <c r="R247" s="332"/>
      <c r="S247" s="128"/>
      <c r="T247" s="129">
        <f t="shared" si="820"/>
        <v>0</v>
      </c>
      <c r="U247" s="325"/>
      <c r="V247" s="325"/>
      <c r="W247" s="203"/>
      <c r="X247" s="324"/>
      <c r="Y247" s="329"/>
      <c r="Z247" s="206">
        <f t="shared" si="822"/>
        <v>0</v>
      </c>
      <c r="AA247" s="203"/>
      <c r="AB247" s="203"/>
      <c r="AC247" s="329"/>
      <c r="AD247" s="325"/>
      <c r="AE247" s="202">
        <f t="shared" si="824"/>
        <v>0</v>
      </c>
      <c r="AF247" s="203"/>
      <c r="AG247" s="203"/>
      <c r="AH247" s="329"/>
      <c r="AI247" s="325"/>
      <c r="AJ247" s="202">
        <f t="shared" si="826"/>
        <v>0</v>
      </c>
      <c r="AK247" s="203"/>
      <c r="AL247" s="203"/>
      <c r="AM247" s="329"/>
      <c r="AN247" s="325"/>
      <c r="AO247" s="202">
        <f t="shared" si="870"/>
        <v>0</v>
      </c>
      <c r="AP247" s="203"/>
      <c r="AQ247" s="325"/>
      <c r="AR247" s="325"/>
      <c r="AS247" s="327"/>
      <c r="AT247" s="327"/>
      <c r="AU247" s="334"/>
      <c r="AV247" s="334"/>
      <c r="AW247" s="203" t="s">
        <v>89</v>
      </c>
      <c r="AX247" s="203"/>
      <c r="AY247" s="130"/>
      <c r="AZ247" s="131"/>
      <c r="BA247" s="207"/>
      <c r="BB247" s="145"/>
      <c r="BC247" s="145"/>
      <c r="BD247" s="145"/>
      <c r="BE247" s="145"/>
      <c r="BF247" s="145"/>
      <c r="BG247" s="145"/>
      <c r="BH247" s="145"/>
    </row>
    <row r="248" spans="1:60" ht="63.75" hidden="1" customHeight="1" x14ac:dyDescent="0.2">
      <c r="A248" s="324">
        <v>80</v>
      </c>
      <c r="B248" s="324" t="s">
        <v>248</v>
      </c>
      <c r="C248" s="325" t="str">
        <f>+VLOOKUP(B248,$A$568:$B$606,2,0)</f>
        <v>GLORIA INÉS HINCAPIÉ</v>
      </c>
      <c r="D248" s="336" t="s">
        <v>167</v>
      </c>
      <c r="E248" s="325"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4" t="s">
        <v>265</v>
      </c>
      <c r="G248" s="203" t="s">
        <v>260</v>
      </c>
      <c r="H248" s="203" t="s">
        <v>37</v>
      </c>
      <c r="I248" s="203" t="s">
        <v>1309</v>
      </c>
      <c r="J248" s="324" t="s">
        <v>105</v>
      </c>
      <c r="K248" s="337" t="s">
        <v>1326</v>
      </c>
      <c r="L248" s="337" t="s">
        <v>1327</v>
      </c>
      <c r="M248" s="337" t="s">
        <v>1147</v>
      </c>
      <c r="N248" s="324" t="s">
        <v>127</v>
      </c>
      <c r="O248" s="332">
        <f t="shared" ref="O248" si="1012">IF(N248="ALTA",5,IF(N248="MEDIO ALTA",4,IF(N248="MEDIA",3,IF(N248="MEDIO BAJA",2,IF(N248="BAJA",1,0)))))</f>
        <v>1</v>
      </c>
      <c r="P248" s="324" t="s">
        <v>209</v>
      </c>
      <c r="Q248" s="332">
        <f t="shared" ref="Q248" si="1013">IF(P248="ALTO",5,IF(P248="MEDIO-ALTO",4,IF(P248="MEDIO",3,IF(P248="MEDIO-BAJO",2,IF(P248="BAJO",1,0)))))</f>
        <v>4</v>
      </c>
      <c r="R248" s="332">
        <f t="shared" ref="R248" si="1014">Q248*O248</f>
        <v>4</v>
      </c>
      <c r="S248" s="128" t="s">
        <v>315</v>
      </c>
      <c r="T248" s="129">
        <f t="shared" si="820"/>
        <v>1</v>
      </c>
      <c r="U248" s="325">
        <f t="shared" ref="U248:U278" si="1015">ROUND(AVERAGEIF(T248:T250,"&gt;0"),0)</f>
        <v>1</v>
      </c>
      <c r="V248" s="325">
        <f t="shared" ref="V248:V278" si="1016">U248*0.6</f>
        <v>0.6</v>
      </c>
      <c r="W248" s="203" t="s">
        <v>1348</v>
      </c>
      <c r="X248" s="324">
        <f t="shared" ref="X248" si="1017">IF(S248="No_existen",5*$X$10,Y248*$X$10)</f>
        <v>0.2</v>
      </c>
      <c r="Y248" s="329">
        <f t="shared" ref="Y248:Y278" si="1018">ROUND(AVERAGEIF(Z248:Z250,"&gt;0"),0)</f>
        <v>4</v>
      </c>
      <c r="Z248" s="206">
        <f t="shared" si="822"/>
        <v>4</v>
      </c>
      <c r="AA248" s="203" t="s">
        <v>318</v>
      </c>
      <c r="AB248" s="203"/>
      <c r="AC248" s="329">
        <f t="shared" ref="AC248" si="1019">IF(S248="No_existen",5*$AC$10,AD248*$AC$10)</f>
        <v>0.15</v>
      </c>
      <c r="AD248" s="325">
        <f t="shared" ref="AD248:AD278" si="1020">ROUND(AVERAGEIF(AE248:AE250,"&gt;0"),0)</f>
        <v>1</v>
      </c>
      <c r="AE248" s="202">
        <f t="shared" si="824"/>
        <v>1</v>
      </c>
      <c r="AF248" s="203" t="s">
        <v>295</v>
      </c>
      <c r="AG248" s="203" t="s">
        <v>1359</v>
      </c>
      <c r="AH248" s="329">
        <f t="shared" ref="AH248" si="1021">IF(S248="No_existen",5*$AH$10,AI248*$AH$10)</f>
        <v>0.1</v>
      </c>
      <c r="AI248" s="325">
        <f t="shared" ref="AI248:AI278" si="1022">ROUND(AVERAGEIF(AJ248:AJ250,"&gt;0"),0)</f>
        <v>1</v>
      </c>
      <c r="AJ248" s="202">
        <f t="shared" si="826"/>
        <v>1</v>
      </c>
      <c r="AK248" s="203" t="s">
        <v>292</v>
      </c>
      <c r="AL248" s="203" t="s">
        <v>306</v>
      </c>
      <c r="AM248" s="329">
        <f t="shared" ref="AM248" si="1023">IF(S248="No_existen",5*$AM$10,AN248*$AM$10)</f>
        <v>0.1</v>
      </c>
      <c r="AN248" s="325">
        <f t="shared" ref="AN248" si="1024">ROUND(AVERAGEIF(AO248:AO250,"&gt;0"),0)</f>
        <v>1</v>
      </c>
      <c r="AO248" s="202">
        <f t="shared" ref="AO248:AO280" si="1025">IF(AP248="Preventivo",1,IF(AP248="Detectivo",4, IF(S248="No_existen",5,0)))</f>
        <v>1</v>
      </c>
      <c r="AP248" s="203" t="s">
        <v>614</v>
      </c>
      <c r="AQ248" s="325">
        <f t="shared" ref="AQ248" si="1026">ROUND(AVERAGE(U248,Y248,AD248,AI248,AN248),0)</f>
        <v>2</v>
      </c>
      <c r="AR248" s="325" t="str">
        <f t="shared" ref="AR248" si="1027">IF(AQ248&lt;1.5,"FUERTE",IF(AND(AQ248&gt;=1.5,AQ248&lt;2.5),"ACEPTABLE",IF(AQ248&gt;=5,"INEXISTENTE","DÉBIL")))</f>
        <v>ACEPTABLE</v>
      </c>
      <c r="AS248" s="327">
        <f t="shared" ref="AS248" si="1028">IF(R248=0,0,ROUND((R248*AQ248),0))</f>
        <v>8</v>
      </c>
      <c r="AT248" s="327" t="str">
        <f t="shared" ref="AT248" si="1029">IF(AS248&gt;=36,"GRAVE", IF(AS248&lt;=10, "LEVE", "MODERADO"))</f>
        <v>LEVE</v>
      </c>
      <c r="AU248" s="334" t="s">
        <v>1367</v>
      </c>
      <c r="AV248" s="335">
        <v>0</v>
      </c>
      <c r="AW248" s="203" t="s">
        <v>89</v>
      </c>
      <c r="AX248" s="203"/>
      <c r="AY248" s="130"/>
      <c r="AZ248" s="131"/>
      <c r="BA248" s="207"/>
      <c r="BB248" s="145"/>
      <c r="BC248" s="145"/>
      <c r="BD248" s="145"/>
      <c r="BE248" s="145"/>
      <c r="BF248" s="145"/>
      <c r="BG248" s="145"/>
      <c r="BH248" s="145"/>
    </row>
    <row r="249" spans="1:60" ht="63.75" hidden="1" customHeight="1" x14ac:dyDescent="0.2">
      <c r="A249" s="324"/>
      <c r="B249" s="324"/>
      <c r="C249" s="325"/>
      <c r="D249" s="336"/>
      <c r="E249" s="325"/>
      <c r="F249" s="324"/>
      <c r="G249" s="203" t="s">
        <v>260</v>
      </c>
      <c r="H249" s="203" t="s">
        <v>38</v>
      </c>
      <c r="I249" s="127" t="s">
        <v>1310</v>
      </c>
      <c r="J249" s="324"/>
      <c r="K249" s="337"/>
      <c r="L249" s="337"/>
      <c r="M249" s="337"/>
      <c r="N249" s="324"/>
      <c r="O249" s="332"/>
      <c r="P249" s="324"/>
      <c r="Q249" s="332"/>
      <c r="R249" s="332"/>
      <c r="S249" s="128" t="s">
        <v>315</v>
      </c>
      <c r="T249" s="129">
        <f t="shared" si="820"/>
        <v>1</v>
      </c>
      <c r="U249" s="325"/>
      <c r="V249" s="325"/>
      <c r="W249" s="203" t="s">
        <v>1349</v>
      </c>
      <c r="X249" s="324"/>
      <c r="Y249" s="329"/>
      <c r="Z249" s="206">
        <f t="shared" si="822"/>
        <v>4</v>
      </c>
      <c r="AA249" s="203" t="s">
        <v>318</v>
      </c>
      <c r="AB249" s="203"/>
      <c r="AC249" s="329"/>
      <c r="AD249" s="325"/>
      <c r="AE249" s="202">
        <f t="shared" si="824"/>
        <v>1</v>
      </c>
      <c r="AF249" s="203" t="s">
        <v>295</v>
      </c>
      <c r="AG249" s="203" t="s">
        <v>1359</v>
      </c>
      <c r="AH249" s="329"/>
      <c r="AI249" s="325"/>
      <c r="AJ249" s="202">
        <f t="shared" si="826"/>
        <v>1</v>
      </c>
      <c r="AK249" s="203" t="s">
        <v>292</v>
      </c>
      <c r="AL249" s="203" t="s">
        <v>306</v>
      </c>
      <c r="AM249" s="329"/>
      <c r="AN249" s="325"/>
      <c r="AO249" s="202">
        <f t="shared" si="1025"/>
        <v>1</v>
      </c>
      <c r="AP249" s="203" t="s">
        <v>614</v>
      </c>
      <c r="AQ249" s="325"/>
      <c r="AR249" s="325"/>
      <c r="AS249" s="327"/>
      <c r="AT249" s="327"/>
      <c r="AU249" s="334"/>
      <c r="AV249" s="334"/>
      <c r="AW249" s="203" t="s">
        <v>89</v>
      </c>
      <c r="AX249" s="203"/>
      <c r="AY249" s="130"/>
      <c r="AZ249" s="131"/>
      <c r="BA249" s="207"/>
      <c r="BB249" s="145"/>
      <c r="BC249" s="145"/>
      <c r="BD249" s="145"/>
      <c r="BE249" s="145"/>
      <c r="BF249" s="145"/>
      <c r="BG249" s="145"/>
      <c r="BH249" s="145"/>
    </row>
    <row r="250" spans="1:60" ht="63.75" hidden="1" customHeight="1" x14ac:dyDescent="0.2">
      <c r="A250" s="324"/>
      <c r="B250" s="324"/>
      <c r="C250" s="325"/>
      <c r="D250" s="336"/>
      <c r="E250" s="325"/>
      <c r="F250" s="324"/>
      <c r="G250" s="203"/>
      <c r="H250" s="203"/>
      <c r="I250" s="127"/>
      <c r="J250" s="324"/>
      <c r="K250" s="337"/>
      <c r="L250" s="337"/>
      <c r="M250" s="337"/>
      <c r="N250" s="324"/>
      <c r="O250" s="332"/>
      <c r="P250" s="324"/>
      <c r="Q250" s="332"/>
      <c r="R250" s="332"/>
      <c r="S250" s="128"/>
      <c r="T250" s="129">
        <f t="shared" si="820"/>
        <v>0</v>
      </c>
      <c r="U250" s="325"/>
      <c r="V250" s="325"/>
      <c r="W250" s="203"/>
      <c r="X250" s="324"/>
      <c r="Y250" s="329"/>
      <c r="Z250" s="206">
        <f t="shared" si="822"/>
        <v>0</v>
      </c>
      <c r="AA250" s="203"/>
      <c r="AB250" s="203"/>
      <c r="AC250" s="329"/>
      <c r="AD250" s="325"/>
      <c r="AE250" s="202">
        <f t="shared" si="824"/>
        <v>0</v>
      </c>
      <c r="AF250" s="203"/>
      <c r="AG250" s="203"/>
      <c r="AH250" s="329"/>
      <c r="AI250" s="325"/>
      <c r="AJ250" s="202">
        <f t="shared" si="826"/>
        <v>0</v>
      </c>
      <c r="AK250" s="203"/>
      <c r="AL250" s="203"/>
      <c r="AM250" s="329"/>
      <c r="AN250" s="325"/>
      <c r="AO250" s="202">
        <f t="shared" si="1025"/>
        <v>0</v>
      </c>
      <c r="AP250" s="203"/>
      <c r="AQ250" s="325"/>
      <c r="AR250" s="325"/>
      <c r="AS250" s="327"/>
      <c r="AT250" s="327"/>
      <c r="AU250" s="334"/>
      <c r="AV250" s="334"/>
      <c r="AW250" s="203" t="s">
        <v>89</v>
      </c>
      <c r="AX250" s="203"/>
      <c r="AY250" s="130"/>
      <c r="AZ250" s="131"/>
      <c r="BA250" s="207"/>
      <c r="BB250" s="145"/>
      <c r="BC250" s="145"/>
      <c r="BD250" s="145"/>
      <c r="BE250" s="145"/>
      <c r="BF250" s="145"/>
      <c r="BG250" s="145"/>
      <c r="BH250" s="145"/>
    </row>
    <row r="251" spans="1:60" ht="63.75" hidden="1" customHeight="1" x14ac:dyDescent="0.2">
      <c r="A251" s="324">
        <v>81</v>
      </c>
      <c r="B251" s="324" t="s">
        <v>248</v>
      </c>
      <c r="C251" s="325" t="str">
        <f>+VLOOKUP(B251,$A$568:$B$606,2,0)</f>
        <v>GLORIA INÉS HINCAPIÉ</v>
      </c>
      <c r="D251" s="336" t="s">
        <v>167</v>
      </c>
      <c r="E251" s="325"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4" t="s">
        <v>265</v>
      </c>
      <c r="G251" s="203" t="s">
        <v>260</v>
      </c>
      <c r="H251" s="203" t="s">
        <v>37</v>
      </c>
      <c r="I251" s="203" t="s">
        <v>1311</v>
      </c>
      <c r="J251" s="324" t="s">
        <v>108</v>
      </c>
      <c r="K251" s="337" t="s">
        <v>1328</v>
      </c>
      <c r="L251" s="337" t="s">
        <v>1329</v>
      </c>
      <c r="M251" s="337" t="s">
        <v>1330</v>
      </c>
      <c r="N251" s="324" t="s">
        <v>127</v>
      </c>
      <c r="O251" s="332">
        <f t="shared" ref="O251" si="1030">IF(N251="ALTA",5,IF(N251="MEDIO ALTA",4,IF(N251="MEDIA",3,IF(N251="MEDIO BAJA",2,IF(N251="BAJA",1,0)))))</f>
        <v>1</v>
      </c>
      <c r="P251" s="324" t="s">
        <v>139</v>
      </c>
      <c r="Q251" s="332">
        <f t="shared" ref="Q251" si="1031">IF(P251="ALTO",5,IF(P251="MEDIO-ALTO",4,IF(P251="MEDIO",3,IF(P251="MEDIO-BAJO",2,IF(P251="BAJO",1,0)))))</f>
        <v>5</v>
      </c>
      <c r="R251" s="332">
        <f t="shared" ref="R251" si="1032">Q251*O251</f>
        <v>5</v>
      </c>
      <c r="S251" s="128" t="s">
        <v>315</v>
      </c>
      <c r="T251" s="129">
        <f t="shared" si="820"/>
        <v>1</v>
      </c>
      <c r="U251" s="325">
        <f t="shared" si="1015"/>
        <v>1</v>
      </c>
      <c r="V251" s="325">
        <f t="shared" si="1016"/>
        <v>0.6</v>
      </c>
      <c r="W251" s="203" t="s">
        <v>1350</v>
      </c>
      <c r="X251" s="324">
        <f t="shared" ref="X251" si="1033">IF(S251="No_existen",5*$X$10,Y251*$X$10)</f>
        <v>0.2</v>
      </c>
      <c r="Y251" s="329">
        <f t="shared" si="1018"/>
        <v>4</v>
      </c>
      <c r="Z251" s="206">
        <f t="shared" si="822"/>
        <v>4</v>
      </c>
      <c r="AA251" s="203" t="s">
        <v>318</v>
      </c>
      <c r="AB251" s="203"/>
      <c r="AC251" s="329">
        <f t="shared" ref="AC251" si="1034">IF(S251="No_existen",5*$AC$10,AD251*$AC$10)</f>
        <v>0.15</v>
      </c>
      <c r="AD251" s="325">
        <f t="shared" si="1020"/>
        <v>1</v>
      </c>
      <c r="AE251" s="202">
        <f t="shared" si="824"/>
        <v>1</v>
      </c>
      <c r="AF251" s="203" t="s">
        <v>295</v>
      </c>
      <c r="AG251" s="203" t="s">
        <v>1360</v>
      </c>
      <c r="AH251" s="329">
        <f t="shared" ref="AH251" si="1035">IF(S251="No_existen",5*$AH$10,AI251*$AH$10)</f>
        <v>0.1</v>
      </c>
      <c r="AI251" s="325">
        <f t="shared" si="1022"/>
        <v>1</v>
      </c>
      <c r="AJ251" s="202">
        <f t="shared" si="826"/>
        <v>1</v>
      </c>
      <c r="AK251" s="203" t="s">
        <v>292</v>
      </c>
      <c r="AL251" s="203" t="s">
        <v>306</v>
      </c>
      <c r="AM251" s="329">
        <f t="shared" ref="AM251" si="1036">IF(S251="No_existen",5*$AM$10,AN251*$AM$10)</f>
        <v>0.1</v>
      </c>
      <c r="AN251" s="325">
        <f t="shared" ref="AN251" si="1037">ROUND(AVERAGEIF(AO251:AO253,"&gt;0"),0)</f>
        <v>1</v>
      </c>
      <c r="AO251" s="202">
        <f t="shared" si="1025"/>
        <v>1</v>
      </c>
      <c r="AP251" s="203" t="s">
        <v>614</v>
      </c>
      <c r="AQ251" s="325">
        <f t="shared" ref="AQ251" si="1038">ROUND(AVERAGE(U251,Y251,AD251,AI251,AN251),0)</f>
        <v>2</v>
      </c>
      <c r="AR251" s="325" t="str">
        <f t="shared" ref="AR251" si="1039">IF(AQ251&lt;1.5,"FUERTE",IF(AND(AQ251&gt;=1.5,AQ251&lt;2.5),"ACEPTABLE",IF(AQ251&gt;=5,"INEXISTENTE","DÉBIL")))</f>
        <v>ACEPTABLE</v>
      </c>
      <c r="AS251" s="327">
        <f t="shared" ref="AS251" si="1040">IF(R251=0,0,ROUND((R251*AQ251),0))</f>
        <v>10</v>
      </c>
      <c r="AT251" s="327" t="str">
        <f t="shared" ref="AT251" si="1041">IF(AS251&gt;=36,"GRAVE", IF(AS251&lt;=10, "LEVE", "MODERADO"))</f>
        <v>LEVE</v>
      </c>
      <c r="AU251" s="334" t="s">
        <v>1368</v>
      </c>
      <c r="AV251" s="335">
        <v>0</v>
      </c>
      <c r="AW251" s="203" t="s">
        <v>89</v>
      </c>
      <c r="AX251" s="203"/>
      <c r="AY251" s="130"/>
      <c r="AZ251" s="131"/>
      <c r="BA251" s="207"/>
      <c r="BB251" s="145"/>
      <c r="BC251" s="145"/>
      <c r="BD251" s="145"/>
      <c r="BE251" s="145"/>
      <c r="BF251" s="145"/>
      <c r="BG251" s="145"/>
      <c r="BH251" s="145"/>
    </row>
    <row r="252" spans="1:60" ht="63.75" hidden="1" customHeight="1" x14ac:dyDescent="0.2">
      <c r="A252" s="324"/>
      <c r="B252" s="324"/>
      <c r="C252" s="325"/>
      <c r="D252" s="336"/>
      <c r="E252" s="325"/>
      <c r="F252" s="324"/>
      <c r="G252" s="203" t="s">
        <v>260</v>
      </c>
      <c r="H252" s="203" t="s">
        <v>37</v>
      </c>
      <c r="I252" s="203" t="s">
        <v>1312</v>
      </c>
      <c r="J252" s="324"/>
      <c r="K252" s="337"/>
      <c r="L252" s="337"/>
      <c r="M252" s="337"/>
      <c r="N252" s="324"/>
      <c r="O252" s="332"/>
      <c r="P252" s="324"/>
      <c r="Q252" s="332"/>
      <c r="R252" s="332"/>
      <c r="S252" s="128" t="s">
        <v>315</v>
      </c>
      <c r="T252" s="129">
        <f t="shared" si="820"/>
        <v>1</v>
      </c>
      <c r="U252" s="325"/>
      <c r="V252" s="325"/>
      <c r="W252" s="203" t="s">
        <v>1351</v>
      </c>
      <c r="X252" s="324"/>
      <c r="Y252" s="329"/>
      <c r="Z252" s="206">
        <f t="shared" si="822"/>
        <v>4</v>
      </c>
      <c r="AA252" s="203" t="s">
        <v>318</v>
      </c>
      <c r="AB252" s="203"/>
      <c r="AC252" s="329"/>
      <c r="AD252" s="325"/>
      <c r="AE252" s="202">
        <f t="shared" si="824"/>
        <v>1</v>
      </c>
      <c r="AF252" s="203" t="s">
        <v>295</v>
      </c>
      <c r="AG252" s="203" t="s">
        <v>1361</v>
      </c>
      <c r="AH252" s="329"/>
      <c r="AI252" s="325"/>
      <c r="AJ252" s="202">
        <f t="shared" si="826"/>
        <v>1</v>
      </c>
      <c r="AK252" s="203" t="s">
        <v>292</v>
      </c>
      <c r="AL252" s="203" t="s">
        <v>306</v>
      </c>
      <c r="AM252" s="329"/>
      <c r="AN252" s="325"/>
      <c r="AO252" s="202">
        <f t="shared" si="1025"/>
        <v>1</v>
      </c>
      <c r="AP252" s="203" t="s">
        <v>614</v>
      </c>
      <c r="AQ252" s="325"/>
      <c r="AR252" s="325"/>
      <c r="AS252" s="327"/>
      <c r="AT252" s="327"/>
      <c r="AU252" s="334"/>
      <c r="AV252" s="334"/>
      <c r="AW252" s="203" t="s">
        <v>89</v>
      </c>
      <c r="AX252" s="203"/>
      <c r="AY252" s="130"/>
      <c r="AZ252" s="131"/>
      <c r="BA252" s="207"/>
      <c r="BB252" s="145"/>
      <c r="BC252" s="145"/>
      <c r="BD252" s="145"/>
      <c r="BE252" s="145"/>
      <c r="BF252" s="145"/>
      <c r="BG252" s="145"/>
      <c r="BH252" s="145"/>
    </row>
    <row r="253" spans="1:60" ht="63.75" hidden="1" customHeight="1" x14ac:dyDescent="0.2">
      <c r="A253" s="324"/>
      <c r="B253" s="324"/>
      <c r="C253" s="325"/>
      <c r="D253" s="336"/>
      <c r="E253" s="325"/>
      <c r="F253" s="324"/>
      <c r="G253" s="203"/>
      <c r="H253" s="203"/>
      <c r="I253" s="127"/>
      <c r="J253" s="324"/>
      <c r="K253" s="337"/>
      <c r="L253" s="337"/>
      <c r="M253" s="337"/>
      <c r="N253" s="324"/>
      <c r="O253" s="332"/>
      <c r="P253" s="324"/>
      <c r="Q253" s="332"/>
      <c r="R253" s="332"/>
      <c r="S253" s="128"/>
      <c r="T253" s="129">
        <f t="shared" si="820"/>
        <v>0</v>
      </c>
      <c r="U253" s="325"/>
      <c r="V253" s="325"/>
      <c r="W253" s="203"/>
      <c r="X253" s="324"/>
      <c r="Y253" s="329"/>
      <c r="Z253" s="206">
        <f t="shared" si="822"/>
        <v>0</v>
      </c>
      <c r="AA253" s="203"/>
      <c r="AB253" s="203"/>
      <c r="AC253" s="329"/>
      <c r="AD253" s="325"/>
      <c r="AE253" s="202">
        <f t="shared" si="824"/>
        <v>0</v>
      </c>
      <c r="AF253" s="203"/>
      <c r="AG253" s="203"/>
      <c r="AH253" s="329"/>
      <c r="AI253" s="325"/>
      <c r="AJ253" s="202">
        <f t="shared" si="826"/>
        <v>0</v>
      </c>
      <c r="AK253" s="203"/>
      <c r="AL253" s="203"/>
      <c r="AM253" s="329"/>
      <c r="AN253" s="325"/>
      <c r="AO253" s="202">
        <f t="shared" si="1025"/>
        <v>0</v>
      </c>
      <c r="AP253" s="203"/>
      <c r="AQ253" s="325"/>
      <c r="AR253" s="325"/>
      <c r="AS253" s="327"/>
      <c r="AT253" s="327"/>
      <c r="AU253" s="334"/>
      <c r="AV253" s="334"/>
      <c r="AW253" s="203" t="s">
        <v>89</v>
      </c>
      <c r="AX253" s="203"/>
      <c r="AY253" s="130"/>
      <c r="AZ253" s="131"/>
      <c r="BA253" s="207"/>
      <c r="BB253" s="145"/>
      <c r="BC253" s="145"/>
      <c r="BD253" s="145"/>
      <c r="BE253" s="145"/>
      <c r="BF253" s="145"/>
      <c r="BG253" s="145"/>
      <c r="BH253" s="145"/>
    </row>
    <row r="254" spans="1:60" ht="63.75" hidden="1" customHeight="1" x14ac:dyDescent="0.2">
      <c r="A254" s="324">
        <v>82</v>
      </c>
      <c r="B254" s="324" t="s">
        <v>248</v>
      </c>
      <c r="C254" s="325" t="str">
        <f>+VLOOKUP(B254,$A$568:$B$606,2,0)</f>
        <v>GLORIA INÉS HINCAPIÉ</v>
      </c>
      <c r="D254" s="336" t="s">
        <v>167</v>
      </c>
      <c r="E254" s="325"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4" t="s">
        <v>265</v>
      </c>
      <c r="G254" s="203" t="s">
        <v>260</v>
      </c>
      <c r="H254" s="203" t="s">
        <v>37</v>
      </c>
      <c r="I254" s="203" t="s">
        <v>1313</v>
      </c>
      <c r="J254" s="324" t="s">
        <v>105</v>
      </c>
      <c r="K254" s="337" t="s">
        <v>1331</v>
      </c>
      <c r="L254" s="337" t="s">
        <v>1332</v>
      </c>
      <c r="M254" s="337" t="s">
        <v>1333</v>
      </c>
      <c r="N254" s="324" t="s">
        <v>127</v>
      </c>
      <c r="O254" s="332">
        <f t="shared" ref="O254" si="1042">IF(N254="ALTA",5,IF(N254="MEDIO ALTA",4,IF(N254="MEDIA",3,IF(N254="MEDIO BAJA",2,IF(N254="BAJA",1,0)))))</f>
        <v>1</v>
      </c>
      <c r="P254" s="324" t="s">
        <v>209</v>
      </c>
      <c r="Q254" s="332">
        <f t="shared" ref="Q254" si="1043">IF(P254="ALTO",5,IF(P254="MEDIO-ALTO",4,IF(P254="MEDIO",3,IF(P254="MEDIO-BAJO",2,IF(P254="BAJO",1,0)))))</f>
        <v>4</v>
      </c>
      <c r="R254" s="332">
        <f t="shared" ref="R254" si="1044">Q254*O254</f>
        <v>4</v>
      </c>
      <c r="S254" s="128" t="s">
        <v>315</v>
      </c>
      <c r="T254" s="129">
        <f t="shared" si="820"/>
        <v>1</v>
      </c>
      <c r="U254" s="325">
        <f t="shared" si="1015"/>
        <v>1</v>
      </c>
      <c r="V254" s="325">
        <f t="shared" si="1016"/>
        <v>0.6</v>
      </c>
      <c r="W254" s="203" t="s">
        <v>1352</v>
      </c>
      <c r="X254" s="324">
        <f t="shared" ref="X254" si="1045">IF(S254="No_existen",5*$X$10,Y254*$X$10)</f>
        <v>0.2</v>
      </c>
      <c r="Y254" s="329">
        <f t="shared" si="1018"/>
        <v>4</v>
      </c>
      <c r="Z254" s="206">
        <f t="shared" si="822"/>
        <v>4</v>
      </c>
      <c r="AA254" s="203" t="s">
        <v>318</v>
      </c>
      <c r="AB254" s="203"/>
      <c r="AC254" s="329">
        <f t="shared" ref="AC254" si="1046">IF(S254="No_existen",5*$AC$10,AD254*$AC$10)</f>
        <v>0.15</v>
      </c>
      <c r="AD254" s="325">
        <f t="shared" si="1020"/>
        <v>1</v>
      </c>
      <c r="AE254" s="202">
        <f t="shared" si="824"/>
        <v>1</v>
      </c>
      <c r="AF254" s="203" t="s">
        <v>295</v>
      </c>
      <c r="AG254" s="203" t="s">
        <v>1362</v>
      </c>
      <c r="AH254" s="329">
        <f t="shared" ref="AH254" si="1047">IF(S254="No_existen",5*$AH$10,AI254*$AH$10)</f>
        <v>0.1</v>
      </c>
      <c r="AI254" s="325">
        <f t="shared" si="1022"/>
        <v>1</v>
      </c>
      <c r="AJ254" s="202">
        <f t="shared" si="826"/>
        <v>1</v>
      </c>
      <c r="AK254" s="203" t="s">
        <v>292</v>
      </c>
      <c r="AL254" s="203" t="s">
        <v>306</v>
      </c>
      <c r="AM254" s="329">
        <f t="shared" ref="AM254" si="1048">IF(S254="No_existen",5*$AM$10,AN254*$AM$10)</f>
        <v>0.1</v>
      </c>
      <c r="AN254" s="325">
        <f t="shared" ref="AN254" si="1049">ROUND(AVERAGEIF(AO254:AO256,"&gt;0"),0)</f>
        <v>1</v>
      </c>
      <c r="AO254" s="202">
        <f t="shared" si="1025"/>
        <v>1</v>
      </c>
      <c r="AP254" s="203" t="s">
        <v>614</v>
      </c>
      <c r="AQ254" s="325">
        <f t="shared" ref="AQ254" si="1050">ROUND(AVERAGE(U254,Y254,AD254,AI254,AN254),0)</f>
        <v>2</v>
      </c>
      <c r="AR254" s="325" t="str">
        <f t="shared" ref="AR254" si="1051">IF(AQ254&lt;1.5,"FUERTE",IF(AND(AQ254&gt;=1.5,AQ254&lt;2.5),"ACEPTABLE",IF(AQ254&gt;=5,"INEXISTENTE","DÉBIL")))</f>
        <v>ACEPTABLE</v>
      </c>
      <c r="AS254" s="327">
        <f t="shared" ref="AS254" si="1052">IF(R254=0,0,ROUND((R254*AQ254),0))</f>
        <v>8</v>
      </c>
      <c r="AT254" s="327" t="str">
        <f t="shared" ref="AT254" si="1053">IF(AS254&gt;=36,"GRAVE", IF(AS254&lt;=10, "LEVE", "MODERADO"))</f>
        <v>LEVE</v>
      </c>
      <c r="AU254" s="334" t="s">
        <v>1369</v>
      </c>
      <c r="AV254" s="335">
        <v>1</v>
      </c>
      <c r="AW254" s="203" t="s">
        <v>89</v>
      </c>
      <c r="AX254" s="203"/>
      <c r="AY254" s="130"/>
      <c r="AZ254" s="131"/>
      <c r="BA254" s="207"/>
      <c r="BB254" s="145"/>
      <c r="BC254" s="145"/>
      <c r="BD254" s="145"/>
      <c r="BE254" s="145"/>
      <c r="BF254" s="145"/>
      <c r="BG254" s="145"/>
      <c r="BH254" s="145"/>
    </row>
    <row r="255" spans="1:60" ht="63.75" hidden="1" customHeight="1" x14ac:dyDescent="0.2">
      <c r="A255" s="324"/>
      <c r="B255" s="324"/>
      <c r="C255" s="325"/>
      <c r="D255" s="336"/>
      <c r="E255" s="325"/>
      <c r="F255" s="324"/>
      <c r="G255" s="203"/>
      <c r="H255" s="203"/>
      <c r="I255" s="127"/>
      <c r="J255" s="324"/>
      <c r="K255" s="337"/>
      <c r="L255" s="337"/>
      <c r="M255" s="337"/>
      <c r="N255" s="324"/>
      <c r="O255" s="332"/>
      <c r="P255" s="324"/>
      <c r="Q255" s="332"/>
      <c r="R255" s="332"/>
      <c r="S255" s="128"/>
      <c r="T255" s="129">
        <f t="shared" si="820"/>
        <v>0</v>
      </c>
      <c r="U255" s="325"/>
      <c r="V255" s="325"/>
      <c r="W255" s="203"/>
      <c r="X255" s="324"/>
      <c r="Y255" s="329"/>
      <c r="Z255" s="206">
        <f t="shared" si="822"/>
        <v>0</v>
      </c>
      <c r="AA255" s="203"/>
      <c r="AB255" s="203"/>
      <c r="AC255" s="329"/>
      <c r="AD255" s="325"/>
      <c r="AE255" s="202">
        <f t="shared" si="824"/>
        <v>0</v>
      </c>
      <c r="AF255" s="203"/>
      <c r="AG255" s="203"/>
      <c r="AH255" s="329"/>
      <c r="AI255" s="325"/>
      <c r="AJ255" s="202">
        <f t="shared" si="826"/>
        <v>0</v>
      </c>
      <c r="AK255" s="203"/>
      <c r="AL255" s="203"/>
      <c r="AM255" s="329"/>
      <c r="AN255" s="325"/>
      <c r="AO255" s="202">
        <f t="shared" si="1025"/>
        <v>0</v>
      </c>
      <c r="AP255" s="203"/>
      <c r="AQ255" s="325"/>
      <c r="AR255" s="325"/>
      <c r="AS255" s="327"/>
      <c r="AT255" s="327"/>
      <c r="AU255" s="334"/>
      <c r="AV255" s="334"/>
      <c r="AW255" s="203" t="s">
        <v>89</v>
      </c>
      <c r="AX255" s="203"/>
      <c r="AY255" s="130"/>
      <c r="AZ255" s="131"/>
      <c r="BA255" s="207"/>
      <c r="BB255" s="145"/>
      <c r="BC255" s="145"/>
      <c r="BD255" s="145"/>
      <c r="BE255" s="145"/>
      <c r="BF255" s="145"/>
      <c r="BG255" s="145"/>
      <c r="BH255" s="145"/>
    </row>
    <row r="256" spans="1:60" ht="63.75" hidden="1" customHeight="1" x14ac:dyDescent="0.2">
      <c r="A256" s="324"/>
      <c r="B256" s="324"/>
      <c r="C256" s="325"/>
      <c r="D256" s="336"/>
      <c r="E256" s="325"/>
      <c r="F256" s="324"/>
      <c r="G256" s="203"/>
      <c r="H256" s="203"/>
      <c r="I256" s="127"/>
      <c r="J256" s="324"/>
      <c r="K256" s="337"/>
      <c r="L256" s="337"/>
      <c r="M256" s="337"/>
      <c r="N256" s="324"/>
      <c r="O256" s="332"/>
      <c r="P256" s="324"/>
      <c r="Q256" s="332"/>
      <c r="R256" s="332"/>
      <c r="S256" s="128"/>
      <c r="T256" s="129">
        <f t="shared" si="820"/>
        <v>0</v>
      </c>
      <c r="U256" s="325"/>
      <c r="V256" s="325"/>
      <c r="W256" s="203"/>
      <c r="X256" s="324"/>
      <c r="Y256" s="329"/>
      <c r="Z256" s="206">
        <f t="shared" si="822"/>
        <v>0</v>
      </c>
      <c r="AA256" s="203"/>
      <c r="AB256" s="203"/>
      <c r="AC256" s="329"/>
      <c r="AD256" s="325"/>
      <c r="AE256" s="202">
        <f t="shared" si="824"/>
        <v>0</v>
      </c>
      <c r="AF256" s="203"/>
      <c r="AG256" s="203"/>
      <c r="AH256" s="329"/>
      <c r="AI256" s="325"/>
      <c r="AJ256" s="202">
        <f t="shared" si="826"/>
        <v>0</v>
      </c>
      <c r="AK256" s="203"/>
      <c r="AL256" s="203"/>
      <c r="AM256" s="329"/>
      <c r="AN256" s="325"/>
      <c r="AO256" s="202">
        <f t="shared" si="1025"/>
        <v>0</v>
      </c>
      <c r="AP256" s="203"/>
      <c r="AQ256" s="325"/>
      <c r="AR256" s="325"/>
      <c r="AS256" s="327"/>
      <c r="AT256" s="327"/>
      <c r="AU256" s="334"/>
      <c r="AV256" s="334"/>
      <c r="AW256" s="203" t="s">
        <v>89</v>
      </c>
      <c r="AX256" s="203"/>
      <c r="AY256" s="130"/>
      <c r="AZ256" s="131"/>
      <c r="BA256" s="207"/>
      <c r="BB256" s="145"/>
      <c r="BC256" s="145"/>
      <c r="BD256" s="145"/>
      <c r="BE256" s="145"/>
      <c r="BF256" s="145"/>
      <c r="BG256" s="145"/>
      <c r="BH256" s="145"/>
    </row>
    <row r="257" spans="1:60" ht="63.75" hidden="1" customHeight="1" x14ac:dyDescent="0.2">
      <c r="A257" s="324">
        <v>83</v>
      </c>
      <c r="B257" s="324" t="s">
        <v>248</v>
      </c>
      <c r="C257" s="325" t="str">
        <f>+VLOOKUP(B257,$A$568:$B$606,2,0)</f>
        <v>GLORIA INÉS HINCAPIÉ</v>
      </c>
      <c r="D257" s="336" t="s">
        <v>167</v>
      </c>
      <c r="E257" s="325"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4" t="s">
        <v>265</v>
      </c>
      <c r="G257" s="203" t="s">
        <v>260</v>
      </c>
      <c r="H257" s="203" t="s">
        <v>37</v>
      </c>
      <c r="I257" s="203" t="s">
        <v>1314</v>
      </c>
      <c r="J257" s="324" t="s">
        <v>105</v>
      </c>
      <c r="K257" s="337" t="s">
        <v>1334</v>
      </c>
      <c r="L257" s="337" t="s">
        <v>1335</v>
      </c>
      <c r="M257" s="337" t="s">
        <v>1156</v>
      </c>
      <c r="N257" s="324" t="s">
        <v>127</v>
      </c>
      <c r="O257" s="332">
        <f t="shared" ref="O257" si="1054">IF(N257="ALTA",5,IF(N257="MEDIO ALTA",4,IF(N257="MEDIA",3,IF(N257="MEDIO BAJA",2,IF(N257="BAJA",1,0)))))</f>
        <v>1</v>
      </c>
      <c r="P257" s="324" t="s">
        <v>140</v>
      </c>
      <c r="Q257" s="332">
        <f t="shared" ref="Q257" si="1055">IF(P257="ALTO",5,IF(P257="MEDIO-ALTO",4,IF(P257="MEDIO",3,IF(P257="MEDIO-BAJO",2,IF(P257="BAJO",1,0)))))</f>
        <v>3</v>
      </c>
      <c r="R257" s="332">
        <f t="shared" ref="R257" si="1056">Q257*O257</f>
        <v>3</v>
      </c>
      <c r="S257" s="128" t="s">
        <v>315</v>
      </c>
      <c r="T257" s="129">
        <f t="shared" si="820"/>
        <v>1</v>
      </c>
      <c r="U257" s="325">
        <f t="shared" si="1015"/>
        <v>1</v>
      </c>
      <c r="V257" s="325">
        <f t="shared" si="1016"/>
        <v>0.6</v>
      </c>
      <c r="W257" s="203" t="s">
        <v>1353</v>
      </c>
      <c r="X257" s="324">
        <f t="shared" ref="X257" si="1057">IF(S257="No_existen",5*$X$10,Y257*$X$10)</f>
        <v>0.2</v>
      </c>
      <c r="Y257" s="329">
        <f t="shared" si="1018"/>
        <v>4</v>
      </c>
      <c r="Z257" s="206">
        <f t="shared" si="822"/>
        <v>4</v>
      </c>
      <c r="AA257" s="203" t="s">
        <v>318</v>
      </c>
      <c r="AB257" s="203"/>
      <c r="AC257" s="329">
        <f t="shared" ref="AC257" si="1058">IF(S257="No_existen",5*$AC$10,AD257*$AC$10)</f>
        <v>0.15</v>
      </c>
      <c r="AD257" s="325">
        <f t="shared" si="1020"/>
        <v>1</v>
      </c>
      <c r="AE257" s="202">
        <f t="shared" si="824"/>
        <v>1</v>
      </c>
      <c r="AF257" s="203" t="s">
        <v>295</v>
      </c>
      <c r="AG257" s="203" t="s">
        <v>1363</v>
      </c>
      <c r="AH257" s="329">
        <f t="shared" ref="AH257" si="1059">IF(S257="No_existen",5*$AH$10,AI257*$AH$10)</f>
        <v>0.1</v>
      </c>
      <c r="AI257" s="325">
        <f t="shared" si="1022"/>
        <v>1</v>
      </c>
      <c r="AJ257" s="202">
        <f t="shared" si="826"/>
        <v>1</v>
      </c>
      <c r="AK257" s="203" t="s">
        <v>292</v>
      </c>
      <c r="AL257" s="203" t="s">
        <v>307</v>
      </c>
      <c r="AM257" s="329">
        <f t="shared" ref="AM257" si="1060">IF(S257="No_existen",5*$AM$10,AN257*$AM$10)</f>
        <v>0.1</v>
      </c>
      <c r="AN257" s="325">
        <f t="shared" ref="AN257" si="1061">ROUND(AVERAGEIF(AO257:AO259,"&gt;0"),0)</f>
        <v>1</v>
      </c>
      <c r="AO257" s="202">
        <f t="shared" si="1025"/>
        <v>1</v>
      </c>
      <c r="AP257" s="203" t="s">
        <v>614</v>
      </c>
      <c r="AQ257" s="325">
        <f t="shared" ref="AQ257" si="1062">ROUND(AVERAGE(U257,Y257,AD257,AI257,AN257),0)</f>
        <v>2</v>
      </c>
      <c r="AR257" s="325" t="str">
        <f t="shared" ref="AR257" si="1063">IF(AQ257&lt;1.5,"FUERTE",IF(AND(AQ257&gt;=1.5,AQ257&lt;2.5),"ACEPTABLE",IF(AQ257&gt;=5,"INEXISTENTE","DÉBIL")))</f>
        <v>ACEPTABLE</v>
      </c>
      <c r="AS257" s="327">
        <f t="shared" ref="AS257" si="1064">IF(R257=0,0,ROUND((R257*AQ257),0))</f>
        <v>6</v>
      </c>
      <c r="AT257" s="327" t="str">
        <f t="shared" ref="AT257" si="1065">IF(AS257&gt;=36,"GRAVE", IF(AS257&lt;=10, "LEVE", "MODERADO"))</f>
        <v>LEVE</v>
      </c>
      <c r="AU257" s="334" t="s">
        <v>1370</v>
      </c>
      <c r="AV257" s="334">
        <v>0</v>
      </c>
      <c r="AW257" s="203" t="s">
        <v>89</v>
      </c>
      <c r="AX257" s="203"/>
      <c r="AY257" s="130"/>
      <c r="AZ257" s="131"/>
      <c r="BA257" s="207"/>
      <c r="BB257" s="145"/>
      <c r="BC257" s="145"/>
      <c r="BD257" s="145"/>
      <c r="BE257" s="145"/>
      <c r="BF257" s="145"/>
      <c r="BG257" s="145"/>
      <c r="BH257" s="145"/>
    </row>
    <row r="258" spans="1:60" ht="63.75" hidden="1" customHeight="1" x14ac:dyDescent="0.2">
      <c r="A258" s="324"/>
      <c r="B258" s="324"/>
      <c r="C258" s="325"/>
      <c r="D258" s="336"/>
      <c r="E258" s="325"/>
      <c r="F258" s="324"/>
      <c r="G258" s="203"/>
      <c r="H258" s="203"/>
      <c r="I258" s="127"/>
      <c r="J258" s="324"/>
      <c r="K258" s="337"/>
      <c r="L258" s="337"/>
      <c r="M258" s="337"/>
      <c r="N258" s="324"/>
      <c r="O258" s="332"/>
      <c r="P258" s="324"/>
      <c r="Q258" s="332"/>
      <c r="R258" s="332"/>
      <c r="S258" s="128"/>
      <c r="T258" s="129">
        <f t="shared" si="820"/>
        <v>0</v>
      </c>
      <c r="U258" s="325"/>
      <c r="V258" s="325"/>
      <c r="W258" s="203"/>
      <c r="X258" s="324"/>
      <c r="Y258" s="329"/>
      <c r="Z258" s="206">
        <f t="shared" si="822"/>
        <v>0</v>
      </c>
      <c r="AA258" s="203"/>
      <c r="AB258" s="203"/>
      <c r="AC258" s="329"/>
      <c r="AD258" s="325"/>
      <c r="AE258" s="202">
        <f t="shared" si="824"/>
        <v>0</v>
      </c>
      <c r="AF258" s="203"/>
      <c r="AG258" s="203"/>
      <c r="AH258" s="329"/>
      <c r="AI258" s="325"/>
      <c r="AJ258" s="202">
        <f t="shared" si="826"/>
        <v>0</v>
      </c>
      <c r="AK258" s="203"/>
      <c r="AL258" s="203"/>
      <c r="AM258" s="329"/>
      <c r="AN258" s="325"/>
      <c r="AO258" s="202">
        <f t="shared" si="1025"/>
        <v>0</v>
      </c>
      <c r="AP258" s="203"/>
      <c r="AQ258" s="325"/>
      <c r="AR258" s="325"/>
      <c r="AS258" s="327"/>
      <c r="AT258" s="327"/>
      <c r="AU258" s="334"/>
      <c r="AV258" s="334"/>
      <c r="AW258" s="203" t="s">
        <v>89</v>
      </c>
      <c r="AX258" s="203"/>
      <c r="AY258" s="130"/>
      <c r="AZ258" s="131"/>
      <c r="BA258" s="207"/>
      <c r="BB258" s="145"/>
      <c r="BC258" s="145"/>
      <c r="BD258" s="145"/>
      <c r="BE258" s="145"/>
      <c r="BF258" s="145"/>
      <c r="BG258" s="145"/>
      <c r="BH258" s="145"/>
    </row>
    <row r="259" spans="1:60" ht="63.75" hidden="1" customHeight="1" x14ac:dyDescent="0.2">
      <c r="A259" s="324"/>
      <c r="B259" s="324"/>
      <c r="C259" s="325"/>
      <c r="D259" s="336"/>
      <c r="E259" s="325"/>
      <c r="F259" s="324"/>
      <c r="G259" s="203"/>
      <c r="H259" s="203"/>
      <c r="I259" s="127"/>
      <c r="J259" s="324"/>
      <c r="K259" s="337"/>
      <c r="L259" s="337"/>
      <c r="M259" s="337"/>
      <c r="N259" s="324"/>
      <c r="O259" s="332"/>
      <c r="P259" s="324"/>
      <c r="Q259" s="332"/>
      <c r="R259" s="332"/>
      <c r="S259" s="128"/>
      <c r="T259" s="129">
        <f t="shared" si="820"/>
        <v>0</v>
      </c>
      <c r="U259" s="325"/>
      <c r="V259" s="325"/>
      <c r="W259" s="203"/>
      <c r="X259" s="324"/>
      <c r="Y259" s="329"/>
      <c r="Z259" s="206">
        <f t="shared" si="822"/>
        <v>0</v>
      </c>
      <c r="AA259" s="203"/>
      <c r="AB259" s="203"/>
      <c r="AC259" s="329"/>
      <c r="AD259" s="325"/>
      <c r="AE259" s="202">
        <f t="shared" si="824"/>
        <v>0</v>
      </c>
      <c r="AF259" s="203"/>
      <c r="AG259" s="203"/>
      <c r="AH259" s="329"/>
      <c r="AI259" s="325"/>
      <c r="AJ259" s="202">
        <f t="shared" si="826"/>
        <v>0</v>
      </c>
      <c r="AK259" s="203"/>
      <c r="AL259" s="203"/>
      <c r="AM259" s="329"/>
      <c r="AN259" s="325"/>
      <c r="AO259" s="202">
        <f t="shared" si="1025"/>
        <v>0</v>
      </c>
      <c r="AP259" s="203"/>
      <c r="AQ259" s="325"/>
      <c r="AR259" s="325"/>
      <c r="AS259" s="327"/>
      <c r="AT259" s="327"/>
      <c r="AU259" s="334"/>
      <c r="AV259" s="334"/>
      <c r="AW259" s="203" t="s">
        <v>89</v>
      </c>
      <c r="AX259" s="203"/>
      <c r="AY259" s="130"/>
      <c r="AZ259" s="131"/>
      <c r="BA259" s="207"/>
      <c r="BB259" s="145"/>
      <c r="BC259" s="145"/>
      <c r="BD259" s="145"/>
      <c r="BE259" s="145"/>
      <c r="BF259" s="145"/>
      <c r="BG259" s="145"/>
      <c r="BH259" s="145"/>
    </row>
    <row r="260" spans="1:60" ht="63.75" hidden="1" customHeight="1" x14ac:dyDescent="0.2">
      <c r="A260" s="324">
        <v>84</v>
      </c>
      <c r="B260" s="324" t="s">
        <v>248</v>
      </c>
      <c r="C260" s="325" t="str">
        <f>+VLOOKUP(B260,$A$568:$B$606,2,0)</f>
        <v>GLORIA INÉS HINCAPIÉ</v>
      </c>
      <c r="D260" s="336" t="s">
        <v>167</v>
      </c>
      <c r="E260" s="325"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4" t="s">
        <v>265</v>
      </c>
      <c r="G260" s="203" t="s">
        <v>260</v>
      </c>
      <c r="H260" s="203" t="s">
        <v>37</v>
      </c>
      <c r="I260" s="203" t="s">
        <v>1315</v>
      </c>
      <c r="J260" s="324" t="s">
        <v>111</v>
      </c>
      <c r="K260" s="337" t="s">
        <v>1336</v>
      </c>
      <c r="L260" s="337" t="s">
        <v>1337</v>
      </c>
      <c r="M260" s="337" t="s">
        <v>1159</v>
      </c>
      <c r="N260" s="324" t="s">
        <v>127</v>
      </c>
      <c r="O260" s="332">
        <f t="shared" ref="O260" si="1066">IF(N260="ALTA",5,IF(N260="MEDIO ALTA",4,IF(N260="MEDIA",3,IF(N260="MEDIO BAJA",2,IF(N260="BAJA",1,0)))))</f>
        <v>1</v>
      </c>
      <c r="P260" s="324" t="s">
        <v>209</v>
      </c>
      <c r="Q260" s="332">
        <f t="shared" ref="Q260" si="1067">IF(P260="ALTO",5,IF(P260="MEDIO-ALTO",4,IF(P260="MEDIO",3,IF(P260="MEDIO-BAJO",2,IF(P260="BAJO",1,0)))))</f>
        <v>4</v>
      </c>
      <c r="R260" s="332">
        <f t="shared" ref="R260" si="1068">Q260*O260</f>
        <v>4</v>
      </c>
      <c r="S260" s="128" t="s">
        <v>315</v>
      </c>
      <c r="T260" s="129">
        <f t="shared" si="820"/>
        <v>1</v>
      </c>
      <c r="U260" s="325">
        <f t="shared" si="1015"/>
        <v>1</v>
      </c>
      <c r="V260" s="325">
        <f t="shared" si="1016"/>
        <v>0.6</v>
      </c>
      <c r="W260" s="203" t="s">
        <v>1354</v>
      </c>
      <c r="X260" s="324">
        <f t="shared" ref="X260" si="1069">IF(S260="No_existen",5*$X$10,Y260*$X$10)</f>
        <v>0.2</v>
      </c>
      <c r="Y260" s="329">
        <f t="shared" si="1018"/>
        <v>4</v>
      </c>
      <c r="Z260" s="206">
        <f t="shared" si="822"/>
        <v>4</v>
      </c>
      <c r="AA260" s="203" t="s">
        <v>318</v>
      </c>
      <c r="AB260" s="203"/>
      <c r="AC260" s="329">
        <f t="shared" ref="AC260" si="1070">IF(S260="No_existen",5*$AC$10,AD260*$AC$10)</f>
        <v>0.15</v>
      </c>
      <c r="AD260" s="325">
        <f t="shared" si="1020"/>
        <v>1</v>
      </c>
      <c r="AE260" s="202">
        <f t="shared" si="824"/>
        <v>1</v>
      </c>
      <c r="AF260" s="203" t="s">
        <v>295</v>
      </c>
      <c r="AG260" s="203" t="s">
        <v>1362</v>
      </c>
      <c r="AH260" s="329">
        <f t="shared" ref="AH260" si="1071">IF(S260="No_existen",5*$AH$10,AI260*$AH$10)</f>
        <v>0.1</v>
      </c>
      <c r="AI260" s="325">
        <f t="shared" si="1022"/>
        <v>1</v>
      </c>
      <c r="AJ260" s="202">
        <f t="shared" si="826"/>
        <v>1</v>
      </c>
      <c r="AK260" s="203" t="s">
        <v>292</v>
      </c>
      <c r="AL260" s="203" t="s">
        <v>299</v>
      </c>
      <c r="AM260" s="329">
        <f t="shared" ref="AM260" si="1072">IF(S260="No_existen",5*$AM$10,AN260*$AM$10)</f>
        <v>0.1</v>
      </c>
      <c r="AN260" s="325">
        <f t="shared" ref="AN260" si="1073">ROUND(AVERAGEIF(AO260:AO262,"&gt;0"),0)</f>
        <v>1</v>
      </c>
      <c r="AO260" s="202">
        <f t="shared" si="1025"/>
        <v>1</v>
      </c>
      <c r="AP260" s="203" t="s">
        <v>614</v>
      </c>
      <c r="AQ260" s="325">
        <f t="shared" ref="AQ260" si="1074">ROUND(AVERAGE(U260,Y260,AD260,AI260,AN260),0)</f>
        <v>2</v>
      </c>
      <c r="AR260" s="325" t="str">
        <f t="shared" ref="AR260" si="1075">IF(AQ260&lt;1.5,"FUERTE",IF(AND(AQ260&gt;=1.5,AQ260&lt;2.5),"ACEPTABLE",IF(AQ260&gt;=5,"INEXISTENTE","DÉBIL")))</f>
        <v>ACEPTABLE</v>
      </c>
      <c r="AS260" s="327">
        <f t="shared" ref="AS260" si="1076">IF(R260=0,0,ROUND((R260*AQ260),0))</f>
        <v>8</v>
      </c>
      <c r="AT260" s="327" t="str">
        <f t="shared" ref="AT260" si="1077">IF(AS260&gt;=36,"GRAVE", IF(AS260&lt;=10, "LEVE", "MODERADO"))</f>
        <v>LEVE</v>
      </c>
      <c r="AU260" s="334" t="s">
        <v>1371</v>
      </c>
      <c r="AV260" s="335">
        <v>0.92</v>
      </c>
      <c r="AW260" s="203" t="s">
        <v>89</v>
      </c>
      <c r="AX260" s="203"/>
      <c r="AY260" s="130"/>
      <c r="AZ260" s="131"/>
      <c r="BA260" s="207"/>
      <c r="BB260" s="145"/>
      <c r="BC260" s="145"/>
      <c r="BD260" s="145"/>
      <c r="BE260" s="145"/>
      <c r="BF260" s="145"/>
      <c r="BG260" s="145"/>
      <c r="BH260" s="145"/>
    </row>
    <row r="261" spans="1:60" ht="63.75" hidden="1" customHeight="1" x14ac:dyDescent="0.2">
      <c r="A261" s="324"/>
      <c r="B261" s="324"/>
      <c r="C261" s="325"/>
      <c r="D261" s="336"/>
      <c r="E261" s="325"/>
      <c r="F261" s="324"/>
      <c r="G261" s="203" t="s">
        <v>260</v>
      </c>
      <c r="H261" s="203" t="s">
        <v>37</v>
      </c>
      <c r="I261" s="203" t="s">
        <v>1316</v>
      </c>
      <c r="J261" s="324"/>
      <c r="K261" s="337"/>
      <c r="L261" s="337"/>
      <c r="M261" s="337"/>
      <c r="N261" s="324"/>
      <c r="O261" s="332"/>
      <c r="P261" s="324"/>
      <c r="Q261" s="332"/>
      <c r="R261" s="332"/>
      <c r="S261" s="128"/>
      <c r="T261" s="129">
        <f t="shared" si="820"/>
        <v>0</v>
      </c>
      <c r="U261" s="325"/>
      <c r="V261" s="325"/>
      <c r="W261" s="203"/>
      <c r="X261" s="324"/>
      <c r="Y261" s="329"/>
      <c r="Z261" s="206">
        <f t="shared" si="822"/>
        <v>0</v>
      </c>
      <c r="AA261" s="203"/>
      <c r="AB261" s="203"/>
      <c r="AC261" s="329"/>
      <c r="AD261" s="325"/>
      <c r="AE261" s="202">
        <f t="shared" si="824"/>
        <v>0</v>
      </c>
      <c r="AF261" s="203"/>
      <c r="AG261" s="203"/>
      <c r="AH261" s="329"/>
      <c r="AI261" s="325"/>
      <c r="AJ261" s="202">
        <f t="shared" si="826"/>
        <v>0</v>
      </c>
      <c r="AK261" s="203"/>
      <c r="AL261" s="203"/>
      <c r="AM261" s="329"/>
      <c r="AN261" s="325"/>
      <c r="AO261" s="202">
        <f t="shared" si="1025"/>
        <v>0</v>
      </c>
      <c r="AP261" s="203"/>
      <c r="AQ261" s="325"/>
      <c r="AR261" s="325"/>
      <c r="AS261" s="327"/>
      <c r="AT261" s="327"/>
      <c r="AU261" s="334"/>
      <c r="AV261" s="334"/>
      <c r="AW261" s="203" t="s">
        <v>89</v>
      </c>
      <c r="AX261" s="203"/>
      <c r="AY261" s="130"/>
      <c r="AZ261" s="131"/>
      <c r="BA261" s="207"/>
      <c r="BB261" s="145"/>
      <c r="BC261" s="145"/>
      <c r="BD261" s="145"/>
      <c r="BE261" s="145"/>
      <c r="BF261" s="145"/>
      <c r="BG261" s="145"/>
      <c r="BH261" s="145"/>
    </row>
    <row r="262" spans="1:60" ht="63.75" hidden="1" customHeight="1" x14ac:dyDescent="0.2">
      <c r="A262" s="324"/>
      <c r="B262" s="324"/>
      <c r="C262" s="325"/>
      <c r="D262" s="336"/>
      <c r="E262" s="325"/>
      <c r="F262" s="324"/>
      <c r="G262" s="203"/>
      <c r="H262" s="203"/>
      <c r="I262" s="127"/>
      <c r="J262" s="324"/>
      <c r="K262" s="337"/>
      <c r="L262" s="337"/>
      <c r="M262" s="337"/>
      <c r="N262" s="324"/>
      <c r="O262" s="332"/>
      <c r="P262" s="324"/>
      <c r="Q262" s="332"/>
      <c r="R262" s="332"/>
      <c r="S262" s="128"/>
      <c r="T262" s="129">
        <f t="shared" si="820"/>
        <v>0</v>
      </c>
      <c r="U262" s="325"/>
      <c r="V262" s="325"/>
      <c r="W262" s="203"/>
      <c r="X262" s="324"/>
      <c r="Y262" s="329"/>
      <c r="Z262" s="206">
        <f t="shared" si="822"/>
        <v>0</v>
      </c>
      <c r="AA262" s="203"/>
      <c r="AB262" s="203"/>
      <c r="AC262" s="329"/>
      <c r="AD262" s="325"/>
      <c r="AE262" s="202">
        <f t="shared" si="824"/>
        <v>0</v>
      </c>
      <c r="AF262" s="203"/>
      <c r="AG262" s="203"/>
      <c r="AH262" s="329"/>
      <c r="AI262" s="325"/>
      <c r="AJ262" s="202">
        <f t="shared" si="826"/>
        <v>0</v>
      </c>
      <c r="AK262" s="203"/>
      <c r="AL262" s="203"/>
      <c r="AM262" s="329"/>
      <c r="AN262" s="325"/>
      <c r="AO262" s="202">
        <f t="shared" si="1025"/>
        <v>0</v>
      </c>
      <c r="AP262" s="203"/>
      <c r="AQ262" s="325"/>
      <c r="AR262" s="325"/>
      <c r="AS262" s="327"/>
      <c r="AT262" s="327"/>
      <c r="AU262" s="334"/>
      <c r="AV262" s="334"/>
      <c r="AW262" s="203" t="s">
        <v>89</v>
      </c>
      <c r="AX262" s="203"/>
      <c r="AY262" s="130"/>
      <c r="AZ262" s="131"/>
      <c r="BA262" s="207"/>
      <c r="BB262" s="145"/>
      <c r="BC262" s="145"/>
      <c r="BD262" s="145"/>
      <c r="BE262" s="145"/>
      <c r="BF262" s="145"/>
      <c r="BG262" s="145"/>
      <c r="BH262" s="145"/>
    </row>
    <row r="263" spans="1:60" ht="63.75" hidden="1" customHeight="1" x14ac:dyDescent="0.2">
      <c r="A263" s="324">
        <v>85</v>
      </c>
      <c r="B263" s="324" t="s">
        <v>248</v>
      </c>
      <c r="C263" s="325" t="str">
        <f>+VLOOKUP(B263,$A$568:$B$606,2,0)</f>
        <v>GLORIA INÉS HINCAPIÉ</v>
      </c>
      <c r="D263" s="336" t="s">
        <v>167</v>
      </c>
      <c r="E263" s="325"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4" t="s">
        <v>265</v>
      </c>
      <c r="G263" s="203" t="s">
        <v>260</v>
      </c>
      <c r="H263" s="203" t="s">
        <v>37</v>
      </c>
      <c r="I263" s="203" t="s">
        <v>1317</v>
      </c>
      <c r="J263" s="324" t="s">
        <v>108</v>
      </c>
      <c r="K263" s="337" t="s">
        <v>1338</v>
      </c>
      <c r="L263" s="337" t="s">
        <v>1339</v>
      </c>
      <c r="M263" s="337" t="s">
        <v>1340</v>
      </c>
      <c r="N263" s="324" t="s">
        <v>104</v>
      </c>
      <c r="O263" s="332">
        <f t="shared" ref="O263" si="1078">IF(N263="ALTA",5,IF(N263="MEDIO ALTA",4,IF(N263="MEDIA",3,IF(N263="MEDIO BAJA",2,IF(N263="BAJA",1,0)))))</f>
        <v>3</v>
      </c>
      <c r="P263" s="324" t="s">
        <v>140</v>
      </c>
      <c r="Q263" s="332">
        <f t="shared" ref="Q263" si="1079">IF(P263="ALTO",5,IF(P263="MEDIO-ALTO",4,IF(P263="MEDIO",3,IF(P263="MEDIO-BAJO",2,IF(P263="BAJO",1,0)))))</f>
        <v>3</v>
      </c>
      <c r="R263" s="332">
        <f t="shared" ref="R263" si="1080">Q263*O263</f>
        <v>9</v>
      </c>
      <c r="S263" s="128" t="s">
        <v>315</v>
      </c>
      <c r="T263" s="129">
        <f t="shared" si="820"/>
        <v>1</v>
      </c>
      <c r="U263" s="325">
        <f t="shared" si="1015"/>
        <v>1</v>
      </c>
      <c r="V263" s="325">
        <f t="shared" si="1016"/>
        <v>0.6</v>
      </c>
      <c r="W263" s="203" t="s">
        <v>1355</v>
      </c>
      <c r="X263" s="324">
        <f t="shared" ref="X263" si="1081">IF(S263="No_existen",5*$X$10,Y263*$X$10)</f>
        <v>0.2</v>
      </c>
      <c r="Y263" s="329">
        <f t="shared" si="1018"/>
        <v>4</v>
      </c>
      <c r="Z263" s="206">
        <f t="shared" si="822"/>
        <v>4</v>
      </c>
      <c r="AA263" s="203" t="s">
        <v>318</v>
      </c>
      <c r="AB263" s="203"/>
      <c r="AC263" s="329">
        <f t="shared" ref="AC263" si="1082">IF(S263="No_existen",5*$AC$10,AD263*$AC$10)</f>
        <v>0.15</v>
      </c>
      <c r="AD263" s="325">
        <f t="shared" si="1020"/>
        <v>1</v>
      </c>
      <c r="AE263" s="202">
        <f t="shared" si="824"/>
        <v>1</v>
      </c>
      <c r="AF263" s="203" t="s">
        <v>295</v>
      </c>
      <c r="AG263" s="203" t="s">
        <v>1358</v>
      </c>
      <c r="AH263" s="329">
        <f t="shared" ref="AH263" si="1083">IF(S263="No_existen",5*$AH$10,AI263*$AH$10)</f>
        <v>0.1</v>
      </c>
      <c r="AI263" s="325">
        <f t="shared" si="1022"/>
        <v>1</v>
      </c>
      <c r="AJ263" s="202">
        <f t="shared" si="826"/>
        <v>1</v>
      </c>
      <c r="AK263" s="203" t="s">
        <v>292</v>
      </c>
      <c r="AL263" s="203" t="s">
        <v>306</v>
      </c>
      <c r="AM263" s="329">
        <f t="shared" ref="AM263" si="1084">IF(S263="No_existen",5*$AM$10,AN263*$AM$10)</f>
        <v>0.1</v>
      </c>
      <c r="AN263" s="325">
        <f t="shared" ref="AN263" si="1085">ROUND(AVERAGEIF(AO263:AO265,"&gt;0"),0)</f>
        <v>1</v>
      </c>
      <c r="AO263" s="202">
        <f t="shared" si="1025"/>
        <v>1</v>
      </c>
      <c r="AP263" s="203" t="s">
        <v>614</v>
      </c>
      <c r="AQ263" s="325">
        <f t="shared" ref="AQ263" si="1086">ROUND(AVERAGE(U263,Y263,AD263,AI263,AN263),0)</f>
        <v>2</v>
      </c>
      <c r="AR263" s="325" t="str">
        <f t="shared" ref="AR263" si="1087">IF(AQ263&lt;1.5,"FUERTE",IF(AND(AQ263&gt;=1.5,AQ263&lt;2.5),"ACEPTABLE",IF(AQ263&gt;=5,"INEXISTENTE","DÉBIL")))</f>
        <v>ACEPTABLE</v>
      </c>
      <c r="AS263" s="327">
        <f t="shared" ref="AS263" si="1088">IF(R263=0,0,ROUND((R263*AQ263),0))</f>
        <v>18</v>
      </c>
      <c r="AT263" s="327" t="str">
        <f t="shared" ref="AT263" si="1089">IF(AS263&gt;=36,"GRAVE", IF(AS263&lt;=10, "LEVE", "MODERADO"))</f>
        <v>MODERADO</v>
      </c>
      <c r="AU263" s="334" t="s">
        <v>1372</v>
      </c>
      <c r="AV263" s="335">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4"/>
      <c r="B264" s="324"/>
      <c r="C264" s="325"/>
      <c r="D264" s="336"/>
      <c r="E264" s="325"/>
      <c r="F264" s="324"/>
      <c r="G264" s="203" t="s">
        <v>260</v>
      </c>
      <c r="H264" s="203" t="s">
        <v>226</v>
      </c>
      <c r="I264" s="203" t="s">
        <v>1318</v>
      </c>
      <c r="J264" s="324"/>
      <c r="K264" s="337"/>
      <c r="L264" s="337"/>
      <c r="M264" s="337"/>
      <c r="N264" s="324"/>
      <c r="O264" s="332"/>
      <c r="P264" s="324"/>
      <c r="Q264" s="332"/>
      <c r="R264" s="332"/>
      <c r="S264" s="128" t="s">
        <v>315</v>
      </c>
      <c r="T264" s="129">
        <f t="shared" si="820"/>
        <v>1</v>
      </c>
      <c r="U264" s="325"/>
      <c r="V264" s="325"/>
      <c r="W264" s="203" t="s">
        <v>1356</v>
      </c>
      <c r="X264" s="324"/>
      <c r="Y264" s="329"/>
      <c r="Z264" s="206">
        <f t="shared" si="822"/>
        <v>4</v>
      </c>
      <c r="AA264" s="203" t="s">
        <v>318</v>
      </c>
      <c r="AB264" s="203"/>
      <c r="AC264" s="329"/>
      <c r="AD264" s="325"/>
      <c r="AE264" s="202">
        <f t="shared" si="824"/>
        <v>1</v>
      </c>
      <c r="AF264" s="203" t="s">
        <v>295</v>
      </c>
      <c r="AG264" s="203" t="s">
        <v>1362</v>
      </c>
      <c r="AH264" s="329"/>
      <c r="AI264" s="325"/>
      <c r="AJ264" s="202">
        <f t="shared" si="826"/>
        <v>1</v>
      </c>
      <c r="AK264" s="203" t="s">
        <v>292</v>
      </c>
      <c r="AL264" s="203" t="s">
        <v>306</v>
      </c>
      <c r="AM264" s="329"/>
      <c r="AN264" s="325"/>
      <c r="AO264" s="202">
        <f t="shared" si="1025"/>
        <v>1</v>
      </c>
      <c r="AP264" s="203" t="s">
        <v>614</v>
      </c>
      <c r="AQ264" s="325"/>
      <c r="AR264" s="325"/>
      <c r="AS264" s="327"/>
      <c r="AT264" s="327"/>
      <c r="AU264" s="334"/>
      <c r="AV264" s="334"/>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4"/>
      <c r="B265" s="324"/>
      <c r="C265" s="325"/>
      <c r="D265" s="336"/>
      <c r="E265" s="325"/>
      <c r="F265" s="324"/>
      <c r="G265" s="203" t="s">
        <v>260</v>
      </c>
      <c r="H265" s="203" t="s">
        <v>37</v>
      </c>
      <c r="I265" s="203" t="s">
        <v>1319</v>
      </c>
      <c r="J265" s="324"/>
      <c r="K265" s="337"/>
      <c r="L265" s="337"/>
      <c r="M265" s="337"/>
      <c r="N265" s="324"/>
      <c r="O265" s="332"/>
      <c r="P265" s="324"/>
      <c r="Q265" s="332"/>
      <c r="R265" s="332"/>
      <c r="S265" s="128" t="s">
        <v>315</v>
      </c>
      <c r="T265" s="129">
        <f t="shared" si="820"/>
        <v>1</v>
      </c>
      <c r="U265" s="325"/>
      <c r="V265" s="325"/>
      <c r="W265" s="203" t="s">
        <v>1357</v>
      </c>
      <c r="X265" s="324"/>
      <c r="Y265" s="329"/>
      <c r="Z265" s="206">
        <f t="shared" si="822"/>
        <v>4</v>
      </c>
      <c r="AA265" s="203" t="s">
        <v>318</v>
      </c>
      <c r="AB265" s="203"/>
      <c r="AC265" s="329"/>
      <c r="AD265" s="325"/>
      <c r="AE265" s="202">
        <f t="shared" si="824"/>
        <v>1</v>
      </c>
      <c r="AF265" s="203" t="s">
        <v>295</v>
      </c>
      <c r="AG265" s="203" t="s">
        <v>1360</v>
      </c>
      <c r="AH265" s="329"/>
      <c r="AI265" s="325"/>
      <c r="AJ265" s="202">
        <f t="shared" si="826"/>
        <v>1</v>
      </c>
      <c r="AK265" s="203" t="s">
        <v>292</v>
      </c>
      <c r="AL265" s="203" t="s">
        <v>306</v>
      </c>
      <c r="AM265" s="329"/>
      <c r="AN265" s="325"/>
      <c r="AO265" s="202">
        <f t="shared" si="1025"/>
        <v>1</v>
      </c>
      <c r="AP265" s="203" t="s">
        <v>614</v>
      </c>
      <c r="AQ265" s="325"/>
      <c r="AR265" s="325"/>
      <c r="AS265" s="327"/>
      <c r="AT265" s="327"/>
      <c r="AU265" s="334"/>
      <c r="AV265" s="334"/>
      <c r="AW265" s="203" t="s">
        <v>90</v>
      </c>
      <c r="AX265" s="203" t="s">
        <v>1375</v>
      </c>
      <c r="AY265" s="131">
        <v>45646</v>
      </c>
      <c r="AZ265" s="131"/>
      <c r="BA265" s="207"/>
      <c r="BB265" s="145"/>
      <c r="BC265" s="145"/>
      <c r="BD265" s="145"/>
      <c r="BE265" s="145"/>
      <c r="BF265" s="145"/>
      <c r="BG265" s="145"/>
      <c r="BH265" s="145"/>
    </row>
    <row r="266" spans="1:60" ht="63.75" hidden="1" customHeight="1" x14ac:dyDescent="0.2">
      <c r="A266" s="324">
        <v>86</v>
      </c>
      <c r="B266" s="324" t="s">
        <v>252</v>
      </c>
      <c r="C266" s="325" t="str">
        <f>+VLOOKUP(B266,$A$568:$B$606,2,0)</f>
        <v>MARCELA BOTERO ARBELAEZ</v>
      </c>
      <c r="D266" s="336" t="s">
        <v>167</v>
      </c>
      <c r="E266" s="325"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4" t="s">
        <v>265</v>
      </c>
      <c r="G266" s="203" t="s">
        <v>260</v>
      </c>
      <c r="H266" s="203" t="s">
        <v>34</v>
      </c>
      <c r="I266" s="127" t="s">
        <v>1376</v>
      </c>
      <c r="J266" s="324" t="s">
        <v>142</v>
      </c>
      <c r="K266" s="337" t="s">
        <v>1142</v>
      </c>
      <c r="L266" s="337" t="s">
        <v>1388</v>
      </c>
      <c r="M266" s="337" t="s">
        <v>1389</v>
      </c>
      <c r="N266" s="324" t="s">
        <v>127</v>
      </c>
      <c r="O266" s="332">
        <f t="shared" ref="O266" si="1090">IF(N266="ALTA",5,IF(N266="MEDIO ALTA",4,IF(N266="MEDIA",3,IF(N266="MEDIO BAJA",2,IF(N266="BAJA",1,0)))))</f>
        <v>1</v>
      </c>
      <c r="P266" s="324" t="s">
        <v>140</v>
      </c>
      <c r="Q266" s="332">
        <f t="shared" ref="Q266" si="1091">IF(P266="ALTO",5,IF(P266="MEDIO-ALTO",4,IF(P266="MEDIO",3,IF(P266="MEDIO-BAJO",2,IF(P266="BAJO",1,0)))))</f>
        <v>3</v>
      </c>
      <c r="R266" s="332">
        <f t="shared" ref="R266" si="1092">Q266*O266</f>
        <v>3</v>
      </c>
      <c r="S266" s="128" t="s">
        <v>315</v>
      </c>
      <c r="T266" s="129">
        <f t="shared" si="820"/>
        <v>1</v>
      </c>
      <c r="U266" s="325">
        <f t="shared" si="1015"/>
        <v>1</v>
      </c>
      <c r="V266" s="325">
        <f t="shared" si="1016"/>
        <v>0.6</v>
      </c>
      <c r="W266" s="203" t="s">
        <v>1410</v>
      </c>
      <c r="X266" s="324">
        <f t="shared" ref="X266" si="1093">IF(S266="No_existen",5*$X$10,Y266*$X$10)</f>
        <v>0.2</v>
      </c>
      <c r="Y266" s="329">
        <f t="shared" si="1018"/>
        <v>4</v>
      </c>
      <c r="Z266" s="206">
        <f t="shared" si="822"/>
        <v>4</v>
      </c>
      <c r="AA266" s="203" t="s">
        <v>318</v>
      </c>
      <c r="AB266" s="203"/>
      <c r="AC266" s="329">
        <f t="shared" ref="AC266" si="1094">IF(S266="No_existen",5*$AC$10,AD266*$AC$10)</f>
        <v>0.15</v>
      </c>
      <c r="AD266" s="325">
        <f t="shared" si="1020"/>
        <v>1</v>
      </c>
      <c r="AE266" s="202">
        <f t="shared" si="824"/>
        <v>1</v>
      </c>
      <c r="AF266" s="203" t="s">
        <v>295</v>
      </c>
      <c r="AG266" s="203" t="s">
        <v>1429</v>
      </c>
      <c r="AH266" s="329">
        <f t="shared" ref="AH266" si="1095">IF(S266="No_existen",5*$AH$10,AI266*$AH$10)</f>
        <v>0.1</v>
      </c>
      <c r="AI266" s="325">
        <f t="shared" si="1022"/>
        <v>1</v>
      </c>
      <c r="AJ266" s="202">
        <f t="shared" si="826"/>
        <v>1</v>
      </c>
      <c r="AK266" s="203" t="s">
        <v>292</v>
      </c>
      <c r="AL266" s="203" t="s">
        <v>299</v>
      </c>
      <c r="AM266" s="329">
        <f t="shared" ref="AM266" si="1096">IF(S266="No_existen",5*$AM$10,AN266*$AM$10)</f>
        <v>0.1</v>
      </c>
      <c r="AN266" s="325">
        <f t="shared" ref="AN266" si="1097">ROUND(AVERAGEIF(AO266:AO268,"&gt;0"),0)</f>
        <v>1</v>
      </c>
      <c r="AO266" s="202">
        <f t="shared" si="1025"/>
        <v>1</v>
      </c>
      <c r="AP266" s="203" t="s">
        <v>614</v>
      </c>
      <c r="AQ266" s="325">
        <f t="shared" ref="AQ266" si="1098">ROUND(AVERAGE(U266,Y266,AD266,AI266,AN266),0)</f>
        <v>2</v>
      </c>
      <c r="AR266" s="325" t="str">
        <f t="shared" ref="AR266" si="1099">IF(AQ266&lt;1.5,"FUERTE",IF(AND(AQ266&gt;=1.5,AQ266&lt;2.5),"ACEPTABLE",IF(AQ266&gt;=5,"INEXISTENTE","DÉBIL")))</f>
        <v>ACEPTABLE</v>
      </c>
      <c r="AS266" s="327">
        <f t="shared" ref="AS266" si="1100">IF(R266=0,0,ROUND((R266*AQ266),0))</f>
        <v>6</v>
      </c>
      <c r="AT266" s="327" t="str">
        <f t="shared" ref="AT266" si="1101">IF(AS266&gt;=36,"GRAVE", IF(AS266&lt;=10, "LEVE", "MODERADO"))</f>
        <v>LEVE</v>
      </c>
      <c r="AU266" s="337" t="s">
        <v>1433</v>
      </c>
      <c r="AV266" s="338">
        <v>0</v>
      </c>
      <c r="AW266" s="203" t="s">
        <v>89</v>
      </c>
      <c r="AX266" s="203"/>
      <c r="AY266" s="130"/>
      <c r="AZ266" s="131"/>
      <c r="BA266" s="207"/>
      <c r="BB266" s="145"/>
      <c r="BC266" s="145"/>
      <c r="BD266" s="145"/>
      <c r="BE266" s="145"/>
      <c r="BF266" s="145"/>
      <c r="BG266" s="145"/>
      <c r="BH266" s="145"/>
    </row>
    <row r="267" spans="1:60" ht="63.75" hidden="1" customHeight="1" x14ac:dyDescent="0.2">
      <c r="A267" s="324"/>
      <c r="B267" s="324"/>
      <c r="C267" s="325"/>
      <c r="D267" s="336"/>
      <c r="E267" s="325"/>
      <c r="F267" s="324"/>
      <c r="G267" s="203" t="s">
        <v>260</v>
      </c>
      <c r="H267" s="203" t="s">
        <v>34</v>
      </c>
      <c r="I267" s="127" t="s">
        <v>1377</v>
      </c>
      <c r="J267" s="324"/>
      <c r="K267" s="337"/>
      <c r="L267" s="337"/>
      <c r="M267" s="337"/>
      <c r="N267" s="324"/>
      <c r="O267" s="332"/>
      <c r="P267" s="324"/>
      <c r="Q267" s="332"/>
      <c r="R267" s="332"/>
      <c r="S267" s="128"/>
      <c r="T267" s="129">
        <f t="shared" ref="T267:T330" si="1102">IF(S267=$S$542,1,IF(S267=$S$538,5,IF(S267=$S$539,4,IF(S267=$S$540,3,IF(S267=$S$541,2,0)))))</f>
        <v>0</v>
      </c>
      <c r="U267" s="325"/>
      <c r="V267" s="325"/>
      <c r="W267" s="203"/>
      <c r="X267" s="324"/>
      <c r="Y267" s="329"/>
      <c r="Z267" s="206">
        <f t="shared" ref="Z267:Z330" si="1103">IF(AA267=$AA$540,1,IF(AA267=$AA$539,2,IF(AA267=$AA$538,4,IF(S267="No_existen",5,0))))</f>
        <v>0</v>
      </c>
      <c r="AA267" s="203"/>
      <c r="AB267" s="203"/>
      <c r="AC267" s="329"/>
      <c r="AD267" s="325"/>
      <c r="AE267" s="202">
        <f t="shared" ref="AE267:AE330" si="1104">IF(AF267=$AG$539,1,IF(AF267=$AG$538,4,IF(S267="No_existen",5,0)))</f>
        <v>0</v>
      </c>
      <c r="AF267" s="203"/>
      <c r="AG267" s="203"/>
      <c r="AH267" s="329"/>
      <c r="AI267" s="325"/>
      <c r="AJ267" s="202">
        <f t="shared" ref="AJ267:AJ330" si="1105">IF(AK267=$AK$538,1,IF(AK267=$AK$539,4,IF(S267="No_existen",5,0)))</f>
        <v>0</v>
      </c>
      <c r="AK267" s="203"/>
      <c r="AL267" s="203"/>
      <c r="AM267" s="329"/>
      <c r="AN267" s="325"/>
      <c r="AO267" s="202">
        <f t="shared" si="1025"/>
        <v>0</v>
      </c>
      <c r="AP267" s="203"/>
      <c r="AQ267" s="325"/>
      <c r="AR267" s="325"/>
      <c r="AS267" s="327"/>
      <c r="AT267" s="327"/>
      <c r="AU267" s="337"/>
      <c r="AV267" s="337"/>
      <c r="AW267" s="203" t="s">
        <v>89</v>
      </c>
      <c r="AX267" s="203"/>
      <c r="AY267" s="130"/>
      <c r="AZ267" s="131"/>
      <c r="BA267" s="207"/>
      <c r="BB267" s="145"/>
      <c r="BC267" s="145"/>
      <c r="BD267" s="145"/>
      <c r="BE267" s="145"/>
      <c r="BF267" s="145"/>
      <c r="BG267" s="145"/>
      <c r="BH267" s="145"/>
    </row>
    <row r="268" spans="1:60" ht="63.75" hidden="1" customHeight="1" x14ac:dyDescent="0.2">
      <c r="A268" s="324"/>
      <c r="B268" s="324"/>
      <c r="C268" s="325"/>
      <c r="D268" s="336"/>
      <c r="E268" s="325"/>
      <c r="F268" s="324"/>
      <c r="G268" s="203"/>
      <c r="H268" s="203"/>
      <c r="I268" s="127"/>
      <c r="J268" s="324"/>
      <c r="K268" s="337"/>
      <c r="L268" s="337"/>
      <c r="M268" s="337"/>
      <c r="N268" s="324"/>
      <c r="O268" s="332"/>
      <c r="P268" s="324"/>
      <c r="Q268" s="332"/>
      <c r="R268" s="332"/>
      <c r="S268" s="128"/>
      <c r="T268" s="129">
        <f t="shared" si="1102"/>
        <v>0</v>
      </c>
      <c r="U268" s="325"/>
      <c r="V268" s="325"/>
      <c r="W268" s="203"/>
      <c r="X268" s="324"/>
      <c r="Y268" s="329"/>
      <c r="Z268" s="206">
        <f t="shared" si="1103"/>
        <v>0</v>
      </c>
      <c r="AA268" s="203"/>
      <c r="AB268" s="203"/>
      <c r="AC268" s="329"/>
      <c r="AD268" s="325"/>
      <c r="AE268" s="202">
        <f t="shared" si="1104"/>
        <v>0</v>
      </c>
      <c r="AF268" s="203"/>
      <c r="AG268" s="203"/>
      <c r="AH268" s="329"/>
      <c r="AI268" s="325"/>
      <c r="AJ268" s="202">
        <f t="shared" si="1105"/>
        <v>0</v>
      </c>
      <c r="AK268" s="203"/>
      <c r="AL268" s="203"/>
      <c r="AM268" s="329"/>
      <c r="AN268" s="325"/>
      <c r="AO268" s="202">
        <f t="shared" si="1025"/>
        <v>0</v>
      </c>
      <c r="AP268" s="203"/>
      <c r="AQ268" s="325"/>
      <c r="AR268" s="325"/>
      <c r="AS268" s="327"/>
      <c r="AT268" s="327"/>
      <c r="AU268" s="337"/>
      <c r="AV268" s="337"/>
      <c r="AW268" s="203" t="s">
        <v>89</v>
      </c>
      <c r="AX268" s="203"/>
      <c r="AY268" s="130"/>
      <c r="AZ268" s="131"/>
      <c r="BA268" s="207"/>
      <c r="BB268" s="145"/>
      <c r="BC268" s="145"/>
      <c r="BD268" s="145"/>
      <c r="BE268" s="145"/>
      <c r="BF268" s="145"/>
      <c r="BG268" s="145"/>
      <c r="BH268" s="145"/>
    </row>
    <row r="269" spans="1:60" ht="63.75" hidden="1" customHeight="1" x14ac:dyDescent="0.2">
      <c r="A269" s="324">
        <v>87</v>
      </c>
      <c r="B269" s="324" t="s">
        <v>252</v>
      </c>
      <c r="C269" s="325" t="str">
        <f>+VLOOKUP(B269,$A$568:$B$606,2,0)</f>
        <v>MARCELA BOTERO ARBELAEZ</v>
      </c>
      <c r="D269" s="336" t="s">
        <v>167</v>
      </c>
      <c r="E269" s="325"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4" t="s">
        <v>265</v>
      </c>
      <c r="G269" s="203" t="s">
        <v>260</v>
      </c>
      <c r="H269" s="203" t="s">
        <v>38</v>
      </c>
      <c r="I269" s="127" t="s">
        <v>1378</v>
      </c>
      <c r="J269" s="324" t="s">
        <v>105</v>
      </c>
      <c r="K269" s="324" t="s">
        <v>1189</v>
      </c>
      <c r="L269" s="324" t="s">
        <v>1390</v>
      </c>
      <c r="M269" s="324" t="s">
        <v>1391</v>
      </c>
      <c r="N269" s="324" t="s">
        <v>127</v>
      </c>
      <c r="O269" s="332">
        <f t="shared" ref="O269" si="1106">IF(N269="ALTA",5,IF(N269="MEDIO ALTA",4,IF(N269="MEDIA",3,IF(N269="MEDIO BAJA",2,IF(N269="BAJA",1,0)))))</f>
        <v>1</v>
      </c>
      <c r="P269" s="324" t="s">
        <v>141</v>
      </c>
      <c r="Q269" s="332">
        <f t="shared" ref="Q269" si="1107">IF(P269="ALTO",5,IF(P269="MEDIO-ALTO",4,IF(P269="MEDIO",3,IF(P269="MEDIO-BAJO",2,IF(P269="BAJO",1,0)))))</f>
        <v>1</v>
      </c>
      <c r="R269" s="332">
        <f t="shared" ref="R269" si="1108">Q269*O269</f>
        <v>1</v>
      </c>
      <c r="S269" s="128" t="s">
        <v>315</v>
      </c>
      <c r="T269" s="129">
        <f t="shared" si="1102"/>
        <v>1</v>
      </c>
      <c r="U269" s="325">
        <f t="shared" si="1015"/>
        <v>1</v>
      </c>
      <c r="V269" s="325">
        <f t="shared" si="1016"/>
        <v>0.6</v>
      </c>
      <c r="W269" s="203" t="s">
        <v>1411</v>
      </c>
      <c r="X269" s="324">
        <f t="shared" ref="X269" si="1109">IF(S269="No_existen",5*$X$10,Y269*$X$10)</f>
        <v>0.2</v>
      </c>
      <c r="Y269" s="329">
        <f t="shared" si="1018"/>
        <v>4</v>
      </c>
      <c r="Z269" s="206">
        <f t="shared" si="1103"/>
        <v>4</v>
      </c>
      <c r="AA269" s="203" t="s">
        <v>318</v>
      </c>
      <c r="AB269" s="203"/>
      <c r="AC269" s="329">
        <f t="shared" ref="AC269" si="1110">IF(S269="No_existen",5*$AC$10,AD269*$AC$10)</f>
        <v>0.15</v>
      </c>
      <c r="AD269" s="325">
        <f t="shared" si="1020"/>
        <v>1</v>
      </c>
      <c r="AE269" s="202">
        <f t="shared" si="1104"/>
        <v>1</v>
      </c>
      <c r="AF269" s="203" t="s">
        <v>295</v>
      </c>
      <c r="AG269" s="203" t="s">
        <v>1429</v>
      </c>
      <c r="AH269" s="329">
        <f t="shared" ref="AH269" si="1111">IF(S269="No_existen",5*$AH$10,AI269*$AH$10)</f>
        <v>0.1</v>
      </c>
      <c r="AI269" s="325">
        <f t="shared" si="1022"/>
        <v>1</v>
      </c>
      <c r="AJ269" s="202">
        <f t="shared" si="1105"/>
        <v>1</v>
      </c>
      <c r="AK269" s="203" t="s">
        <v>292</v>
      </c>
      <c r="AL269" s="203" t="s">
        <v>306</v>
      </c>
      <c r="AM269" s="329">
        <f t="shared" ref="AM269" si="1112">IF(S269="No_existen",5*$AM$10,AN269*$AM$10)</f>
        <v>0.1</v>
      </c>
      <c r="AN269" s="325">
        <f t="shared" ref="AN269" si="1113">ROUND(AVERAGEIF(AO269:AO271,"&gt;0"),0)</f>
        <v>1</v>
      </c>
      <c r="AO269" s="202">
        <f t="shared" si="1025"/>
        <v>1</v>
      </c>
      <c r="AP269" s="203" t="s">
        <v>614</v>
      </c>
      <c r="AQ269" s="325">
        <f t="shared" ref="AQ269" si="1114">ROUND(AVERAGE(U269,Y269,AD269,AI269,AN269),0)</f>
        <v>2</v>
      </c>
      <c r="AR269" s="325" t="str">
        <f t="shared" ref="AR269" si="1115">IF(AQ269&lt;1.5,"FUERTE",IF(AND(AQ269&gt;=1.5,AQ269&lt;2.5),"ACEPTABLE",IF(AQ269&gt;=5,"INEXISTENTE","DÉBIL")))</f>
        <v>ACEPTABLE</v>
      </c>
      <c r="AS269" s="327">
        <f t="shared" ref="AS269" si="1116">IF(R269=0,0,ROUND((R269*AQ269),0))</f>
        <v>2</v>
      </c>
      <c r="AT269" s="327" t="str">
        <f t="shared" ref="AT269" si="1117">IF(AS269&gt;=36,"GRAVE", IF(AS269&lt;=10, "LEVE", "MODERADO"))</f>
        <v>LEVE</v>
      </c>
      <c r="AU269" s="334" t="s">
        <v>1434</v>
      </c>
      <c r="AV269" s="335">
        <v>0</v>
      </c>
      <c r="AW269" s="203" t="s">
        <v>89</v>
      </c>
      <c r="AX269" s="203"/>
      <c r="AY269" s="130"/>
      <c r="AZ269" s="131"/>
      <c r="BA269" s="207"/>
      <c r="BB269" s="145"/>
      <c r="BC269" s="145"/>
      <c r="BD269" s="145"/>
      <c r="BE269" s="145"/>
      <c r="BF269" s="145"/>
      <c r="BG269" s="145"/>
      <c r="BH269" s="145"/>
    </row>
    <row r="270" spans="1:60" ht="63.75" hidden="1" customHeight="1" x14ac:dyDescent="0.2">
      <c r="A270" s="324"/>
      <c r="B270" s="324"/>
      <c r="C270" s="325"/>
      <c r="D270" s="336"/>
      <c r="E270" s="325"/>
      <c r="F270" s="324"/>
      <c r="G270" s="203"/>
      <c r="H270" s="203"/>
      <c r="I270" s="127"/>
      <c r="J270" s="324"/>
      <c r="K270" s="324"/>
      <c r="L270" s="324"/>
      <c r="M270" s="324"/>
      <c r="N270" s="324"/>
      <c r="O270" s="332"/>
      <c r="P270" s="324"/>
      <c r="Q270" s="332"/>
      <c r="R270" s="332"/>
      <c r="S270" s="128"/>
      <c r="T270" s="129">
        <f t="shared" si="1102"/>
        <v>0</v>
      </c>
      <c r="U270" s="325"/>
      <c r="V270" s="325"/>
      <c r="W270" s="203"/>
      <c r="X270" s="324"/>
      <c r="Y270" s="329"/>
      <c r="Z270" s="206">
        <f t="shared" si="1103"/>
        <v>0</v>
      </c>
      <c r="AA270" s="203"/>
      <c r="AB270" s="203"/>
      <c r="AC270" s="329"/>
      <c r="AD270" s="325"/>
      <c r="AE270" s="202">
        <f t="shared" si="1104"/>
        <v>0</v>
      </c>
      <c r="AF270" s="203"/>
      <c r="AG270" s="203"/>
      <c r="AH270" s="329"/>
      <c r="AI270" s="325"/>
      <c r="AJ270" s="202">
        <f t="shared" si="1105"/>
        <v>0</v>
      </c>
      <c r="AK270" s="203"/>
      <c r="AL270" s="203"/>
      <c r="AM270" s="329"/>
      <c r="AN270" s="325"/>
      <c r="AO270" s="202">
        <f t="shared" si="1025"/>
        <v>0</v>
      </c>
      <c r="AP270" s="203"/>
      <c r="AQ270" s="325"/>
      <c r="AR270" s="325"/>
      <c r="AS270" s="327"/>
      <c r="AT270" s="327"/>
      <c r="AU270" s="334"/>
      <c r="AV270" s="334"/>
      <c r="AW270" s="203" t="s">
        <v>89</v>
      </c>
      <c r="AX270" s="203"/>
      <c r="AY270" s="130"/>
      <c r="AZ270" s="131"/>
      <c r="BA270" s="207"/>
      <c r="BB270" s="145"/>
      <c r="BC270" s="145"/>
      <c r="BD270" s="145"/>
      <c r="BE270" s="145"/>
      <c r="BF270" s="145"/>
      <c r="BG270" s="145"/>
      <c r="BH270" s="145"/>
    </row>
    <row r="271" spans="1:60" ht="63.75" hidden="1" customHeight="1" x14ac:dyDescent="0.2">
      <c r="A271" s="324"/>
      <c r="B271" s="324"/>
      <c r="C271" s="325"/>
      <c r="D271" s="336"/>
      <c r="E271" s="325"/>
      <c r="F271" s="324"/>
      <c r="G271" s="203"/>
      <c r="H271" s="203"/>
      <c r="I271" s="127"/>
      <c r="J271" s="324"/>
      <c r="K271" s="324"/>
      <c r="L271" s="324"/>
      <c r="M271" s="324"/>
      <c r="N271" s="324"/>
      <c r="O271" s="332"/>
      <c r="P271" s="324"/>
      <c r="Q271" s="332"/>
      <c r="R271" s="332"/>
      <c r="S271" s="128"/>
      <c r="T271" s="129">
        <f t="shared" si="1102"/>
        <v>0</v>
      </c>
      <c r="U271" s="325"/>
      <c r="V271" s="325"/>
      <c r="W271" s="203"/>
      <c r="X271" s="324"/>
      <c r="Y271" s="329"/>
      <c r="Z271" s="206">
        <f t="shared" si="1103"/>
        <v>0</v>
      </c>
      <c r="AA271" s="203"/>
      <c r="AB271" s="203"/>
      <c r="AC271" s="329"/>
      <c r="AD271" s="325"/>
      <c r="AE271" s="202">
        <f t="shared" si="1104"/>
        <v>0</v>
      </c>
      <c r="AF271" s="203"/>
      <c r="AG271" s="203"/>
      <c r="AH271" s="329"/>
      <c r="AI271" s="325"/>
      <c r="AJ271" s="202">
        <f t="shared" si="1105"/>
        <v>0</v>
      </c>
      <c r="AK271" s="203"/>
      <c r="AL271" s="203"/>
      <c r="AM271" s="329"/>
      <c r="AN271" s="325"/>
      <c r="AO271" s="202">
        <f t="shared" si="1025"/>
        <v>0</v>
      </c>
      <c r="AP271" s="203"/>
      <c r="AQ271" s="325"/>
      <c r="AR271" s="325"/>
      <c r="AS271" s="327"/>
      <c r="AT271" s="327"/>
      <c r="AU271" s="334"/>
      <c r="AV271" s="334"/>
      <c r="AW271" s="203" t="s">
        <v>89</v>
      </c>
      <c r="AX271" s="203"/>
      <c r="AY271" s="130"/>
      <c r="AZ271" s="131"/>
      <c r="BA271" s="207"/>
      <c r="BB271" s="145"/>
      <c r="BC271" s="145"/>
      <c r="BD271" s="145"/>
      <c r="BE271" s="145"/>
      <c r="BF271" s="145"/>
      <c r="BG271" s="145"/>
      <c r="BH271" s="145"/>
    </row>
    <row r="272" spans="1:60" ht="63.75" hidden="1" customHeight="1" x14ac:dyDescent="0.2">
      <c r="A272" s="324">
        <v>88</v>
      </c>
      <c r="B272" s="324" t="s">
        <v>252</v>
      </c>
      <c r="C272" s="325" t="str">
        <f>+VLOOKUP(B272,$A$568:$B$606,2,0)</f>
        <v>MARCELA BOTERO ARBELAEZ</v>
      </c>
      <c r="D272" s="336" t="s">
        <v>167</v>
      </c>
      <c r="E272" s="325"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4" t="s">
        <v>265</v>
      </c>
      <c r="G272" s="203" t="s">
        <v>260</v>
      </c>
      <c r="H272" s="203" t="s">
        <v>37</v>
      </c>
      <c r="I272" s="127" t="s">
        <v>1379</v>
      </c>
      <c r="J272" s="324" t="s">
        <v>105</v>
      </c>
      <c r="K272" s="324" t="s">
        <v>1392</v>
      </c>
      <c r="L272" s="324" t="s">
        <v>1393</v>
      </c>
      <c r="M272" s="324" t="s">
        <v>1394</v>
      </c>
      <c r="N272" s="324" t="s">
        <v>127</v>
      </c>
      <c r="O272" s="332">
        <f t="shared" ref="O272" si="1118">IF(N272="ALTA",5,IF(N272="MEDIO ALTA",4,IF(N272="MEDIA",3,IF(N272="MEDIO BAJA",2,IF(N272="BAJA",1,0)))))</f>
        <v>1</v>
      </c>
      <c r="P272" s="324" t="s">
        <v>209</v>
      </c>
      <c r="Q272" s="332">
        <f t="shared" ref="Q272" si="1119">IF(P272="ALTO",5,IF(P272="MEDIO-ALTO",4,IF(P272="MEDIO",3,IF(P272="MEDIO-BAJO",2,IF(P272="BAJO",1,0)))))</f>
        <v>4</v>
      </c>
      <c r="R272" s="332">
        <f t="shared" ref="R272" si="1120">Q272*O272</f>
        <v>4</v>
      </c>
      <c r="S272" s="128" t="s">
        <v>315</v>
      </c>
      <c r="T272" s="129">
        <f t="shared" si="1102"/>
        <v>1</v>
      </c>
      <c r="U272" s="325">
        <f t="shared" si="1015"/>
        <v>1</v>
      </c>
      <c r="V272" s="325">
        <f t="shared" si="1016"/>
        <v>0.6</v>
      </c>
      <c r="W272" s="203" t="s">
        <v>1412</v>
      </c>
      <c r="X272" s="324">
        <f t="shared" ref="X272" si="1121">IF(S272="No_existen",5*$X$10,Y272*$X$10)</f>
        <v>0.2</v>
      </c>
      <c r="Y272" s="329">
        <f t="shared" si="1018"/>
        <v>4</v>
      </c>
      <c r="Z272" s="206">
        <f t="shared" si="1103"/>
        <v>4</v>
      </c>
      <c r="AA272" s="203" t="s">
        <v>318</v>
      </c>
      <c r="AB272" s="203"/>
      <c r="AC272" s="329">
        <f t="shared" ref="AC272" si="1122">IF(S272="No_existen",5*$AC$10,AD272*$AC$10)</f>
        <v>0.15</v>
      </c>
      <c r="AD272" s="325">
        <f t="shared" si="1020"/>
        <v>1</v>
      </c>
      <c r="AE272" s="202">
        <f t="shared" si="1104"/>
        <v>1</v>
      </c>
      <c r="AF272" s="203" t="s">
        <v>295</v>
      </c>
      <c r="AG272" s="203" t="s">
        <v>1430</v>
      </c>
      <c r="AH272" s="329">
        <f t="shared" ref="AH272" si="1123">IF(S272="No_existen",5*$AH$10,AI272*$AH$10)</f>
        <v>0.1</v>
      </c>
      <c r="AI272" s="325">
        <f t="shared" si="1022"/>
        <v>1</v>
      </c>
      <c r="AJ272" s="202">
        <f t="shared" si="1105"/>
        <v>1</v>
      </c>
      <c r="AK272" s="203" t="s">
        <v>292</v>
      </c>
      <c r="AL272" s="203" t="s">
        <v>299</v>
      </c>
      <c r="AM272" s="329">
        <f t="shared" ref="AM272" si="1124">IF(S272="No_existen",5*$AM$10,AN272*$AM$10)</f>
        <v>0.1</v>
      </c>
      <c r="AN272" s="325">
        <f t="shared" ref="AN272" si="1125">ROUND(AVERAGEIF(AO272:AO274,"&gt;0"),0)</f>
        <v>1</v>
      </c>
      <c r="AO272" s="202">
        <f t="shared" si="1025"/>
        <v>1</v>
      </c>
      <c r="AP272" s="203" t="s">
        <v>614</v>
      </c>
      <c r="AQ272" s="325">
        <f t="shared" ref="AQ272" si="1126">ROUND(AVERAGE(U272,Y272,AD272,AI272,AN272),0)</f>
        <v>2</v>
      </c>
      <c r="AR272" s="325" t="str">
        <f t="shared" ref="AR272" si="1127">IF(AQ272&lt;1.5,"FUERTE",IF(AND(AQ272&gt;=1.5,AQ272&lt;2.5),"ACEPTABLE",IF(AQ272&gt;=5,"INEXISTENTE","DÉBIL")))</f>
        <v>ACEPTABLE</v>
      </c>
      <c r="AS272" s="327">
        <f t="shared" ref="AS272" si="1128">IF(R272=0,0,ROUND((R272*AQ272),0))</f>
        <v>8</v>
      </c>
      <c r="AT272" s="327" t="str">
        <f t="shared" ref="AT272" si="1129">IF(AS272&gt;=36,"GRAVE", IF(AS272&lt;=10, "LEVE", "MODERADO"))</f>
        <v>LEVE</v>
      </c>
      <c r="AU272" s="334" t="s">
        <v>1175</v>
      </c>
      <c r="AV272" s="335">
        <v>1</v>
      </c>
      <c r="AW272" s="203" t="s">
        <v>89</v>
      </c>
      <c r="AX272" s="203"/>
      <c r="AY272" s="130"/>
      <c r="AZ272" s="131"/>
      <c r="BA272" s="207"/>
      <c r="BB272" s="145"/>
      <c r="BC272" s="145"/>
      <c r="BD272" s="145"/>
      <c r="BE272" s="145"/>
      <c r="BF272" s="145"/>
      <c r="BG272" s="145"/>
      <c r="BH272" s="145"/>
    </row>
    <row r="273" spans="1:60" ht="63.75" hidden="1" customHeight="1" x14ac:dyDescent="0.2">
      <c r="A273" s="324"/>
      <c r="B273" s="324"/>
      <c r="C273" s="325"/>
      <c r="D273" s="336"/>
      <c r="E273" s="325"/>
      <c r="F273" s="324"/>
      <c r="G273" s="203"/>
      <c r="H273" s="203"/>
      <c r="I273" s="127"/>
      <c r="J273" s="324"/>
      <c r="K273" s="324"/>
      <c r="L273" s="324"/>
      <c r="M273" s="324"/>
      <c r="N273" s="324"/>
      <c r="O273" s="332"/>
      <c r="P273" s="324"/>
      <c r="Q273" s="332"/>
      <c r="R273" s="332"/>
      <c r="S273" s="128"/>
      <c r="T273" s="129">
        <f t="shared" si="1102"/>
        <v>0</v>
      </c>
      <c r="U273" s="325"/>
      <c r="V273" s="325"/>
      <c r="W273" s="203"/>
      <c r="X273" s="324"/>
      <c r="Y273" s="329"/>
      <c r="Z273" s="206">
        <f t="shared" si="1103"/>
        <v>0</v>
      </c>
      <c r="AA273" s="203"/>
      <c r="AB273" s="203"/>
      <c r="AC273" s="329"/>
      <c r="AD273" s="325"/>
      <c r="AE273" s="202">
        <f t="shared" si="1104"/>
        <v>0</v>
      </c>
      <c r="AF273" s="203"/>
      <c r="AG273" s="203"/>
      <c r="AH273" s="329"/>
      <c r="AI273" s="325"/>
      <c r="AJ273" s="202">
        <f t="shared" si="1105"/>
        <v>0</v>
      </c>
      <c r="AK273" s="203"/>
      <c r="AL273" s="203"/>
      <c r="AM273" s="329"/>
      <c r="AN273" s="325"/>
      <c r="AO273" s="202">
        <f t="shared" si="1025"/>
        <v>0</v>
      </c>
      <c r="AP273" s="203"/>
      <c r="AQ273" s="325"/>
      <c r="AR273" s="325"/>
      <c r="AS273" s="327"/>
      <c r="AT273" s="327"/>
      <c r="AU273" s="334"/>
      <c r="AV273" s="334"/>
      <c r="AW273" s="203" t="s">
        <v>89</v>
      </c>
      <c r="AX273" s="203"/>
      <c r="AY273" s="130"/>
      <c r="AZ273" s="131"/>
      <c r="BA273" s="207"/>
      <c r="BB273" s="145"/>
      <c r="BC273" s="145"/>
      <c r="BD273" s="145"/>
      <c r="BE273" s="145"/>
      <c r="BF273" s="145"/>
      <c r="BG273" s="145"/>
      <c r="BH273" s="145"/>
    </row>
    <row r="274" spans="1:60" ht="63.75" hidden="1" customHeight="1" x14ac:dyDescent="0.2">
      <c r="A274" s="324"/>
      <c r="B274" s="324"/>
      <c r="C274" s="325"/>
      <c r="D274" s="336"/>
      <c r="E274" s="325"/>
      <c r="F274" s="324"/>
      <c r="G274" s="203"/>
      <c r="H274" s="203"/>
      <c r="I274" s="127"/>
      <c r="J274" s="324"/>
      <c r="K274" s="324"/>
      <c r="L274" s="324"/>
      <c r="M274" s="324"/>
      <c r="N274" s="324"/>
      <c r="O274" s="332"/>
      <c r="P274" s="324"/>
      <c r="Q274" s="332"/>
      <c r="R274" s="332"/>
      <c r="S274" s="128"/>
      <c r="T274" s="129">
        <f t="shared" si="1102"/>
        <v>0</v>
      </c>
      <c r="U274" s="325"/>
      <c r="V274" s="325"/>
      <c r="W274" s="203"/>
      <c r="X274" s="324"/>
      <c r="Y274" s="329"/>
      <c r="Z274" s="206">
        <f t="shared" si="1103"/>
        <v>0</v>
      </c>
      <c r="AA274" s="203"/>
      <c r="AB274" s="203"/>
      <c r="AC274" s="329"/>
      <c r="AD274" s="325"/>
      <c r="AE274" s="202">
        <f t="shared" si="1104"/>
        <v>0</v>
      </c>
      <c r="AF274" s="203"/>
      <c r="AG274" s="203"/>
      <c r="AH274" s="329"/>
      <c r="AI274" s="325"/>
      <c r="AJ274" s="202">
        <f t="shared" si="1105"/>
        <v>0</v>
      </c>
      <c r="AK274" s="203"/>
      <c r="AL274" s="203"/>
      <c r="AM274" s="329"/>
      <c r="AN274" s="325"/>
      <c r="AO274" s="202">
        <f t="shared" si="1025"/>
        <v>0</v>
      </c>
      <c r="AP274" s="203"/>
      <c r="AQ274" s="325"/>
      <c r="AR274" s="325"/>
      <c r="AS274" s="327"/>
      <c r="AT274" s="327"/>
      <c r="AU274" s="334"/>
      <c r="AV274" s="334"/>
      <c r="AW274" s="203" t="s">
        <v>89</v>
      </c>
      <c r="AX274" s="203"/>
      <c r="AY274" s="130"/>
      <c r="AZ274" s="131"/>
      <c r="BA274" s="207"/>
      <c r="BB274" s="145"/>
      <c r="BC274" s="145"/>
      <c r="BD274" s="145"/>
      <c r="BE274" s="145"/>
      <c r="BF274" s="145"/>
      <c r="BG274" s="145"/>
      <c r="BH274" s="145"/>
    </row>
    <row r="275" spans="1:60" ht="63.75" hidden="1" customHeight="1" x14ac:dyDescent="0.2">
      <c r="A275" s="324">
        <v>89</v>
      </c>
      <c r="B275" s="324" t="s">
        <v>252</v>
      </c>
      <c r="C275" s="325" t="str">
        <f>+VLOOKUP(B275,$A$568:$B$606,2,0)</f>
        <v>MARCELA BOTERO ARBELAEZ</v>
      </c>
      <c r="D275" s="336" t="s">
        <v>167</v>
      </c>
      <c r="E275" s="325"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4" t="s">
        <v>265</v>
      </c>
      <c r="G275" s="203" t="s">
        <v>260</v>
      </c>
      <c r="H275" s="203" t="s">
        <v>37</v>
      </c>
      <c r="I275" s="127" t="s">
        <v>1137</v>
      </c>
      <c r="J275" s="324" t="s">
        <v>105</v>
      </c>
      <c r="K275" s="337" t="s">
        <v>1195</v>
      </c>
      <c r="L275" s="337" t="s">
        <v>1395</v>
      </c>
      <c r="M275" s="337" t="s">
        <v>1147</v>
      </c>
      <c r="N275" s="324" t="s">
        <v>127</v>
      </c>
      <c r="O275" s="332">
        <f t="shared" ref="O275" si="1130">IF(N275="ALTA",5,IF(N275="MEDIO ALTA",4,IF(N275="MEDIA",3,IF(N275="MEDIO BAJA",2,IF(N275="BAJA",1,0)))))</f>
        <v>1</v>
      </c>
      <c r="P275" s="324" t="s">
        <v>209</v>
      </c>
      <c r="Q275" s="332">
        <f t="shared" ref="Q275" si="1131">IF(P275="ALTO",5,IF(P275="MEDIO-ALTO",4,IF(P275="MEDIO",3,IF(P275="MEDIO-BAJO",2,IF(P275="BAJO",1,0)))))</f>
        <v>4</v>
      </c>
      <c r="R275" s="332">
        <f t="shared" ref="R275" si="1132">Q275*O275</f>
        <v>4</v>
      </c>
      <c r="S275" s="128" t="s">
        <v>315</v>
      </c>
      <c r="T275" s="129">
        <f t="shared" si="1102"/>
        <v>1</v>
      </c>
      <c r="U275" s="325">
        <f t="shared" si="1015"/>
        <v>1</v>
      </c>
      <c r="V275" s="325">
        <f t="shared" si="1016"/>
        <v>0.6</v>
      </c>
      <c r="W275" s="203" t="s">
        <v>1413</v>
      </c>
      <c r="X275" s="324">
        <f t="shared" ref="X275" si="1133">IF(S275="No_existen",5*$X$10,Y275*$X$10)</f>
        <v>0.2</v>
      </c>
      <c r="Y275" s="329">
        <f t="shared" si="1018"/>
        <v>4</v>
      </c>
      <c r="Z275" s="206">
        <f t="shared" si="1103"/>
        <v>4</v>
      </c>
      <c r="AA275" s="203" t="s">
        <v>318</v>
      </c>
      <c r="AB275" s="203"/>
      <c r="AC275" s="329">
        <f t="shared" ref="AC275" si="1134">IF(S275="No_existen",5*$AC$10,AD275*$AC$10)</f>
        <v>0.15</v>
      </c>
      <c r="AD275" s="325">
        <f t="shared" si="1020"/>
        <v>1</v>
      </c>
      <c r="AE275" s="202">
        <f t="shared" si="1104"/>
        <v>1</v>
      </c>
      <c r="AF275" s="203" t="s">
        <v>295</v>
      </c>
      <c r="AG275" s="203" t="s">
        <v>1430</v>
      </c>
      <c r="AH275" s="329">
        <f t="shared" ref="AH275" si="1135">IF(S275="No_existen",5*$AH$10,AI275*$AH$10)</f>
        <v>0.1</v>
      </c>
      <c r="AI275" s="325">
        <f t="shared" si="1022"/>
        <v>1</v>
      </c>
      <c r="AJ275" s="202">
        <f t="shared" si="1105"/>
        <v>1</v>
      </c>
      <c r="AK275" s="203" t="s">
        <v>292</v>
      </c>
      <c r="AL275" s="203" t="s">
        <v>301</v>
      </c>
      <c r="AM275" s="329">
        <f t="shared" ref="AM275" si="1136">IF(S275="No_existen",5*$AM$10,AN275*$AM$10)</f>
        <v>0.1</v>
      </c>
      <c r="AN275" s="325">
        <f t="shared" ref="AN275" si="1137">ROUND(AVERAGEIF(AO275:AO277,"&gt;0"),0)</f>
        <v>1</v>
      </c>
      <c r="AO275" s="202">
        <f t="shared" si="1025"/>
        <v>1</v>
      </c>
      <c r="AP275" s="203" t="s">
        <v>614</v>
      </c>
      <c r="AQ275" s="325">
        <f t="shared" ref="AQ275" si="1138">ROUND(AVERAGE(U275,Y275,AD275,AI275,AN275),0)</f>
        <v>2</v>
      </c>
      <c r="AR275" s="325" t="str">
        <f t="shared" ref="AR275" si="1139">IF(AQ275&lt;1.5,"FUERTE",IF(AND(AQ275&gt;=1.5,AQ275&lt;2.5),"ACEPTABLE",IF(AQ275&gt;=5,"INEXISTENTE","DÉBIL")))</f>
        <v>ACEPTABLE</v>
      </c>
      <c r="AS275" s="327">
        <f t="shared" ref="AS275" si="1140">IF(R275=0,0,ROUND((R275*AQ275),0))</f>
        <v>8</v>
      </c>
      <c r="AT275" s="327" t="str">
        <f t="shared" ref="AT275" si="1141">IF(AS275&gt;=36,"GRAVE", IF(AS275&lt;=10, "LEVE", "MODERADO"))</f>
        <v>LEVE</v>
      </c>
      <c r="AU275" s="334" t="s">
        <v>1435</v>
      </c>
      <c r="AV275" s="335">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4"/>
      <c r="B276" s="324"/>
      <c r="C276" s="325"/>
      <c r="D276" s="336"/>
      <c r="E276" s="325"/>
      <c r="F276" s="324"/>
      <c r="G276" s="203"/>
      <c r="H276" s="203"/>
      <c r="I276" s="127"/>
      <c r="J276" s="324"/>
      <c r="K276" s="337"/>
      <c r="L276" s="337"/>
      <c r="M276" s="337"/>
      <c r="N276" s="324"/>
      <c r="O276" s="332"/>
      <c r="P276" s="324"/>
      <c r="Q276" s="332"/>
      <c r="R276" s="332"/>
      <c r="S276" s="128" t="s">
        <v>315</v>
      </c>
      <c r="T276" s="129">
        <f t="shared" si="1102"/>
        <v>1</v>
      </c>
      <c r="U276" s="325"/>
      <c r="V276" s="325"/>
      <c r="W276" s="203" t="s">
        <v>1414</v>
      </c>
      <c r="X276" s="324"/>
      <c r="Y276" s="329"/>
      <c r="Z276" s="206">
        <f t="shared" si="1103"/>
        <v>4</v>
      </c>
      <c r="AA276" s="203" t="s">
        <v>318</v>
      </c>
      <c r="AB276" s="203"/>
      <c r="AC276" s="329"/>
      <c r="AD276" s="325"/>
      <c r="AE276" s="202">
        <f t="shared" si="1104"/>
        <v>1</v>
      </c>
      <c r="AF276" s="203" t="s">
        <v>295</v>
      </c>
      <c r="AG276" s="203" t="s">
        <v>1430</v>
      </c>
      <c r="AH276" s="329"/>
      <c r="AI276" s="325"/>
      <c r="AJ276" s="202">
        <f t="shared" si="1105"/>
        <v>1</v>
      </c>
      <c r="AK276" s="203" t="s">
        <v>292</v>
      </c>
      <c r="AL276" s="203" t="s">
        <v>307</v>
      </c>
      <c r="AM276" s="329"/>
      <c r="AN276" s="325"/>
      <c r="AO276" s="202">
        <f t="shared" si="1025"/>
        <v>1</v>
      </c>
      <c r="AP276" s="203" t="s">
        <v>614</v>
      </c>
      <c r="AQ276" s="325"/>
      <c r="AR276" s="325"/>
      <c r="AS276" s="327"/>
      <c r="AT276" s="327"/>
      <c r="AU276" s="334"/>
      <c r="AV276" s="334"/>
      <c r="AW276" s="203"/>
      <c r="AX276" s="203"/>
      <c r="AY276" s="130"/>
      <c r="AZ276" s="131"/>
      <c r="BA276" s="207"/>
      <c r="BB276" s="145"/>
      <c r="BC276" s="145"/>
      <c r="BD276" s="145"/>
      <c r="BE276" s="145"/>
      <c r="BF276" s="145"/>
      <c r="BG276" s="145"/>
      <c r="BH276" s="145"/>
    </row>
    <row r="277" spans="1:60" ht="63.75" hidden="1" customHeight="1" x14ac:dyDescent="0.2">
      <c r="A277" s="324"/>
      <c r="B277" s="324"/>
      <c r="C277" s="325"/>
      <c r="D277" s="336"/>
      <c r="E277" s="325"/>
      <c r="F277" s="324"/>
      <c r="G277" s="203"/>
      <c r="H277" s="203"/>
      <c r="I277" s="127"/>
      <c r="J277" s="324"/>
      <c r="K277" s="337"/>
      <c r="L277" s="337"/>
      <c r="M277" s="337"/>
      <c r="N277" s="324"/>
      <c r="O277" s="332"/>
      <c r="P277" s="324"/>
      <c r="Q277" s="332"/>
      <c r="R277" s="332"/>
      <c r="S277" s="128"/>
      <c r="T277" s="129">
        <f t="shared" si="1102"/>
        <v>0</v>
      </c>
      <c r="U277" s="325"/>
      <c r="V277" s="325"/>
      <c r="W277" s="203"/>
      <c r="X277" s="324"/>
      <c r="Y277" s="329"/>
      <c r="Z277" s="206">
        <f t="shared" si="1103"/>
        <v>0</v>
      </c>
      <c r="AA277" s="203"/>
      <c r="AB277" s="203"/>
      <c r="AC277" s="329"/>
      <c r="AD277" s="325"/>
      <c r="AE277" s="202">
        <f t="shared" si="1104"/>
        <v>0</v>
      </c>
      <c r="AF277" s="203"/>
      <c r="AG277" s="203"/>
      <c r="AH277" s="329"/>
      <c r="AI277" s="325"/>
      <c r="AJ277" s="202">
        <f t="shared" si="1105"/>
        <v>0</v>
      </c>
      <c r="AK277" s="203"/>
      <c r="AL277" s="203"/>
      <c r="AM277" s="329"/>
      <c r="AN277" s="325"/>
      <c r="AO277" s="202">
        <f t="shared" si="1025"/>
        <v>0</v>
      </c>
      <c r="AP277" s="203"/>
      <c r="AQ277" s="325"/>
      <c r="AR277" s="325"/>
      <c r="AS277" s="327"/>
      <c r="AT277" s="327"/>
      <c r="AU277" s="334"/>
      <c r="AV277" s="334"/>
      <c r="AW277" s="203"/>
      <c r="AX277" s="203"/>
      <c r="AY277" s="130"/>
      <c r="AZ277" s="131"/>
      <c r="BA277" s="207"/>
      <c r="BB277" s="145"/>
      <c r="BC277" s="145"/>
      <c r="BD277" s="145"/>
      <c r="BE277" s="145"/>
      <c r="BF277" s="145"/>
      <c r="BG277" s="145"/>
      <c r="BH277" s="145"/>
    </row>
    <row r="278" spans="1:60" ht="63.75" hidden="1" customHeight="1" x14ac:dyDescent="0.2">
      <c r="A278" s="324">
        <v>90</v>
      </c>
      <c r="B278" s="324" t="s">
        <v>252</v>
      </c>
      <c r="C278" s="325" t="str">
        <f>+VLOOKUP(B278,$A$568:$B$606,2,0)</f>
        <v>MARCELA BOTERO ARBELAEZ</v>
      </c>
      <c r="D278" s="336" t="s">
        <v>167</v>
      </c>
      <c r="E278" s="325"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4" t="s">
        <v>265</v>
      </c>
      <c r="G278" s="203" t="s">
        <v>260</v>
      </c>
      <c r="H278" s="203" t="s">
        <v>37</v>
      </c>
      <c r="I278" s="127" t="s">
        <v>1380</v>
      </c>
      <c r="J278" s="324" t="s">
        <v>105</v>
      </c>
      <c r="K278" s="324" t="s">
        <v>1396</v>
      </c>
      <c r="L278" s="324" t="s">
        <v>1397</v>
      </c>
      <c r="M278" s="324" t="s">
        <v>1147</v>
      </c>
      <c r="N278" s="324" t="s">
        <v>147</v>
      </c>
      <c r="O278" s="332">
        <f t="shared" ref="O278" si="1142">IF(N278="ALTA",5,IF(N278="MEDIO ALTA",4,IF(N278="MEDIA",3,IF(N278="MEDIO BAJA",2,IF(N278="BAJA",1,0)))))</f>
        <v>2</v>
      </c>
      <c r="P278" s="324" t="s">
        <v>209</v>
      </c>
      <c r="Q278" s="332">
        <f t="shared" ref="Q278" si="1143">IF(P278="ALTO",5,IF(P278="MEDIO-ALTO",4,IF(P278="MEDIO",3,IF(P278="MEDIO-BAJO",2,IF(P278="BAJO",1,0)))))</f>
        <v>4</v>
      </c>
      <c r="R278" s="332">
        <f t="shared" ref="R278" si="1144">Q278*O278</f>
        <v>8</v>
      </c>
      <c r="S278" s="128" t="s">
        <v>315</v>
      </c>
      <c r="T278" s="129">
        <f t="shared" si="1102"/>
        <v>1</v>
      </c>
      <c r="U278" s="325">
        <f t="shared" si="1015"/>
        <v>1</v>
      </c>
      <c r="V278" s="325">
        <f t="shared" si="1016"/>
        <v>0.6</v>
      </c>
      <c r="W278" s="203" t="s">
        <v>1415</v>
      </c>
      <c r="X278" s="324">
        <f t="shared" ref="X278" si="1145">IF(S278="No_existen",5*$X$10,Y278*$X$10)</f>
        <v>0.2</v>
      </c>
      <c r="Y278" s="329">
        <f t="shared" si="1018"/>
        <v>4</v>
      </c>
      <c r="Z278" s="206">
        <f t="shared" si="1103"/>
        <v>4</v>
      </c>
      <c r="AA278" s="203" t="s">
        <v>318</v>
      </c>
      <c r="AB278" s="203"/>
      <c r="AC278" s="329">
        <f t="shared" ref="AC278" si="1146">IF(S278="No_existen",5*$AC$10,AD278*$AC$10)</f>
        <v>0.15</v>
      </c>
      <c r="AD278" s="325">
        <f t="shared" si="1020"/>
        <v>1</v>
      </c>
      <c r="AE278" s="202">
        <f t="shared" si="1104"/>
        <v>1</v>
      </c>
      <c r="AF278" s="203" t="s">
        <v>295</v>
      </c>
      <c r="AG278" s="203" t="s">
        <v>1430</v>
      </c>
      <c r="AH278" s="329">
        <f t="shared" ref="AH278" si="1147">IF(S278="No_existen",5*$AH$10,AI278*$AH$10)</f>
        <v>0.1</v>
      </c>
      <c r="AI278" s="325">
        <f t="shared" si="1022"/>
        <v>1</v>
      </c>
      <c r="AJ278" s="202">
        <f t="shared" si="1105"/>
        <v>1</v>
      </c>
      <c r="AK278" s="203" t="s">
        <v>292</v>
      </c>
      <c r="AL278" s="203" t="s">
        <v>307</v>
      </c>
      <c r="AM278" s="329">
        <f t="shared" ref="AM278" si="1148">IF(S278="No_existen",5*$AM$10,AN278*$AM$10)</f>
        <v>0.1</v>
      </c>
      <c r="AN278" s="325">
        <f t="shared" ref="AN278" si="1149">ROUND(AVERAGEIF(AO278:AO280,"&gt;0"),0)</f>
        <v>1</v>
      </c>
      <c r="AO278" s="202">
        <f t="shared" si="1025"/>
        <v>1</v>
      </c>
      <c r="AP278" s="203" t="s">
        <v>614</v>
      </c>
      <c r="AQ278" s="325">
        <f t="shared" ref="AQ278" si="1150">ROUND(AVERAGE(U278,Y278,AD278,AI278,AN278),0)</f>
        <v>2</v>
      </c>
      <c r="AR278" s="325" t="str">
        <f t="shared" ref="AR278" si="1151">IF(AQ278&lt;1.5,"FUERTE",IF(AND(AQ278&gt;=1.5,AQ278&lt;2.5),"ACEPTABLE",IF(AQ278&gt;=5,"INEXISTENTE","DÉBIL")))</f>
        <v>ACEPTABLE</v>
      </c>
      <c r="AS278" s="327">
        <f t="shared" ref="AS278" si="1152">IF(R278=0,0,ROUND((R278*AQ278),0))</f>
        <v>16</v>
      </c>
      <c r="AT278" s="327" t="str">
        <f t="shared" ref="AT278" si="1153">IF(AS278&gt;=36,"GRAVE", IF(AS278&lt;=10, "LEVE", "MODERADO"))</f>
        <v>MODERADO</v>
      </c>
      <c r="AU278" s="334" t="s">
        <v>1436</v>
      </c>
      <c r="AV278" s="335">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4"/>
      <c r="B279" s="324"/>
      <c r="C279" s="325"/>
      <c r="D279" s="336"/>
      <c r="E279" s="325"/>
      <c r="F279" s="324"/>
      <c r="G279" s="203"/>
      <c r="H279" s="203"/>
      <c r="I279" s="127"/>
      <c r="J279" s="324"/>
      <c r="K279" s="324"/>
      <c r="L279" s="324"/>
      <c r="M279" s="324"/>
      <c r="N279" s="324"/>
      <c r="O279" s="332"/>
      <c r="P279" s="324"/>
      <c r="Q279" s="332"/>
      <c r="R279" s="332"/>
      <c r="S279" s="128" t="s">
        <v>315</v>
      </c>
      <c r="T279" s="129">
        <f t="shared" si="1102"/>
        <v>1</v>
      </c>
      <c r="U279" s="325"/>
      <c r="V279" s="325"/>
      <c r="W279" s="203" t="s">
        <v>1416</v>
      </c>
      <c r="X279" s="324"/>
      <c r="Y279" s="329"/>
      <c r="Z279" s="206">
        <f t="shared" si="1103"/>
        <v>4</v>
      </c>
      <c r="AA279" s="203" t="s">
        <v>318</v>
      </c>
      <c r="AB279" s="203"/>
      <c r="AC279" s="329"/>
      <c r="AD279" s="325"/>
      <c r="AE279" s="202">
        <f t="shared" si="1104"/>
        <v>1</v>
      </c>
      <c r="AF279" s="203" t="s">
        <v>295</v>
      </c>
      <c r="AG279" s="203" t="s">
        <v>1430</v>
      </c>
      <c r="AH279" s="329"/>
      <c r="AI279" s="325"/>
      <c r="AJ279" s="202">
        <f t="shared" si="1105"/>
        <v>1</v>
      </c>
      <c r="AK279" s="203" t="s">
        <v>292</v>
      </c>
      <c r="AL279" s="203" t="s">
        <v>307</v>
      </c>
      <c r="AM279" s="329"/>
      <c r="AN279" s="325"/>
      <c r="AO279" s="202">
        <f t="shared" si="1025"/>
        <v>1</v>
      </c>
      <c r="AP279" s="203" t="s">
        <v>614</v>
      </c>
      <c r="AQ279" s="325"/>
      <c r="AR279" s="325"/>
      <c r="AS279" s="327"/>
      <c r="AT279" s="327"/>
      <c r="AU279" s="334"/>
      <c r="AV279" s="334"/>
      <c r="AW279" s="203"/>
      <c r="AX279" s="203"/>
      <c r="AY279" s="130"/>
      <c r="AZ279" s="131"/>
      <c r="BA279" s="207"/>
      <c r="BB279" s="145"/>
      <c r="BC279" s="145"/>
      <c r="BD279" s="145"/>
      <c r="BE279" s="145"/>
      <c r="BF279" s="145"/>
      <c r="BG279" s="145"/>
      <c r="BH279" s="145"/>
    </row>
    <row r="280" spans="1:60" ht="63.75" hidden="1" customHeight="1" x14ac:dyDescent="0.2">
      <c r="A280" s="324"/>
      <c r="B280" s="324"/>
      <c r="C280" s="325"/>
      <c r="D280" s="336"/>
      <c r="E280" s="325"/>
      <c r="F280" s="324"/>
      <c r="G280" s="203"/>
      <c r="H280" s="203"/>
      <c r="I280" s="127"/>
      <c r="J280" s="324"/>
      <c r="K280" s="324"/>
      <c r="L280" s="324"/>
      <c r="M280" s="324"/>
      <c r="N280" s="324"/>
      <c r="O280" s="332"/>
      <c r="P280" s="324"/>
      <c r="Q280" s="332"/>
      <c r="R280" s="332"/>
      <c r="S280" s="128" t="s">
        <v>315</v>
      </c>
      <c r="T280" s="129">
        <f t="shared" si="1102"/>
        <v>1</v>
      </c>
      <c r="U280" s="325"/>
      <c r="V280" s="325"/>
      <c r="W280" s="203" t="s">
        <v>1417</v>
      </c>
      <c r="X280" s="324"/>
      <c r="Y280" s="329"/>
      <c r="Z280" s="206">
        <f t="shared" si="1103"/>
        <v>4</v>
      </c>
      <c r="AA280" s="203" t="s">
        <v>318</v>
      </c>
      <c r="AB280" s="203"/>
      <c r="AC280" s="329"/>
      <c r="AD280" s="325"/>
      <c r="AE280" s="202">
        <f t="shared" si="1104"/>
        <v>1</v>
      </c>
      <c r="AF280" s="203" t="s">
        <v>295</v>
      </c>
      <c r="AG280" s="203" t="s">
        <v>1430</v>
      </c>
      <c r="AH280" s="329"/>
      <c r="AI280" s="325"/>
      <c r="AJ280" s="202">
        <f t="shared" si="1105"/>
        <v>1</v>
      </c>
      <c r="AK280" s="203" t="s">
        <v>292</v>
      </c>
      <c r="AL280" s="203" t="s">
        <v>307</v>
      </c>
      <c r="AM280" s="329"/>
      <c r="AN280" s="325"/>
      <c r="AO280" s="202">
        <f t="shared" si="1025"/>
        <v>1</v>
      </c>
      <c r="AP280" s="203" t="s">
        <v>614</v>
      </c>
      <c r="AQ280" s="325"/>
      <c r="AR280" s="325"/>
      <c r="AS280" s="327"/>
      <c r="AT280" s="327"/>
      <c r="AU280" s="334"/>
      <c r="AV280" s="334"/>
      <c r="AW280" s="203"/>
      <c r="AX280" s="203"/>
      <c r="AY280" s="130"/>
      <c r="AZ280" s="131"/>
      <c r="BA280" s="207"/>
      <c r="BB280" s="145"/>
      <c r="BC280" s="145"/>
      <c r="BD280" s="145"/>
      <c r="BE280" s="145"/>
      <c r="BF280" s="145"/>
      <c r="BG280" s="145"/>
      <c r="BH280" s="145"/>
    </row>
    <row r="281" spans="1:60" ht="63.75" hidden="1" customHeight="1" x14ac:dyDescent="0.2">
      <c r="A281" s="324">
        <v>91</v>
      </c>
      <c r="B281" s="324" t="s">
        <v>252</v>
      </c>
      <c r="C281" s="325" t="str">
        <f>+VLOOKUP(B281,$A$568:$B$606,2,0)</f>
        <v>MARCELA BOTERO ARBELAEZ</v>
      </c>
      <c r="D281" s="336" t="s">
        <v>167</v>
      </c>
      <c r="E281" s="325"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4" t="s">
        <v>265</v>
      </c>
      <c r="G281" s="203" t="s">
        <v>260</v>
      </c>
      <c r="H281" s="203" t="s">
        <v>37</v>
      </c>
      <c r="I281" s="127" t="s">
        <v>1381</v>
      </c>
      <c r="J281" s="324" t="s">
        <v>105</v>
      </c>
      <c r="K281" s="324" t="s">
        <v>1398</v>
      </c>
      <c r="L281" s="324" t="s">
        <v>1399</v>
      </c>
      <c r="M281" s="324" t="s">
        <v>1400</v>
      </c>
      <c r="N281" s="324" t="s">
        <v>147</v>
      </c>
      <c r="O281" s="332">
        <f t="shared" ref="O281" si="1154">IF(N281="ALTA",5,IF(N281="MEDIO ALTA",4,IF(N281="MEDIA",3,IF(N281="MEDIO BAJA",2,IF(N281="BAJA",1,0)))))</f>
        <v>2</v>
      </c>
      <c r="P281" s="324" t="s">
        <v>209</v>
      </c>
      <c r="Q281" s="332">
        <f t="shared" ref="Q281" si="1155">IF(P281="ALTO",5,IF(P281="MEDIO-ALTO",4,IF(P281="MEDIO",3,IF(P281="MEDIO-BAJO",2,IF(P281="BAJO",1,0)))))</f>
        <v>4</v>
      </c>
      <c r="R281" s="332">
        <f t="shared" ref="R281" si="1156">Q281*O281</f>
        <v>8</v>
      </c>
      <c r="S281" s="128" t="s">
        <v>315</v>
      </c>
      <c r="T281" s="129">
        <f t="shared" si="1102"/>
        <v>1</v>
      </c>
      <c r="U281" s="325">
        <f t="shared" ref="U281" si="1157">ROUND(AVERAGEIF(T281:T283,"&gt;0"),0)</f>
        <v>1</v>
      </c>
      <c r="V281" s="325">
        <f t="shared" ref="V281" si="1158">U281*0.6</f>
        <v>0.6</v>
      </c>
      <c r="W281" s="203" t="s">
        <v>1418</v>
      </c>
      <c r="X281" s="324">
        <f t="shared" ref="X281" si="1159">IF(S281="No_existen",5*$X$10,Y281*$X$10)</f>
        <v>0.2</v>
      </c>
      <c r="Y281" s="329">
        <f t="shared" ref="Y281" si="1160">ROUND(AVERAGEIF(Z281:Z283,"&gt;0"),0)</f>
        <v>4</v>
      </c>
      <c r="Z281" s="206">
        <f t="shared" si="1103"/>
        <v>4</v>
      </c>
      <c r="AA281" s="203" t="s">
        <v>318</v>
      </c>
      <c r="AB281" s="203"/>
      <c r="AC281" s="329">
        <f t="shared" ref="AC281" si="1161">IF(S281="No_existen",5*$AC$10,AD281*$AC$10)</f>
        <v>0.15</v>
      </c>
      <c r="AD281" s="325">
        <f t="shared" ref="AD281" si="1162">ROUND(AVERAGEIF(AE281:AE283,"&gt;0"),0)</f>
        <v>1</v>
      </c>
      <c r="AE281" s="202">
        <f t="shared" si="1104"/>
        <v>1</v>
      </c>
      <c r="AF281" s="203" t="s">
        <v>295</v>
      </c>
      <c r="AG281" s="203" t="s">
        <v>1430</v>
      </c>
      <c r="AH281" s="329">
        <f t="shared" ref="AH281" si="1163">IF(S281="No_existen",5*$AH$10,AI281*$AH$10)</f>
        <v>0.1</v>
      </c>
      <c r="AI281" s="325">
        <f t="shared" ref="AI281" si="1164">ROUND(AVERAGEIF(AJ281:AJ283,"&gt;0"),0)</f>
        <v>1</v>
      </c>
      <c r="AJ281" s="202">
        <f t="shared" si="1105"/>
        <v>1</v>
      </c>
      <c r="AK281" s="203" t="s">
        <v>292</v>
      </c>
      <c r="AL281" s="203" t="s">
        <v>307</v>
      </c>
      <c r="AM281" s="329">
        <f t="shared" ref="AM281" si="1165">IF(S281="No_existen",5*$AM$10,AN281*$AM$10)</f>
        <v>0.1</v>
      </c>
      <c r="AN281" s="325">
        <f t="shared" ref="AN281" si="1166">ROUND(AVERAGEIF(AO281:AO283,"&gt;0"),0)</f>
        <v>1</v>
      </c>
      <c r="AO281" s="202">
        <f t="shared" ref="AO281:AO283" si="1167">IF(AP281="Preventivo",1,IF(AP281="Detectivo",4, IF(S281="No_existen",5,0)))</f>
        <v>1</v>
      </c>
      <c r="AP281" s="203" t="s">
        <v>614</v>
      </c>
      <c r="AQ281" s="325">
        <f t="shared" ref="AQ281" si="1168">ROUND(AVERAGE(U281,Y281,AD281,AI281,AN281),0)</f>
        <v>2</v>
      </c>
      <c r="AR281" s="325" t="str">
        <f t="shared" ref="AR281" si="1169">IF(AQ281&lt;1.5,"FUERTE",IF(AND(AQ281&gt;=1.5,AQ281&lt;2.5),"ACEPTABLE",IF(AQ281&gt;=5,"INEXISTENTE","DÉBIL")))</f>
        <v>ACEPTABLE</v>
      </c>
      <c r="AS281" s="327">
        <f t="shared" ref="AS281" si="1170">IF(R281=0,0,ROUND((R281*AQ281),0))</f>
        <v>16</v>
      </c>
      <c r="AT281" s="327" t="str">
        <f t="shared" ref="AT281" si="1171">IF(AS281&gt;=36,"GRAVE", IF(AS281&lt;=10, "LEVE", "MODERADO"))</f>
        <v>MODERADO</v>
      </c>
      <c r="AU281" s="334" t="s">
        <v>1437</v>
      </c>
      <c r="AV281" s="335">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4"/>
      <c r="B282" s="324"/>
      <c r="C282" s="325"/>
      <c r="D282" s="336"/>
      <c r="E282" s="325"/>
      <c r="F282" s="324"/>
      <c r="G282" s="203"/>
      <c r="H282" s="203"/>
      <c r="I282" s="127"/>
      <c r="J282" s="324"/>
      <c r="K282" s="324"/>
      <c r="L282" s="324"/>
      <c r="M282" s="324"/>
      <c r="N282" s="324"/>
      <c r="O282" s="332"/>
      <c r="P282" s="324"/>
      <c r="Q282" s="332"/>
      <c r="R282" s="332"/>
      <c r="S282" s="128" t="s">
        <v>315</v>
      </c>
      <c r="T282" s="129">
        <f t="shared" si="1102"/>
        <v>1</v>
      </c>
      <c r="U282" s="325"/>
      <c r="V282" s="325"/>
      <c r="W282" s="203" t="s">
        <v>1419</v>
      </c>
      <c r="X282" s="324"/>
      <c r="Y282" s="329"/>
      <c r="Z282" s="206">
        <f t="shared" si="1103"/>
        <v>4</v>
      </c>
      <c r="AA282" s="203" t="s">
        <v>318</v>
      </c>
      <c r="AB282" s="203"/>
      <c r="AC282" s="329"/>
      <c r="AD282" s="325"/>
      <c r="AE282" s="202">
        <f t="shared" si="1104"/>
        <v>1</v>
      </c>
      <c r="AF282" s="203" t="s">
        <v>295</v>
      </c>
      <c r="AG282" s="203" t="s">
        <v>1430</v>
      </c>
      <c r="AH282" s="329"/>
      <c r="AI282" s="325"/>
      <c r="AJ282" s="202">
        <f t="shared" si="1105"/>
        <v>1</v>
      </c>
      <c r="AK282" s="203" t="s">
        <v>292</v>
      </c>
      <c r="AL282" s="203" t="s">
        <v>307</v>
      </c>
      <c r="AM282" s="329"/>
      <c r="AN282" s="325"/>
      <c r="AO282" s="202">
        <f t="shared" si="1167"/>
        <v>1</v>
      </c>
      <c r="AP282" s="203" t="s">
        <v>614</v>
      </c>
      <c r="AQ282" s="325"/>
      <c r="AR282" s="325"/>
      <c r="AS282" s="327"/>
      <c r="AT282" s="327"/>
      <c r="AU282" s="334"/>
      <c r="AV282" s="334"/>
      <c r="AW282" s="203"/>
      <c r="AX282" s="203"/>
      <c r="AY282" s="130"/>
      <c r="AZ282" s="131"/>
      <c r="BA282" s="207"/>
      <c r="BB282" s="145"/>
      <c r="BC282" s="145"/>
      <c r="BD282" s="145"/>
      <c r="BE282" s="145"/>
      <c r="BF282" s="145"/>
      <c r="BG282" s="145"/>
      <c r="BH282" s="145"/>
    </row>
    <row r="283" spans="1:60" ht="63.75" hidden="1" customHeight="1" x14ac:dyDescent="0.2">
      <c r="A283" s="324"/>
      <c r="B283" s="324"/>
      <c r="C283" s="325"/>
      <c r="D283" s="336"/>
      <c r="E283" s="325"/>
      <c r="F283" s="324"/>
      <c r="G283" s="203"/>
      <c r="H283" s="203"/>
      <c r="I283" s="127"/>
      <c r="J283" s="324"/>
      <c r="K283" s="324"/>
      <c r="L283" s="324"/>
      <c r="M283" s="324"/>
      <c r="N283" s="324"/>
      <c r="O283" s="332"/>
      <c r="P283" s="324"/>
      <c r="Q283" s="332"/>
      <c r="R283" s="332"/>
      <c r="S283" s="128"/>
      <c r="T283" s="129">
        <f t="shared" si="1102"/>
        <v>0</v>
      </c>
      <c r="U283" s="325"/>
      <c r="V283" s="325"/>
      <c r="W283" s="203"/>
      <c r="X283" s="324"/>
      <c r="Y283" s="329"/>
      <c r="Z283" s="206">
        <f t="shared" si="1103"/>
        <v>0</v>
      </c>
      <c r="AA283" s="203"/>
      <c r="AB283" s="203"/>
      <c r="AC283" s="329"/>
      <c r="AD283" s="325"/>
      <c r="AE283" s="202">
        <f t="shared" si="1104"/>
        <v>0</v>
      </c>
      <c r="AF283" s="203"/>
      <c r="AG283" s="203"/>
      <c r="AH283" s="329"/>
      <c r="AI283" s="325"/>
      <c r="AJ283" s="202">
        <f t="shared" si="1105"/>
        <v>0</v>
      </c>
      <c r="AK283" s="203"/>
      <c r="AL283" s="203"/>
      <c r="AM283" s="329"/>
      <c r="AN283" s="325"/>
      <c r="AO283" s="202">
        <f t="shared" si="1167"/>
        <v>0</v>
      </c>
      <c r="AP283" s="203"/>
      <c r="AQ283" s="325"/>
      <c r="AR283" s="325"/>
      <c r="AS283" s="327"/>
      <c r="AT283" s="327"/>
      <c r="AU283" s="334"/>
      <c r="AV283" s="334"/>
      <c r="AW283" s="203"/>
      <c r="AX283" s="203"/>
      <c r="AY283" s="130"/>
      <c r="AZ283" s="131"/>
      <c r="BA283" s="207"/>
      <c r="BB283" s="145"/>
      <c r="BC283" s="145"/>
      <c r="BD283" s="145"/>
      <c r="BE283" s="145"/>
      <c r="BF283" s="145"/>
      <c r="BG283" s="145"/>
      <c r="BH283" s="145"/>
    </row>
    <row r="284" spans="1:60" ht="63.75" hidden="1" customHeight="1" x14ac:dyDescent="0.2">
      <c r="A284" s="324">
        <v>92</v>
      </c>
      <c r="B284" s="324" t="s">
        <v>252</v>
      </c>
      <c r="C284" s="325" t="str">
        <f>+VLOOKUP(B284,$A$568:$B$606,2,0)</f>
        <v>MARCELA BOTERO ARBELAEZ</v>
      </c>
      <c r="D284" s="336" t="s">
        <v>167</v>
      </c>
      <c r="E284" s="325"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4" t="s">
        <v>265</v>
      </c>
      <c r="G284" s="203" t="s">
        <v>260</v>
      </c>
      <c r="H284" s="203" t="s">
        <v>37</v>
      </c>
      <c r="I284" s="127" t="s">
        <v>1382</v>
      </c>
      <c r="J284" s="324" t="s">
        <v>105</v>
      </c>
      <c r="K284" s="324" t="s">
        <v>1206</v>
      </c>
      <c r="L284" s="324" t="s">
        <v>1401</v>
      </c>
      <c r="M284" s="324" t="s">
        <v>1400</v>
      </c>
      <c r="N284" s="324" t="s">
        <v>147</v>
      </c>
      <c r="O284" s="332">
        <f t="shared" ref="O284" si="1172">IF(N284="ALTA",5,IF(N284="MEDIO ALTA",4,IF(N284="MEDIA",3,IF(N284="MEDIO BAJA",2,IF(N284="BAJA",1,0)))))</f>
        <v>2</v>
      </c>
      <c r="P284" s="324" t="s">
        <v>209</v>
      </c>
      <c r="Q284" s="332">
        <f t="shared" ref="Q284" si="1173">IF(P284="ALTO",5,IF(P284="MEDIO-ALTO",4,IF(P284="MEDIO",3,IF(P284="MEDIO-BAJO",2,IF(P284="BAJO",1,0)))))</f>
        <v>4</v>
      </c>
      <c r="R284" s="332">
        <f t="shared" ref="R284" si="1174">Q284*O284</f>
        <v>8</v>
      </c>
      <c r="S284" s="128" t="s">
        <v>315</v>
      </c>
      <c r="T284" s="129">
        <f t="shared" si="1102"/>
        <v>1</v>
      </c>
      <c r="U284" s="325">
        <f t="shared" ref="U284" si="1175">ROUND(AVERAGEIF(T284:T286,"&gt;0"),0)</f>
        <v>1</v>
      </c>
      <c r="V284" s="325">
        <f t="shared" ref="V284" si="1176">U284*0.6</f>
        <v>0.6</v>
      </c>
      <c r="W284" s="203" t="s">
        <v>1420</v>
      </c>
      <c r="X284" s="324">
        <f t="shared" ref="X284" si="1177">IF(S284="No_existen",5*$X$10,Y284*$X$10)</f>
        <v>0.2</v>
      </c>
      <c r="Y284" s="329">
        <f t="shared" ref="Y284" si="1178">ROUND(AVERAGEIF(Z284:Z286,"&gt;0"),0)</f>
        <v>4</v>
      </c>
      <c r="Z284" s="206">
        <f t="shared" si="1103"/>
        <v>4</v>
      </c>
      <c r="AA284" s="203" t="s">
        <v>318</v>
      </c>
      <c r="AB284" s="203"/>
      <c r="AC284" s="329">
        <f t="shared" ref="AC284" si="1179">IF(S284="No_existen",5*$AC$10,AD284*$AC$10)</f>
        <v>0.15</v>
      </c>
      <c r="AD284" s="325">
        <f t="shared" ref="AD284" si="1180">ROUND(AVERAGEIF(AE284:AE286,"&gt;0"),0)</f>
        <v>1</v>
      </c>
      <c r="AE284" s="202">
        <f t="shared" si="1104"/>
        <v>1</v>
      </c>
      <c r="AF284" s="203" t="s">
        <v>295</v>
      </c>
      <c r="AG284" s="203" t="s">
        <v>1430</v>
      </c>
      <c r="AH284" s="329">
        <f t="shared" ref="AH284" si="1181">IF(S284="No_existen",5*$AH$10,AI284*$AH$10)</f>
        <v>0.1</v>
      </c>
      <c r="AI284" s="325">
        <f t="shared" ref="AI284" si="1182">ROUND(AVERAGEIF(AJ284:AJ286,"&gt;0"),0)</f>
        <v>1</v>
      </c>
      <c r="AJ284" s="202">
        <f t="shared" si="1105"/>
        <v>1</v>
      </c>
      <c r="AK284" s="203" t="s">
        <v>292</v>
      </c>
      <c r="AL284" s="203" t="s">
        <v>307</v>
      </c>
      <c r="AM284" s="329">
        <f t="shared" ref="AM284" si="1183">IF(S284="No_existen",5*$AM$10,AN284*$AM$10)</f>
        <v>0.1</v>
      </c>
      <c r="AN284" s="325">
        <f t="shared" ref="AN284" si="1184">ROUND(AVERAGEIF(AO284:AO286,"&gt;0"),0)</f>
        <v>1</v>
      </c>
      <c r="AO284" s="202">
        <f t="shared" ref="AO284:AO304" si="1185">IF(AP284="Preventivo",1,IF(AP284="Detectivo",4, IF(S284="No_existen",5,0)))</f>
        <v>1</v>
      </c>
      <c r="AP284" s="203" t="s">
        <v>614</v>
      </c>
      <c r="AQ284" s="325">
        <f t="shared" ref="AQ284" si="1186">ROUND(AVERAGE(U284,Y284,AD284,AI284,AN284),0)</f>
        <v>2</v>
      </c>
      <c r="AR284" s="325" t="str">
        <f t="shared" ref="AR284" si="1187">IF(AQ284&lt;1.5,"FUERTE",IF(AND(AQ284&gt;=1.5,AQ284&lt;2.5),"ACEPTABLE",IF(AQ284&gt;=5,"INEXISTENTE","DÉBIL")))</f>
        <v>ACEPTABLE</v>
      </c>
      <c r="AS284" s="327">
        <f t="shared" ref="AS284" si="1188">IF(R284=0,0,ROUND((R284*AQ284),0))</f>
        <v>16</v>
      </c>
      <c r="AT284" s="327" t="str">
        <f t="shared" ref="AT284" si="1189">IF(AS284&gt;=36,"GRAVE", IF(AS284&lt;=10, "LEVE", "MODERADO"))</f>
        <v>MODERADO</v>
      </c>
      <c r="AU284" s="334" t="s">
        <v>1438</v>
      </c>
      <c r="AV284" s="335">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4"/>
      <c r="B285" s="324"/>
      <c r="C285" s="325"/>
      <c r="D285" s="336"/>
      <c r="E285" s="325"/>
      <c r="F285" s="324"/>
      <c r="G285" s="203"/>
      <c r="H285" s="203"/>
      <c r="I285" s="127"/>
      <c r="J285" s="324"/>
      <c r="K285" s="324"/>
      <c r="L285" s="324"/>
      <c r="M285" s="324"/>
      <c r="N285" s="324"/>
      <c r="O285" s="332"/>
      <c r="P285" s="324"/>
      <c r="Q285" s="332"/>
      <c r="R285" s="332"/>
      <c r="S285" s="128" t="s">
        <v>315</v>
      </c>
      <c r="T285" s="129">
        <f t="shared" si="1102"/>
        <v>1</v>
      </c>
      <c r="U285" s="325"/>
      <c r="V285" s="325"/>
      <c r="W285" s="203" t="s">
        <v>1421</v>
      </c>
      <c r="X285" s="324"/>
      <c r="Y285" s="329"/>
      <c r="Z285" s="206">
        <f t="shared" si="1103"/>
        <v>4</v>
      </c>
      <c r="AA285" s="203" t="s">
        <v>318</v>
      </c>
      <c r="AB285" s="203"/>
      <c r="AC285" s="329"/>
      <c r="AD285" s="325"/>
      <c r="AE285" s="202">
        <f t="shared" si="1104"/>
        <v>1</v>
      </c>
      <c r="AF285" s="203" t="s">
        <v>295</v>
      </c>
      <c r="AG285" s="203" t="s">
        <v>1430</v>
      </c>
      <c r="AH285" s="329"/>
      <c r="AI285" s="325"/>
      <c r="AJ285" s="202">
        <f t="shared" si="1105"/>
        <v>1</v>
      </c>
      <c r="AK285" s="203" t="s">
        <v>292</v>
      </c>
      <c r="AL285" s="203" t="s">
        <v>307</v>
      </c>
      <c r="AM285" s="329"/>
      <c r="AN285" s="325"/>
      <c r="AO285" s="202">
        <f t="shared" si="1185"/>
        <v>1</v>
      </c>
      <c r="AP285" s="203" t="s">
        <v>614</v>
      </c>
      <c r="AQ285" s="325"/>
      <c r="AR285" s="325"/>
      <c r="AS285" s="327"/>
      <c r="AT285" s="327"/>
      <c r="AU285" s="334"/>
      <c r="AV285" s="334"/>
      <c r="AW285" s="203"/>
      <c r="AX285" s="203"/>
      <c r="AY285" s="130"/>
      <c r="AZ285" s="131"/>
      <c r="BA285" s="207"/>
      <c r="BB285" s="145"/>
      <c r="BC285" s="145"/>
      <c r="BD285" s="145"/>
      <c r="BE285" s="145"/>
      <c r="BF285" s="145"/>
      <c r="BG285" s="145"/>
      <c r="BH285" s="145"/>
    </row>
    <row r="286" spans="1:60" ht="63.75" hidden="1" customHeight="1" x14ac:dyDescent="0.2">
      <c r="A286" s="324"/>
      <c r="B286" s="324"/>
      <c r="C286" s="325"/>
      <c r="D286" s="336"/>
      <c r="E286" s="325"/>
      <c r="F286" s="324"/>
      <c r="G286" s="203"/>
      <c r="H286" s="203"/>
      <c r="I286" s="127"/>
      <c r="J286" s="324"/>
      <c r="K286" s="324"/>
      <c r="L286" s="324"/>
      <c r="M286" s="324"/>
      <c r="N286" s="324"/>
      <c r="O286" s="332"/>
      <c r="P286" s="324"/>
      <c r="Q286" s="332"/>
      <c r="R286" s="332"/>
      <c r="S286" s="128"/>
      <c r="T286" s="129">
        <f t="shared" si="1102"/>
        <v>0</v>
      </c>
      <c r="U286" s="325"/>
      <c r="V286" s="325"/>
      <c r="W286" s="203"/>
      <c r="X286" s="324"/>
      <c r="Y286" s="329"/>
      <c r="Z286" s="206">
        <f t="shared" si="1103"/>
        <v>0</v>
      </c>
      <c r="AA286" s="203"/>
      <c r="AB286" s="203"/>
      <c r="AC286" s="329"/>
      <c r="AD286" s="325"/>
      <c r="AE286" s="202">
        <f t="shared" si="1104"/>
        <v>0</v>
      </c>
      <c r="AF286" s="203"/>
      <c r="AG286" s="203"/>
      <c r="AH286" s="329"/>
      <c r="AI286" s="325"/>
      <c r="AJ286" s="202">
        <f t="shared" si="1105"/>
        <v>0</v>
      </c>
      <c r="AK286" s="203"/>
      <c r="AL286" s="203"/>
      <c r="AM286" s="329"/>
      <c r="AN286" s="325"/>
      <c r="AO286" s="202">
        <f t="shared" si="1185"/>
        <v>0</v>
      </c>
      <c r="AP286" s="203"/>
      <c r="AQ286" s="325"/>
      <c r="AR286" s="325"/>
      <c r="AS286" s="327"/>
      <c r="AT286" s="327"/>
      <c r="AU286" s="334"/>
      <c r="AV286" s="334"/>
      <c r="AW286" s="203"/>
      <c r="AX286" s="203"/>
      <c r="AY286" s="130"/>
      <c r="AZ286" s="131"/>
      <c r="BA286" s="207"/>
      <c r="BB286" s="145"/>
      <c r="BC286" s="145"/>
      <c r="BD286" s="145"/>
      <c r="BE286" s="145"/>
      <c r="BF286" s="145"/>
      <c r="BG286" s="145"/>
      <c r="BH286" s="145"/>
    </row>
    <row r="287" spans="1:60" ht="63.75" hidden="1" customHeight="1" x14ac:dyDescent="0.2">
      <c r="A287" s="324">
        <v>93</v>
      </c>
      <c r="B287" s="324" t="s">
        <v>252</v>
      </c>
      <c r="C287" s="325" t="str">
        <f>+VLOOKUP(B287,$A$568:$B$606,2,0)</f>
        <v>MARCELA BOTERO ARBELAEZ</v>
      </c>
      <c r="D287" s="336" t="s">
        <v>167</v>
      </c>
      <c r="E287" s="325"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4" t="s">
        <v>265</v>
      </c>
      <c r="G287" s="203" t="s">
        <v>260</v>
      </c>
      <c r="H287" s="203" t="s">
        <v>37</v>
      </c>
      <c r="I287" s="127" t="s">
        <v>1383</v>
      </c>
      <c r="J287" s="324" t="s">
        <v>111</v>
      </c>
      <c r="K287" s="324" t="s">
        <v>1402</v>
      </c>
      <c r="L287" s="324" t="s">
        <v>1403</v>
      </c>
      <c r="M287" s="324" t="s">
        <v>1159</v>
      </c>
      <c r="N287" s="324" t="s">
        <v>127</v>
      </c>
      <c r="O287" s="332">
        <f t="shared" ref="O287" si="1190">IF(N287="ALTA",5,IF(N287="MEDIO ALTA",4,IF(N287="MEDIA",3,IF(N287="MEDIO BAJA",2,IF(N287="BAJA",1,0)))))</f>
        <v>1</v>
      </c>
      <c r="P287" s="324" t="s">
        <v>139</v>
      </c>
      <c r="Q287" s="332">
        <f t="shared" ref="Q287" si="1191">IF(P287="ALTO",5,IF(P287="MEDIO-ALTO",4,IF(P287="MEDIO",3,IF(P287="MEDIO-BAJO",2,IF(P287="BAJO",1,0)))))</f>
        <v>5</v>
      </c>
      <c r="R287" s="332">
        <f t="shared" ref="R287" si="1192">Q287*O287</f>
        <v>5</v>
      </c>
      <c r="S287" s="128" t="s">
        <v>315</v>
      </c>
      <c r="T287" s="129">
        <f t="shared" si="1102"/>
        <v>1</v>
      </c>
      <c r="U287" s="325">
        <f t="shared" ref="U287" si="1193">ROUND(AVERAGEIF(T287:T289,"&gt;0"),0)</f>
        <v>1</v>
      </c>
      <c r="V287" s="325">
        <f t="shared" ref="V287" si="1194">U287*0.6</f>
        <v>0.6</v>
      </c>
      <c r="W287" s="203" t="s">
        <v>1412</v>
      </c>
      <c r="X287" s="324">
        <f t="shared" ref="X287" si="1195">IF(S287="No_existen",5*$X$10,Y287*$X$10)</f>
        <v>0.2</v>
      </c>
      <c r="Y287" s="329">
        <f t="shared" ref="Y287" si="1196">ROUND(AVERAGEIF(Z287:Z289,"&gt;0"),0)</f>
        <v>4</v>
      </c>
      <c r="Z287" s="206">
        <f t="shared" si="1103"/>
        <v>4</v>
      </c>
      <c r="AA287" s="203" t="s">
        <v>318</v>
      </c>
      <c r="AB287" s="203"/>
      <c r="AC287" s="329">
        <f t="shared" ref="AC287" si="1197">IF(S287="No_existen",5*$AC$10,AD287*$AC$10)</f>
        <v>0.15</v>
      </c>
      <c r="AD287" s="325">
        <f t="shared" ref="AD287" si="1198">ROUND(AVERAGEIF(AE287:AE289,"&gt;0"),0)</f>
        <v>1</v>
      </c>
      <c r="AE287" s="202">
        <f t="shared" si="1104"/>
        <v>1</v>
      </c>
      <c r="AF287" s="203" t="s">
        <v>295</v>
      </c>
      <c r="AG287" s="203" t="s">
        <v>1430</v>
      </c>
      <c r="AH287" s="329">
        <f t="shared" ref="AH287" si="1199">IF(S287="No_existen",5*$AH$10,AI287*$AH$10)</f>
        <v>0.1</v>
      </c>
      <c r="AI287" s="325">
        <f t="shared" ref="AI287" si="1200">ROUND(AVERAGEIF(AJ287:AJ289,"&gt;0"),0)</f>
        <v>1</v>
      </c>
      <c r="AJ287" s="202">
        <f t="shared" si="1105"/>
        <v>1</v>
      </c>
      <c r="AK287" s="203" t="s">
        <v>292</v>
      </c>
      <c r="AL287" s="203" t="s">
        <v>301</v>
      </c>
      <c r="AM287" s="329">
        <f t="shared" ref="AM287" si="1201">IF(S287="No_existen",5*$AM$10,AN287*$AM$10)</f>
        <v>0.1</v>
      </c>
      <c r="AN287" s="325">
        <f t="shared" ref="AN287" si="1202">ROUND(AVERAGEIF(AO287:AO289,"&gt;0"),0)</f>
        <v>1</v>
      </c>
      <c r="AO287" s="202">
        <f t="shared" si="1185"/>
        <v>1</v>
      </c>
      <c r="AP287" s="203" t="s">
        <v>614</v>
      </c>
      <c r="AQ287" s="325">
        <f t="shared" ref="AQ287" si="1203">ROUND(AVERAGE(U287,Y287,AD287,AI287,AN287),0)</f>
        <v>2</v>
      </c>
      <c r="AR287" s="325" t="str">
        <f t="shared" ref="AR287" si="1204">IF(AQ287&lt;1.5,"FUERTE",IF(AND(AQ287&gt;=1.5,AQ287&lt;2.5),"ACEPTABLE",IF(AQ287&gt;=5,"INEXISTENTE","DÉBIL")))</f>
        <v>ACEPTABLE</v>
      </c>
      <c r="AS287" s="327">
        <f t="shared" ref="AS287" si="1205">IF(R287=0,0,ROUND((R287*AQ287),0))</f>
        <v>10</v>
      </c>
      <c r="AT287" s="327" t="str">
        <f t="shared" ref="AT287" si="1206">IF(AS287&gt;=36,"GRAVE", IF(AS287&lt;=10, "LEVE", "MODERADO"))</f>
        <v>LEVE</v>
      </c>
      <c r="AU287" s="334" t="s">
        <v>1439</v>
      </c>
      <c r="AV287" s="335">
        <v>0</v>
      </c>
      <c r="AW287" s="203" t="s">
        <v>89</v>
      </c>
      <c r="AX287" s="203"/>
      <c r="AY287" s="130"/>
      <c r="AZ287" s="131"/>
      <c r="BA287" s="207"/>
      <c r="BB287" s="145"/>
      <c r="BC287" s="145"/>
      <c r="BD287" s="145"/>
      <c r="BE287" s="145"/>
      <c r="BF287" s="145"/>
      <c r="BG287" s="145"/>
      <c r="BH287" s="145"/>
    </row>
    <row r="288" spans="1:60" ht="63.75" hidden="1" customHeight="1" x14ac:dyDescent="0.2">
      <c r="A288" s="324"/>
      <c r="B288" s="324"/>
      <c r="C288" s="325"/>
      <c r="D288" s="336"/>
      <c r="E288" s="325"/>
      <c r="F288" s="324"/>
      <c r="G288" s="203"/>
      <c r="H288" s="203"/>
      <c r="I288" s="127"/>
      <c r="J288" s="324"/>
      <c r="K288" s="324"/>
      <c r="L288" s="324"/>
      <c r="M288" s="324"/>
      <c r="N288" s="324"/>
      <c r="O288" s="332"/>
      <c r="P288" s="324"/>
      <c r="Q288" s="332"/>
      <c r="R288" s="332"/>
      <c r="S288" s="128" t="s">
        <v>315</v>
      </c>
      <c r="T288" s="129">
        <f t="shared" si="1102"/>
        <v>1</v>
      </c>
      <c r="U288" s="325"/>
      <c r="V288" s="325"/>
      <c r="W288" s="203" t="s">
        <v>1422</v>
      </c>
      <c r="X288" s="324"/>
      <c r="Y288" s="329"/>
      <c r="Z288" s="206">
        <f t="shared" si="1103"/>
        <v>4</v>
      </c>
      <c r="AA288" s="203" t="s">
        <v>318</v>
      </c>
      <c r="AB288" s="203"/>
      <c r="AC288" s="329"/>
      <c r="AD288" s="325"/>
      <c r="AE288" s="202">
        <f t="shared" si="1104"/>
        <v>1</v>
      </c>
      <c r="AF288" s="203" t="s">
        <v>295</v>
      </c>
      <c r="AG288" s="203" t="s">
        <v>1430</v>
      </c>
      <c r="AH288" s="329"/>
      <c r="AI288" s="325"/>
      <c r="AJ288" s="202">
        <f t="shared" si="1105"/>
        <v>1</v>
      </c>
      <c r="AK288" s="203" t="s">
        <v>292</v>
      </c>
      <c r="AL288" s="203" t="s">
        <v>299</v>
      </c>
      <c r="AM288" s="329"/>
      <c r="AN288" s="325"/>
      <c r="AO288" s="202">
        <f t="shared" si="1185"/>
        <v>1</v>
      </c>
      <c r="AP288" s="203" t="s">
        <v>614</v>
      </c>
      <c r="AQ288" s="325"/>
      <c r="AR288" s="325"/>
      <c r="AS288" s="327"/>
      <c r="AT288" s="327"/>
      <c r="AU288" s="334"/>
      <c r="AV288" s="334"/>
      <c r="AW288" s="203" t="s">
        <v>89</v>
      </c>
      <c r="AX288" s="203"/>
      <c r="AY288" s="130"/>
      <c r="AZ288" s="131"/>
      <c r="BA288" s="207"/>
      <c r="BB288" s="145"/>
      <c r="BC288" s="145"/>
      <c r="BD288" s="145"/>
      <c r="BE288" s="145"/>
      <c r="BF288" s="145"/>
      <c r="BG288" s="145"/>
      <c r="BH288" s="145"/>
    </row>
    <row r="289" spans="1:60" ht="63.75" hidden="1" customHeight="1" x14ac:dyDescent="0.2">
      <c r="A289" s="324"/>
      <c r="B289" s="324"/>
      <c r="C289" s="325"/>
      <c r="D289" s="336"/>
      <c r="E289" s="325"/>
      <c r="F289" s="324"/>
      <c r="G289" s="203"/>
      <c r="H289" s="203"/>
      <c r="I289" s="127"/>
      <c r="J289" s="324"/>
      <c r="K289" s="324"/>
      <c r="L289" s="324"/>
      <c r="M289" s="324"/>
      <c r="N289" s="324"/>
      <c r="O289" s="332"/>
      <c r="P289" s="324"/>
      <c r="Q289" s="332"/>
      <c r="R289" s="332"/>
      <c r="S289" s="128" t="s">
        <v>315</v>
      </c>
      <c r="T289" s="129">
        <f t="shared" si="1102"/>
        <v>1</v>
      </c>
      <c r="U289" s="325"/>
      <c r="V289" s="325"/>
      <c r="W289" s="203" t="s">
        <v>1423</v>
      </c>
      <c r="X289" s="324"/>
      <c r="Y289" s="329"/>
      <c r="Z289" s="206">
        <f t="shared" si="1103"/>
        <v>4</v>
      </c>
      <c r="AA289" s="203" t="s">
        <v>318</v>
      </c>
      <c r="AB289" s="203"/>
      <c r="AC289" s="329"/>
      <c r="AD289" s="325"/>
      <c r="AE289" s="202">
        <f t="shared" si="1104"/>
        <v>1</v>
      </c>
      <c r="AF289" s="203" t="s">
        <v>295</v>
      </c>
      <c r="AG289" s="203" t="s">
        <v>1430</v>
      </c>
      <c r="AH289" s="329"/>
      <c r="AI289" s="325"/>
      <c r="AJ289" s="202">
        <f t="shared" si="1105"/>
        <v>1</v>
      </c>
      <c r="AK289" s="203" t="s">
        <v>292</v>
      </c>
      <c r="AL289" s="203" t="s">
        <v>300</v>
      </c>
      <c r="AM289" s="329"/>
      <c r="AN289" s="325"/>
      <c r="AO289" s="202">
        <f t="shared" si="1185"/>
        <v>1</v>
      </c>
      <c r="AP289" s="203" t="s">
        <v>614</v>
      </c>
      <c r="AQ289" s="325"/>
      <c r="AR289" s="325"/>
      <c r="AS289" s="327"/>
      <c r="AT289" s="327"/>
      <c r="AU289" s="334"/>
      <c r="AV289" s="334"/>
      <c r="AW289" s="203" t="s">
        <v>89</v>
      </c>
      <c r="AX289" s="203"/>
      <c r="AY289" s="130"/>
      <c r="AZ289" s="131"/>
      <c r="BA289" s="207"/>
      <c r="BB289" s="145"/>
      <c r="BC289" s="145"/>
      <c r="BD289" s="145"/>
      <c r="BE289" s="145"/>
      <c r="BF289" s="145"/>
      <c r="BG289" s="145"/>
      <c r="BH289" s="145"/>
    </row>
    <row r="290" spans="1:60" ht="63.75" hidden="1" customHeight="1" x14ac:dyDescent="0.2">
      <c r="A290" s="324">
        <v>94</v>
      </c>
      <c r="B290" s="324" t="s">
        <v>252</v>
      </c>
      <c r="C290" s="325" t="str">
        <f>+VLOOKUP(B290,$A$568:$B$606,2,0)</f>
        <v>MARCELA BOTERO ARBELAEZ</v>
      </c>
      <c r="D290" s="336" t="s">
        <v>167</v>
      </c>
      <c r="E290" s="325"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4" t="s">
        <v>265</v>
      </c>
      <c r="G290" s="203" t="s">
        <v>260</v>
      </c>
      <c r="H290" s="203" t="s">
        <v>38</v>
      </c>
      <c r="I290" s="127" t="s">
        <v>1384</v>
      </c>
      <c r="J290" s="324" t="s">
        <v>105</v>
      </c>
      <c r="K290" s="324" t="s">
        <v>1404</v>
      </c>
      <c r="L290" s="324" t="s">
        <v>1405</v>
      </c>
      <c r="M290" s="324" t="s">
        <v>1406</v>
      </c>
      <c r="N290" s="324" t="s">
        <v>104</v>
      </c>
      <c r="O290" s="332">
        <f t="shared" ref="O290" si="1207">IF(N290="ALTA",5,IF(N290="MEDIO ALTA",4,IF(N290="MEDIA",3,IF(N290="MEDIO BAJA",2,IF(N290="BAJA",1,0)))))</f>
        <v>3</v>
      </c>
      <c r="P290" s="324" t="s">
        <v>139</v>
      </c>
      <c r="Q290" s="332">
        <f t="shared" ref="Q290" si="1208">IF(P290="ALTO",5,IF(P290="MEDIO-ALTO",4,IF(P290="MEDIO",3,IF(P290="MEDIO-BAJO",2,IF(P290="BAJO",1,0)))))</f>
        <v>5</v>
      </c>
      <c r="R290" s="332">
        <f t="shared" ref="R290" si="1209">Q290*O290</f>
        <v>15</v>
      </c>
      <c r="S290" s="128" t="s">
        <v>386</v>
      </c>
      <c r="T290" s="129">
        <f t="shared" si="1102"/>
        <v>4</v>
      </c>
      <c r="U290" s="325">
        <f t="shared" ref="U290" si="1210">ROUND(AVERAGEIF(T290:T292,"&gt;0"),0)</f>
        <v>4</v>
      </c>
      <c r="V290" s="325">
        <f t="shared" ref="V290" si="1211">U290*0.6</f>
        <v>2.4</v>
      </c>
      <c r="W290" s="203" t="s">
        <v>1424</v>
      </c>
      <c r="X290" s="324">
        <f t="shared" ref="X290" si="1212">IF(S290="No_existen",5*$X$10,Y290*$X$10)</f>
        <v>0.2</v>
      </c>
      <c r="Y290" s="329">
        <f t="shared" ref="Y290" si="1213">ROUND(AVERAGEIF(Z290:Z292,"&gt;0"),0)</f>
        <v>4</v>
      </c>
      <c r="Z290" s="206">
        <f t="shared" si="1103"/>
        <v>4</v>
      </c>
      <c r="AA290" s="203" t="s">
        <v>318</v>
      </c>
      <c r="AB290" s="203"/>
      <c r="AC290" s="329">
        <f t="shared" ref="AC290" si="1214">IF(S290="No_existen",5*$AC$10,AD290*$AC$10)</f>
        <v>0.15</v>
      </c>
      <c r="AD290" s="325">
        <f t="shared" ref="AD290" si="1215">ROUND(AVERAGEIF(AE290:AE292,"&gt;0"),0)</f>
        <v>1</v>
      </c>
      <c r="AE290" s="202">
        <f t="shared" si="1104"/>
        <v>1</v>
      </c>
      <c r="AF290" s="203" t="s">
        <v>295</v>
      </c>
      <c r="AG290" s="203" t="s">
        <v>1431</v>
      </c>
      <c r="AH290" s="329">
        <f t="shared" ref="AH290" si="1216">IF(S290="No_existen",5*$AH$10,AI290*$AH$10)</f>
        <v>0.1</v>
      </c>
      <c r="AI290" s="325">
        <f t="shared" ref="AI290" si="1217">ROUND(AVERAGEIF(AJ290:AJ292,"&gt;0"),0)</f>
        <v>1</v>
      </c>
      <c r="AJ290" s="202">
        <f t="shared" si="1105"/>
        <v>1</v>
      </c>
      <c r="AK290" s="203" t="s">
        <v>292</v>
      </c>
      <c r="AL290" s="203" t="s">
        <v>299</v>
      </c>
      <c r="AM290" s="329">
        <f t="shared" ref="AM290" si="1218">IF(S290="No_existen",5*$AM$10,AN290*$AM$10)</f>
        <v>0.1</v>
      </c>
      <c r="AN290" s="325">
        <f t="shared" ref="AN290" si="1219">ROUND(AVERAGEIF(AO290:AO292,"&gt;0"),0)</f>
        <v>1</v>
      </c>
      <c r="AO290" s="202">
        <f t="shared" si="1185"/>
        <v>1</v>
      </c>
      <c r="AP290" s="203" t="s">
        <v>614</v>
      </c>
      <c r="AQ290" s="325">
        <f t="shared" ref="AQ290" si="1220">ROUND(AVERAGE(U290,Y290,AD290,AI290,AN290),0)</f>
        <v>2</v>
      </c>
      <c r="AR290" s="325" t="str">
        <f t="shared" ref="AR290" si="1221">IF(AQ290&lt;1.5,"FUERTE",IF(AND(AQ290&gt;=1.5,AQ290&lt;2.5),"ACEPTABLE",IF(AQ290&gt;=5,"INEXISTENTE","DÉBIL")))</f>
        <v>ACEPTABLE</v>
      </c>
      <c r="AS290" s="327">
        <f t="shared" ref="AS290" si="1222">IF(R290=0,0,ROUND((R290*AQ290),0))</f>
        <v>30</v>
      </c>
      <c r="AT290" s="327" t="str">
        <f t="shared" ref="AT290" si="1223">IF(AS290&gt;=36,"GRAVE", IF(AS290&lt;=10, "LEVE", "MODERADO"))</f>
        <v>MODERADO</v>
      </c>
      <c r="AU290" s="334" t="s">
        <v>1440</v>
      </c>
      <c r="AV290" s="335">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4"/>
      <c r="B291" s="324"/>
      <c r="C291" s="325"/>
      <c r="D291" s="336"/>
      <c r="E291" s="325"/>
      <c r="F291" s="324"/>
      <c r="G291" s="203"/>
      <c r="H291" s="203"/>
      <c r="I291" s="127"/>
      <c r="J291" s="324"/>
      <c r="K291" s="324"/>
      <c r="L291" s="324"/>
      <c r="M291" s="324"/>
      <c r="N291" s="324"/>
      <c r="O291" s="332"/>
      <c r="P291" s="324"/>
      <c r="Q291" s="332"/>
      <c r="R291" s="332"/>
      <c r="S291" s="128"/>
      <c r="T291" s="129">
        <f t="shared" si="1102"/>
        <v>0</v>
      </c>
      <c r="U291" s="325"/>
      <c r="V291" s="325"/>
      <c r="W291" s="203"/>
      <c r="X291" s="324"/>
      <c r="Y291" s="329"/>
      <c r="Z291" s="206">
        <f t="shared" si="1103"/>
        <v>0</v>
      </c>
      <c r="AA291" s="203"/>
      <c r="AB291" s="203"/>
      <c r="AC291" s="329"/>
      <c r="AD291" s="325"/>
      <c r="AE291" s="202">
        <f t="shared" si="1104"/>
        <v>0</v>
      </c>
      <c r="AF291" s="203"/>
      <c r="AG291" s="203"/>
      <c r="AH291" s="329"/>
      <c r="AI291" s="325"/>
      <c r="AJ291" s="202">
        <f t="shared" si="1105"/>
        <v>0</v>
      </c>
      <c r="AK291" s="203"/>
      <c r="AL291" s="203"/>
      <c r="AM291" s="329"/>
      <c r="AN291" s="325"/>
      <c r="AO291" s="202">
        <f t="shared" si="1185"/>
        <v>0</v>
      </c>
      <c r="AP291" s="203"/>
      <c r="AQ291" s="325"/>
      <c r="AR291" s="325"/>
      <c r="AS291" s="327"/>
      <c r="AT291" s="327"/>
      <c r="AU291" s="334"/>
      <c r="AV291" s="334"/>
      <c r="AW291" s="203"/>
      <c r="AX291" s="203"/>
      <c r="AY291" s="130"/>
      <c r="AZ291" s="131"/>
      <c r="BA291" s="207"/>
      <c r="BB291" s="145"/>
      <c r="BC291" s="145"/>
      <c r="BD291" s="145"/>
      <c r="BE291" s="145"/>
      <c r="BF291" s="145"/>
      <c r="BG291" s="145"/>
      <c r="BH291" s="145"/>
    </row>
    <row r="292" spans="1:60" ht="63.75" hidden="1" customHeight="1" x14ac:dyDescent="0.2">
      <c r="A292" s="324"/>
      <c r="B292" s="324"/>
      <c r="C292" s="325"/>
      <c r="D292" s="336"/>
      <c r="E292" s="325"/>
      <c r="F292" s="324"/>
      <c r="G292" s="203"/>
      <c r="H292" s="203"/>
      <c r="I292" s="127"/>
      <c r="J292" s="324"/>
      <c r="K292" s="324"/>
      <c r="L292" s="324"/>
      <c r="M292" s="324"/>
      <c r="N292" s="324"/>
      <c r="O292" s="332"/>
      <c r="P292" s="324"/>
      <c r="Q292" s="332"/>
      <c r="R292" s="332"/>
      <c r="S292" s="128"/>
      <c r="T292" s="129">
        <f t="shared" si="1102"/>
        <v>0</v>
      </c>
      <c r="U292" s="325"/>
      <c r="V292" s="325"/>
      <c r="W292" s="203"/>
      <c r="X292" s="324"/>
      <c r="Y292" s="329"/>
      <c r="Z292" s="206">
        <f t="shared" si="1103"/>
        <v>0</v>
      </c>
      <c r="AA292" s="203"/>
      <c r="AB292" s="203"/>
      <c r="AC292" s="329"/>
      <c r="AD292" s="325"/>
      <c r="AE292" s="202">
        <f t="shared" si="1104"/>
        <v>0</v>
      </c>
      <c r="AF292" s="203"/>
      <c r="AG292" s="203"/>
      <c r="AH292" s="329"/>
      <c r="AI292" s="325"/>
      <c r="AJ292" s="202">
        <f t="shared" si="1105"/>
        <v>0</v>
      </c>
      <c r="AK292" s="203"/>
      <c r="AL292" s="203"/>
      <c r="AM292" s="329"/>
      <c r="AN292" s="325"/>
      <c r="AO292" s="202">
        <f t="shared" si="1185"/>
        <v>0</v>
      </c>
      <c r="AP292" s="203"/>
      <c r="AQ292" s="325"/>
      <c r="AR292" s="325"/>
      <c r="AS292" s="327"/>
      <c r="AT292" s="327"/>
      <c r="AU292" s="334"/>
      <c r="AV292" s="334"/>
      <c r="AW292" s="203"/>
      <c r="AX292" s="203"/>
      <c r="AY292" s="130"/>
      <c r="AZ292" s="131"/>
      <c r="BA292" s="207"/>
      <c r="BB292" s="145"/>
      <c r="BC292" s="145"/>
      <c r="BD292" s="145"/>
      <c r="BE292" s="145"/>
      <c r="BF292" s="145"/>
      <c r="BG292" s="145"/>
      <c r="BH292" s="145"/>
    </row>
    <row r="293" spans="1:60" ht="63.75" hidden="1" customHeight="1" x14ac:dyDescent="0.2">
      <c r="A293" s="324">
        <v>95</v>
      </c>
      <c r="B293" s="324" t="s">
        <v>252</v>
      </c>
      <c r="C293" s="325" t="str">
        <f>+VLOOKUP(B293,$A$568:$B$606,2,0)</f>
        <v>MARCELA BOTERO ARBELAEZ</v>
      </c>
      <c r="D293" s="336" t="s">
        <v>167</v>
      </c>
      <c r="E293" s="325"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4" t="s">
        <v>265</v>
      </c>
      <c r="G293" s="203" t="s">
        <v>260</v>
      </c>
      <c r="H293" s="203" t="s">
        <v>38</v>
      </c>
      <c r="I293" s="127" t="s">
        <v>1385</v>
      </c>
      <c r="J293" s="324" t="s">
        <v>105</v>
      </c>
      <c r="K293" s="324" t="s">
        <v>1404</v>
      </c>
      <c r="L293" s="324" t="s">
        <v>1407</v>
      </c>
      <c r="M293" s="324" t="s">
        <v>1406</v>
      </c>
      <c r="N293" s="324" t="s">
        <v>147</v>
      </c>
      <c r="O293" s="332">
        <f t="shared" ref="O293" si="1224">IF(N293="ALTA",5,IF(N293="MEDIO ALTA",4,IF(N293="MEDIA",3,IF(N293="MEDIO BAJA",2,IF(N293="BAJA",1,0)))))</f>
        <v>2</v>
      </c>
      <c r="P293" s="324" t="s">
        <v>139</v>
      </c>
      <c r="Q293" s="332">
        <f t="shared" ref="Q293" si="1225">IF(P293="ALTO",5,IF(P293="MEDIO-ALTO",4,IF(P293="MEDIO",3,IF(P293="MEDIO-BAJO",2,IF(P293="BAJO",1,0)))))</f>
        <v>5</v>
      </c>
      <c r="R293" s="332">
        <f t="shared" ref="R293" si="1226">Q293*O293</f>
        <v>10</v>
      </c>
      <c r="S293" s="128" t="s">
        <v>315</v>
      </c>
      <c r="T293" s="129">
        <f t="shared" si="1102"/>
        <v>1</v>
      </c>
      <c r="U293" s="325">
        <f t="shared" ref="U293" si="1227">ROUND(AVERAGEIF(T293:T295,"&gt;0"),0)</f>
        <v>1</v>
      </c>
      <c r="V293" s="325">
        <f t="shared" ref="V293" si="1228">U293*0.6</f>
        <v>0.6</v>
      </c>
      <c r="W293" s="203" t="s">
        <v>1425</v>
      </c>
      <c r="X293" s="324">
        <f t="shared" ref="X293" si="1229">IF(S293="No_existen",5*$X$10,Y293*$X$10)</f>
        <v>0.2</v>
      </c>
      <c r="Y293" s="329">
        <f t="shared" ref="Y293" si="1230">ROUND(AVERAGEIF(Z293:Z295,"&gt;0"),0)</f>
        <v>4</v>
      </c>
      <c r="Z293" s="206">
        <f t="shared" si="1103"/>
        <v>4</v>
      </c>
      <c r="AA293" s="203" t="s">
        <v>318</v>
      </c>
      <c r="AB293" s="203"/>
      <c r="AC293" s="329">
        <f t="shared" ref="AC293" si="1231">IF(S293="No_existen",5*$AC$10,AD293*$AC$10)</f>
        <v>0.15</v>
      </c>
      <c r="AD293" s="325">
        <f t="shared" ref="AD293" si="1232">ROUND(AVERAGEIF(AE293:AE295,"&gt;0"),0)</f>
        <v>1</v>
      </c>
      <c r="AE293" s="202">
        <f t="shared" si="1104"/>
        <v>1</v>
      </c>
      <c r="AF293" s="203" t="s">
        <v>295</v>
      </c>
      <c r="AG293" s="203" t="s">
        <v>1430</v>
      </c>
      <c r="AH293" s="329">
        <f t="shared" ref="AH293" si="1233">IF(S293="No_existen",5*$AH$10,AI293*$AH$10)</f>
        <v>0.1</v>
      </c>
      <c r="AI293" s="325">
        <f t="shared" ref="AI293" si="1234">ROUND(AVERAGEIF(AJ293:AJ295,"&gt;0"),0)</f>
        <v>1</v>
      </c>
      <c r="AJ293" s="202">
        <f t="shared" si="1105"/>
        <v>1</v>
      </c>
      <c r="AK293" s="203" t="s">
        <v>292</v>
      </c>
      <c r="AL293" s="203" t="s">
        <v>307</v>
      </c>
      <c r="AM293" s="329">
        <f t="shared" ref="AM293" si="1235">IF(S293="No_existen",5*$AM$10,AN293*$AM$10)</f>
        <v>0.1</v>
      </c>
      <c r="AN293" s="325">
        <f t="shared" ref="AN293" si="1236">ROUND(AVERAGEIF(AO293:AO295,"&gt;0"),0)</f>
        <v>1</v>
      </c>
      <c r="AO293" s="202">
        <f t="shared" si="1185"/>
        <v>1</v>
      </c>
      <c r="AP293" s="203" t="s">
        <v>614</v>
      </c>
      <c r="AQ293" s="325">
        <f t="shared" ref="AQ293" si="1237">ROUND(AVERAGE(U293,Y293,AD293,AI293,AN293),0)</f>
        <v>2</v>
      </c>
      <c r="AR293" s="325" t="str">
        <f t="shared" ref="AR293" si="1238">IF(AQ293&lt;1.5,"FUERTE",IF(AND(AQ293&gt;=1.5,AQ293&lt;2.5),"ACEPTABLE",IF(AQ293&gt;=5,"INEXISTENTE","DÉBIL")))</f>
        <v>ACEPTABLE</v>
      </c>
      <c r="AS293" s="327">
        <f t="shared" ref="AS293" si="1239">IF(R293=0,0,ROUND((R293*AQ293),0))</f>
        <v>20</v>
      </c>
      <c r="AT293" s="327" t="str">
        <f t="shared" ref="AT293" si="1240">IF(AS293&gt;=36,"GRAVE", IF(AS293&lt;=10, "LEVE", "MODERADO"))</f>
        <v>MODERADO</v>
      </c>
      <c r="AU293" s="334" t="s">
        <v>1441</v>
      </c>
      <c r="AV293" s="335">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4"/>
      <c r="B294" s="324"/>
      <c r="C294" s="325"/>
      <c r="D294" s="336"/>
      <c r="E294" s="325"/>
      <c r="F294" s="324"/>
      <c r="G294" s="203"/>
      <c r="H294" s="203"/>
      <c r="I294" s="127"/>
      <c r="J294" s="324"/>
      <c r="K294" s="324"/>
      <c r="L294" s="324"/>
      <c r="M294" s="324"/>
      <c r="N294" s="324"/>
      <c r="O294" s="332"/>
      <c r="P294" s="324"/>
      <c r="Q294" s="332"/>
      <c r="R294" s="332"/>
      <c r="S294" s="128" t="s">
        <v>315</v>
      </c>
      <c r="T294" s="129">
        <f t="shared" si="1102"/>
        <v>1</v>
      </c>
      <c r="U294" s="325"/>
      <c r="V294" s="325"/>
      <c r="W294" s="203" t="s">
        <v>1412</v>
      </c>
      <c r="X294" s="324"/>
      <c r="Y294" s="329"/>
      <c r="Z294" s="206">
        <f t="shared" si="1103"/>
        <v>4</v>
      </c>
      <c r="AA294" s="203" t="s">
        <v>318</v>
      </c>
      <c r="AB294" s="203"/>
      <c r="AC294" s="329"/>
      <c r="AD294" s="325"/>
      <c r="AE294" s="202">
        <f t="shared" si="1104"/>
        <v>1</v>
      </c>
      <c r="AF294" s="203" t="s">
        <v>295</v>
      </c>
      <c r="AG294" s="203" t="s">
        <v>1430</v>
      </c>
      <c r="AH294" s="329"/>
      <c r="AI294" s="325"/>
      <c r="AJ294" s="202">
        <f t="shared" si="1105"/>
        <v>1</v>
      </c>
      <c r="AK294" s="203" t="s">
        <v>292</v>
      </c>
      <c r="AL294" s="203" t="s">
        <v>301</v>
      </c>
      <c r="AM294" s="329"/>
      <c r="AN294" s="325"/>
      <c r="AO294" s="202">
        <f t="shared" si="1185"/>
        <v>1</v>
      </c>
      <c r="AP294" s="203" t="s">
        <v>614</v>
      </c>
      <c r="AQ294" s="325"/>
      <c r="AR294" s="325"/>
      <c r="AS294" s="327"/>
      <c r="AT294" s="327"/>
      <c r="AU294" s="334"/>
      <c r="AV294" s="334"/>
      <c r="AW294" s="203"/>
      <c r="AX294" s="203"/>
      <c r="AY294" s="130"/>
      <c r="AZ294" s="131"/>
      <c r="BA294" s="207"/>
      <c r="BB294" s="145"/>
      <c r="BC294" s="145"/>
      <c r="BD294" s="145"/>
      <c r="BE294" s="145"/>
      <c r="BF294" s="145"/>
      <c r="BG294" s="145"/>
      <c r="BH294" s="145"/>
    </row>
    <row r="295" spans="1:60" ht="63.75" hidden="1" customHeight="1" x14ac:dyDescent="0.2">
      <c r="A295" s="324"/>
      <c r="B295" s="324"/>
      <c r="C295" s="325"/>
      <c r="D295" s="336"/>
      <c r="E295" s="325"/>
      <c r="F295" s="324"/>
      <c r="G295" s="203"/>
      <c r="H295" s="203"/>
      <c r="I295" s="127"/>
      <c r="J295" s="324"/>
      <c r="K295" s="324"/>
      <c r="L295" s="324"/>
      <c r="M295" s="324"/>
      <c r="N295" s="324"/>
      <c r="O295" s="332"/>
      <c r="P295" s="324"/>
      <c r="Q295" s="332"/>
      <c r="R295" s="332"/>
      <c r="S295" s="128"/>
      <c r="T295" s="129">
        <f t="shared" si="1102"/>
        <v>0</v>
      </c>
      <c r="U295" s="325"/>
      <c r="V295" s="325"/>
      <c r="W295" s="203"/>
      <c r="X295" s="324"/>
      <c r="Y295" s="329"/>
      <c r="Z295" s="206">
        <f t="shared" si="1103"/>
        <v>0</v>
      </c>
      <c r="AA295" s="203"/>
      <c r="AB295" s="203"/>
      <c r="AC295" s="329"/>
      <c r="AD295" s="325"/>
      <c r="AE295" s="202">
        <f t="shared" si="1104"/>
        <v>0</v>
      </c>
      <c r="AF295" s="203"/>
      <c r="AG295" s="203"/>
      <c r="AH295" s="329"/>
      <c r="AI295" s="325"/>
      <c r="AJ295" s="202">
        <f t="shared" si="1105"/>
        <v>0</v>
      </c>
      <c r="AK295" s="203"/>
      <c r="AL295" s="203"/>
      <c r="AM295" s="329"/>
      <c r="AN295" s="325"/>
      <c r="AO295" s="202">
        <f t="shared" si="1185"/>
        <v>0</v>
      </c>
      <c r="AP295" s="203"/>
      <c r="AQ295" s="325"/>
      <c r="AR295" s="325"/>
      <c r="AS295" s="327"/>
      <c r="AT295" s="327"/>
      <c r="AU295" s="334"/>
      <c r="AV295" s="334"/>
      <c r="AW295" s="203"/>
      <c r="AX295" s="203"/>
      <c r="AY295" s="130"/>
      <c r="AZ295" s="131"/>
      <c r="BA295" s="207"/>
      <c r="BB295" s="145"/>
      <c r="BC295" s="145"/>
      <c r="BD295" s="145"/>
      <c r="BE295" s="145"/>
      <c r="BF295" s="145"/>
      <c r="BG295" s="145"/>
      <c r="BH295" s="145"/>
    </row>
    <row r="296" spans="1:60" ht="63.75" hidden="1" customHeight="1" x14ac:dyDescent="0.2">
      <c r="A296" s="324">
        <v>96</v>
      </c>
      <c r="B296" s="324" t="s">
        <v>252</v>
      </c>
      <c r="C296" s="325" t="str">
        <f>+VLOOKUP(B296,$A$568:$B$606,2,0)</f>
        <v>MARCELA BOTERO ARBELAEZ</v>
      </c>
      <c r="D296" s="336" t="s">
        <v>167</v>
      </c>
      <c r="E296" s="325"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4" t="s">
        <v>265</v>
      </c>
      <c r="G296" s="203" t="s">
        <v>260</v>
      </c>
      <c r="H296" s="203" t="s">
        <v>34</v>
      </c>
      <c r="I296" s="127" t="s">
        <v>1386</v>
      </c>
      <c r="J296" s="324" t="s">
        <v>105</v>
      </c>
      <c r="K296" s="324" t="s">
        <v>1404</v>
      </c>
      <c r="L296" s="324" t="s">
        <v>1408</v>
      </c>
      <c r="M296" s="324" t="s">
        <v>1406</v>
      </c>
      <c r="N296" s="324" t="s">
        <v>147</v>
      </c>
      <c r="O296" s="332">
        <f t="shared" ref="O296" si="1241">IF(N296="ALTA",5,IF(N296="MEDIO ALTA",4,IF(N296="MEDIA",3,IF(N296="MEDIO BAJA",2,IF(N296="BAJA",1,0)))))</f>
        <v>2</v>
      </c>
      <c r="P296" s="324" t="s">
        <v>139</v>
      </c>
      <c r="Q296" s="332">
        <f t="shared" ref="Q296" si="1242">IF(P296="ALTO",5,IF(P296="MEDIO-ALTO",4,IF(P296="MEDIO",3,IF(P296="MEDIO-BAJO",2,IF(P296="BAJO",1,0)))))</f>
        <v>5</v>
      </c>
      <c r="R296" s="332">
        <f t="shared" ref="R296" si="1243">Q296*O296</f>
        <v>10</v>
      </c>
      <c r="S296" s="128" t="s">
        <v>314</v>
      </c>
      <c r="T296" s="129">
        <f t="shared" si="1102"/>
        <v>2</v>
      </c>
      <c r="U296" s="325">
        <f t="shared" ref="U296" si="1244">ROUND(AVERAGEIF(T296:T298,"&gt;0"),0)</f>
        <v>2</v>
      </c>
      <c r="V296" s="325">
        <f t="shared" ref="V296" si="1245">U296*0.6</f>
        <v>1.2</v>
      </c>
      <c r="W296" s="203" t="s">
        <v>1426</v>
      </c>
      <c r="X296" s="324">
        <f t="shared" ref="X296" si="1246">IF(S296="No_existen",5*$X$10,Y296*$X$10)</f>
        <v>0.2</v>
      </c>
      <c r="Y296" s="329">
        <f t="shared" ref="Y296" si="1247">ROUND(AVERAGEIF(Z296:Z298,"&gt;0"),0)</f>
        <v>4</v>
      </c>
      <c r="Z296" s="206">
        <f t="shared" si="1103"/>
        <v>4</v>
      </c>
      <c r="AA296" s="203" t="s">
        <v>318</v>
      </c>
      <c r="AB296" s="203"/>
      <c r="AC296" s="329">
        <f t="shared" ref="AC296" si="1248">IF(S296="No_existen",5*$AC$10,AD296*$AC$10)</f>
        <v>0.15</v>
      </c>
      <c r="AD296" s="325">
        <f t="shared" ref="AD296" si="1249">ROUND(AVERAGEIF(AE296:AE298,"&gt;0"),0)</f>
        <v>1</v>
      </c>
      <c r="AE296" s="202">
        <f t="shared" si="1104"/>
        <v>1</v>
      </c>
      <c r="AF296" s="203" t="s">
        <v>295</v>
      </c>
      <c r="AG296" s="203" t="s">
        <v>1432</v>
      </c>
      <c r="AH296" s="329">
        <f t="shared" ref="AH296" si="1250">IF(S296="No_existen",5*$AH$10,AI296*$AH$10)</f>
        <v>0.1</v>
      </c>
      <c r="AI296" s="325">
        <f t="shared" ref="AI296" si="1251">ROUND(AVERAGEIF(AJ296:AJ298,"&gt;0"),0)</f>
        <v>1</v>
      </c>
      <c r="AJ296" s="202">
        <f t="shared" si="1105"/>
        <v>1</v>
      </c>
      <c r="AK296" s="203" t="s">
        <v>292</v>
      </c>
      <c r="AL296" s="203" t="s">
        <v>299</v>
      </c>
      <c r="AM296" s="329">
        <f t="shared" ref="AM296" si="1252">IF(S296="No_existen",5*$AM$10,AN296*$AM$10)</f>
        <v>0.1</v>
      </c>
      <c r="AN296" s="325">
        <f t="shared" ref="AN296" si="1253">ROUND(AVERAGEIF(AO296:AO298,"&gt;0"),0)</f>
        <v>1</v>
      </c>
      <c r="AO296" s="202">
        <f t="shared" si="1185"/>
        <v>1</v>
      </c>
      <c r="AP296" s="203" t="s">
        <v>614</v>
      </c>
      <c r="AQ296" s="325">
        <f t="shared" ref="AQ296" si="1254">ROUND(AVERAGE(U296,Y296,AD296,AI296,AN296),0)</f>
        <v>2</v>
      </c>
      <c r="AR296" s="325" t="str">
        <f t="shared" ref="AR296" si="1255">IF(AQ296&lt;1.5,"FUERTE",IF(AND(AQ296&gt;=1.5,AQ296&lt;2.5),"ACEPTABLE",IF(AQ296&gt;=5,"INEXISTENTE","DÉBIL")))</f>
        <v>ACEPTABLE</v>
      </c>
      <c r="AS296" s="327">
        <f t="shared" ref="AS296" si="1256">IF(R296=0,0,ROUND((R296*AQ296),0))</f>
        <v>20</v>
      </c>
      <c r="AT296" s="327" t="str">
        <f t="shared" ref="AT296" si="1257">IF(AS296&gt;=36,"GRAVE", IF(AS296&lt;=10, "LEVE", "MODERADO"))</f>
        <v>MODERADO</v>
      </c>
      <c r="AU296" s="334" t="s">
        <v>1442</v>
      </c>
      <c r="AV296" s="335">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4"/>
      <c r="B297" s="324"/>
      <c r="C297" s="325"/>
      <c r="D297" s="336"/>
      <c r="E297" s="325"/>
      <c r="F297" s="324"/>
      <c r="G297" s="203"/>
      <c r="H297" s="203"/>
      <c r="I297" s="127"/>
      <c r="J297" s="324"/>
      <c r="K297" s="324"/>
      <c r="L297" s="324"/>
      <c r="M297" s="324"/>
      <c r="N297" s="324"/>
      <c r="O297" s="332"/>
      <c r="P297" s="324"/>
      <c r="Q297" s="332"/>
      <c r="R297" s="332"/>
      <c r="S297" s="128"/>
      <c r="T297" s="129">
        <f t="shared" si="1102"/>
        <v>0</v>
      </c>
      <c r="U297" s="325"/>
      <c r="V297" s="325"/>
      <c r="W297" s="203"/>
      <c r="X297" s="324"/>
      <c r="Y297" s="329"/>
      <c r="Z297" s="206">
        <f t="shared" si="1103"/>
        <v>0</v>
      </c>
      <c r="AA297" s="203"/>
      <c r="AB297" s="203"/>
      <c r="AC297" s="329"/>
      <c r="AD297" s="325"/>
      <c r="AE297" s="202">
        <f t="shared" si="1104"/>
        <v>0</v>
      </c>
      <c r="AF297" s="203"/>
      <c r="AG297" s="203"/>
      <c r="AH297" s="329"/>
      <c r="AI297" s="325"/>
      <c r="AJ297" s="202">
        <f t="shared" si="1105"/>
        <v>0</v>
      </c>
      <c r="AK297" s="203"/>
      <c r="AL297" s="203"/>
      <c r="AM297" s="329"/>
      <c r="AN297" s="325"/>
      <c r="AO297" s="202">
        <f t="shared" si="1185"/>
        <v>0</v>
      </c>
      <c r="AP297" s="203"/>
      <c r="AQ297" s="325"/>
      <c r="AR297" s="325"/>
      <c r="AS297" s="327"/>
      <c r="AT297" s="327"/>
      <c r="AU297" s="334"/>
      <c r="AV297" s="334"/>
      <c r="AW297" s="203"/>
      <c r="AX297" s="203"/>
      <c r="AY297" s="130"/>
      <c r="AZ297" s="131"/>
      <c r="BA297" s="207"/>
      <c r="BB297" s="145"/>
      <c r="BC297" s="145"/>
      <c r="BD297" s="145"/>
      <c r="BE297" s="145"/>
      <c r="BF297" s="145"/>
      <c r="BG297" s="145"/>
      <c r="BH297" s="145"/>
    </row>
    <row r="298" spans="1:60" ht="63.75" hidden="1" customHeight="1" x14ac:dyDescent="0.2">
      <c r="A298" s="324"/>
      <c r="B298" s="324"/>
      <c r="C298" s="325"/>
      <c r="D298" s="336"/>
      <c r="E298" s="325"/>
      <c r="F298" s="324"/>
      <c r="G298" s="203"/>
      <c r="H298" s="203"/>
      <c r="I298" s="127"/>
      <c r="J298" s="324"/>
      <c r="K298" s="324"/>
      <c r="L298" s="324"/>
      <c r="M298" s="324"/>
      <c r="N298" s="324"/>
      <c r="O298" s="332"/>
      <c r="P298" s="324"/>
      <c r="Q298" s="332"/>
      <c r="R298" s="332"/>
      <c r="S298" s="128"/>
      <c r="T298" s="129">
        <f t="shared" si="1102"/>
        <v>0</v>
      </c>
      <c r="U298" s="325"/>
      <c r="V298" s="325"/>
      <c r="W298" s="203"/>
      <c r="X298" s="324"/>
      <c r="Y298" s="329"/>
      <c r="Z298" s="206">
        <f t="shared" si="1103"/>
        <v>0</v>
      </c>
      <c r="AA298" s="203"/>
      <c r="AB298" s="203"/>
      <c r="AC298" s="329"/>
      <c r="AD298" s="325"/>
      <c r="AE298" s="202">
        <f t="shared" si="1104"/>
        <v>0</v>
      </c>
      <c r="AF298" s="203"/>
      <c r="AG298" s="203"/>
      <c r="AH298" s="329"/>
      <c r="AI298" s="325"/>
      <c r="AJ298" s="202">
        <f t="shared" si="1105"/>
        <v>0</v>
      </c>
      <c r="AK298" s="203"/>
      <c r="AL298" s="203"/>
      <c r="AM298" s="329"/>
      <c r="AN298" s="325"/>
      <c r="AO298" s="202">
        <f t="shared" si="1185"/>
        <v>0</v>
      </c>
      <c r="AP298" s="203"/>
      <c r="AQ298" s="325"/>
      <c r="AR298" s="325"/>
      <c r="AS298" s="327"/>
      <c r="AT298" s="327"/>
      <c r="AU298" s="334"/>
      <c r="AV298" s="334"/>
      <c r="AW298" s="203"/>
      <c r="AX298" s="203"/>
      <c r="AY298" s="130"/>
      <c r="AZ298" s="131"/>
      <c r="BA298" s="207"/>
      <c r="BB298" s="145"/>
      <c r="BC298" s="145"/>
      <c r="BD298" s="145"/>
      <c r="BE298" s="145"/>
      <c r="BF298" s="145"/>
      <c r="BG298" s="145"/>
      <c r="BH298" s="145"/>
    </row>
    <row r="299" spans="1:60" ht="63.75" hidden="1" customHeight="1" x14ac:dyDescent="0.2">
      <c r="A299" s="324">
        <v>97</v>
      </c>
      <c r="B299" s="324" t="s">
        <v>252</v>
      </c>
      <c r="C299" s="325" t="str">
        <f>+VLOOKUP(B299,$A$568:$B$606,2,0)</f>
        <v>MARCELA BOTERO ARBELAEZ</v>
      </c>
      <c r="D299" s="336" t="s">
        <v>167</v>
      </c>
      <c r="E299" s="325"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4" t="s">
        <v>265</v>
      </c>
      <c r="G299" s="203" t="s">
        <v>260</v>
      </c>
      <c r="H299" s="203" t="s">
        <v>34</v>
      </c>
      <c r="I299" s="127" t="s">
        <v>1387</v>
      </c>
      <c r="J299" s="324" t="s">
        <v>142</v>
      </c>
      <c r="K299" s="324" t="s">
        <v>1160</v>
      </c>
      <c r="L299" s="324" t="s">
        <v>1409</v>
      </c>
      <c r="M299" s="324" t="s">
        <v>1162</v>
      </c>
      <c r="N299" s="324" t="s">
        <v>127</v>
      </c>
      <c r="O299" s="332">
        <f t="shared" ref="O299" si="1258">IF(N299="ALTA",5,IF(N299="MEDIO ALTA",4,IF(N299="MEDIA",3,IF(N299="MEDIO BAJA",2,IF(N299="BAJA",1,0)))))</f>
        <v>1</v>
      </c>
      <c r="P299" s="324" t="s">
        <v>140</v>
      </c>
      <c r="Q299" s="332">
        <f t="shared" ref="Q299" si="1259">IF(P299="ALTO",5,IF(P299="MEDIO-ALTO",4,IF(P299="MEDIO",3,IF(P299="MEDIO-BAJO",2,IF(P299="BAJO",1,0)))))</f>
        <v>3</v>
      </c>
      <c r="R299" s="332">
        <f t="shared" ref="R299" si="1260">Q299*O299</f>
        <v>3</v>
      </c>
      <c r="S299" s="128" t="s">
        <v>315</v>
      </c>
      <c r="T299" s="129">
        <f t="shared" si="1102"/>
        <v>1</v>
      </c>
      <c r="U299" s="325">
        <f t="shared" ref="U299" si="1261">ROUND(AVERAGEIF(T299:T301,"&gt;0"),0)</f>
        <v>1</v>
      </c>
      <c r="V299" s="325">
        <f t="shared" ref="V299" si="1262">U299*0.6</f>
        <v>0.6</v>
      </c>
      <c r="W299" s="203" t="s">
        <v>1427</v>
      </c>
      <c r="X299" s="324">
        <f t="shared" ref="X299" si="1263">IF(S299="No_existen",5*$X$10,Y299*$X$10)</f>
        <v>0.2</v>
      </c>
      <c r="Y299" s="329">
        <f t="shared" ref="Y299" si="1264">ROUND(AVERAGEIF(Z299:Z301,"&gt;0"),0)</f>
        <v>4</v>
      </c>
      <c r="Z299" s="206">
        <f t="shared" si="1103"/>
        <v>4</v>
      </c>
      <c r="AA299" s="203" t="s">
        <v>318</v>
      </c>
      <c r="AB299" s="203"/>
      <c r="AC299" s="329">
        <f t="shared" ref="AC299" si="1265">IF(S299="No_existen",5*$AC$10,AD299*$AC$10)</f>
        <v>0.15</v>
      </c>
      <c r="AD299" s="325">
        <f t="shared" ref="AD299" si="1266">ROUND(AVERAGEIF(AE299:AE301,"&gt;0"),0)</f>
        <v>1</v>
      </c>
      <c r="AE299" s="202">
        <f t="shared" si="1104"/>
        <v>1</v>
      </c>
      <c r="AF299" s="203" t="s">
        <v>295</v>
      </c>
      <c r="AG299" s="203" t="s">
        <v>1432</v>
      </c>
      <c r="AH299" s="329">
        <f t="shared" ref="AH299" si="1267">IF(S299="No_existen",5*$AH$10,AI299*$AH$10)</f>
        <v>0.1</v>
      </c>
      <c r="AI299" s="325">
        <f t="shared" ref="AI299" si="1268">ROUND(AVERAGEIF(AJ299:AJ301,"&gt;0"),0)</f>
        <v>1</v>
      </c>
      <c r="AJ299" s="202">
        <f t="shared" si="1105"/>
        <v>1</v>
      </c>
      <c r="AK299" s="203" t="s">
        <v>292</v>
      </c>
      <c r="AL299" s="203" t="s">
        <v>307</v>
      </c>
      <c r="AM299" s="329">
        <f t="shared" ref="AM299" si="1269">IF(S299="No_existen",5*$AM$10,AN299*$AM$10)</f>
        <v>0.1</v>
      </c>
      <c r="AN299" s="325">
        <f t="shared" ref="AN299" si="1270">ROUND(AVERAGEIF(AO299:AO301,"&gt;0"),0)</f>
        <v>1</v>
      </c>
      <c r="AO299" s="202">
        <f t="shared" si="1185"/>
        <v>1</v>
      </c>
      <c r="AP299" s="203" t="s">
        <v>614</v>
      </c>
      <c r="AQ299" s="325">
        <f t="shared" ref="AQ299" si="1271">ROUND(AVERAGE(U299,Y299,AD299,AI299,AN299),0)</f>
        <v>2</v>
      </c>
      <c r="AR299" s="325" t="str">
        <f t="shared" ref="AR299" si="1272">IF(AQ299&lt;1.5,"FUERTE",IF(AND(AQ299&gt;=1.5,AQ299&lt;2.5),"ACEPTABLE",IF(AQ299&gt;=5,"INEXISTENTE","DÉBIL")))</f>
        <v>ACEPTABLE</v>
      </c>
      <c r="AS299" s="327">
        <f t="shared" ref="AS299" si="1273">IF(R299=0,0,ROUND((R299*AQ299),0))</f>
        <v>6</v>
      </c>
      <c r="AT299" s="327" t="str">
        <f t="shared" ref="AT299" si="1274">IF(AS299&gt;=36,"GRAVE", IF(AS299&lt;=10, "LEVE", "MODERADO"))</f>
        <v>LEVE</v>
      </c>
      <c r="AU299" s="334" t="s">
        <v>1443</v>
      </c>
      <c r="AV299" s="335">
        <v>0</v>
      </c>
      <c r="AW299" s="203" t="s">
        <v>89</v>
      </c>
      <c r="AX299" s="203"/>
      <c r="AY299" s="130"/>
      <c r="AZ299" s="131"/>
      <c r="BA299" s="207"/>
      <c r="BB299" s="145"/>
      <c r="BC299" s="145"/>
      <c r="BD299" s="145"/>
      <c r="BE299" s="145"/>
      <c r="BF299" s="145"/>
      <c r="BG299" s="145"/>
      <c r="BH299" s="145"/>
    </row>
    <row r="300" spans="1:60" ht="63.75" hidden="1" customHeight="1" x14ac:dyDescent="0.2">
      <c r="A300" s="324"/>
      <c r="B300" s="324"/>
      <c r="C300" s="325"/>
      <c r="D300" s="336"/>
      <c r="E300" s="325"/>
      <c r="F300" s="324"/>
      <c r="G300" s="203"/>
      <c r="H300" s="203"/>
      <c r="I300" s="127"/>
      <c r="J300" s="324"/>
      <c r="K300" s="324"/>
      <c r="L300" s="324"/>
      <c r="M300" s="324"/>
      <c r="N300" s="324"/>
      <c r="O300" s="332"/>
      <c r="P300" s="324"/>
      <c r="Q300" s="332"/>
      <c r="R300" s="332"/>
      <c r="S300" s="128" t="s">
        <v>315</v>
      </c>
      <c r="T300" s="129">
        <f t="shared" si="1102"/>
        <v>1</v>
      </c>
      <c r="U300" s="325"/>
      <c r="V300" s="325"/>
      <c r="W300" s="203" t="s">
        <v>1428</v>
      </c>
      <c r="X300" s="324"/>
      <c r="Y300" s="329"/>
      <c r="Z300" s="206">
        <f t="shared" si="1103"/>
        <v>4</v>
      </c>
      <c r="AA300" s="203" t="s">
        <v>318</v>
      </c>
      <c r="AB300" s="203"/>
      <c r="AC300" s="329"/>
      <c r="AD300" s="325"/>
      <c r="AE300" s="202">
        <f t="shared" si="1104"/>
        <v>1</v>
      </c>
      <c r="AF300" s="203" t="s">
        <v>295</v>
      </c>
      <c r="AG300" s="203" t="s">
        <v>1432</v>
      </c>
      <c r="AH300" s="329"/>
      <c r="AI300" s="325"/>
      <c r="AJ300" s="202">
        <f t="shared" si="1105"/>
        <v>1</v>
      </c>
      <c r="AK300" s="203" t="s">
        <v>292</v>
      </c>
      <c r="AL300" s="203" t="s">
        <v>307</v>
      </c>
      <c r="AM300" s="329"/>
      <c r="AN300" s="325"/>
      <c r="AO300" s="202">
        <f t="shared" si="1185"/>
        <v>1</v>
      </c>
      <c r="AP300" s="203" t="s">
        <v>614</v>
      </c>
      <c r="AQ300" s="325"/>
      <c r="AR300" s="325"/>
      <c r="AS300" s="327"/>
      <c r="AT300" s="327"/>
      <c r="AU300" s="334"/>
      <c r="AV300" s="334"/>
      <c r="AW300" s="203" t="s">
        <v>89</v>
      </c>
      <c r="AX300" s="203"/>
      <c r="AY300" s="130"/>
      <c r="AZ300" s="131"/>
      <c r="BA300" s="207"/>
      <c r="BB300" s="145"/>
      <c r="BC300" s="145"/>
      <c r="BD300" s="145"/>
      <c r="BE300" s="145"/>
      <c r="BF300" s="145"/>
      <c r="BG300" s="145"/>
      <c r="BH300" s="145"/>
    </row>
    <row r="301" spans="1:60" ht="63.75" hidden="1" customHeight="1" x14ac:dyDescent="0.2">
      <c r="A301" s="324"/>
      <c r="B301" s="324"/>
      <c r="C301" s="325"/>
      <c r="D301" s="336"/>
      <c r="E301" s="325"/>
      <c r="F301" s="324"/>
      <c r="G301" s="203"/>
      <c r="H301" s="203"/>
      <c r="I301" s="127"/>
      <c r="J301" s="324"/>
      <c r="K301" s="324"/>
      <c r="L301" s="324"/>
      <c r="M301" s="324"/>
      <c r="N301" s="324"/>
      <c r="O301" s="332"/>
      <c r="P301" s="324"/>
      <c r="Q301" s="332"/>
      <c r="R301" s="332"/>
      <c r="S301" s="128"/>
      <c r="T301" s="129">
        <f t="shared" si="1102"/>
        <v>0</v>
      </c>
      <c r="U301" s="325"/>
      <c r="V301" s="325"/>
      <c r="W301" s="203"/>
      <c r="X301" s="324"/>
      <c r="Y301" s="329"/>
      <c r="Z301" s="206">
        <f t="shared" si="1103"/>
        <v>0</v>
      </c>
      <c r="AA301" s="203"/>
      <c r="AB301" s="203"/>
      <c r="AC301" s="329"/>
      <c r="AD301" s="325"/>
      <c r="AE301" s="202">
        <f t="shared" si="1104"/>
        <v>0</v>
      </c>
      <c r="AF301" s="203"/>
      <c r="AG301" s="203"/>
      <c r="AH301" s="329"/>
      <c r="AI301" s="325"/>
      <c r="AJ301" s="202">
        <f t="shared" si="1105"/>
        <v>0</v>
      </c>
      <c r="AK301" s="203"/>
      <c r="AL301" s="203"/>
      <c r="AM301" s="329"/>
      <c r="AN301" s="325"/>
      <c r="AO301" s="202">
        <f t="shared" si="1185"/>
        <v>0</v>
      </c>
      <c r="AP301" s="203"/>
      <c r="AQ301" s="325"/>
      <c r="AR301" s="325"/>
      <c r="AS301" s="327"/>
      <c r="AT301" s="327"/>
      <c r="AU301" s="334"/>
      <c r="AV301" s="334"/>
      <c r="AW301" s="203" t="s">
        <v>89</v>
      </c>
      <c r="AX301" s="203"/>
      <c r="AY301" s="130"/>
      <c r="AZ301" s="131"/>
      <c r="BA301" s="207"/>
      <c r="BB301" s="145"/>
      <c r="BC301" s="145"/>
      <c r="BD301" s="145"/>
      <c r="BE301" s="145"/>
      <c r="BF301" s="145"/>
      <c r="BG301" s="145"/>
      <c r="BH301" s="145"/>
    </row>
    <row r="302" spans="1:60" ht="63.75" hidden="1" customHeight="1" x14ac:dyDescent="0.2">
      <c r="A302" s="324">
        <v>98</v>
      </c>
      <c r="B302" s="324" t="s">
        <v>279</v>
      </c>
      <c r="C302" s="325" t="str">
        <f>+VLOOKUP(B302,$A$568:$B$606,2,0)</f>
        <v>ALVARO HERNAN RESTREPO VICTORIA</v>
      </c>
      <c r="D302" s="336" t="s">
        <v>167</v>
      </c>
      <c r="E302" s="325"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4" t="s">
        <v>265</v>
      </c>
      <c r="G302" s="203" t="s">
        <v>260</v>
      </c>
      <c r="H302" s="203" t="s">
        <v>37</v>
      </c>
      <c r="I302" s="128" t="s">
        <v>1245</v>
      </c>
      <c r="J302" s="324" t="s">
        <v>142</v>
      </c>
      <c r="K302" s="337" t="s">
        <v>1142</v>
      </c>
      <c r="L302" s="337" t="s">
        <v>1456</v>
      </c>
      <c r="M302" s="337" t="s">
        <v>1457</v>
      </c>
      <c r="N302" s="324" t="s">
        <v>127</v>
      </c>
      <c r="O302" s="332">
        <f t="shared" ref="O302" si="1275">IF(N302="ALTA",5,IF(N302="MEDIO ALTA",4,IF(N302="MEDIA",3,IF(N302="MEDIO BAJA",2,IF(N302="BAJA",1,0)))))</f>
        <v>1</v>
      </c>
      <c r="P302" s="324" t="s">
        <v>140</v>
      </c>
      <c r="Q302" s="332">
        <f t="shared" ref="Q302" si="1276">IF(P302="ALTO",5,IF(P302="MEDIO-ALTO",4,IF(P302="MEDIO",3,IF(P302="MEDIO-BAJO",2,IF(P302="BAJO",1,0)))))</f>
        <v>3</v>
      </c>
      <c r="R302" s="332">
        <f t="shared" ref="R302" si="1277">Q302*O302</f>
        <v>3</v>
      </c>
      <c r="S302" s="128" t="s">
        <v>315</v>
      </c>
      <c r="T302" s="129">
        <f t="shared" si="1102"/>
        <v>1</v>
      </c>
      <c r="U302" s="325">
        <f t="shared" ref="U302" si="1278">ROUND(AVERAGEIF(T302:T304,"&gt;0"),0)</f>
        <v>1</v>
      </c>
      <c r="V302" s="325">
        <f t="shared" ref="V302" si="1279">U302*0.6</f>
        <v>0.6</v>
      </c>
      <c r="W302" s="203" t="s">
        <v>1469</v>
      </c>
      <c r="X302" s="324">
        <f t="shared" ref="X302" si="1280">IF(S302="No_existen",5*$X$10,Y302*$X$10)</f>
        <v>0.2</v>
      </c>
      <c r="Y302" s="329">
        <f t="shared" ref="Y302" si="1281">ROUND(AVERAGEIF(Z302:Z304,"&gt;0"),0)</f>
        <v>4</v>
      </c>
      <c r="Z302" s="206">
        <f t="shared" si="1103"/>
        <v>4</v>
      </c>
      <c r="AA302" s="203" t="s">
        <v>318</v>
      </c>
      <c r="AB302" s="203"/>
      <c r="AC302" s="329">
        <f t="shared" ref="AC302" si="1282">IF(S302="No_existen",5*$AC$10,AD302*$AC$10)</f>
        <v>0.44999999999999996</v>
      </c>
      <c r="AD302" s="325">
        <f t="shared" ref="AD302" si="1283">ROUND(AVERAGEIF(AE302:AE304,"&gt;0"),0)</f>
        <v>3</v>
      </c>
      <c r="AE302" s="202">
        <f t="shared" si="1104"/>
        <v>1</v>
      </c>
      <c r="AF302" s="203" t="s">
        <v>295</v>
      </c>
      <c r="AG302" s="203" t="s">
        <v>1480</v>
      </c>
      <c r="AH302" s="329">
        <f t="shared" ref="AH302" si="1284">IF(S302="No_existen",5*$AH$10,AI302*$AH$10)</f>
        <v>0.1</v>
      </c>
      <c r="AI302" s="325">
        <f t="shared" ref="AI302" si="1285">ROUND(AVERAGEIF(AJ302:AJ304,"&gt;0"),0)</f>
        <v>1</v>
      </c>
      <c r="AJ302" s="202">
        <f t="shared" si="1105"/>
        <v>1</v>
      </c>
      <c r="AK302" s="203" t="s">
        <v>292</v>
      </c>
      <c r="AL302" s="203" t="s">
        <v>299</v>
      </c>
      <c r="AM302" s="329">
        <f t="shared" ref="AM302" si="1286">IF(S302="No_existen",5*$AM$10,AN302*$AM$10)</f>
        <v>0.1</v>
      </c>
      <c r="AN302" s="325">
        <f t="shared" ref="AN302" si="1287">ROUND(AVERAGEIF(AO302:AO304,"&gt;0"),0)</f>
        <v>1</v>
      </c>
      <c r="AO302" s="202">
        <f t="shared" si="1185"/>
        <v>1</v>
      </c>
      <c r="AP302" s="203" t="s">
        <v>614</v>
      </c>
      <c r="AQ302" s="325">
        <f t="shared" ref="AQ302" si="1288">ROUND(AVERAGE(U302,Y302,AD302,AI302,AN302),0)</f>
        <v>2</v>
      </c>
      <c r="AR302" s="325" t="str">
        <f t="shared" ref="AR302" si="1289">IF(AQ302&lt;1.5,"FUERTE",IF(AND(AQ302&gt;=1.5,AQ302&lt;2.5),"ACEPTABLE",IF(AQ302&gt;=5,"INEXISTENTE","DÉBIL")))</f>
        <v>ACEPTABLE</v>
      </c>
      <c r="AS302" s="327">
        <f t="shared" ref="AS302" si="1290">IF(R302=0,0,ROUND((R302*AQ302),0))</f>
        <v>6</v>
      </c>
      <c r="AT302" s="327" t="str">
        <f t="shared" ref="AT302" si="1291">IF(AS302&gt;=36,"GRAVE", IF(AS302&lt;=10, "LEVE", "MODERADO"))</f>
        <v>LEVE</v>
      </c>
      <c r="AU302" s="337" t="s">
        <v>1482</v>
      </c>
      <c r="AV302" s="338">
        <v>0</v>
      </c>
      <c r="AW302" s="203" t="s">
        <v>89</v>
      </c>
      <c r="AX302" s="203"/>
      <c r="AY302" s="130"/>
      <c r="AZ302" s="131"/>
      <c r="BA302" s="207"/>
      <c r="BB302" s="145"/>
      <c r="BC302" s="145"/>
      <c r="BD302" s="145"/>
      <c r="BE302" s="145"/>
      <c r="BF302" s="145"/>
      <c r="BG302" s="145"/>
      <c r="BH302" s="145"/>
    </row>
    <row r="303" spans="1:60" ht="63.75" hidden="1" customHeight="1" x14ac:dyDescent="0.2">
      <c r="A303" s="324"/>
      <c r="B303" s="324"/>
      <c r="C303" s="325"/>
      <c r="D303" s="336"/>
      <c r="E303" s="325"/>
      <c r="F303" s="324"/>
      <c r="G303" s="203" t="s">
        <v>260</v>
      </c>
      <c r="H303" s="203" t="s">
        <v>37</v>
      </c>
      <c r="I303" s="128" t="s">
        <v>1246</v>
      </c>
      <c r="J303" s="324"/>
      <c r="K303" s="337"/>
      <c r="L303" s="337"/>
      <c r="M303" s="337"/>
      <c r="N303" s="324"/>
      <c r="O303" s="332"/>
      <c r="P303" s="324"/>
      <c r="Q303" s="332"/>
      <c r="R303" s="332"/>
      <c r="S303" s="128" t="s">
        <v>315</v>
      </c>
      <c r="T303" s="129">
        <f t="shared" si="1102"/>
        <v>1</v>
      </c>
      <c r="U303" s="325"/>
      <c r="V303" s="325"/>
      <c r="W303" s="203" t="s">
        <v>1470</v>
      </c>
      <c r="X303" s="324"/>
      <c r="Y303" s="329"/>
      <c r="Z303" s="206">
        <f t="shared" si="1103"/>
        <v>4</v>
      </c>
      <c r="AA303" s="203" t="s">
        <v>318</v>
      </c>
      <c r="AB303" s="203"/>
      <c r="AC303" s="329"/>
      <c r="AD303" s="325"/>
      <c r="AE303" s="202">
        <f t="shared" si="1104"/>
        <v>4</v>
      </c>
      <c r="AF303" s="203" t="s">
        <v>294</v>
      </c>
      <c r="AG303" s="203"/>
      <c r="AH303" s="329"/>
      <c r="AI303" s="325"/>
      <c r="AJ303" s="202">
        <f t="shared" si="1105"/>
        <v>1</v>
      </c>
      <c r="AK303" s="203" t="s">
        <v>292</v>
      </c>
      <c r="AL303" s="203" t="s">
        <v>299</v>
      </c>
      <c r="AM303" s="329"/>
      <c r="AN303" s="325"/>
      <c r="AO303" s="202">
        <f t="shared" si="1185"/>
        <v>1</v>
      </c>
      <c r="AP303" s="203" t="s">
        <v>614</v>
      </c>
      <c r="AQ303" s="325"/>
      <c r="AR303" s="325"/>
      <c r="AS303" s="327"/>
      <c r="AT303" s="327"/>
      <c r="AU303" s="337"/>
      <c r="AV303" s="337"/>
      <c r="AW303" s="203" t="s">
        <v>89</v>
      </c>
      <c r="AX303" s="203"/>
      <c r="AY303" s="130"/>
      <c r="AZ303" s="131"/>
      <c r="BA303" s="207"/>
      <c r="BB303" s="145"/>
      <c r="BC303" s="145"/>
      <c r="BD303" s="145"/>
      <c r="BE303" s="145"/>
      <c r="BF303" s="145"/>
      <c r="BG303" s="145"/>
      <c r="BH303" s="145"/>
    </row>
    <row r="304" spans="1:60" ht="63.75" hidden="1" customHeight="1" x14ac:dyDescent="0.2">
      <c r="A304" s="324"/>
      <c r="B304" s="324"/>
      <c r="C304" s="325"/>
      <c r="D304" s="336"/>
      <c r="E304" s="325"/>
      <c r="F304" s="324"/>
      <c r="G304" s="203" t="s">
        <v>260</v>
      </c>
      <c r="H304" s="203" t="s">
        <v>37</v>
      </c>
      <c r="I304" s="128" t="s">
        <v>1449</v>
      </c>
      <c r="J304" s="324"/>
      <c r="K304" s="337"/>
      <c r="L304" s="337"/>
      <c r="M304" s="337"/>
      <c r="N304" s="324"/>
      <c r="O304" s="332"/>
      <c r="P304" s="324"/>
      <c r="Q304" s="332"/>
      <c r="R304" s="332"/>
      <c r="S304" s="128" t="s">
        <v>315</v>
      </c>
      <c r="T304" s="129">
        <f t="shared" si="1102"/>
        <v>1</v>
      </c>
      <c r="U304" s="325"/>
      <c r="V304" s="325"/>
      <c r="W304" s="203" t="s">
        <v>1471</v>
      </c>
      <c r="X304" s="324"/>
      <c r="Y304" s="329"/>
      <c r="Z304" s="206">
        <f t="shared" si="1103"/>
        <v>4</v>
      </c>
      <c r="AA304" s="203" t="s">
        <v>318</v>
      </c>
      <c r="AB304" s="203"/>
      <c r="AC304" s="329"/>
      <c r="AD304" s="325"/>
      <c r="AE304" s="202">
        <f t="shared" si="1104"/>
        <v>4</v>
      </c>
      <c r="AF304" s="203" t="s">
        <v>294</v>
      </c>
      <c r="AG304" s="203"/>
      <c r="AH304" s="329"/>
      <c r="AI304" s="325"/>
      <c r="AJ304" s="202">
        <f t="shared" si="1105"/>
        <v>1</v>
      </c>
      <c r="AK304" s="203" t="s">
        <v>292</v>
      </c>
      <c r="AL304" s="203" t="s">
        <v>307</v>
      </c>
      <c r="AM304" s="329"/>
      <c r="AN304" s="325"/>
      <c r="AO304" s="202">
        <f t="shared" si="1185"/>
        <v>1</v>
      </c>
      <c r="AP304" s="203" t="s">
        <v>614</v>
      </c>
      <c r="AQ304" s="325"/>
      <c r="AR304" s="325"/>
      <c r="AS304" s="327"/>
      <c r="AT304" s="327"/>
      <c r="AU304" s="337"/>
      <c r="AV304" s="337"/>
      <c r="AW304" s="203" t="s">
        <v>89</v>
      </c>
      <c r="AX304" s="203"/>
      <c r="AY304" s="130"/>
      <c r="AZ304" s="131"/>
      <c r="BA304" s="207"/>
      <c r="BB304" s="145"/>
      <c r="BC304" s="145"/>
      <c r="BD304" s="145"/>
      <c r="BE304" s="145"/>
      <c r="BF304" s="145"/>
      <c r="BG304" s="145"/>
      <c r="BH304" s="145"/>
    </row>
    <row r="305" spans="1:60" ht="63.75" hidden="1" customHeight="1" x14ac:dyDescent="0.2">
      <c r="A305" s="324">
        <v>99</v>
      </c>
      <c r="B305" s="324" t="s">
        <v>279</v>
      </c>
      <c r="C305" s="325" t="str">
        <f>+VLOOKUP(B305,$A$568:$B$606,2,0)</f>
        <v>ALVARO HERNAN RESTREPO VICTORIA</v>
      </c>
      <c r="D305" s="336" t="s">
        <v>167</v>
      </c>
      <c r="E305" s="325"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4" t="s">
        <v>265</v>
      </c>
      <c r="G305" s="203" t="s">
        <v>260</v>
      </c>
      <c r="H305" s="203" t="s">
        <v>37</v>
      </c>
      <c r="I305" s="128" t="s">
        <v>1450</v>
      </c>
      <c r="J305" s="324" t="s">
        <v>105</v>
      </c>
      <c r="K305" s="324" t="s">
        <v>1145</v>
      </c>
      <c r="L305" s="324" t="s">
        <v>1458</v>
      </c>
      <c r="M305" s="324" t="s">
        <v>1459</v>
      </c>
      <c r="N305" s="324" t="s">
        <v>127</v>
      </c>
      <c r="O305" s="332">
        <f t="shared" ref="O305" si="1292">IF(N305="ALTA",5,IF(N305="MEDIO ALTA",4,IF(N305="MEDIA",3,IF(N305="MEDIO BAJA",2,IF(N305="BAJA",1,0)))))</f>
        <v>1</v>
      </c>
      <c r="P305" s="324" t="s">
        <v>140</v>
      </c>
      <c r="Q305" s="332">
        <f t="shared" ref="Q305" si="1293">IF(P305="ALTO",5,IF(P305="MEDIO-ALTO",4,IF(P305="MEDIO",3,IF(P305="MEDIO-BAJO",2,IF(P305="BAJO",1,0)))))</f>
        <v>3</v>
      </c>
      <c r="R305" s="332">
        <f t="shared" ref="R305" si="1294">Q305*O305</f>
        <v>3</v>
      </c>
      <c r="S305" s="128" t="s">
        <v>315</v>
      </c>
      <c r="T305" s="129">
        <f t="shared" si="1102"/>
        <v>1</v>
      </c>
      <c r="U305" s="325">
        <f t="shared" ref="U305" si="1295">ROUND(AVERAGEIF(T305:T307,"&gt;0"),0)</f>
        <v>2</v>
      </c>
      <c r="V305" s="325">
        <f t="shared" ref="V305" si="1296">U305*0.6</f>
        <v>1.2</v>
      </c>
      <c r="W305" s="203" t="s">
        <v>1472</v>
      </c>
      <c r="X305" s="324">
        <f t="shared" ref="X305" si="1297">IF(S305="No_existen",5*$X$10,Y305*$X$10)</f>
        <v>0.15000000000000002</v>
      </c>
      <c r="Y305" s="329">
        <f t="shared" ref="Y305" si="1298">ROUND(AVERAGEIF(Z305:Z307,"&gt;0"),0)</f>
        <v>3</v>
      </c>
      <c r="Z305" s="206">
        <f t="shared" si="1103"/>
        <v>2</v>
      </c>
      <c r="AA305" s="203" t="s">
        <v>319</v>
      </c>
      <c r="AB305" s="203"/>
      <c r="AC305" s="329">
        <f t="shared" ref="AC305" si="1299">IF(S305="No_existen",5*$AC$10,AD305*$AC$10)</f>
        <v>0.15</v>
      </c>
      <c r="AD305" s="325">
        <f t="shared" ref="AD305" si="1300">ROUND(AVERAGEIF(AE305:AE307,"&gt;0"),0)</f>
        <v>1</v>
      </c>
      <c r="AE305" s="202">
        <f t="shared" si="1104"/>
        <v>1</v>
      </c>
      <c r="AF305" s="203" t="s">
        <v>295</v>
      </c>
      <c r="AG305" s="203" t="s">
        <v>1363</v>
      </c>
      <c r="AH305" s="329">
        <f t="shared" ref="AH305" si="1301">IF(S305="No_existen",5*$AH$10,AI305*$AH$10)</f>
        <v>0.1</v>
      </c>
      <c r="AI305" s="325">
        <f t="shared" ref="AI305" si="1302">ROUND(AVERAGEIF(AJ305:AJ307,"&gt;0"),0)</f>
        <v>1</v>
      </c>
      <c r="AJ305" s="202">
        <f t="shared" si="1105"/>
        <v>1</v>
      </c>
      <c r="AK305" s="203" t="s">
        <v>292</v>
      </c>
      <c r="AL305" s="203" t="s">
        <v>306</v>
      </c>
      <c r="AM305" s="329">
        <f t="shared" ref="AM305" si="1303">IF(S305="No_existen",5*$AM$10,AN305*$AM$10)</f>
        <v>0.1</v>
      </c>
      <c r="AN305" s="325">
        <f t="shared" ref="AN305" si="1304">ROUND(AVERAGEIF(AO305:AO307,"&gt;0"),0)</f>
        <v>1</v>
      </c>
      <c r="AO305" s="202">
        <f t="shared" ref="AO305:AO307" si="1305">IF(AP305="Preventivo",1,IF(AP305="Detectivo",4, IF(S305="No_existen",5,0)))</f>
        <v>1</v>
      </c>
      <c r="AP305" s="203" t="s">
        <v>614</v>
      </c>
      <c r="AQ305" s="325">
        <f t="shared" ref="AQ305" si="1306">ROUND(AVERAGE(U305,Y305,AD305,AI305,AN305),0)</f>
        <v>2</v>
      </c>
      <c r="AR305" s="325" t="str">
        <f t="shared" ref="AR305" si="1307">IF(AQ305&lt;1.5,"FUERTE",IF(AND(AQ305&gt;=1.5,AQ305&lt;2.5),"ACEPTABLE",IF(AQ305&gt;=5,"INEXISTENTE","DÉBIL")))</f>
        <v>ACEPTABLE</v>
      </c>
      <c r="AS305" s="327">
        <f t="shared" ref="AS305" si="1308">IF(R305=0,0,ROUND((R305*AQ305),0))</f>
        <v>6</v>
      </c>
      <c r="AT305" s="327" t="str">
        <f t="shared" ref="AT305" si="1309">IF(AS305&gt;=36,"GRAVE", IF(AS305&lt;=10, "LEVE", "MODERADO"))</f>
        <v>LEVE</v>
      </c>
      <c r="AU305" s="334" t="s">
        <v>1483</v>
      </c>
      <c r="AV305" s="343">
        <v>0</v>
      </c>
      <c r="AW305" s="203" t="s">
        <v>89</v>
      </c>
      <c r="AX305" s="203"/>
      <c r="AY305" s="130"/>
      <c r="AZ305" s="131"/>
      <c r="BA305" s="207"/>
      <c r="BB305" s="145"/>
      <c r="BC305" s="145"/>
      <c r="BD305" s="145"/>
      <c r="BE305" s="145"/>
      <c r="BF305" s="145"/>
      <c r="BG305" s="145"/>
      <c r="BH305" s="145"/>
    </row>
    <row r="306" spans="1:60" ht="63.75" hidden="1" customHeight="1" x14ac:dyDescent="0.2">
      <c r="A306" s="324"/>
      <c r="B306" s="324"/>
      <c r="C306" s="325"/>
      <c r="D306" s="336"/>
      <c r="E306" s="325"/>
      <c r="F306" s="324"/>
      <c r="G306" s="203"/>
      <c r="H306" s="203"/>
      <c r="I306" s="128"/>
      <c r="J306" s="324"/>
      <c r="K306" s="324"/>
      <c r="L306" s="324"/>
      <c r="M306" s="324"/>
      <c r="N306" s="324"/>
      <c r="O306" s="332"/>
      <c r="P306" s="324"/>
      <c r="Q306" s="332"/>
      <c r="R306" s="332"/>
      <c r="S306" s="128" t="s">
        <v>314</v>
      </c>
      <c r="T306" s="129">
        <f t="shared" si="1102"/>
        <v>2</v>
      </c>
      <c r="U306" s="325"/>
      <c r="V306" s="325"/>
      <c r="W306" s="203" t="s">
        <v>1473</v>
      </c>
      <c r="X306" s="324"/>
      <c r="Y306" s="329"/>
      <c r="Z306" s="206">
        <f t="shared" si="1103"/>
        <v>4</v>
      </c>
      <c r="AA306" s="203" t="s">
        <v>318</v>
      </c>
      <c r="AB306" s="203"/>
      <c r="AC306" s="329"/>
      <c r="AD306" s="325"/>
      <c r="AE306" s="202">
        <f t="shared" si="1104"/>
        <v>1</v>
      </c>
      <c r="AF306" s="203" t="s">
        <v>295</v>
      </c>
      <c r="AG306" s="203" t="s">
        <v>1480</v>
      </c>
      <c r="AH306" s="329"/>
      <c r="AI306" s="325"/>
      <c r="AJ306" s="202">
        <f t="shared" si="1105"/>
        <v>1</v>
      </c>
      <c r="AK306" s="203" t="s">
        <v>292</v>
      </c>
      <c r="AL306" s="203" t="s">
        <v>307</v>
      </c>
      <c r="AM306" s="329"/>
      <c r="AN306" s="325"/>
      <c r="AO306" s="202">
        <f t="shared" si="1305"/>
        <v>1</v>
      </c>
      <c r="AP306" s="203" t="s">
        <v>614</v>
      </c>
      <c r="AQ306" s="325"/>
      <c r="AR306" s="325"/>
      <c r="AS306" s="327"/>
      <c r="AT306" s="327"/>
      <c r="AU306" s="334"/>
      <c r="AV306" s="343"/>
      <c r="AW306" s="203" t="s">
        <v>89</v>
      </c>
      <c r="AX306" s="203"/>
      <c r="AY306" s="130"/>
      <c r="AZ306" s="131"/>
      <c r="BA306" s="207"/>
      <c r="BB306" s="145"/>
      <c r="BC306" s="145"/>
      <c r="BD306" s="145"/>
      <c r="BE306" s="145"/>
      <c r="BF306" s="145"/>
      <c r="BG306" s="145"/>
      <c r="BH306" s="145"/>
    </row>
    <row r="307" spans="1:60" ht="63.75" hidden="1" customHeight="1" x14ac:dyDescent="0.2">
      <c r="A307" s="324"/>
      <c r="B307" s="324"/>
      <c r="C307" s="325"/>
      <c r="D307" s="336"/>
      <c r="E307" s="325"/>
      <c r="F307" s="324"/>
      <c r="G307" s="203"/>
      <c r="H307" s="203"/>
      <c r="I307" s="128"/>
      <c r="J307" s="324"/>
      <c r="K307" s="324"/>
      <c r="L307" s="324"/>
      <c r="M307" s="324"/>
      <c r="N307" s="324"/>
      <c r="O307" s="332"/>
      <c r="P307" s="324"/>
      <c r="Q307" s="332"/>
      <c r="R307" s="332"/>
      <c r="S307" s="128"/>
      <c r="T307" s="129">
        <f t="shared" si="1102"/>
        <v>0</v>
      </c>
      <c r="U307" s="325"/>
      <c r="V307" s="325"/>
      <c r="W307" s="203"/>
      <c r="X307" s="324"/>
      <c r="Y307" s="329"/>
      <c r="Z307" s="206">
        <f t="shared" si="1103"/>
        <v>0</v>
      </c>
      <c r="AA307" s="203"/>
      <c r="AB307" s="203"/>
      <c r="AC307" s="329"/>
      <c r="AD307" s="325"/>
      <c r="AE307" s="202">
        <f t="shared" si="1104"/>
        <v>0</v>
      </c>
      <c r="AF307" s="203"/>
      <c r="AG307" s="203"/>
      <c r="AH307" s="329"/>
      <c r="AI307" s="325"/>
      <c r="AJ307" s="202">
        <f t="shared" si="1105"/>
        <v>0</v>
      </c>
      <c r="AK307" s="203"/>
      <c r="AL307" s="203"/>
      <c r="AM307" s="329"/>
      <c r="AN307" s="325"/>
      <c r="AO307" s="202">
        <f t="shared" si="1305"/>
        <v>0</v>
      </c>
      <c r="AP307" s="203"/>
      <c r="AQ307" s="325"/>
      <c r="AR307" s="325"/>
      <c r="AS307" s="327"/>
      <c r="AT307" s="327"/>
      <c r="AU307" s="334"/>
      <c r="AV307" s="343"/>
      <c r="AW307" s="203" t="s">
        <v>89</v>
      </c>
      <c r="AX307" s="203"/>
      <c r="AY307" s="130"/>
      <c r="AZ307" s="131"/>
      <c r="BA307" s="207"/>
      <c r="BB307" s="145"/>
      <c r="BC307" s="145"/>
      <c r="BD307" s="145"/>
      <c r="BE307" s="145"/>
      <c r="BF307" s="145"/>
      <c r="BG307" s="145"/>
      <c r="BH307" s="145"/>
    </row>
    <row r="308" spans="1:60" ht="63.75" hidden="1" customHeight="1" x14ac:dyDescent="0.2">
      <c r="A308" s="324">
        <v>100</v>
      </c>
      <c r="B308" s="324" t="s">
        <v>279</v>
      </c>
      <c r="C308" s="325" t="str">
        <f>+VLOOKUP(B308,$A$568:$B$606,2,0)</f>
        <v>ALVARO HERNAN RESTREPO VICTORIA</v>
      </c>
      <c r="D308" s="336" t="s">
        <v>167</v>
      </c>
      <c r="E308" s="325"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4" t="s">
        <v>265</v>
      </c>
      <c r="G308" s="203" t="s">
        <v>260</v>
      </c>
      <c r="H308" s="203" t="s">
        <v>37</v>
      </c>
      <c r="I308" s="128" t="s">
        <v>1451</v>
      </c>
      <c r="J308" s="324" t="s">
        <v>105</v>
      </c>
      <c r="K308" s="324" t="s">
        <v>1148</v>
      </c>
      <c r="L308" s="324" t="s">
        <v>1460</v>
      </c>
      <c r="M308" s="324" t="s">
        <v>1461</v>
      </c>
      <c r="N308" s="324" t="s">
        <v>127</v>
      </c>
      <c r="O308" s="332">
        <f t="shared" ref="O308" si="1310">IF(N308="ALTA",5,IF(N308="MEDIO ALTA",4,IF(N308="MEDIA",3,IF(N308="MEDIO BAJA",2,IF(N308="BAJA",1,0)))))</f>
        <v>1</v>
      </c>
      <c r="P308" s="324" t="s">
        <v>140</v>
      </c>
      <c r="Q308" s="332">
        <f t="shared" ref="Q308" si="1311">IF(P308="ALTO",5,IF(P308="MEDIO-ALTO",4,IF(P308="MEDIO",3,IF(P308="MEDIO-BAJO",2,IF(P308="BAJO",1,0)))))</f>
        <v>3</v>
      </c>
      <c r="R308" s="332">
        <f t="shared" ref="R308" si="1312">Q308*O308</f>
        <v>3</v>
      </c>
      <c r="S308" s="128" t="s">
        <v>315</v>
      </c>
      <c r="T308" s="129">
        <f t="shared" si="1102"/>
        <v>1</v>
      </c>
      <c r="U308" s="325">
        <f t="shared" ref="U308" si="1313">ROUND(AVERAGEIF(T308:T310,"&gt;0"),0)</f>
        <v>1</v>
      </c>
      <c r="V308" s="325">
        <f t="shared" ref="V308" si="1314">U308*0.6</f>
        <v>0.6</v>
      </c>
      <c r="W308" s="203" t="s">
        <v>1474</v>
      </c>
      <c r="X308" s="324">
        <f t="shared" ref="X308" si="1315">IF(S308="No_existen",5*$X$10,Y308*$X$10)</f>
        <v>0.2</v>
      </c>
      <c r="Y308" s="329">
        <f t="shared" ref="Y308" si="1316">ROUND(AVERAGEIF(Z308:Z310,"&gt;0"),0)</f>
        <v>4</v>
      </c>
      <c r="Z308" s="206">
        <f t="shared" si="1103"/>
        <v>4</v>
      </c>
      <c r="AA308" s="203" t="s">
        <v>318</v>
      </c>
      <c r="AB308" s="203"/>
      <c r="AC308" s="329">
        <f t="shared" ref="AC308" si="1317">IF(S308="No_existen",5*$AC$10,AD308*$AC$10)</f>
        <v>0.15</v>
      </c>
      <c r="AD308" s="325">
        <f t="shared" ref="AD308" si="1318">ROUND(AVERAGEIF(AE308:AE310,"&gt;0"),0)</f>
        <v>1</v>
      </c>
      <c r="AE308" s="202">
        <f t="shared" si="1104"/>
        <v>1</v>
      </c>
      <c r="AF308" s="203" t="s">
        <v>295</v>
      </c>
      <c r="AG308" s="203" t="s">
        <v>1363</v>
      </c>
      <c r="AH308" s="329">
        <f t="shared" ref="AH308" si="1319">IF(S308="No_existen",5*$AH$10,AI308*$AH$10)</f>
        <v>0.1</v>
      </c>
      <c r="AI308" s="325">
        <f t="shared" ref="AI308" si="1320">ROUND(AVERAGEIF(AJ308:AJ310,"&gt;0"),0)</f>
        <v>1</v>
      </c>
      <c r="AJ308" s="202">
        <f t="shared" si="1105"/>
        <v>1</v>
      </c>
      <c r="AK308" s="203" t="s">
        <v>292</v>
      </c>
      <c r="AL308" s="203" t="s">
        <v>299</v>
      </c>
      <c r="AM308" s="329">
        <f t="shared" ref="AM308" si="1321">IF(S308="No_existen",5*$AM$10,AN308*$AM$10)</f>
        <v>0.1</v>
      </c>
      <c r="AN308" s="325">
        <f t="shared" ref="AN308" si="1322">ROUND(AVERAGEIF(AO308:AO310,"&gt;0"),0)</f>
        <v>1</v>
      </c>
      <c r="AO308" s="202">
        <f t="shared" ref="AO308:AO316" si="1323">IF(AP308="Preventivo",1,IF(AP308="Detectivo",4, IF(S308="No_existen",5,0)))</f>
        <v>1</v>
      </c>
      <c r="AP308" s="203" t="s">
        <v>614</v>
      </c>
      <c r="AQ308" s="325">
        <f t="shared" ref="AQ308" si="1324">ROUND(AVERAGE(U308,Y308,AD308,AI308,AN308),0)</f>
        <v>2</v>
      </c>
      <c r="AR308" s="325" t="str">
        <f t="shared" ref="AR308" si="1325">IF(AQ308&lt;1.5,"FUERTE",IF(AND(AQ308&gt;=1.5,AQ308&lt;2.5),"ACEPTABLE",IF(AQ308&gt;=5,"INEXISTENTE","DÉBIL")))</f>
        <v>ACEPTABLE</v>
      </c>
      <c r="AS308" s="327">
        <f t="shared" ref="AS308" si="1326">IF(R308=0,0,ROUND((R308*AQ308),0))</f>
        <v>6</v>
      </c>
      <c r="AT308" s="327" t="str">
        <f t="shared" ref="AT308" si="1327">IF(AS308&gt;=36,"GRAVE", IF(AS308&lt;=10, "LEVE", "MODERADO"))</f>
        <v>LEVE</v>
      </c>
      <c r="AU308" s="334" t="s">
        <v>1175</v>
      </c>
      <c r="AV308" s="335">
        <v>1</v>
      </c>
      <c r="AW308" s="203" t="s">
        <v>89</v>
      </c>
      <c r="AX308" s="203"/>
      <c r="AY308" s="130"/>
      <c r="AZ308" s="131"/>
      <c r="BA308" s="207"/>
      <c r="BB308" s="145"/>
      <c r="BC308" s="145"/>
      <c r="BD308" s="145"/>
      <c r="BE308" s="145"/>
      <c r="BF308" s="145"/>
      <c r="BG308" s="145"/>
      <c r="BH308" s="145"/>
    </row>
    <row r="309" spans="1:60" ht="63.75" hidden="1" customHeight="1" x14ac:dyDescent="0.2">
      <c r="A309" s="324"/>
      <c r="B309" s="324"/>
      <c r="C309" s="325"/>
      <c r="D309" s="336"/>
      <c r="E309" s="325"/>
      <c r="F309" s="324"/>
      <c r="G309" s="203"/>
      <c r="H309" s="203"/>
      <c r="I309" s="128"/>
      <c r="J309" s="324"/>
      <c r="K309" s="324"/>
      <c r="L309" s="324"/>
      <c r="M309" s="324"/>
      <c r="N309" s="324"/>
      <c r="O309" s="332"/>
      <c r="P309" s="324"/>
      <c r="Q309" s="332"/>
      <c r="R309" s="332"/>
      <c r="S309" s="128" t="s">
        <v>315</v>
      </c>
      <c r="T309" s="129">
        <f t="shared" si="1102"/>
        <v>1</v>
      </c>
      <c r="U309" s="325"/>
      <c r="V309" s="325"/>
      <c r="W309" s="203" t="s">
        <v>1475</v>
      </c>
      <c r="X309" s="324"/>
      <c r="Y309" s="329"/>
      <c r="Z309" s="206">
        <f t="shared" si="1103"/>
        <v>4</v>
      </c>
      <c r="AA309" s="203" t="s">
        <v>318</v>
      </c>
      <c r="AB309" s="203"/>
      <c r="AC309" s="329"/>
      <c r="AD309" s="325"/>
      <c r="AE309" s="202">
        <f t="shared" si="1104"/>
        <v>1</v>
      </c>
      <c r="AF309" s="203" t="s">
        <v>295</v>
      </c>
      <c r="AG309" s="203" t="s">
        <v>1481</v>
      </c>
      <c r="AH309" s="329"/>
      <c r="AI309" s="325"/>
      <c r="AJ309" s="202">
        <f t="shared" si="1105"/>
        <v>1</v>
      </c>
      <c r="AK309" s="203" t="s">
        <v>292</v>
      </c>
      <c r="AL309" s="203" t="s">
        <v>299</v>
      </c>
      <c r="AM309" s="329"/>
      <c r="AN309" s="325"/>
      <c r="AO309" s="202">
        <f t="shared" si="1323"/>
        <v>1</v>
      </c>
      <c r="AP309" s="203" t="s">
        <v>614</v>
      </c>
      <c r="AQ309" s="325"/>
      <c r="AR309" s="325"/>
      <c r="AS309" s="327"/>
      <c r="AT309" s="327"/>
      <c r="AU309" s="334"/>
      <c r="AV309" s="334"/>
      <c r="AW309" s="203" t="s">
        <v>89</v>
      </c>
      <c r="AX309" s="203"/>
      <c r="AY309" s="130"/>
      <c r="AZ309" s="131"/>
      <c r="BA309" s="207"/>
      <c r="BB309" s="145"/>
      <c r="BC309" s="145"/>
      <c r="BD309" s="145"/>
      <c r="BE309" s="145"/>
      <c r="BF309" s="145"/>
      <c r="BG309" s="145"/>
      <c r="BH309" s="145"/>
    </row>
    <row r="310" spans="1:60" ht="63.75" hidden="1" customHeight="1" x14ac:dyDescent="0.2">
      <c r="A310" s="324"/>
      <c r="B310" s="324"/>
      <c r="C310" s="325"/>
      <c r="D310" s="336"/>
      <c r="E310" s="325"/>
      <c r="F310" s="324"/>
      <c r="G310" s="203"/>
      <c r="H310" s="203"/>
      <c r="I310" s="128"/>
      <c r="J310" s="324"/>
      <c r="K310" s="324"/>
      <c r="L310" s="324"/>
      <c r="M310" s="324"/>
      <c r="N310" s="324"/>
      <c r="O310" s="332"/>
      <c r="P310" s="324"/>
      <c r="Q310" s="332"/>
      <c r="R310" s="332"/>
      <c r="S310" s="128"/>
      <c r="T310" s="129">
        <f t="shared" si="1102"/>
        <v>0</v>
      </c>
      <c r="U310" s="325"/>
      <c r="V310" s="325"/>
      <c r="W310" s="203"/>
      <c r="X310" s="324"/>
      <c r="Y310" s="329"/>
      <c r="Z310" s="206">
        <f t="shared" si="1103"/>
        <v>0</v>
      </c>
      <c r="AA310" s="203"/>
      <c r="AB310" s="203"/>
      <c r="AC310" s="329"/>
      <c r="AD310" s="325"/>
      <c r="AE310" s="202">
        <f t="shared" si="1104"/>
        <v>0</v>
      </c>
      <c r="AF310" s="203"/>
      <c r="AG310" s="203"/>
      <c r="AH310" s="329"/>
      <c r="AI310" s="325"/>
      <c r="AJ310" s="202">
        <f t="shared" si="1105"/>
        <v>0</v>
      </c>
      <c r="AK310" s="203"/>
      <c r="AL310" s="203"/>
      <c r="AM310" s="329"/>
      <c r="AN310" s="325"/>
      <c r="AO310" s="202">
        <f t="shared" si="1323"/>
        <v>0</v>
      </c>
      <c r="AP310" s="203"/>
      <c r="AQ310" s="325"/>
      <c r="AR310" s="325"/>
      <c r="AS310" s="327"/>
      <c r="AT310" s="327"/>
      <c r="AU310" s="334"/>
      <c r="AV310" s="334"/>
      <c r="AW310" s="203" t="s">
        <v>89</v>
      </c>
      <c r="AX310" s="203"/>
      <c r="AY310" s="130"/>
      <c r="AZ310" s="131"/>
      <c r="BA310" s="207"/>
      <c r="BB310" s="145"/>
      <c r="BC310" s="145"/>
      <c r="BD310" s="145"/>
      <c r="BE310" s="145"/>
      <c r="BF310" s="145"/>
      <c r="BG310" s="145"/>
      <c r="BH310" s="145"/>
    </row>
    <row r="311" spans="1:60" ht="63.75" hidden="1" customHeight="1" x14ac:dyDescent="0.2">
      <c r="A311" s="324">
        <v>101</v>
      </c>
      <c r="B311" s="324" t="s">
        <v>279</v>
      </c>
      <c r="C311" s="325" t="str">
        <f>+VLOOKUP(B311,$A$568:$B$606,2,0)</f>
        <v>ALVARO HERNAN RESTREPO VICTORIA</v>
      </c>
      <c r="D311" s="336" t="s">
        <v>167</v>
      </c>
      <c r="E311" s="325"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4" t="s">
        <v>265</v>
      </c>
      <c r="G311" s="203" t="s">
        <v>260</v>
      </c>
      <c r="H311" s="203" t="s">
        <v>37</v>
      </c>
      <c r="I311" s="203" t="s">
        <v>1452</v>
      </c>
      <c r="J311" s="324" t="s">
        <v>105</v>
      </c>
      <c r="K311" s="324" t="s">
        <v>1150</v>
      </c>
      <c r="L311" s="324" t="s">
        <v>1462</v>
      </c>
      <c r="M311" s="324" t="s">
        <v>1463</v>
      </c>
      <c r="N311" s="324" t="s">
        <v>127</v>
      </c>
      <c r="O311" s="332">
        <f t="shared" ref="O311" si="1328">IF(N311="ALTA",5,IF(N311="MEDIO ALTA",4,IF(N311="MEDIA",3,IF(N311="MEDIO BAJA",2,IF(N311="BAJA",1,0)))))</f>
        <v>1</v>
      </c>
      <c r="P311" s="324" t="s">
        <v>140</v>
      </c>
      <c r="Q311" s="332">
        <f t="shared" ref="Q311" si="1329">IF(P311="ALTO",5,IF(P311="MEDIO-ALTO",4,IF(P311="MEDIO",3,IF(P311="MEDIO-BAJO",2,IF(P311="BAJO",1,0)))))</f>
        <v>3</v>
      </c>
      <c r="R311" s="332">
        <f t="shared" ref="R311" si="1330">Q311*O311</f>
        <v>3</v>
      </c>
      <c r="S311" s="128" t="s">
        <v>315</v>
      </c>
      <c r="T311" s="129">
        <f t="shared" si="1102"/>
        <v>1</v>
      </c>
      <c r="U311" s="325">
        <f t="shared" ref="U311" si="1331">ROUND(AVERAGEIF(T311:T313,"&gt;0"),0)</f>
        <v>1</v>
      </c>
      <c r="V311" s="325">
        <f t="shared" ref="V311" si="1332">U311*0.6</f>
        <v>0.6</v>
      </c>
      <c r="W311" s="203" t="s">
        <v>1476</v>
      </c>
      <c r="X311" s="324">
        <f t="shared" ref="X311" si="1333">IF(S311="No_existen",5*$X$10,Y311*$X$10)</f>
        <v>0.15000000000000002</v>
      </c>
      <c r="Y311" s="329">
        <f t="shared" ref="Y311" si="1334">ROUND(AVERAGEIF(Z311:Z313,"&gt;0"),0)</f>
        <v>3</v>
      </c>
      <c r="Z311" s="206">
        <f t="shared" si="1103"/>
        <v>4</v>
      </c>
      <c r="AA311" s="203" t="s">
        <v>318</v>
      </c>
      <c r="AB311" s="203"/>
      <c r="AC311" s="329">
        <f t="shared" ref="AC311" si="1335">IF(S311="No_existen",5*$AC$10,AD311*$AC$10)</f>
        <v>0.15</v>
      </c>
      <c r="AD311" s="325">
        <f t="shared" ref="AD311" si="1336">ROUND(AVERAGEIF(AE311:AE313,"&gt;0"),0)</f>
        <v>1</v>
      </c>
      <c r="AE311" s="202">
        <f t="shared" si="1104"/>
        <v>1</v>
      </c>
      <c r="AF311" s="203" t="s">
        <v>295</v>
      </c>
      <c r="AG311" s="203" t="s">
        <v>1481</v>
      </c>
      <c r="AH311" s="329">
        <f t="shared" ref="AH311" si="1337">IF(S311="No_existen",5*$AH$10,AI311*$AH$10)</f>
        <v>0.1</v>
      </c>
      <c r="AI311" s="325">
        <f t="shared" ref="AI311" si="1338">ROUND(AVERAGEIF(AJ311:AJ313,"&gt;0"),0)</f>
        <v>1</v>
      </c>
      <c r="AJ311" s="202">
        <f t="shared" si="1105"/>
        <v>1</v>
      </c>
      <c r="AK311" s="203" t="s">
        <v>292</v>
      </c>
      <c r="AL311" s="203" t="s">
        <v>307</v>
      </c>
      <c r="AM311" s="329">
        <f t="shared" ref="AM311" si="1339">IF(S311="No_existen",5*$AM$10,AN311*$AM$10)</f>
        <v>0.1</v>
      </c>
      <c r="AN311" s="325">
        <f t="shared" ref="AN311" si="1340">ROUND(AVERAGEIF(AO311:AO313,"&gt;0"),0)</f>
        <v>1</v>
      </c>
      <c r="AO311" s="202">
        <f t="shared" si="1323"/>
        <v>1</v>
      </c>
      <c r="AP311" s="203" t="s">
        <v>614</v>
      </c>
      <c r="AQ311" s="325">
        <f t="shared" ref="AQ311" si="1341">ROUND(AVERAGE(U311,Y311,AD311,AI311,AN311),0)</f>
        <v>1</v>
      </c>
      <c r="AR311" s="325" t="str">
        <f t="shared" ref="AR311" si="1342">IF(AQ311&lt;1.5,"FUERTE",IF(AND(AQ311&gt;=1.5,AQ311&lt;2.5),"ACEPTABLE",IF(AQ311&gt;=5,"INEXISTENTE","DÉBIL")))</f>
        <v>FUERTE</v>
      </c>
      <c r="AS311" s="327">
        <f t="shared" ref="AS311" si="1343">IF(R311=0,0,ROUND((R311*AQ311),0))</f>
        <v>3</v>
      </c>
      <c r="AT311" s="327" t="str">
        <f t="shared" ref="AT311" si="1344">IF(AS311&gt;=36,"GRAVE", IF(AS311&lt;=10, "LEVE", "MODERADO"))</f>
        <v>LEVE</v>
      </c>
      <c r="AU311" s="334" t="s">
        <v>1484</v>
      </c>
      <c r="AV311" s="335">
        <v>0</v>
      </c>
      <c r="AW311" s="203" t="s">
        <v>89</v>
      </c>
      <c r="AX311" s="203"/>
      <c r="AY311" s="130"/>
      <c r="AZ311" s="131"/>
      <c r="BA311" s="207"/>
      <c r="BB311" s="145"/>
      <c r="BC311" s="145"/>
      <c r="BD311" s="145"/>
      <c r="BE311" s="145"/>
      <c r="BF311" s="145"/>
      <c r="BG311" s="145"/>
      <c r="BH311" s="145"/>
    </row>
    <row r="312" spans="1:60" ht="63.75" hidden="1" customHeight="1" x14ac:dyDescent="0.2">
      <c r="A312" s="324"/>
      <c r="B312" s="324"/>
      <c r="C312" s="325"/>
      <c r="D312" s="336"/>
      <c r="E312" s="325"/>
      <c r="F312" s="324"/>
      <c r="G312" s="203" t="s">
        <v>260</v>
      </c>
      <c r="H312" s="203" t="s">
        <v>37</v>
      </c>
      <c r="I312" s="203" t="s">
        <v>1453</v>
      </c>
      <c r="J312" s="324"/>
      <c r="K312" s="324"/>
      <c r="L312" s="324"/>
      <c r="M312" s="324"/>
      <c r="N312" s="324"/>
      <c r="O312" s="332"/>
      <c r="P312" s="324"/>
      <c r="Q312" s="332"/>
      <c r="R312" s="332"/>
      <c r="S312" s="128" t="s">
        <v>315</v>
      </c>
      <c r="T312" s="129">
        <f t="shared" si="1102"/>
        <v>1</v>
      </c>
      <c r="U312" s="325"/>
      <c r="V312" s="325"/>
      <c r="W312" s="203" t="s">
        <v>1477</v>
      </c>
      <c r="X312" s="324"/>
      <c r="Y312" s="329"/>
      <c r="Z312" s="206">
        <f t="shared" si="1103"/>
        <v>1</v>
      </c>
      <c r="AA312" s="203" t="s">
        <v>320</v>
      </c>
      <c r="AB312" s="203"/>
      <c r="AC312" s="329"/>
      <c r="AD312" s="325"/>
      <c r="AE312" s="202">
        <f t="shared" si="1104"/>
        <v>1</v>
      </c>
      <c r="AF312" s="203" t="s">
        <v>295</v>
      </c>
      <c r="AG312" s="203" t="s">
        <v>1481</v>
      </c>
      <c r="AH312" s="329"/>
      <c r="AI312" s="325"/>
      <c r="AJ312" s="202">
        <f t="shared" si="1105"/>
        <v>1</v>
      </c>
      <c r="AK312" s="203" t="s">
        <v>292</v>
      </c>
      <c r="AL312" s="203" t="s">
        <v>299</v>
      </c>
      <c r="AM312" s="329"/>
      <c r="AN312" s="325"/>
      <c r="AO312" s="202">
        <f t="shared" si="1323"/>
        <v>1</v>
      </c>
      <c r="AP312" s="203" t="s">
        <v>614</v>
      </c>
      <c r="AQ312" s="325"/>
      <c r="AR312" s="325"/>
      <c r="AS312" s="327"/>
      <c r="AT312" s="327"/>
      <c r="AU312" s="334"/>
      <c r="AV312" s="334"/>
      <c r="AW312" s="203" t="s">
        <v>89</v>
      </c>
      <c r="AX312" s="203"/>
      <c r="AY312" s="130"/>
      <c r="AZ312" s="131"/>
      <c r="BA312" s="207"/>
      <c r="BB312" s="145"/>
      <c r="BC312" s="145"/>
      <c r="BD312" s="145"/>
      <c r="BE312" s="145"/>
      <c r="BF312" s="145"/>
      <c r="BG312" s="145"/>
      <c r="BH312" s="145"/>
    </row>
    <row r="313" spans="1:60" ht="63.75" hidden="1" customHeight="1" x14ac:dyDescent="0.2">
      <c r="A313" s="324"/>
      <c r="B313" s="324"/>
      <c r="C313" s="325"/>
      <c r="D313" s="336"/>
      <c r="E313" s="325"/>
      <c r="F313" s="324"/>
      <c r="G313" s="203"/>
      <c r="H313" s="203"/>
      <c r="I313" s="203"/>
      <c r="J313" s="324"/>
      <c r="K313" s="324"/>
      <c r="L313" s="324"/>
      <c r="M313" s="324"/>
      <c r="N313" s="324"/>
      <c r="O313" s="332"/>
      <c r="P313" s="324"/>
      <c r="Q313" s="332"/>
      <c r="R313" s="332"/>
      <c r="S313" s="128"/>
      <c r="T313" s="129">
        <f t="shared" si="1102"/>
        <v>0</v>
      </c>
      <c r="U313" s="325"/>
      <c r="V313" s="325"/>
      <c r="W313" s="203"/>
      <c r="X313" s="324"/>
      <c r="Y313" s="329"/>
      <c r="Z313" s="206">
        <f t="shared" si="1103"/>
        <v>0</v>
      </c>
      <c r="AA313" s="203"/>
      <c r="AB313" s="203"/>
      <c r="AC313" s="329"/>
      <c r="AD313" s="325"/>
      <c r="AE313" s="202">
        <f t="shared" si="1104"/>
        <v>0</v>
      </c>
      <c r="AF313" s="203"/>
      <c r="AG313" s="203"/>
      <c r="AH313" s="329"/>
      <c r="AI313" s="325"/>
      <c r="AJ313" s="202">
        <f t="shared" si="1105"/>
        <v>0</v>
      </c>
      <c r="AK313" s="203"/>
      <c r="AL313" s="203"/>
      <c r="AM313" s="329"/>
      <c r="AN313" s="325"/>
      <c r="AO313" s="202">
        <f t="shared" si="1323"/>
        <v>0</v>
      </c>
      <c r="AP313" s="203"/>
      <c r="AQ313" s="325"/>
      <c r="AR313" s="325"/>
      <c r="AS313" s="327"/>
      <c r="AT313" s="327"/>
      <c r="AU313" s="334"/>
      <c r="AV313" s="334"/>
      <c r="AW313" s="203" t="s">
        <v>89</v>
      </c>
      <c r="AX313" s="203"/>
      <c r="AY313" s="130"/>
      <c r="AZ313" s="131"/>
      <c r="BA313" s="207"/>
      <c r="BB313" s="145"/>
      <c r="BC313" s="145"/>
      <c r="BD313" s="145"/>
      <c r="BE313" s="145"/>
      <c r="BF313" s="145"/>
      <c r="BG313" s="145"/>
      <c r="BH313" s="145"/>
    </row>
    <row r="314" spans="1:60" ht="63.75" hidden="1" customHeight="1" x14ac:dyDescent="0.2">
      <c r="A314" s="324">
        <v>102</v>
      </c>
      <c r="B314" s="324" t="s">
        <v>279</v>
      </c>
      <c r="C314" s="325" t="str">
        <f>+VLOOKUP(B314,$A$568:$B$606,2,0)</f>
        <v>ALVARO HERNAN RESTREPO VICTORIA</v>
      </c>
      <c r="D314" s="336" t="s">
        <v>167</v>
      </c>
      <c r="E314" s="325"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4" t="s">
        <v>265</v>
      </c>
      <c r="G314" s="203" t="s">
        <v>260</v>
      </c>
      <c r="H314" s="203" t="s">
        <v>37</v>
      </c>
      <c r="I314" s="203" t="s">
        <v>1454</v>
      </c>
      <c r="J314" s="324" t="s">
        <v>105</v>
      </c>
      <c r="K314" s="324" t="s">
        <v>1464</v>
      </c>
      <c r="L314" s="324" t="s">
        <v>1465</v>
      </c>
      <c r="M314" s="324" t="s">
        <v>1466</v>
      </c>
      <c r="N314" s="324" t="s">
        <v>127</v>
      </c>
      <c r="O314" s="332">
        <f t="shared" ref="O314" si="1345">IF(N314="ALTA",5,IF(N314="MEDIO ALTA",4,IF(N314="MEDIA",3,IF(N314="MEDIO BAJA",2,IF(N314="BAJA",1,0)))))</f>
        <v>1</v>
      </c>
      <c r="P314" s="324" t="s">
        <v>140</v>
      </c>
      <c r="Q314" s="332">
        <f t="shared" ref="Q314" si="1346">IF(P314="ALTO",5,IF(P314="MEDIO-ALTO",4,IF(P314="MEDIO",3,IF(P314="MEDIO-BAJO",2,IF(P314="BAJO",1,0)))))</f>
        <v>3</v>
      </c>
      <c r="R314" s="332">
        <f t="shared" ref="R314" si="1347">Q314*O314</f>
        <v>3</v>
      </c>
      <c r="S314" s="128" t="s">
        <v>315</v>
      </c>
      <c r="T314" s="129">
        <f t="shared" si="1102"/>
        <v>1</v>
      </c>
      <c r="U314" s="325">
        <f t="shared" ref="U314" si="1348">ROUND(AVERAGEIF(T314:T316,"&gt;0"),0)</f>
        <v>1</v>
      </c>
      <c r="V314" s="325">
        <f t="shared" ref="V314" si="1349">U314*0.6</f>
        <v>0.6</v>
      </c>
      <c r="W314" s="203" t="s">
        <v>1478</v>
      </c>
      <c r="X314" s="324">
        <f t="shared" ref="X314" si="1350">IF(S314="No_existen",5*$X$10,Y314*$X$10)</f>
        <v>0.2</v>
      </c>
      <c r="Y314" s="329">
        <f t="shared" ref="Y314" si="1351">ROUND(AVERAGEIF(Z314:Z316,"&gt;0"),0)</f>
        <v>4</v>
      </c>
      <c r="Z314" s="206">
        <f t="shared" si="1103"/>
        <v>4</v>
      </c>
      <c r="AA314" s="203" t="s">
        <v>318</v>
      </c>
      <c r="AB314" s="203"/>
      <c r="AC314" s="329">
        <f t="shared" ref="AC314" si="1352">IF(S314="No_existen",5*$AC$10,AD314*$AC$10)</f>
        <v>0.15</v>
      </c>
      <c r="AD314" s="325">
        <f t="shared" ref="AD314" si="1353">ROUND(AVERAGEIF(AE314:AE316,"&gt;0"),0)</f>
        <v>1</v>
      </c>
      <c r="AE314" s="202">
        <f t="shared" si="1104"/>
        <v>1</v>
      </c>
      <c r="AF314" s="203" t="s">
        <v>295</v>
      </c>
      <c r="AG314" s="203" t="s">
        <v>1363</v>
      </c>
      <c r="AH314" s="329">
        <f t="shared" ref="AH314" si="1354">IF(S314="No_existen",5*$AH$10,AI314*$AH$10)</f>
        <v>0.1</v>
      </c>
      <c r="AI314" s="325">
        <f t="shared" ref="AI314" si="1355">ROUND(AVERAGEIF(AJ314:AJ316,"&gt;0"),0)</f>
        <v>1</v>
      </c>
      <c r="AJ314" s="202">
        <f t="shared" si="1105"/>
        <v>1</v>
      </c>
      <c r="AK314" s="203" t="s">
        <v>292</v>
      </c>
      <c r="AL314" s="203" t="s">
        <v>307</v>
      </c>
      <c r="AM314" s="329">
        <f t="shared" ref="AM314" si="1356">IF(S314="No_existen",5*$AM$10,AN314*$AM$10)</f>
        <v>0.1</v>
      </c>
      <c r="AN314" s="325">
        <f t="shared" ref="AN314" si="1357">ROUND(AVERAGEIF(AO314:AO316,"&gt;0"),0)</f>
        <v>1</v>
      </c>
      <c r="AO314" s="202">
        <f t="shared" si="1323"/>
        <v>1</v>
      </c>
      <c r="AP314" s="203" t="s">
        <v>614</v>
      </c>
      <c r="AQ314" s="325">
        <f t="shared" ref="AQ314" si="1358">ROUND(AVERAGE(U314,Y314,AD314,AI314,AN314),0)</f>
        <v>2</v>
      </c>
      <c r="AR314" s="325" t="str">
        <f t="shared" ref="AR314" si="1359">IF(AQ314&lt;1.5,"FUERTE",IF(AND(AQ314&gt;=1.5,AQ314&lt;2.5),"ACEPTABLE",IF(AQ314&gt;=5,"INEXISTENTE","DÉBIL")))</f>
        <v>ACEPTABLE</v>
      </c>
      <c r="AS314" s="327">
        <f t="shared" ref="AS314" si="1360">IF(R314=0,0,ROUND((R314*AQ314),0))</f>
        <v>6</v>
      </c>
      <c r="AT314" s="327" t="str">
        <f t="shared" ref="AT314" si="1361">IF(AS314&gt;=36,"GRAVE", IF(AS314&lt;=10, "LEVE", "MODERADO"))</f>
        <v>LEVE</v>
      </c>
      <c r="AU314" s="334" t="s">
        <v>1485</v>
      </c>
      <c r="AV314" s="335">
        <v>0</v>
      </c>
      <c r="AW314" s="203" t="s">
        <v>89</v>
      </c>
      <c r="AX314" s="203"/>
      <c r="AY314" s="130"/>
      <c r="AZ314" s="131"/>
      <c r="BA314" s="207"/>
      <c r="BB314" s="145"/>
      <c r="BC314" s="145"/>
      <c r="BD314" s="145"/>
      <c r="BE314" s="145"/>
      <c r="BF314" s="145"/>
      <c r="BG314" s="145"/>
      <c r="BH314" s="145"/>
    </row>
    <row r="315" spans="1:60" ht="63.75" hidden="1" customHeight="1" x14ac:dyDescent="0.2">
      <c r="A315" s="324"/>
      <c r="B315" s="324"/>
      <c r="C315" s="325"/>
      <c r="D315" s="336"/>
      <c r="E315" s="325"/>
      <c r="F315" s="324"/>
      <c r="G315" s="203"/>
      <c r="H315" s="203"/>
      <c r="I315" s="203"/>
      <c r="J315" s="324"/>
      <c r="K315" s="324"/>
      <c r="L315" s="324"/>
      <c r="M315" s="324"/>
      <c r="N315" s="324"/>
      <c r="O315" s="332"/>
      <c r="P315" s="324"/>
      <c r="Q315" s="332"/>
      <c r="R315" s="332"/>
      <c r="S315" s="128"/>
      <c r="T315" s="129">
        <f t="shared" si="1102"/>
        <v>0</v>
      </c>
      <c r="U315" s="325"/>
      <c r="V315" s="325"/>
      <c r="W315" s="203"/>
      <c r="X315" s="324"/>
      <c r="Y315" s="329"/>
      <c r="Z315" s="206">
        <f t="shared" si="1103"/>
        <v>0</v>
      </c>
      <c r="AA315" s="203"/>
      <c r="AB315" s="203"/>
      <c r="AC315" s="329"/>
      <c r="AD315" s="325"/>
      <c r="AE315" s="202">
        <f t="shared" si="1104"/>
        <v>0</v>
      </c>
      <c r="AF315" s="203"/>
      <c r="AG315" s="203"/>
      <c r="AH315" s="329"/>
      <c r="AI315" s="325"/>
      <c r="AJ315" s="202">
        <f t="shared" si="1105"/>
        <v>0</v>
      </c>
      <c r="AK315" s="203"/>
      <c r="AL315" s="203"/>
      <c r="AM315" s="329"/>
      <c r="AN315" s="325"/>
      <c r="AO315" s="202">
        <f t="shared" si="1323"/>
        <v>0</v>
      </c>
      <c r="AP315" s="203"/>
      <c r="AQ315" s="325"/>
      <c r="AR315" s="325"/>
      <c r="AS315" s="327"/>
      <c r="AT315" s="327"/>
      <c r="AU315" s="334"/>
      <c r="AV315" s="334"/>
      <c r="AW315" s="203" t="s">
        <v>89</v>
      </c>
      <c r="AX315" s="203"/>
      <c r="AY315" s="130"/>
      <c r="AZ315" s="131"/>
      <c r="BA315" s="207"/>
      <c r="BB315" s="145"/>
      <c r="BC315" s="145"/>
      <c r="BD315" s="145"/>
      <c r="BE315" s="145"/>
      <c r="BF315" s="145"/>
      <c r="BG315" s="145"/>
      <c r="BH315" s="145"/>
    </row>
    <row r="316" spans="1:60" ht="63.75" hidden="1" customHeight="1" x14ac:dyDescent="0.2">
      <c r="A316" s="324"/>
      <c r="B316" s="324"/>
      <c r="C316" s="325"/>
      <c r="D316" s="336"/>
      <c r="E316" s="325"/>
      <c r="F316" s="324"/>
      <c r="G316" s="203"/>
      <c r="H316" s="203"/>
      <c r="I316" s="203"/>
      <c r="J316" s="324"/>
      <c r="K316" s="324"/>
      <c r="L316" s="324"/>
      <c r="M316" s="324"/>
      <c r="N316" s="324"/>
      <c r="O316" s="332"/>
      <c r="P316" s="324"/>
      <c r="Q316" s="332"/>
      <c r="R316" s="332"/>
      <c r="S316" s="128"/>
      <c r="T316" s="129">
        <f t="shared" si="1102"/>
        <v>0</v>
      </c>
      <c r="U316" s="325"/>
      <c r="V316" s="325"/>
      <c r="W316" s="203"/>
      <c r="X316" s="324"/>
      <c r="Y316" s="329"/>
      <c r="Z316" s="206">
        <f t="shared" si="1103"/>
        <v>0</v>
      </c>
      <c r="AA316" s="203"/>
      <c r="AB316" s="203"/>
      <c r="AC316" s="329"/>
      <c r="AD316" s="325"/>
      <c r="AE316" s="202">
        <f t="shared" si="1104"/>
        <v>0</v>
      </c>
      <c r="AF316" s="203"/>
      <c r="AG316" s="203"/>
      <c r="AH316" s="329"/>
      <c r="AI316" s="325"/>
      <c r="AJ316" s="202">
        <f t="shared" si="1105"/>
        <v>0</v>
      </c>
      <c r="AK316" s="203"/>
      <c r="AL316" s="203"/>
      <c r="AM316" s="329"/>
      <c r="AN316" s="325"/>
      <c r="AO316" s="202">
        <f t="shared" si="1323"/>
        <v>0</v>
      </c>
      <c r="AP316" s="203"/>
      <c r="AQ316" s="325"/>
      <c r="AR316" s="325"/>
      <c r="AS316" s="327"/>
      <c r="AT316" s="327"/>
      <c r="AU316" s="334"/>
      <c r="AV316" s="334"/>
      <c r="AW316" s="203" t="s">
        <v>89</v>
      </c>
      <c r="AX316" s="203"/>
      <c r="AY316" s="130"/>
      <c r="AZ316" s="131"/>
      <c r="BA316" s="207"/>
      <c r="BB316" s="145"/>
      <c r="BC316" s="145"/>
      <c r="BD316" s="145"/>
      <c r="BE316" s="145"/>
      <c r="BF316" s="145"/>
      <c r="BG316" s="145"/>
      <c r="BH316" s="145"/>
    </row>
    <row r="317" spans="1:60" ht="63.75" hidden="1" customHeight="1" x14ac:dyDescent="0.2">
      <c r="A317" s="324">
        <v>103</v>
      </c>
      <c r="B317" s="324" t="s">
        <v>279</v>
      </c>
      <c r="C317" s="325" t="str">
        <f>+VLOOKUP(B317,$A$568:$B$606,2,0)</f>
        <v>ALVARO HERNAN RESTREPO VICTORIA</v>
      </c>
      <c r="D317" s="336" t="s">
        <v>167</v>
      </c>
      <c r="E317" s="325"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4" t="s">
        <v>265</v>
      </c>
      <c r="G317" s="203" t="s">
        <v>260</v>
      </c>
      <c r="H317" s="203" t="s">
        <v>37</v>
      </c>
      <c r="I317" s="203" t="s">
        <v>1455</v>
      </c>
      <c r="J317" s="324" t="s">
        <v>105</v>
      </c>
      <c r="K317" s="324" t="s">
        <v>1154</v>
      </c>
      <c r="L317" s="324" t="s">
        <v>1467</v>
      </c>
      <c r="M317" s="324" t="s">
        <v>1468</v>
      </c>
      <c r="N317" s="324" t="s">
        <v>127</v>
      </c>
      <c r="O317" s="332">
        <f t="shared" ref="O317" si="1362">IF(N317="ALTA",5,IF(N317="MEDIO ALTA",4,IF(N317="MEDIA",3,IF(N317="MEDIO BAJA",2,IF(N317="BAJA",1,0)))))</f>
        <v>1</v>
      </c>
      <c r="P317" s="324" t="s">
        <v>140</v>
      </c>
      <c r="Q317" s="332">
        <f t="shared" ref="Q317" si="1363">IF(P317="ALTO",5,IF(P317="MEDIO-ALTO",4,IF(P317="MEDIO",3,IF(P317="MEDIO-BAJO",2,IF(P317="BAJO",1,0)))))</f>
        <v>3</v>
      </c>
      <c r="R317" s="332">
        <f t="shared" ref="R317" si="1364">Q317*O317</f>
        <v>3</v>
      </c>
      <c r="S317" s="128" t="s">
        <v>315</v>
      </c>
      <c r="T317" s="129">
        <f t="shared" si="1102"/>
        <v>1</v>
      </c>
      <c r="U317" s="325">
        <f t="shared" ref="U317" si="1365">ROUND(AVERAGEIF(T317:T319,"&gt;0"),0)</f>
        <v>1</v>
      </c>
      <c r="V317" s="325">
        <f t="shared" ref="V317" si="1366">U317*0.6</f>
        <v>0.6</v>
      </c>
      <c r="W317" s="203" t="s">
        <v>1479</v>
      </c>
      <c r="X317" s="324">
        <f t="shared" ref="X317" si="1367">IF(S317="No_existen",5*$X$10,Y317*$X$10)</f>
        <v>0.2</v>
      </c>
      <c r="Y317" s="329">
        <f t="shared" ref="Y317" si="1368">ROUND(AVERAGEIF(Z317:Z319,"&gt;0"),0)</f>
        <v>4</v>
      </c>
      <c r="Z317" s="206">
        <f t="shared" si="1103"/>
        <v>4</v>
      </c>
      <c r="AA317" s="203" t="s">
        <v>318</v>
      </c>
      <c r="AB317" s="203"/>
      <c r="AC317" s="329">
        <f t="shared" ref="AC317" si="1369">IF(S317="No_existen",5*$AC$10,AD317*$AC$10)</f>
        <v>0.15</v>
      </c>
      <c r="AD317" s="325">
        <f t="shared" ref="AD317" si="1370">ROUND(AVERAGEIF(AE317:AE319,"&gt;0"),0)</f>
        <v>1</v>
      </c>
      <c r="AE317" s="202">
        <f t="shared" si="1104"/>
        <v>1</v>
      </c>
      <c r="AF317" s="203" t="s">
        <v>295</v>
      </c>
      <c r="AG317" s="203" t="s">
        <v>1363</v>
      </c>
      <c r="AH317" s="329">
        <f t="shared" ref="AH317" si="1371">IF(S317="No_existen",5*$AH$10,AI317*$AH$10)</f>
        <v>0.1</v>
      </c>
      <c r="AI317" s="325">
        <f t="shared" ref="AI317" si="1372">ROUND(AVERAGEIF(AJ317:AJ319,"&gt;0"),0)</f>
        <v>1</v>
      </c>
      <c r="AJ317" s="202">
        <f t="shared" si="1105"/>
        <v>1</v>
      </c>
      <c r="AK317" s="203" t="s">
        <v>292</v>
      </c>
      <c r="AL317" s="203" t="s">
        <v>300</v>
      </c>
      <c r="AM317" s="329">
        <f t="shared" ref="AM317" si="1373">IF(S317="No_existen",5*$AM$10,AN317*$AM$10)</f>
        <v>0.1</v>
      </c>
      <c r="AN317" s="325">
        <f t="shared" ref="AN317" si="1374">ROUND(AVERAGEIF(AO317:AO319,"&gt;0"),0)</f>
        <v>1</v>
      </c>
      <c r="AO317" s="202">
        <f t="shared" ref="AO317:AO340" si="1375">IF(AP317="Preventivo",1,IF(AP317="Detectivo",4, IF(S317="No_existen",5,0)))</f>
        <v>1</v>
      </c>
      <c r="AP317" s="203" t="s">
        <v>614</v>
      </c>
      <c r="AQ317" s="325">
        <f t="shared" ref="AQ317" si="1376">ROUND(AVERAGE(U317,Y317,AD317,AI317,AN317),0)</f>
        <v>2</v>
      </c>
      <c r="AR317" s="325" t="str">
        <f t="shared" ref="AR317" si="1377">IF(AQ317&lt;1.5,"FUERTE",IF(AND(AQ317&gt;=1.5,AQ317&lt;2.5),"ACEPTABLE",IF(AQ317&gt;=5,"INEXISTENTE","DÉBIL")))</f>
        <v>ACEPTABLE</v>
      </c>
      <c r="AS317" s="327">
        <f t="shared" ref="AS317" si="1378">IF(R317=0,0,ROUND((R317*AQ317),0))</f>
        <v>6</v>
      </c>
      <c r="AT317" s="327" t="str">
        <f t="shared" ref="AT317" si="1379">IF(AS317&gt;=36,"GRAVE", IF(AS317&lt;=10, "LEVE", "MODERADO"))</f>
        <v>LEVE</v>
      </c>
      <c r="AU317" s="334" t="s">
        <v>1486</v>
      </c>
      <c r="AV317" s="335">
        <v>-0.05</v>
      </c>
      <c r="AW317" s="203" t="s">
        <v>89</v>
      </c>
      <c r="AX317" s="203"/>
      <c r="AY317" s="130"/>
      <c r="AZ317" s="131"/>
      <c r="BA317" s="207"/>
      <c r="BB317" s="145"/>
      <c r="BC317" s="145"/>
      <c r="BD317" s="145"/>
      <c r="BE317" s="145"/>
      <c r="BF317" s="145"/>
      <c r="BG317" s="145"/>
      <c r="BH317" s="145"/>
    </row>
    <row r="318" spans="1:60" ht="63.75" hidden="1" customHeight="1" x14ac:dyDescent="0.2">
      <c r="A318" s="324"/>
      <c r="B318" s="324"/>
      <c r="C318" s="325"/>
      <c r="D318" s="336"/>
      <c r="E318" s="325"/>
      <c r="F318" s="324"/>
      <c r="G318" s="203"/>
      <c r="H318" s="203"/>
      <c r="I318" s="127"/>
      <c r="J318" s="324"/>
      <c r="K318" s="324"/>
      <c r="L318" s="324"/>
      <c r="M318" s="324"/>
      <c r="N318" s="324"/>
      <c r="O318" s="332"/>
      <c r="P318" s="324"/>
      <c r="Q318" s="332"/>
      <c r="R318" s="332"/>
      <c r="S318" s="128"/>
      <c r="T318" s="129">
        <f t="shared" si="1102"/>
        <v>0</v>
      </c>
      <c r="U318" s="325"/>
      <c r="V318" s="325"/>
      <c r="W318" s="203"/>
      <c r="X318" s="324"/>
      <c r="Y318" s="329"/>
      <c r="Z318" s="206">
        <f t="shared" si="1103"/>
        <v>0</v>
      </c>
      <c r="AA318" s="203"/>
      <c r="AB318" s="203"/>
      <c r="AC318" s="329"/>
      <c r="AD318" s="325"/>
      <c r="AE318" s="202">
        <f t="shared" si="1104"/>
        <v>0</v>
      </c>
      <c r="AF318" s="203"/>
      <c r="AG318" s="203"/>
      <c r="AH318" s="329"/>
      <c r="AI318" s="325"/>
      <c r="AJ318" s="202">
        <f t="shared" si="1105"/>
        <v>0</v>
      </c>
      <c r="AK318" s="203"/>
      <c r="AL318" s="203"/>
      <c r="AM318" s="329"/>
      <c r="AN318" s="325"/>
      <c r="AO318" s="202">
        <f t="shared" si="1375"/>
        <v>0</v>
      </c>
      <c r="AP318" s="203"/>
      <c r="AQ318" s="325"/>
      <c r="AR318" s="325"/>
      <c r="AS318" s="327"/>
      <c r="AT318" s="327"/>
      <c r="AU318" s="334"/>
      <c r="AV318" s="334"/>
      <c r="AW318" s="203" t="s">
        <v>89</v>
      </c>
      <c r="AX318" s="203"/>
      <c r="AY318" s="130"/>
      <c r="AZ318" s="131"/>
      <c r="BA318" s="207"/>
      <c r="BB318" s="145"/>
      <c r="BC318" s="145"/>
      <c r="BD318" s="145"/>
      <c r="BE318" s="145"/>
      <c r="BF318" s="145"/>
      <c r="BG318" s="145"/>
      <c r="BH318" s="145"/>
    </row>
    <row r="319" spans="1:60" ht="63.75" hidden="1" customHeight="1" x14ac:dyDescent="0.2">
      <c r="A319" s="324"/>
      <c r="B319" s="324"/>
      <c r="C319" s="325"/>
      <c r="D319" s="336"/>
      <c r="E319" s="325"/>
      <c r="F319" s="324"/>
      <c r="G319" s="203"/>
      <c r="H319" s="203"/>
      <c r="I319" s="127"/>
      <c r="J319" s="324"/>
      <c r="K319" s="324"/>
      <c r="L319" s="324"/>
      <c r="M319" s="324"/>
      <c r="N319" s="324"/>
      <c r="O319" s="332"/>
      <c r="P319" s="324"/>
      <c r="Q319" s="332"/>
      <c r="R319" s="332"/>
      <c r="S319" s="128"/>
      <c r="T319" s="129">
        <f t="shared" si="1102"/>
        <v>0</v>
      </c>
      <c r="U319" s="325"/>
      <c r="V319" s="325"/>
      <c r="W319" s="203"/>
      <c r="X319" s="324"/>
      <c r="Y319" s="329"/>
      <c r="Z319" s="206">
        <f t="shared" si="1103"/>
        <v>0</v>
      </c>
      <c r="AA319" s="203"/>
      <c r="AB319" s="203"/>
      <c r="AC319" s="329"/>
      <c r="AD319" s="325"/>
      <c r="AE319" s="202">
        <f t="shared" si="1104"/>
        <v>0</v>
      </c>
      <c r="AF319" s="203"/>
      <c r="AG319" s="203"/>
      <c r="AH319" s="329"/>
      <c r="AI319" s="325"/>
      <c r="AJ319" s="202">
        <f t="shared" si="1105"/>
        <v>0</v>
      </c>
      <c r="AK319" s="203"/>
      <c r="AL319" s="203"/>
      <c r="AM319" s="329"/>
      <c r="AN319" s="325"/>
      <c r="AO319" s="202">
        <f t="shared" si="1375"/>
        <v>0</v>
      </c>
      <c r="AP319" s="203"/>
      <c r="AQ319" s="325"/>
      <c r="AR319" s="325"/>
      <c r="AS319" s="327"/>
      <c r="AT319" s="327"/>
      <c r="AU319" s="334"/>
      <c r="AV319" s="334"/>
      <c r="AW319" s="203" t="s">
        <v>89</v>
      </c>
      <c r="AX319" s="203"/>
      <c r="AY319" s="130"/>
      <c r="AZ319" s="131"/>
      <c r="BA319" s="207"/>
      <c r="BB319" s="145"/>
      <c r="BC319" s="145"/>
      <c r="BD319" s="145"/>
      <c r="BE319" s="145"/>
      <c r="BF319" s="145"/>
      <c r="BG319" s="145"/>
      <c r="BH319" s="145"/>
    </row>
    <row r="320" spans="1:60" ht="81" hidden="1" customHeight="1" x14ac:dyDescent="0.2">
      <c r="A320" s="324">
        <v>104</v>
      </c>
      <c r="B320" s="324" t="s">
        <v>549</v>
      </c>
      <c r="C320" s="325" t="str">
        <f>+VLOOKUP(B320,$A$568:$B$606,2,0)</f>
        <v>FERNANDO NOREÑA JARAMILLO</v>
      </c>
      <c r="D320" s="336" t="s">
        <v>440</v>
      </c>
      <c r="E320" s="325"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4" t="s">
        <v>264</v>
      </c>
      <c r="G320" s="203" t="s">
        <v>260</v>
      </c>
      <c r="H320" s="203" t="s">
        <v>37</v>
      </c>
      <c r="I320" s="128" t="s">
        <v>1499</v>
      </c>
      <c r="J320" s="324" t="s">
        <v>107</v>
      </c>
      <c r="K320" s="324" t="s">
        <v>1502</v>
      </c>
      <c r="L320" s="324" t="s">
        <v>1503</v>
      </c>
      <c r="M320" s="324" t="s">
        <v>1504</v>
      </c>
      <c r="N320" s="324" t="s">
        <v>127</v>
      </c>
      <c r="O320" s="332">
        <f t="shared" ref="O320" si="1380">IF(N320="ALTA",5,IF(N320="MEDIO ALTA",4,IF(N320="MEDIA",3,IF(N320="MEDIO BAJA",2,IF(N320="BAJA",1,0)))))</f>
        <v>1</v>
      </c>
      <c r="P320" s="324" t="s">
        <v>140</v>
      </c>
      <c r="Q320" s="332">
        <f t="shared" ref="Q320" si="1381">IF(P320="ALTO",5,IF(P320="MEDIO-ALTO",4,IF(P320="MEDIO",3,IF(P320="MEDIO-BAJO",2,IF(P320="BAJO",1,0)))))</f>
        <v>3</v>
      </c>
      <c r="R320" s="332">
        <f t="shared" ref="R320" si="1382">Q320*O320</f>
        <v>3</v>
      </c>
      <c r="S320" s="128" t="s">
        <v>315</v>
      </c>
      <c r="T320" s="129">
        <f t="shared" si="1102"/>
        <v>1</v>
      </c>
      <c r="U320" s="325">
        <f t="shared" ref="U320" si="1383">ROUND(AVERAGEIF(T320:T322,"&gt;0"),0)</f>
        <v>1</v>
      </c>
      <c r="V320" s="325">
        <f t="shared" ref="V320" si="1384">U320*0.6</f>
        <v>0.6</v>
      </c>
      <c r="W320" s="203" t="s">
        <v>1505</v>
      </c>
      <c r="X320" s="324">
        <f t="shared" ref="X320" si="1385">IF(S320="No_existen",5*$X$10,Y320*$X$10)</f>
        <v>0.1</v>
      </c>
      <c r="Y320" s="329">
        <f t="shared" ref="Y320" si="1386">ROUND(AVERAGEIF(Z320:Z322,"&gt;0"),0)</f>
        <v>2</v>
      </c>
      <c r="Z320" s="206">
        <f t="shared" si="1103"/>
        <v>2</v>
      </c>
      <c r="AA320" s="203" t="s">
        <v>319</v>
      </c>
      <c r="AB320" s="203"/>
      <c r="AC320" s="329">
        <f t="shared" ref="AC320" si="1387">IF(S320="No_existen",5*$AC$10,AD320*$AC$10)</f>
        <v>0.15</v>
      </c>
      <c r="AD320" s="325">
        <f t="shared" ref="AD320" si="1388">ROUND(AVERAGEIF(AE320:AE322,"&gt;0"),0)</f>
        <v>1</v>
      </c>
      <c r="AE320" s="202">
        <f t="shared" si="1104"/>
        <v>1</v>
      </c>
      <c r="AF320" s="203" t="s">
        <v>295</v>
      </c>
      <c r="AG320" s="203" t="s">
        <v>1507</v>
      </c>
      <c r="AH320" s="329">
        <f t="shared" ref="AH320" si="1389">IF(S320="No_existen",5*$AH$10,AI320*$AH$10)</f>
        <v>0.1</v>
      </c>
      <c r="AI320" s="325">
        <f t="shared" ref="AI320" si="1390">ROUND(AVERAGEIF(AJ320:AJ322,"&gt;0"),0)</f>
        <v>1</v>
      </c>
      <c r="AJ320" s="202">
        <f t="shared" si="1105"/>
        <v>1</v>
      </c>
      <c r="AK320" s="203" t="s">
        <v>292</v>
      </c>
      <c r="AL320" s="203" t="s">
        <v>301</v>
      </c>
      <c r="AM320" s="329">
        <f t="shared" ref="AM320" si="1391">IF(S320="No_existen",5*$AM$10,AN320*$AM$10)</f>
        <v>0.4</v>
      </c>
      <c r="AN320" s="325">
        <f t="shared" ref="AN320" si="1392">ROUND(AVERAGEIF(AO320:AO322,"&gt;0"),0)</f>
        <v>4</v>
      </c>
      <c r="AO320" s="202">
        <f t="shared" si="1375"/>
        <v>4</v>
      </c>
      <c r="AP320" s="203" t="s">
        <v>613</v>
      </c>
      <c r="AQ320" s="325">
        <f t="shared" ref="AQ320" si="1393">ROUND(AVERAGE(U320,Y320,AD320,AI320,AN320),0)</f>
        <v>2</v>
      </c>
      <c r="AR320" s="325" t="str">
        <f t="shared" ref="AR320" si="1394">IF(AQ320&lt;1.5,"FUERTE",IF(AND(AQ320&gt;=1.5,AQ320&lt;2.5),"ACEPTABLE",IF(AQ320&gt;=5,"INEXISTENTE","DÉBIL")))</f>
        <v>ACEPTABLE</v>
      </c>
      <c r="AS320" s="327">
        <f t="shared" ref="AS320" si="1395">IF(R320=0,0,ROUND((R320*AQ320),0))</f>
        <v>6</v>
      </c>
      <c r="AT320" s="327" t="str">
        <f t="shared" ref="AT320" si="1396">IF(AS320&gt;=36,"GRAVE", IF(AS320&lt;=10, "LEVE", "MODERADO"))</f>
        <v>LEVE</v>
      </c>
      <c r="AU320" s="334" t="s">
        <v>1509</v>
      </c>
      <c r="AV320" s="334" t="s">
        <v>1510</v>
      </c>
      <c r="AW320" s="203" t="s">
        <v>89</v>
      </c>
      <c r="AX320" s="203"/>
      <c r="AY320" s="130"/>
      <c r="AZ320" s="131"/>
      <c r="BA320" s="207"/>
      <c r="BB320" s="145"/>
      <c r="BC320" s="145"/>
      <c r="BD320" s="145"/>
      <c r="BE320" s="145"/>
      <c r="BF320" s="145"/>
      <c r="BG320" s="145"/>
      <c r="BH320" s="145"/>
    </row>
    <row r="321" spans="1:60" ht="63.75" hidden="1" customHeight="1" x14ac:dyDescent="0.2">
      <c r="A321" s="324"/>
      <c r="B321" s="324"/>
      <c r="C321" s="325"/>
      <c r="D321" s="336"/>
      <c r="E321" s="325"/>
      <c r="F321" s="324"/>
      <c r="G321" s="203" t="s">
        <v>261</v>
      </c>
      <c r="H321" s="203" t="s">
        <v>41</v>
      </c>
      <c r="I321" s="128" t="s">
        <v>1500</v>
      </c>
      <c r="J321" s="324"/>
      <c r="K321" s="324"/>
      <c r="L321" s="324"/>
      <c r="M321" s="324"/>
      <c r="N321" s="324"/>
      <c r="O321" s="332"/>
      <c r="P321" s="324"/>
      <c r="Q321" s="332"/>
      <c r="R321" s="332"/>
      <c r="S321" s="128" t="s">
        <v>315</v>
      </c>
      <c r="T321" s="129">
        <f t="shared" si="1102"/>
        <v>1</v>
      </c>
      <c r="U321" s="325"/>
      <c r="V321" s="325"/>
      <c r="W321" s="203" t="s">
        <v>1506</v>
      </c>
      <c r="X321" s="324"/>
      <c r="Y321" s="329"/>
      <c r="Z321" s="206">
        <f t="shared" si="1103"/>
        <v>2</v>
      </c>
      <c r="AA321" s="203" t="s">
        <v>319</v>
      </c>
      <c r="AB321" s="203"/>
      <c r="AC321" s="329"/>
      <c r="AD321" s="325"/>
      <c r="AE321" s="202">
        <f t="shared" si="1104"/>
        <v>1</v>
      </c>
      <c r="AF321" s="203" t="s">
        <v>295</v>
      </c>
      <c r="AG321" s="203" t="s">
        <v>1508</v>
      </c>
      <c r="AH321" s="329"/>
      <c r="AI321" s="325"/>
      <c r="AJ321" s="202">
        <f t="shared" si="1105"/>
        <v>1</v>
      </c>
      <c r="AK321" s="203" t="s">
        <v>292</v>
      </c>
      <c r="AL321" s="203" t="s">
        <v>301</v>
      </c>
      <c r="AM321" s="329"/>
      <c r="AN321" s="325"/>
      <c r="AO321" s="202">
        <f t="shared" si="1375"/>
        <v>4</v>
      </c>
      <c r="AP321" s="203" t="s">
        <v>613</v>
      </c>
      <c r="AQ321" s="325"/>
      <c r="AR321" s="325"/>
      <c r="AS321" s="327"/>
      <c r="AT321" s="327"/>
      <c r="AU321" s="334"/>
      <c r="AV321" s="334"/>
      <c r="AW321" s="203" t="s">
        <v>89</v>
      </c>
      <c r="AX321" s="203"/>
      <c r="AY321" s="130"/>
      <c r="AZ321" s="131"/>
      <c r="BA321" s="207"/>
      <c r="BB321" s="145"/>
      <c r="BC321" s="145"/>
      <c r="BD321" s="145"/>
      <c r="BE321" s="145"/>
      <c r="BF321" s="145"/>
      <c r="BG321" s="145"/>
      <c r="BH321" s="145"/>
    </row>
    <row r="322" spans="1:60" ht="63.75" hidden="1" customHeight="1" x14ac:dyDescent="0.2">
      <c r="A322" s="324"/>
      <c r="B322" s="324"/>
      <c r="C322" s="325"/>
      <c r="D322" s="336"/>
      <c r="E322" s="325"/>
      <c r="F322" s="324"/>
      <c r="G322" s="203" t="s">
        <v>261</v>
      </c>
      <c r="H322" s="203" t="s">
        <v>262</v>
      </c>
      <c r="I322" s="128" t="s">
        <v>1501</v>
      </c>
      <c r="J322" s="324"/>
      <c r="K322" s="324"/>
      <c r="L322" s="324"/>
      <c r="M322" s="324"/>
      <c r="N322" s="324"/>
      <c r="O322" s="332"/>
      <c r="P322" s="324"/>
      <c r="Q322" s="332"/>
      <c r="R322" s="332"/>
      <c r="S322" s="128"/>
      <c r="T322" s="129">
        <f t="shared" si="1102"/>
        <v>0</v>
      </c>
      <c r="U322" s="325"/>
      <c r="V322" s="325"/>
      <c r="W322" s="203"/>
      <c r="X322" s="324"/>
      <c r="Y322" s="329"/>
      <c r="Z322" s="206">
        <f t="shared" si="1103"/>
        <v>0</v>
      </c>
      <c r="AA322" s="203"/>
      <c r="AB322" s="203"/>
      <c r="AC322" s="329"/>
      <c r="AD322" s="325"/>
      <c r="AE322" s="202">
        <f t="shared" si="1104"/>
        <v>0</v>
      </c>
      <c r="AF322" s="203"/>
      <c r="AG322" s="203"/>
      <c r="AH322" s="329"/>
      <c r="AI322" s="325"/>
      <c r="AJ322" s="202">
        <f t="shared" si="1105"/>
        <v>0</v>
      </c>
      <c r="AK322" s="203"/>
      <c r="AL322" s="203"/>
      <c r="AM322" s="329"/>
      <c r="AN322" s="325"/>
      <c r="AO322" s="202">
        <f t="shared" si="1375"/>
        <v>0</v>
      </c>
      <c r="AP322" s="203"/>
      <c r="AQ322" s="325"/>
      <c r="AR322" s="325"/>
      <c r="AS322" s="327"/>
      <c r="AT322" s="327"/>
      <c r="AU322" s="334"/>
      <c r="AV322" s="334"/>
      <c r="AW322" s="203" t="s">
        <v>89</v>
      </c>
      <c r="AX322" s="203"/>
      <c r="AY322" s="130"/>
      <c r="AZ322" s="131"/>
      <c r="BA322" s="207"/>
      <c r="BB322" s="145"/>
      <c r="BC322" s="145"/>
      <c r="BD322" s="145"/>
      <c r="BE322" s="145"/>
      <c r="BF322" s="145"/>
      <c r="BG322" s="145"/>
      <c r="BH322" s="145"/>
    </row>
    <row r="323" spans="1:60" ht="81" hidden="1" customHeight="1" x14ac:dyDescent="0.2">
      <c r="A323" s="324">
        <v>105</v>
      </c>
      <c r="B323" s="324" t="s">
        <v>545</v>
      </c>
      <c r="C323" s="325" t="str">
        <f>+VLOOKUP(B323,$A$568:$B$606,2,0)</f>
        <v>MARTA LEONOR MARULANDA ÁNGEL</v>
      </c>
      <c r="D323" s="336" t="s">
        <v>436</v>
      </c>
      <c r="E323" s="325"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4" t="s">
        <v>264</v>
      </c>
      <c r="G323" s="203" t="s">
        <v>261</v>
      </c>
      <c r="H323" s="203" t="s">
        <v>41</v>
      </c>
      <c r="I323" s="203" t="s">
        <v>1511</v>
      </c>
      <c r="J323" s="324" t="s">
        <v>107</v>
      </c>
      <c r="K323" s="337" t="s">
        <v>1514</v>
      </c>
      <c r="L323" s="337" t="s">
        <v>1515</v>
      </c>
      <c r="M323" s="337" t="s">
        <v>1516</v>
      </c>
      <c r="N323" s="324" t="s">
        <v>104</v>
      </c>
      <c r="O323" s="332">
        <f t="shared" ref="O323" si="1397">IF(N323="ALTA",5,IF(N323="MEDIO ALTA",4,IF(N323="MEDIA",3,IF(N323="MEDIO BAJA",2,IF(N323="BAJA",1,0)))))</f>
        <v>3</v>
      </c>
      <c r="P323" s="324" t="s">
        <v>139</v>
      </c>
      <c r="Q323" s="332">
        <f t="shared" ref="Q323" si="1398">IF(P323="ALTO",5,IF(P323="MEDIO-ALTO",4,IF(P323="MEDIO",3,IF(P323="MEDIO-BAJO",2,IF(P323="BAJO",1,0)))))</f>
        <v>5</v>
      </c>
      <c r="R323" s="332">
        <f t="shared" ref="R323" si="1399">Q323*O323</f>
        <v>15</v>
      </c>
      <c r="S323" s="128" t="s">
        <v>315</v>
      </c>
      <c r="T323" s="129">
        <f t="shared" si="1102"/>
        <v>1</v>
      </c>
      <c r="U323" s="325">
        <f t="shared" ref="U323" si="1400">ROUND(AVERAGEIF(T323:T325,"&gt;0"),0)</f>
        <v>1</v>
      </c>
      <c r="V323" s="325">
        <f t="shared" ref="V323" si="1401">U323*0.6</f>
        <v>0.6</v>
      </c>
      <c r="W323" s="203" t="s">
        <v>1517</v>
      </c>
      <c r="X323" s="324">
        <f t="shared" ref="X323" si="1402">IF(S323="No_existen",5*$X$10,Y323*$X$10)</f>
        <v>0.2</v>
      </c>
      <c r="Y323" s="329">
        <f t="shared" ref="Y323" si="1403">ROUND(AVERAGEIF(Z323:Z325,"&gt;0"),0)</f>
        <v>4</v>
      </c>
      <c r="Z323" s="206">
        <f t="shared" si="1103"/>
        <v>4</v>
      </c>
      <c r="AA323" s="203" t="s">
        <v>318</v>
      </c>
      <c r="AB323" s="203"/>
      <c r="AC323" s="329">
        <f t="shared" ref="AC323" si="1404">IF(S323="No_existen",5*$AC$10,AD323*$AC$10)</f>
        <v>0.15</v>
      </c>
      <c r="AD323" s="325">
        <f t="shared" ref="AD323" si="1405">ROUND(AVERAGEIF(AE323:AE325,"&gt;0"),0)</f>
        <v>1</v>
      </c>
      <c r="AE323" s="202">
        <f t="shared" si="1104"/>
        <v>1</v>
      </c>
      <c r="AF323" s="203" t="s">
        <v>295</v>
      </c>
      <c r="AG323" s="203" t="s">
        <v>1520</v>
      </c>
      <c r="AH323" s="329">
        <f t="shared" ref="AH323" si="1406">IF(S323="No_existen",5*$AH$10,AI323*$AH$10)</f>
        <v>0.1</v>
      </c>
      <c r="AI323" s="325">
        <f t="shared" ref="AI323" si="1407">ROUND(AVERAGEIF(AJ323:AJ325,"&gt;0"),0)</f>
        <v>1</v>
      </c>
      <c r="AJ323" s="202">
        <f t="shared" si="1105"/>
        <v>1</v>
      </c>
      <c r="AK323" s="203" t="s">
        <v>292</v>
      </c>
      <c r="AL323" s="203" t="s">
        <v>299</v>
      </c>
      <c r="AM323" s="329">
        <f t="shared" ref="AM323" si="1408">IF(S323="No_existen",5*$AM$10,AN323*$AM$10)</f>
        <v>0.1</v>
      </c>
      <c r="AN323" s="325">
        <f t="shared" ref="AN323" si="1409">ROUND(AVERAGEIF(AO323:AO325,"&gt;0"),0)</f>
        <v>1</v>
      </c>
      <c r="AO323" s="202">
        <f t="shared" si="1375"/>
        <v>1</v>
      </c>
      <c r="AP323" s="203" t="s">
        <v>614</v>
      </c>
      <c r="AQ323" s="325">
        <f t="shared" ref="AQ323" si="1410">ROUND(AVERAGE(U323,Y323,AD323,AI323,AN323),0)</f>
        <v>2</v>
      </c>
      <c r="AR323" s="325" t="str">
        <f t="shared" ref="AR323" si="1411">IF(AQ323&lt;1.5,"FUERTE",IF(AND(AQ323&gt;=1.5,AQ323&lt;2.5),"ACEPTABLE",IF(AQ323&gt;=5,"INEXISTENTE","DÉBIL")))</f>
        <v>ACEPTABLE</v>
      </c>
      <c r="AS323" s="327">
        <f t="shared" ref="AS323" si="1412">IF(R323=0,0,ROUND((R323*AQ323),0))</f>
        <v>30</v>
      </c>
      <c r="AT323" s="327" t="str">
        <f t="shared" ref="AT323" si="1413">IF(AS323&gt;=36,"GRAVE", IF(AS323&lt;=10, "LEVE", "MODERADO"))</f>
        <v>MODERADO</v>
      </c>
      <c r="AU323" s="337" t="s">
        <v>1521</v>
      </c>
      <c r="AV323" s="338">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4"/>
      <c r="B324" s="324"/>
      <c r="C324" s="325"/>
      <c r="D324" s="336"/>
      <c r="E324" s="325"/>
      <c r="F324" s="324"/>
      <c r="G324" s="203" t="s">
        <v>261</v>
      </c>
      <c r="H324" s="203" t="s">
        <v>262</v>
      </c>
      <c r="I324" s="203" t="s">
        <v>1512</v>
      </c>
      <c r="J324" s="324"/>
      <c r="K324" s="337"/>
      <c r="L324" s="337"/>
      <c r="M324" s="337"/>
      <c r="N324" s="324"/>
      <c r="O324" s="332"/>
      <c r="P324" s="324"/>
      <c r="Q324" s="332"/>
      <c r="R324" s="332"/>
      <c r="S324" s="128" t="s">
        <v>315</v>
      </c>
      <c r="T324" s="129">
        <f t="shared" si="1102"/>
        <v>1</v>
      </c>
      <c r="U324" s="325"/>
      <c r="V324" s="325"/>
      <c r="W324" s="203" t="s">
        <v>1518</v>
      </c>
      <c r="X324" s="324"/>
      <c r="Y324" s="329"/>
      <c r="Z324" s="206">
        <f t="shared" si="1103"/>
        <v>4</v>
      </c>
      <c r="AA324" s="203" t="s">
        <v>318</v>
      </c>
      <c r="AB324" s="203"/>
      <c r="AC324" s="329"/>
      <c r="AD324" s="325"/>
      <c r="AE324" s="202">
        <f t="shared" si="1104"/>
        <v>1</v>
      </c>
      <c r="AF324" s="203" t="s">
        <v>295</v>
      </c>
      <c r="AG324" s="203" t="s">
        <v>1520</v>
      </c>
      <c r="AH324" s="329"/>
      <c r="AI324" s="325"/>
      <c r="AJ324" s="202">
        <f t="shared" si="1105"/>
        <v>1</v>
      </c>
      <c r="AK324" s="203" t="s">
        <v>292</v>
      </c>
      <c r="AL324" s="203" t="s">
        <v>299</v>
      </c>
      <c r="AM324" s="329"/>
      <c r="AN324" s="325"/>
      <c r="AO324" s="202">
        <f t="shared" si="1375"/>
        <v>1</v>
      </c>
      <c r="AP324" s="203" t="s">
        <v>614</v>
      </c>
      <c r="AQ324" s="325"/>
      <c r="AR324" s="325"/>
      <c r="AS324" s="327"/>
      <c r="AT324" s="327"/>
      <c r="AU324" s="337"/>
      <c r="AV324" s="337"/>
      <c r="AW324" s="203" t="s">
        <v>89</v>
      </c>
      <c r="AX324" s="203"/>
      <c r="AY324" s="130"/>
      <c r="AZ324" s="131"/>
      <c r="BA324" s="207"/>
      <c r="BB324" s="145"/>
      <c r="BC324" s="145"/>
      <c r="BD324" s="145"/>
      <c r="BE324" s="145"/>
      <c r="BF324" s="145"/>
      <c r="BG324" s="145"/>
      <c r="BH324" s="145"/>
    </row>
    <row r="325" spans="1:60" ht="63.75" hidden="1" customHeight="1" x14ac:dyDescent="0.2">
      <c r="A325" s="324"/>
      <c r="B325" s="324"/>
      <c r="C325" s="325"/>
      <c r="D325" s="336"/>
      <c r="E325" s="325"/>
      <c r="F325" s="324"/>
      <c r="G325" s="203" t="s">
        <v>260</v>
      </c>
      <c r="H325" s="203" t="s">
        <v>37</v>
      </c>
      <c r="I325" s="203" t="s">
        <v>1513</v>
      </c>
      <c r="J325" s="324"/>
      <c r="K325" s="337"/>
      <c r="L325" s="337"/>
      <c r="M325" s="337"/>
      <c r="N325" s="324"/>
      <c r="O325" s="332"/>
      <c r="P325" s="324"/>
      <c r="Q325" s="332"/>
      <c r="R325" s="332"/>
      <c r="S325" s="128" t="s">
        <v>315</v>
      </c>
      <c r="T325" s="129">
        <f t="shared" si="1102"/>
        <v>1</v>
      </c>
      <c r="U325" s="325"/>
      <c r="V325" s="325"/>
      <c r="W325" s="203" t="s">
        <v>1519</v>
      </c>
      <c r="X325" s="324"/>
      <c r="Y325" s="329"/>
      <c r="Z325" s="206">
        <f t="shared" si="1103"/>
        <v>4</v>
      </c>
      <c r="AA325" s="203" t="s">
        <v>318</v>
      </c>
      <c r="AB325" s="203"/>
      <c r="AC325" s="329"/>
      <c r="AD325" s="325"/>
      <c r="AE325" s="202">
        <f t="shared" si="1104"/>
        <v>1</v>
      </c>
      <c r="AF325" s="203" t="s">
        <v>295</v>
      </c>
      <c r="AG325" s="203" t="s">
        <v>1520</v>
      </c>
      <c r="AH325" s="329"/>
      <c r="AI325" s="325"/>
      <c r="AJ325" s="202">
        <f t="shared" si="1105"/>
        <v>1</v>
      </c>
      <c r="AK325" s="203" t="s">
        <v>292</v>
      </c>
      <c r="AL325" s="203" t="s">
        <v>299</v>
      </c>
      <c r="AM325" s="329"/>
      <c r="AN325" s="325"/>
      <c r="AO325" s="202">
        <f t="shared" si="1375"/>
        <v>1</v>
      </c>
      <c r="AP325" s="203" t="s">
        <v>614</v>
      </c>
      <c r="AQ325" s="325"/>
      <c r="AR325" s="325"/>
      <c r="AS325" s="327"/>
      <c r="AT325" s="327"/>
      <c r="AU325" s="337"/>
      <c r="AV325" s="337"/>
      <c r="AW325" s="203" t="s">
        <v>89</v>
      </c>
      <c r="AX325" s="203"/>
      <c r="AY325" s="130"/>
      <c r="AZ325" s="131"/>
      <c r="BA325" s="207"/>
      <c r="BB325" s="145"/>
      <c r="BC325" s="145"/>
      <c r="BD325" s="145"/>
      <c r="BE325" s="145"/>
      <c r="BF325" s="145"/>
      <c r="BG325" s="145"/>
      <c r="BH325" s="145"/>
    </row>
    <row r="326" spans="1:60" ht="114.75" hidden="1" customHeight="1" x14ac:dyDescent="0.2">
      <c r="A326" s="324">
        <v>106</v>
      </c>
      <c r="B326" s="324" t="s">
        <v>547</v>
      </c>
      <c r="C326" s="325" t="str">
        <f>+VLOOKUP(B326,$A$568:$B$606,2,0)</f>
        <v>DIANA PATRICIA GÓMEZ BOTERO</v>
      </c>
      <c r="D326" s="336" t="s">
        <v>441</v>
      </c>
      <c r="E326" s="325"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4" t="s">
        <v>264</v>
      </c>
      <c r="G326" s="203" t="s">
        <v>260</v>
      </c>
      <c r="H326" s="203" t="s">
        <v>35</v>
      </c>
      <c r="I326" s="127" t="s">
        <v>1487</v>
      </c>
      <c r="J326" s="324" t="s">
        <v>107</v>
      </c>
      <c r="K326" s="337" t="s">
        <v>1490</v>
      </c>
      <c r="L326" s="337" t="s">
        <v>1491</v>
      </c>
      <c r="M326" s="337" t="s">
        <v>1492</v>
      </c>
      <c r="N326" s="324" t="s">
        <v>127</v>
      </c>
      <c r="O326" s="332">
        <f t="shared" ref="O326" si="1414">IF(N326="ALTA",5,IF(N326="MEDIO ALTA",4,IF(N326="MEDIA",3,IF(N326="MEDIO BAJA",2,IF(N326="BAJA",1,0)))))</f>
        <v>1</v>
      </c>
      <c r="P326" s="324" t="s">
        <v>139</v>
      </c>
      <c r="Q326" s="332">
        <f t="shared" ref="Q326" si="1415">IF(P326="ALTO",5,IF(P326="MEDIO-ALTO",4,IF(P326="MEDIO",3,IF(P326="MEDIO-BAJO",2,IF(P326="BAJO",1,0)))))</f>
        <v>5</v>
      </c>
      <c r="R326" s="332">
        <f t="shared" ref="R326" si="1416">Q326*O326</f>
        <v>5</v>
      </c>
      <c r="S326" s="128" t="s">
        <v>315</v>
      </c>
      <c r="T326" s="129">
        <f t="shared" si="1102"/>
        <v>1</v>
      </c>
      <c r="U326" s="325">
        <f t="shared" ref="U326" si="1417">ROUND(AVERAGEIF(T326:T328,"&gt;0"),0)</f>
        <v>1</v>
      </c>
      <c r="V326" s="325">
        <f t="shared" ref="V326" si="1418">U326*0.6</f>
        <v>0.6</v>
      </c>
      <c r="W326" s="203" t="s">
        <v>1493</v>
      </c>
      <c r="X326" s="324">
        <f t="shared" ref="X326" si="1419">IF(S326="No_existen",5*$X$10,Y326*$X$10)</f>
        <v>0.2</v>
      </c>
      <c r="Y326" s="329">
        <f t="shared" ref="Y326" si="1420">ROUND(AVERAGEIF(Z326:Z328,"&gt;0"),0)</f>
        <v>4</v>
      </c>
      <c r="Z326" s="206">
        <f t="shared" si="1103"/>
        <v>4</v>
      </c>
      <c r="AA326" s="203" t="s">
        <v>318</v>
      </c>
      <c r="AB326" s="203"/>
      <c r="AC326" s="329">
        <f t="shared" ref="AC326" si="1421">IF(S326="No_existen",5*$AC$10,AD326*$AC$10)</f>
        <v>0.15</v>
      </c>
      <c r="AD326" s="325">
        <f t="shared" ref="AD326" si="1422">ROUND(AVERAGEIF(AE326:AE328,"&gt;0"),0)</f>
        <v>1</v>
      </c>
      <c r="AE326" s="202">
        <f t="shared" si="1104"/>
        <v>1</v>
      </c>
      <c r="AF326" s="203" t="s">
        <v>295</v>
      </c>
      <c r="AG326" s="203" t="s">
        <v>1496</v>
      </c>
      <c r="AH326" s="329">
        <f t="shared" ref="AH326" si="1423">IF(S326="No_existen",5*$AH$10,AI326*$AH$10)</f>
        <v>0.1</v>
      </c>
      <c r="AI326" s="325">
        <f t="shared" ref="AI326" si="1424">ROUND(AVERAGEIF(AJ326:AJ328,"&gt;0"),0)</f>
        <v>1</v>
      </c>
      <c r="AJ326" s="202">
        <f t="shared" si="1105"/>
        <v>1</v>
      </c>
      <c r="AK326" s="203" t="s">
        <v>292</v>
      </c>
      <c r="AL326" s="203" t="s">
        <v>299</v>
      </c>
      <c r="AM326" s="329">
        <f t="shared" ref="AM326" si="1425">IF(S326="No_existen",5*$AM$10,AN326*$AM$10)</f>
        <v>0.4</v>
      </c>
      <c r="AN326" s="325">
        <f t="shared" ref="AN326" si="1426">ROUND(AVERAGEIF(AO326:AO328,"&gt;0"),0)</f>
        <v>4</v>
      </c>
      <c r="AO326" s="202">
        <f t="shared" si="1375"/>
        <v>4</v>
      </c>
      <c r="AP326" s="203" t="s">
        <v>613</v>
      </c>
      <c r="AQ326" s="325">
        <f t="shared" ref="AQ326" si="1427">ROUND(AVERAGE(U326,Y326,AD326,AI326,AN326),0)</f>
        <v>2</v>
      </c>
      <c r="AR326" s="325" t="str">
        <f t="shared" ref="AR326" si="1428">IF(AQ326&lt;1.5,"FUERTE",IF(AND(AQ326&gt;=1.5,AQ326&lt;2.5),"ACEPTABLE",IF(AQ326&gt;=5,"INEXISTENTE","DÉBIL")))</f>
        <v>ACEPTABLE</v>
      </c>
      <c r="AS326" s="327">
        <f t="shared" ref="AS326" si="1429">IF(R326=0,0,ROUND((R326*AQ326),0))</f>
        <v>10</v>
      </c>
      <c r="AT326" s="327" t="str">
        <f t="shared" ref="AT326" si="1430">IF(AS326&gt;=36,"GRAVE", IF(AS326&lt;=10, "LEVE", "MODERADO"))</f>
        <v>LEVE</v>
      </c>
      <c r="AU326" s="337" t="s">
        <v>1498</v>
      </c>
      <c r="AV326" s="338">
        <v>0.81</v>
      </c>
      <c r="AW326" s="203" t="s">
        <v>89</v>
      </c>
      <c r="AX326" s="203"/>
      <c r="AY326" s="130"/>
      <c r="AZ326" s="131"/>
      <c r="BA326" s="207"/>
      <c r="BB326" s="145"/>
      <c r="BC326" s="145"/>
      <c r="BD326" s="145"/>
      <c r="BE326" s="145"/>
      <c r="BF326" s="145"/>
      <c r="BG326" s="145"/>
      <c r="BH326" s="145"/>
    </row>
    <row r="327" spans="1:60" ht="63.75" hidden="1" customHeight="1" x14ac:dyDescent="0.2">
      <c r="A327" s="324"/>
      <c r="B327" s="324"/>
      <c r="C327" s="325"/>
      <c r="D327" s="336"/>
      <c r="E327" s="325"/>
      <c r="F327" s="324"/>
      <c r="G327" s="203" t="s">
        <v>260</v>
      </c>
      <c r="H327" s="203" t="s">
        <v>37</v>
      </c>
      <c r="I327" s="127" t="s">
        <v>1488</v>
      </c>
      <c r="J327" s="324"/>
      <c r="K327" s="337"/>
      <c r="L327" s="337"/>
      <c r="M327" s="337"/>
      <c r="N327" s="324"/>
      <c r="O327" s="332"/>
      <c r="P327" s="324"/>
      <c r="Q327" s="332"/>
      <c r="R327" s="332"/>
      <c r="S327" s="128" t="s">
        <v>315</v>
      </c>
      <c r="T327" s="129">
        <f t="shared" si="1102"/>
        <v>1</v>
      </c>
      <c r="U327" s="325"/>
      <c r="V327" s="325"/>
      <c r="W327" s="203" t="s">
        <v>1494</v>
      </c>
      <c r="X327" s="324"/>
      <c r="Y327" s="329"/>
      <c r="Z327" s="206">
        <f t="shared" si="1103"/>
        <v>4</v>
      </c>
      <c r="AA327" s="203" t="s">
        <v>318</v>
      </c>
      <c r="AB327" s="203"/>
      <c r="AC327" s="329"/>
      <c r="AD327" s="325"/>
      <c r="AE327" s="202">
        <f t="shared" si="1104"/>
        <v>1</v>
      </c>
      <c r="AF327" s="203" t="s">
        <v>295</v>
      </c>
      <c r="AG327" s="203" t="s">
        <v>1497</v>
      </c>
      <c r="AH327" s="329"/>
      <c r="AI327" s="325"/>
      <c r="AJ327" s="202">
        <f t="shared" si="1105"/>
        <v>1</v>
      </c>
      <c r="AK327" s="203" t="s">
        <v>292</v>
      </c>
      <c r="AL327" s="203" t="s">
        <v>300</v>
      </c>
      <c r="AM327" s="329"/>
      <c r="AN327" s="325"/>
      <c r="AO327" s="202">
        <f t="shared" si="1375"/>
        <v>4</v>
      </c>
      <c r="AP327" s="203" t="s">
        <v>613</v>
      </c>
      <c r="AQ327" s="325"/>
      <c r="AR327" s="325"/>
      <c r="AS327" s="327"/>
      <c r="AT327" s="327"/>
      <c r="AU327" s="337"/>
      <c r="AV327" s="337"/>
      <c r="AW327" s="203" t="s">
        <v>89</v>
      </c>
      <c r="AX327" s="203"/>
      <c r="AY327" s="130"/>
      <c r="AZ327" s="131"/>
      <c r="BA327" s="207"/>
      <c r="BB327" s="145"/>
      <c r="BC327" s="145"/>
      <c r="BD327" s="145"/>
      <c r="BE327" s="145"/>
      <c r="BF327" s="145"/>
      <c r="BG327" s="145"/>
      <c r="BH327" s="145"/>
    </row>
    <row r="328" spans="1:60" ht="63.75" hidden="1" customHeight="1" x14ac:dyDescent="0.2">
      <c r="A328" s="324"/>
      <c r="B328" s="324"/>
      <c r="C328" s="325"/>
      <c r="D328" s="336"/>
      <c r="E328" s="325"/>
      <c r="F328" s="324"/>
      <c r="G328" s="203" t="s">
        <v>260</v>
      </c>
      <c r="H328" s="203" t="s">
        <v>226</v>
      </c>
      <c r="I328" s="128" t="s">
        <v>1489</v>
      </c>
      <c r="J328" s="324"/>
      <c r="K328" s="337"/>
      <c r="L328" s="337"/>
      <c r="M328" s="337"/>
      <c r="N328" s="324"/>
      <c r="O328" s="332"/>
      <c r="P328" s="324"/>
      <c r="Q328" s="332"/>
      <c r="R328" s="332"/>
      <c r="S328" s="128" t="s">
        <v>315</v>
      </c>
      <c r="T328" s="129">
        <f t="shared" si="1102"/>
        <v>1</v>
      </c>
      <c r="U328" s="325"/>
      <c r="V328" s="325"/>
      <c r="W328" s="203" t="s">
        <v>1495</v>
      </c>
      <c r="X328" s="324"/>
      <c r="Y328" s="329"/>
      <c r="Z328" s="206">
        <f t="shared" si="1103"/>
        <v>4</v>
      </c>
      <c r="AA328" s="203" t="s">
        <v>318</v>
      </c>
      <c r="AB328" s="203"/>
      <c r="AC328" s="329"/>
      <c r="AD328" s="325"/>
      <c r="AE328" s="202">
        <f t="shared" si="1104"/>
        <v>1</v>
      </c>
      <c r="AF328" s="203" t="s">
        <v>295</v>
      </c>
      <c r="AG328" s="203" t="s">
        <v>1127</v>
      </c>
      <c r="AH328" s="329"/>
      <c r="AI328" s="325"/>
      <c r="AJ328" s="202">
        <f t="shared" si="1105"/>
        <v>1</v>
      </c>
      <c r="AK328" s="203" t="s">
        <v>292</v>
      </c>
      <c r="AL328" s="203" t="s">
        <v>302</v>
      </c>
      <c r="AM328" s="329"/>
      <c r="AN328" s="325"/>
      <c r="AO328" s="202">
        <f t="shared" si="1375"/>
        <v>4</v>
      </c>
      <c r="AP328" s="203" t="s">
        <v>613</v>
      </c>
      <c r="AQ328" s="325"/>
      <c r="AR328" s="325"/>
      <c r="AS328" s="327"/>
      <c r="AT328" s="327"/>
      <c r="AU328" s="337"/>
      <c r="AV328" s="337"/>
      <c r="AW328" s="203" t="s">
        <v>89</v>
      </c>
      <c r="AX328" s="203"/>
      <c r="AY328" s="130"/>
      <c r="AZ328" s="131"/>
      <c r="BA328" s="207"/>
      <c r="BB328" s="145"/>
      <c r="BC328" s="145"/>
      <c r="BD328" s="145"/>
      <c r="BE328" s="145"/>
      <c r="BF328" s="145"/>
      <c r="BG328" s="145"/>
      <c r="BH328" s="145"/>
    </row>
    <row r="329" spans="1:60" ht="81" hidden="1" customHeight="1" x14ac:dyDescent="0.2">
      <c r="A329" s="324">
        <v>107</v>
      </c>
      <c r="B329" s="324" t="s">
        <v>546</v>
      </c>
      <c r="C329" s="325" t="str">
        <f>+VLOOKUP(B329,$A$568:$B$606,2,0)</f>
        <v>FRANCISCO ANTONIO URIBE GÓMEZ</v>
      </c>
      <c r="D329" s="336" t="s">
        <v>438</v>
      </c>
      <c r="E329" s="325"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4" t="s">
        <v>264</v>
      </c>
      <c r="G329" s="203" t="s">
        <v>261</v>
      </c>
      <c r="H329" s="203" t="s">
        <v>39</v>
      </c>
      <c r="I329" s="128" t="s">
        <v>1523</v>
      </c>
      <c r="J329" s="324" t="s">
        <v>107</v>
      </c>
      <c r="K329" s="324" t="s">
        <v>1526</v>
      </c>
      <c r="L329" s="324" t="s">
        <v>1527</v>
      </c>
      <c r="M329" s="324" t="s">
        <v>1528</v>
      </c>
      <c r="N329" s="324" t="s">
        <v>147</v>
      </c>
      <c r="O329" s="332">
        <f t="shared" ref="O329" si="1431">IF(N329="ALTA",5,IF(N329="MEDIO ALTA",4,IF(N329="MEDIA",3,IF(N329="MEDIO BAJA",2,IF(N329="BAJA",1,0)))))</f>
        <v>2</v>
      </c>
      <c r="P329" s="324" t="s">
        <v>140</v>
      </c>
      <c r="Q329" s="332">
        <f t="shared" ref="Q329" si="1432">IF(P329="ALTO",5,IF(P329="MEDIO-ALTO",4,IF(P329="MEDIO",3,IF(P329="MEDIO-BAJO",2,IF(P329="BAJO",1,0)))))</f>
        <v>3</v>
      </c>
      <c r="R329" s="332">
        <f t="shared" ref="R329" si="1433">Q329*O329</f>
        <v>6</v>
      </c>
      <c r="S329" s="128" t="s">
        <v>315</v>
      </c>
      <c r="T329" s="129">
        <f t="shared" si="1102"/>
        <v>1</v>
      </c>
      <c r="U329" s="325">
        <f t="shared" ref="U329" si="1434">ROUND(AVERAGEIF(T329:T331,"&gt;0"),0)</f>
        <v>1</v>
      </c>
      <c r="V329" s="325">
        <f t="shared" ref="V329" si="1435">U329*0.6</f>
        <v>0.6</v>
      </c>
      <c r="W329" s="203" t="s">
        <v>1529</v>
      </c>
      <c r="X329" s="324">
        <f t="shared" ref="X329" si="1436">IF(S329="No_existen",5*$X$10,Y329*$X$10)</f>
        <v>0.2</v>
      </c>
      <c r="Y329" s="329">
        <f t="shared" ref="Y329" si="1437">ROUND(AVERAGEIF(Z329:Z331,"&gt;0"),0)</f>
        <v>4</v>
      </c>
      <c r="Z329" s="206">
        <f t="shared" si="1103"/>
        <v>4</v>
      </c>
      <c r="AA329" s="203" t="s">
        <v>318</v>
      </c>
      <c r="AB329" s="203"/>
      <c r="AC329" s="329">
        <f t="shared" ref="AC329" si="1438">IF(S329="No_existen",5*$AC$10,AD329*$AC$10)</f>
        <v>0.15</v>
      </c>
      <c r="AD329" s="325">
        <f t="shared" ref="AD329" si="1439">ROUND(AVERAGEIF(AE329:AE331,"&gt;0"),0)</f>
        <v>1</v>
      </c>
      <c r="AE329" s="202">
        <f t="shared" si="1104"/>
        <v>1</v>
      </c>
      <c r="AF329" s="203" t="s">
        <v>295</v>
      </c>
      <c r="AG329" s="203" t="s">
        <v>1530</v>
      </c>
      <c r="AH329" s="329">
        <f t="shared" ref="AH329" si="1440">IF(S329="No_existen",5*$AH$10,AI329*$AH$10)</f>
        <v>0.1</v>
      </c>
      <c r="AI329" s="325">
        <f t="shared" ref="AI329" si="1441">ROUND(AVERAGEIF(AJ329:AJ331,"&gt;0"),0)</f>
        <v>1</v>
      </c>
      <c r="AJ329" s="202">
        <f t="shared" si="1105"/>
        <v>1</v>
      </c>
      <c r="AK329" s="203" t="s">
        <v>292</v>
      </c>
      <c r="AL329" s="203" t="s">
        <v>449</v>
      </c>
      <c r="AM329" s="329">
        <f t="shared" ref="AM329" si="1442">IF(S329="No_existen",5*$AM$10,AN329*$AM$10)</f>
        <v>0.1</v>
      </c>
      <c r="AN329" s="325">
        <f t="shared" ref="AN329" si="1443">ROUND(AVERAGEIF(AO329:AO331,"&gt;0"),0)</f>
        <v>1</v>
      </c>
      <c r="AO329" s="202">
        <f t="shared" si="1375"/>
        <v>1</v>
      </c>
      <c r="AP329" s="203" t="s">
        <v>614</v>
      </c>
      <c r="AQ329" s="325">
        <f t="shared" ref="AQ329" si="1444">ROUND(AVERAGE(U329,Y329,AD329,AI329,AN329),0)</f>
        <v>2</v>
      </c>
      <c r="AR329" s="325" t="str">
        <f t="shared" ref="AR329" si="1445">IF(AQ329&lt;1.5,"FUERTE",IF(AND(AQ329&gt;=1.5,AQ329&lt;2.5),"ACEPTABLE",IF(AQ329&gt;=5,"INEXISTENTE","DÉBIL")))</f>
        <v>ACEPTABLE</v>
      </c>
      <c r="AS329" s="327">
        <f t="shared" ref="AS329" si="1446">IF(R329=0,0,ROUND((R329*AQ329),0))</f>
        <v>12</v>
      </c>
      <c r="AT329" s="327" t="str">
        <f t="shared" ref="AT329" si="1447">IF(AS329&gt;=36,"GRAVE", IF(AS329&lt;=10, "LEVE", "MODERADO"))</f>
        <v>MODERADO</v>
      </c>
      <c r="AU329" s="336" t="s">
        <v>1531</v>
      </c>
      <c r="AV329" s="341">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4"/>
      <c r="B330" s="324"/>
      <c r="C330" s="325"/>
      <c r="D330" s="336"/>
      <c r="E330" s="325"/>
      <c r="F330" s="324"/>
      <c r="G330" s="203" t="s">
        <v>261</v>
      </c>
      <c r="H330" s="203" t="s">
        <v>39</v>
      </c>
      <c r="I330" s="128" t="s">
        <v>1524</v>
      </c>
      <c r="J330" s="324"/>
      <c r="K330" s="324"/>
      <c r="L330" s="324"/>
      <c r="M330" s="324"/>
      <c r="N330" s="324"/>
      <c r="O330" s="332"/>
      <c r="P330" s="324"/>
      <c r="Q330" s="332"/>
      <c r="R330" s="332"/>
      <c r="S330" s="128"/>
      <c r="T330" s="129">
        <f t="shared" si="1102"/>
        <v>0</v>
      </c>
      <c r="U330" s="325"/>
      <c r="V330" s="325"/>
      <c r="W330" s="203"/>
      <c r="X330" s="324"/>
      <c r="Y330" s="329"/>
      <c r="Z330" s="206">
        <f t="shared" si="1103"/>
        <v>0</v>
      </c>
      <c r="AA330" s="203"/>
      <c r="AB330" s="203"/>
      <c r="AC330" s="329"/>
      <c r="AD330" s="325"/>
      <c r="AE330" s="202">
        <f t="shared" si="1104"/>
        <v>0</v>
      </c>
      <c r="AF330" s="203"/>
      <c r="AG330" s="203"/>
      <c r="AH330" s="329"/>
      <c r="AI330" s="325"/>
      <c r="AJ330" s="202">
        <f t="shared" si="1105"/>
        <v>0</v>
      </c>
      <c r="AK330" s="203"/>
      <c r="AL330" s="203"/>
      <c r="AM330" s="329"/>
      <c r="AN330" s="325"/>
      <c r="AO330" s="202">
        <f t="shared" si="1375"/>
        <v>0</v>
      </c>
      <c r="AP330" s="203"/>
      <c r="AQ330" s="325"/>
      <c r="AR330" s="325"/>
      <c r="AS330" s="327"/>
      <c r="AT330" s="327"/>
      <c r="AU330" s="336"/>
      <c r="AV330" s="336"/>
      <c r="AW330" s="203"/>
      <c r="AX330" s="203"/>
      <c r="AY330" s="130"/>
      <c r="AZ330" s="131"/>
      <c r="BA330" s="207"/>
      <c r="BB330" s="145"/>
      <c r="BC330" s="145"/>
      <c r="BD330" s="145"/>
      <c r="BE330" s="145"/>
      <c r="BF330" s="145"/>
      <c r="BG330" s="145"/>
      <c r="BH330" s="145"/>
    </row>
    <row r="331" spans="1:60" ht="63.75" hidden="1" customHeight="1" x14ac:dyDescent="0.2">
      <c r="A331" s="324"/>
      <c r="B331" s="324"/>
      <c r="C331" s="325"/>
      <c r="D331" s="336"/>
      <c r="E331" s="325"/>
      <c r="F331" s="324"/>
      <c r="G331" s="203" t="s">
        <v>261</v>
      </c>
      <c r="H331" s="203" t="s">
        <v>39</v>
      </c>
      <c r="I331" s="128" t="s">
        <v>1525</v>
      </c>
      <c r="J331" s="324"/>
      <c r="K331" s="324"/>
      <c r="L331" s="324"/>
      <c r="M331" s="324"/>
      <c r="N331" s="324"/>
      <c r="O331" s="332"/>
      <c r="P331" s="324"/>
      <c r="Q331" s="332"/>
      <c r="R331" s="332"/>
      <c r="S331" s="128"/>
      <c r="T331" s="129">
        <f t="shared" ref="T331:T340" si="1448">IF(S331=$S$542,1,IF(S331=$S$538,5,IF(S331=$S$539,4,IF(S331=$S$540,3,IF(S331=$S$541,2,0)))))</f>
        <v>0</v>
      </c>
      <c r="U331" s="325"/>
      <c r="V331" s="325"/>
      <c r="W331" s="203"/>
      <c r="X331" s="324"/>
      <c r="Y331" s="329"/>
      <c r="Z331" s="206">
        <f t="shared" ref="Z331:Z340" si="1449">IF(AA331=$AA$540,1,IF(AA331=$AA$539,2,IF(AA331=$AA$538,4,IF(S331="No_existen",5,0))))</f>
        <v>0</v>
      </c>
      <c r="AA331" s="203"/>
      <c r="AB331" s="203"/>
      <c r="AC331" s="329"/>
      <c r="AD331" s="325"/>
      <c r="AE331" s="202">
        <f t="shared" ref="AE331:AE340" si="1450">IF(AF331=$AG$539,1,IF(AF331=$AG$538,4,IF(S331="No_existen",5,0)))</f>
        <v>0</v>
      </c>
      <c r="AF331" s="203"/>
      <c r="AG331" s="203"/>
      <c r="AH331" s="329"/>
      <c r="AI331" s="325"/>
      <c r="AJ331" s="202">
        <f t="shared" ref="AJ331:AJ340" si="1451">IF(AK331=$AK$538,1,IF(AK331=$AK$539,4,IF(S331="No_existen",5,0)))</f>
        <v>0</v>
      </c>
      <c r="AK331" s="203"/>
      <c r="AL331" s="203"/>
      <c r="AM331" s="329"/>
      <c r="AN331" s="325"/>
      <c r="AO331" s="202">
        <f t="shared" si="1375"/>
        <v>0</v>
      </c>
      <c r="AP331" s="203"/>
      <c r="AQ331" s="325"/>
      <c r="AR331" s="325"/>
      <c r="AS331" s="327"/>
      <c r="AT331" s="327"/>
      <c r="AU331" s="336"/>
      <c r="AV331" s="336"/>
      <c r="AW331" s="203"/>
      <c r="AX331" s="203"/>
      <c r="AY331" s="130"/>
      <c r="AZ331" s="131"/>
      <c r="BA331" s="207"/>
      <c r="BB331" s="145"/>
      <c r="BC331" s="145"/>
      <c r="BD331" s="145"/>
      <c r="BE331" s="145"/>
      <c r="BF331" s="145"/>
      <c r="BG331" s="145"/>
      <c r="BH331" s="145"/>
    </row>
    <row r="332" spans="1:60" ht="63.75" hidden="1" customHeight="1" x14ac:dyDescent="0.2">
      <c r="A332" s="324">
        <v>108</v>
      </c>
      <c r="B332" s="324" t="s">
        <v>182</v>
      </c>
      <c r="C332" s="325" t="str">
        <f>+VLOOKUP(B332,$A$568:$B$606,2,0)</f>
        <v>MARGARITA MARIA FAJARDO TORRES</v>
      </c>
      <c r="D332" s="336" t="s">
        <v>150</v>
      </c>
      <c r="E332" s="325"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4" t="s">
        <v>265</v>
      </c>
      <c r="G332" s="203" t="s">
        <v>260</v>
      </c>
      <c r="H332" s="203" t="s">
        <v>37</v>
      </c>
      <c r="I332" s="127" t="s">
        <v>1533</v>
      </c>
      <c r="J332" s="324" t="s">
        <v>105</v>
      </c>
      <c r="K332" s="337" t="s">
        <v>1534</v>
      </c>
      <c r="L332" s="337" t="s">
        <v>1535</v>
      </c>
      <c r="M332" s="337" t="s">
        <v>1536</v>
      </c>
      <c r="N332" s="324" t="s">
        <v>127</v>
      </c>
      <c r="O332" s="332">
        <f t="shared" ref="O332" si="1452">IF(N332="ALTA",5,IF(N332="MEDIO ALTA",4,IF(N332="MEDIA",3,IF(N332="MEDIO BAJA",2,IF(N332="BAJA",1,0)))))</f>
        <v>1</v>
      </c>
      <c r="P332" s="324" t="s">
        <v>141</v>
      </c>
      <c r="Q332" s="332">
        <f t="shared" ref="Q332" si="1453">IF(P332="ALTO",5,IF(P332="MEDIO-ALTO",4,IF(P332="MEDIO",3,IF(P332="MEDIO-BAJO",2,IF(P332="BAJO",1,0)))))</f>
        <v>1</v>
      </c>
      <c r="R332" s="332">
        <f t="shared" ref="R332" si="1454">Q332*O332</f>
        <v>1</v>
      </c>
      <c r="S332" s="128" t="s">
        <v>315</v>
      </c>
      <c r="T332" s="129">
        <f t="shared" si="1448"/>
        <v>1</v>
      </c>
      <c r="U332" s="325">
        <f t="shared" ref="U332" si="1455">ROUND(AVERAGEIF(T332:T334,"&gt;0"),0)</f>
        <v>1</v>
      </c>
      <c r="V332" s="325">
        <f t="shared" ref="V332" si="1456">U332*0.6</f>
        <v>0.6</v>
      </c>
      <c r="W332" s="203" t="s">
        <v>1537</v>
      </c>
      <c r="X332" s="324">
        <f t="shared" ref="X332" si="1457">IF(S332="No_existen",5*$X$10,Y332*$X$10)</f>
        <v>0.05</v>
      </c>
      <c r="Y332" s="329">
        <f t="shared" ref="Y332" si="1458">ROUND(AVERAGEIF(Z332:Z334,"&gt;0"),0)</f>
        <v>1</v>
      </c>
      <c r="Z332" s="206">
        <f t="shared" si="1449"/>
        <v>1</v>
      </c>
      <c r="AA332" s="203" t="s">
        <v>320</v>
      </c>
      <c r="AB332" s="203" t="s">
        <v>1538</v>
      </c>
      <c r="AC332" s="329">
        <f t="shared" ref="AC332" si="1459">IF(S332="No_existen",5*$AC$10,AD332*$AC$10)</f>
        <v>0.15</v>
      </c>
      <c r="AD332" s="325">
        <f t="shared" ref="AD332" si="1460">ROUND(AVERAGEIF(AE332:AE334,"&gt;0"),0)</f>
        <v>1</v>
      </c>
      <c r="AE332" s="202">
        <f t="shared" si="1450"/>
        <v>1</v>
      </c>
      <c r="AF332" s="203" t="s">
        <v>295</v>
      </c>
      <c r="AG332" s="203" t="s">
        <v>1539</v>
      </c>
      <c r="AH332" s="329">
        <f t="shared" ref="AH332" si="1461">IF(S332="No_existen",5*$AH$10,AI332*$AH$10)</f>
        <v>0.1</v>
      </c>
      <c r="AI332" s="325">
        <f t="shared" ref="AI332" si="1462">ROUND(AVERAGEIF(AJ332:AJ334,"&gt;0"),0)</f>
        <v>1</v>
      </c>
      <c r="AJ332" s="202">
        <f t="shared" si="1451"/>
        <v>1</v>
      </c>
      <c r="AK332" s="203" t="s">
        <v>292</v>
      </c>
      <c r="AL332" s="203" t="s">
        <v>300</v>
      </c>
      <c r="AM332" s="329">
        <f t="shared" ref="AM332" si="1463">IF(S332="No_existen",5*$AM$10,AN332*$AM$10)</f>
        <v>0.1</v>
      </c>
      <c r="AN332" s="325">
        <f t="shared" ref="AN332" si="1464">ROUND(AVERAGEIF(AO332:AO334,"&gt;0"),0)</f>
        <v>1</v>
      </c>
      <c r="AO332" s="202">
        <f t="shared" si="1375"/>
        <v>1</v>
      </c>
      <c r="AP332" s="203" t="s">
        <v>614</v>
      </c>
      <c r="AQ332" s="325">
        <f t="shared" ref="AQ332" si="1465">ROUND(AVERAGE(U332,Y332,AD332,AI332,AN332),0)</f>
        <v>1</v>
      </c>
      <c r="AR332" s="325" t="str">
        <f t="shared" ref="AR332" si="1466">IF(AQ332&lt;1.5,"FUERTE",IF(AND(AQ332&gt;=1.5,AQ332&lt;2.5),"ACEPTABLE",IF(AQ332&gt;=5,"INEXISTENTE","DÉBIL")))</f>
        <v>FUERTE</v>
      </c>
      <c r="AS332" s="327">
        <f t="shared" ref="AS332" si="1467">IF(R332=0,0,ROUND((R332*AQ332),0))</f>
        <v>1</v>
      </c>
      <c r="AT332" s="327" t="str">
        <f t="shared" ref="AT332" si="1468">IF(AS332&gt;=36,"GRAVE", IF(AS332&lt;=10, "LEVE", "MODERADO"))</f>
        <v>LEVE</v>
      </c>
      <c r="AU332" s="338" t="s">
        <v>1540</v>
      </c>
      <c r="AV332" s="338" t="s">
        <v>1541</v>
      </c>
      <c r="AW332" s="203" t="s">
        <v>89</v>
      </c>
      <c r="AX332" s="203"/>
      <c r="AY332" s="130"/>
      <c r="AZ332" s="131"/>
      <c r="BA332" s="207"/>
      <c r="BB332" s="145"/>
      <c r="BC332" s="145"/>
      <c r="BD332" s="145"/>
      <c r="BE332" s="145"/>
      <c r="BF332" s="145"/>
      <c r="BG332" s="145"/>
      <c r="BH332" s="145"/>
    </row>
    <row r="333" spans="1:60" ht="63.75" hidden="1" customHeight="1" x14ac:dyDescent="0.2">
      <c r="A333" s="324"/>
      <c r="B333" s="324"/>
      <c r="C333" s="325"/>
      <c r="D333" s="336"/>
      <c r="E333" s="325"/>
      <c r="F333" s="324"/>
      <c r="G333" s="203"/>
      <c r="H333" s="203"/>
      <c r="I333" s="127"/>
      <c r="J333" s="324"/>
      <c r="K333" s="337"/>
      <c r="L333" s="337"/>
      <c r="M333" s="337"/>
      <c r="N333" s="324"/>
      <c r="O333" s="332"/>
      <c r="P333" s="324"/>
      <c r="Q333" s="332"/>
      <c r="R333" s="332"/>
      <c r="S333" s="128"/>
      <c r="T333" s="129">
        <f t="shared" si="1448"/>
        <v>0</v>
      </c>
      <c r="U333" s="325"/>
      <c r="V333" s="325"/>
      <c r="W333" s="203"/>
      <c r="X333" s="324"/>
      <c r="Y333" s="329"/>
      <c r="Z333" s="206">
        <f t="shared" si="1449"/>
        <v>0</v>
      </c>
      <c r="AA333" s="203"/>
      <c r="AB333" s="203"/>
      <c r="AC333" s="329"/>
      <c r="AD333" s="325"/>
      <c r="AE333" s="202">
        <f t="shared" si="1450"/>
        <v>0</v>
      </c>
      <c r="AF333" s="203"/>
      <c r="AG333" s="203"/>
      <c r="AH333" s="329"/>
      <c r="AI333" s="325"/>
      <c r="AJ333" s="202">
        <f t="shared" si="1451"/>
        <v>0</v>
      </c>
      <c r="AK333" s="203"/>
      <c r="AL333" s="203"/>
      <c r="AM333" s="329"/>
      <c r="AN333" s="325"/>
      <c r="AO333" s="202">
        <f t="shared" si="1375"/>
        <v>0</v>
      </c>
      <c r="AP333" s="203"/>
      <c r="AQ333" s="325"/>
      <c r="AR333" s="325"/>
      <c r="AS333" s="327"/>
      <c r="AT333" s="327"/>
      <c r="AU333" s="337"/>
      <c r="AV333" s="337"/>
      <c r="AW333" s="203" t="s">
        <v>89</v>
      </c>
      <c r="AX333" s="203"/>
      <c r="AY333" s="130"/>
      <c r="AZ333" s="131"/>
      <c r="BA333" s="207"/>
      <c r="BB333" s="145"/>
      <c r="BC333" s="145"/>
      <c r="BD333" s="145"/>
      <c r="BE333" s="145"/>
      <c r="BF333" s="145"/>
      <c r="BG333" s="145"/>
      <c r="BH333" s="145"/>
    </row>
    <row r="334" spans="1:60" ht="63.75" hidden="1" customHeight="1" x14ac:dyDescent="0.2">
      <c r="A334" s="324"/>
      <c r="B334" s="324"/>
      <c r="C334" s="325"/>
      <c r="D334" s="336"/>
      <c r="E334" s="325"/>
      <c r="F334" s="324"/>
      <c r="G334" s="203"/>
      <c r="H334" s="203"/>
      <c r="I334" s="127"/>
      <c r="J334" s="324"/>
      <c r="K334" s="337"/>
      <c r="L334" s="337"/>
      <c r="M334" s="337"/>
      <c r="N334" s="324"/>
      <c r="O334" s="332"/>
      <c r="P334" s="324"/>
      <c r="Q334" s="332"/>
      <c r="R334" s="332"/>
      <c r="S334" s="128"/>
      <c r="T334" s="129">
        <f t="shared" si="1448"/>
        <v>0</v>
      </c>
      <c r="U334" s="325"/>
      <c r="V334" s="325"/>
      <c r="W334" s="203"/>
      <c r="X334" s="324"/>
      <c r="Y334" s="329"/>
      <c r="Z334" s="206">
        <f t="shared" si="1449"/>
        <v>0</v>
      </c>
      <c r="AA334" s="203"/>
      <c r="AB334" s="203"/>
      <c r="AC334" s="329"/>
      <c r="AD334" s="325"/>
      <c r="AE334" s="202">
        <f t="shared" si="1450"/>
        <v>0</v>
      </c>
      <c r="AF334" s="203"/>
      <c r="AG334" s="203"/>
      <c r="AH334" s="329"/>
      <c r="AI334" s="325"/>
      <c r="AJ334" s="202">
        <f t="shared" si="1451"/>
        <v>0</v>
      </c>
      <c r="AK334" s="203"/>
      <c r="AL334" s="203"/>
      <c r="AM334" s="329"/>
      <c r="AN334" s="325"/>
      <c r="AO334" s="202">
        <f t="shared" si="1375"/>
        <v>0</v>
      </c>
      <c r="AP334" s="203"/>
      <c r="AQ334" s="325"/>
      <c r="AR334" s="325"/>
      <c r="AS334" s="327"/>
      <c r="AT334" s="327"/>
      <c r="AU334" s="337"/>
      <c r="AV334" s="337"/>
      <c r="AW334" s="203" t="s">
        <v>89</v>
      </c>
      <c r="AX334" s="203"/>
      <c r="AY334" s="130"/>
      <c r="AZ334" s="131"/>
      <c r="BA334" s="207"/>
      <c r="BB334" s="145"/>
      <c r="BC334" s="145"/>
      <c r="BD334" s="145"/>
      <c r="BE334" s="145"/>
      <c r="BF334" s="145"/>
      <c r="BG334" s="145"/>
      <c r="BH334" s="145"/>
    </row>
    <row r="335" spans="1:60" ht="63.75" hidden="1" customHeight="1" x14ac:dyDescent="0.2">
      <c r="A335" s="324">
        <v>109</v>
      </c>
      <c r="B335" s="324" t="s">
        <v>175</v>
      </c>
      <c r="C335" s="325" t="str">
        <f>+VLOOKUP(B335,$A$568:$B$606,2,0)</f>
        <v>LUZ SOCORRO LEONTES LENNIS</v>
      </c>
      <c r="D335" s="336" t="s">
        <v>165</v>
      </c>
      <c r="E335" s="325"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4" t="s">
        <v>265</v>
      </c>
      <c r="G335" s="203" t="s">
        <v>261</v>
      </c>
      <c r="H335" s="203" t="s">
        <v>225</v>
      </c>
      <c r="I335" s="229" t="s">
        <v>489</v>
      </c>
      <c r="J335" s="324" t="s">
        <v>111</v>
      </c>
      <c r="K335" s="337" t="s">
        <v>1547</v>
      </c>
      <c r="L335" s="337" t="s">
        <v>1548</v>
      </c>
      <c r="M335" s="337" t="s">
        <v>1549</v>
      </c>
      <c r="N335" s="324" t="s">
        <v>127</v>
      </c>
      <c r="O335" s="332">
        <f t="shared" ref="O335" si="1469">IF(N335="ALTA",5,IF(N335="MEDIO ALTA",4,IF(N335="MEDIA",3,IF(N335="MEDIO BAJA",2,IF(N335="BAJA",1,0)))))</f>
        <v>1</v>
      </c>
      <c r="P335" s="324" t="s">
        <v>141</v>
      </c>
      <c r="Q335" s="332">
        <f t="shared" ref="Q335" si="1470">IF(P335="ALTO",5,IF(P335="MEDIO-ALTO",4,IF(P335="MEDIO",3,IF(P335="MEDIO-BAJO",2,IF(P335="BAJO",1,0)))))</f>
        <v>1</v>
      </c>
      <c r="R335" s="332">
        <f t="shared" ref="R335" si="1471">Q335*O335</f>
        <v>1</v>
      </c>
      <c r="S335" s="128" t="s">
        <v>315</v>
      </c>
      <c r="T335" s="129">
        <f t="shared" si="1448"/>
        <v>1</v>
      </c>
      <c r="U335" s="325">
        <f t="shared" ref="U335" si="1472">ROUND(AVERAGEIF(T335:T337,"&gt;0"),0)</f>
        <v>1</v>
      </c>
      <c r="V335" s="325">
        <f t="shared" ref="V335" si="1473">U335*0.6</f>
        <v>0.6</v>
      </c>
      <c r="W335" s="203" t="s">
        <v>1556</v>
      </c>
      <c r="X335" s="324">
        <f t="shared" ref="X335" si="1474">IF(S335="No_existen",5*$X$10,Y335*$X$10)</f>
        <v>0.2</v>
      </c>
      <c r="Y335" s="329">
        <f t="shared" ref="Y335" si="1475">ROUND(AVERAGEIF(Z335:Z337,"&gt;0"),0)</f>
        <v>4</v>
      </c>
      <c r="Z335" s="206">
        <f t="shared" si="1449"/>
        <v>4</v>
      </c>
      <c r="AA335" s="203" t="s">
        <v>318</v>
      </c>
      <c r="AB335" s="203"/>
      <c r="AC335" s="329">
        <f t="shared" ref="AC335" si="1476">IF(S335="No_existen",5*$AC$10,AD335*$AC$10)</f>
        <v>0.15</v>
      </c>
      <c r="AD335" s="325">
        <f t="shared" ref="AD335" si="1477">ROUND(AVERAGEIF(AE335:AE337,"&gt;0"),0)</f>
        <v>1</v>
      </c>
      <c r="AE335" s="202">
        <f t="shared" si="1450"/>
        <v>1</v>
      </c>
      <c r="AF335" s="203" t="s">
        <v>295</v>
      </c>
      <c r="AG335" s="203" t="s">
        <v>1561</v>
      </c>
      <c r="AH335" s="329">
        <f t="shared" ref="AH335" si="1478">IF(S335="No_existen",5*$AH$10,AI335*$AH$10)</f>
        <v>0.1</v>
      </c>
      <c r="AI335" s="325">
        <f t="shared" ref="AI335" si="1479">ROUND(AVERAGEIF(AJ335:AJ337,"&gt;0"),0)</f>
        <v>1</v>
      </c>
      <c r="AJ335" s="202">
        <f t="shared" si="1451"/>
        <v>1</v>
      </c>
      <c r="AK335" s="203" t="s">
        <v>292</v>
      </c>
      <c r="AL335" s="203" t="s">
        <v>300</v>
      </c>
      <c r="AM335" s="329">
        <f t="shared" ref="AM335" si="1480">IF(S335="No_existen",5*$AM$10,AN335*$AM$10)</f>
        <v>0.1</v>
      </c>
      <c r="AN335" s="325">
        <f t="shared" ref="AN335" si="1481">ROUND(AVERAGEIF(AO335:AO337,"&gt;0"),0)</f>
        <v>1</v>
      </c>
      <c r="AO335" s="202">
        <f t="shared" si="1375"/>
        <v>1</v>
      </c>
      <c r="AP335" s="203" t="s">
        <v>614</v>
      </c>
      <c r="AQ335" s="325">
        <f t="shared" ref="AQ335" si="1482">ROUND(AVERAGE(U335,Y335,AD335,AI335,AN335),0)</f>
        <v>2</v>
      </c>
      <c r="AR335" s="325" t="str">
        <f t="shared" ref="AR335" si="1483">IF(AQ335&lt;1.5,"FUERTE",IF(AND(AQ335&gt;=1.5,AQ335&lt;2.5),"ACEPTABLE",IF(AQ335&gt;=5,"INEXISTENTE","DÉBIL")))</f>
        <v>ACEPTABLE</v>
      </c>
      <c r="AS335" s="327">
        <f t="shared" ref="AS335" si="1484">IF(R335=0,0,ROUND((R335*AQ335),0))</f>
        <v>2</v>
      </c>
      <c r="AT335" s="327" t="str">
        <f t="shared" ref="AT335" si="1485">IF(AS335&gt;=36,"GRAVE", IF(AS335&lt;=10, "LEVE", "MODERADO"))</f>
        <v>LEVE</v>
      </c>
      <c r="AU335" s="337" t="s">
        <v>1563</v>
      </c>
      <c r="AV335" s="338">
        <v>1</v>
      </c>
      <c r="AW335" s="203" t="s">
        <v>89</v>
      </c>
      <c r="AX335" s="203"/>
      <c r="AY335" s="130"/>
      <c r="AZ335" s="131"/>
      <c r="BA335" s="207"/>
      <c r="BB335" s="145"/>
      <c r="BC335" s="145"/>
      <c r="BD335" s="145"/>
      <c r="BE335" s="145"/>
      <c r="BF335" s="145"/>
      <c r="BG335" s="145"/>
      <c r="BH335" s="145"/>
    </row>
    <row r="336" spans="1:60" ht="63.75" hidden="1" customHeight="1" x14ac:dyDescent="0.2">
      <c r="A336" s="324"/>
      <c r="B336" s="324"/>
      <c r="C336" s="325"/>
      <c r="D336" s="336"/>
      <c r="E336" s="325"/>
      <c r="F336" s="324"/>
      <c r="G336" s="203"/>
      <c r="H336" s="203"/>
      <c r="I336" s="127"/>
      <c r="J336" s="324"/>
      <c r="K336" s="337"/>
      <c r="L336" s="337"/>
      <c r="M336" s="337"/>
      <c r="N336" s="324"/>
      <c r="O336" s="332"/>
      <c r="P336" s="324"/>
      <c r="Q336" s="332"/>
      <c r="R336" s="332"/>
      <c r="S336" s="128"/>
      <c r="T336" s="129">
        <f t="shared" si="1448"/>
        <v>0</v>
      </c>
      <c r="U336" s="325"/>
      <c r="V336" s="325"/>
      <c r="W336" s="203"/>
      <c r="X336" s="324"/>
      <c r="Y336" s="329"/>
      <c r="Z336" s="206">
        <f t="shared" si="1449"/>
        <v>0</v>
      </c>
      <c r="AA336" s="203"/>
      <c r="AB336" s="203"/>
      <c r="AC336" s="329"/>
      <c r="AD336" s="325"/>
      <c r="AE336" s="202">
        <f t="shared" si="1450"/>
        <v>0</v>
      </c>
      <c r="AF336" s="203"/>
      <c r="AG336" s="203"/>
      <c r="AH336" s="329"/>
      <c r="AI336" s="325"/>
      <c r="AJ336" s="202">
        <f t="shared" si="1451"/>
        <v>0</v>
      </c>
      <c r="AK336" s="203"/>
      <c r="AL336" s="203"/>
      <c r="AM336" s="329"/>
      <c r="AN336" s="325"/>
      <c r="AO336" s="202">
        <f t="shared" si="1375"/>
        <v>0</v>
      </c>
      <c r="AP336" s="203"/>
      <c r="AQ336" s="325"/>
      <c r="AR336" s="325"/>
      <c r="AS336" s="327"/>
      <c r="AT336" s="327"/>
      <c r="AU336" s="337"/>
      <c r="AV336" s="337"/>
      <c r="AW336" s="203" t="s">
        <v>89</v>
      </c>
      <c r="AX336" s="203"/>
      <c r="AY336" s="130"/>
      <c r="AZ336" s="131"/>
      <c r="BA336" s="207"/>
      <c r="BB336" s="145"/>
      <c r="BC336" s="145"/>
      <c r="BD336" s="145"/>
      <c r="BE336" s="145"/>
      <c r="BF336" s="145"/>
      <c r="BG336" s="145"/>
      <c r="BH336" s="145"/>
    </row>
    <row r="337" spans="1:60" ht="63.75" hidden="1" customHeight="1" x14ac:dyDescent="0.2">
      <c r="A337" s="324"/>
      <c r="B337" s="324"/>
      <c r="C337" s="325"/>
      <c r="D337" s="336"/>
      <c r="E337" s="325"/>
      <c r="F337" s="324"/>
      <c r="G337" s="203"/>
      <c r="H337" s="203"/>
      <c r="I337" s="128"/>
      <c r="J337" s="324"/>
      <c r="K337" s="337"/>
      <c r="L337" s="337"/>
      <c r="M337" s="337"/>
      <c r="N337" s="324"/>
      <c r="O337" s="332"/>
      <c r="P337" s="324"/>
      <c r="Q337" s="332"/>
      <c r="R337" s="332"/>
      <c r="S337" s="128"/>
      <c r="T337" s="129">
        <f t="shared" si="1448"/>
        <v>0</v>
      </c>
      <c r="U337" s="325"/>
      <c r="V337" s="325"/>
      <c r="W337" s="203"/>
      <c r="X337" s="324"/>
      <c r="Y337" s="329"/>
      <c r="Z337" s="206">
        <f t="shared" si="1449"/>
        <v>0</v>
      </c>
      <c r="AA337" s="203"/>
      <c r="AB337" s="203"/>
      <c r="AC337" s="329"/>
      <c r="AD337" s="325"/>
      <c r="AE337" s="202">
        <f t="shared" si="1450"/>
        <v>0</v>
      </c>
      <c r="AF337" s="203"/>
      <c r="AG337" s="203"/>
      <c r="AH337" s="329"/>
      <c r="AI337" s="325"/>
      <c r="AJ337" s="202">
        <f t="shared" si="1451"/>
        <v>0</v>
      </c>
      <c r="AK337" s="203"/>
      <c r="AL337" s="203"/>
      <c r="AM337" s="329"/>
      <c r="AN337" s="325"/>
      <c r="AO337" s="202">
        <f t="shared" si="1375"/>
        <v>0</v>
      </c>
      <c r="AP337" s="203"/>
      <c r="AQ337" s="325"/>
      <c r="AR337" s="325"/>
      <c r="AS337" s="327"/>
      <c r="AT337" s="327"/>
      <c r="AU337" s="337"/>
      <c r="AV337" s="337"/>
      <c r="AW337" s="203" t="s">
        <v>89</v>
      </c>
      <c r="AX337" s="203"/>
      <c r="AY337" s="130"/>
      <c r="AZ337" s="131"/>
      <c r="BA337" s="207"/>
      <c r="BB337" s="145"/>
      <c r="BC337" s="145"/>
      <c r="BD337" s="145"/>
      <c r="BE337" s="145"/>
      <c r="BF337" s="145"/>
      <c r="BG337" s="145"/>
      <c r="BH337" s="145"/>
    </row>
    <row r="338" spans="1:60" ht="63.75" hidden="1" customHeight="1" x14ac:dyDescent="0.2">
      <c r="A338" s="324">
        <v>110</v>
      </c>
      <c r="B338" s="324" t="s">
        <v>175</v>
      </c>
      <c r="C338" s="325" t="str">
        <f>+VLOOKUP(B338,$A$568:$B$606,2,0)</f>
        <v>LUZ SOCORRO LEONTES LENNIS</v>
      </c>
      <c r="D338" s="336" t="s">
        <v>165</v>
      </c>
      <c r="E338" s="325"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4" t="s">
        <v>265</v>
      </c>
      <c r="G338" s="203" t="s">
        <v>260</v>
      </c>
      <c r="H338" s="203" t="s">
        <v>37</v>
      </c>
      <c r="I338" s="229" t="s">
        <v>487</v>
      </c>
      <c r="J338" s="324" t="s">
        <v>111</v>
      </c>
      <c r="K338" s="337" t="s">
        <v>1550</v>
      </c>
      <c r="L338" s="324" t="s">
        <v>1551</v>
      </c>
      <c r="M338" s="324" t="s">
        <v>1552</v>
      </c>
      <c r="N338" s="324" t="s">
        <v>127</v>
      </c>
      <c r="O338" s="332">
        <f t="shared" ref="O338" si="1486">IF(N338="ALTA",5,IF(N338="MEDIO ALTA",4,IF(N338="MEDIA",3,IF(N338="MEDIO BAJA",2,IF(N338="BAJA",1,0)))))</f>
        <v>1</v>
      </c>
      <c r="P338" s="324" t="s">
        <v>141</v>
      </c>
      <c r="Q338" s="332">
        <f t="shared" ref="Q338" si="1487">IF(P338="ALTO",5,IF(P338="MEDIO-ALTO",4,IF(P338="MEDIO",3,IF(P338="MEDIO-BAJO",2,IF(P338="BAJO",1,0)))))</f>
        <v>1</v>
      </c>
      <c r="R338" s="332">
        <f t="shared" ref="R338" si="1488">Q338*O338</f>
        <v>1</v>
      </c>
      <c r="S338" s="128" t="s">
        <v>315</v>
      </c>
      <c r="T338" s="129">
        <f t="shared" si="1448"/>
        <v>1</v>
      </c>
      <c r="U338" s="325">
        <f t="shared" ref="U338" si="1489">ROUND(AVERAGEIF(T338:T340,"&gt;0"),0)</f>
        <v>1</v>
      </c>
      <c r="V338" s="325">
        <f t="shared" ref="V338" si="1490">U338*0.6</f>
        <v>0.6</v>
      </c>
      <c r="W338" s="203" t="s">
        <v>1557</v>
      </c>
      <c r="X338" s="324">
        <f t="shared" ref="X338" si="1491">IF(S338="No_existen",5*$X$10,Y338*$X$10)</f>
        <v>0.15000000000000002</v>
      </c>
      <c r="Y338" s="329">
        <f t="shared" ref="Y338" si="1492">ROUND(AVERAGEIF(Z338:Z340,"&gt;0"),0)</f>
        <v>3</v>
      </c>
      <c r="Z338" s="206">
        <f t="shared" si="1449"/>
        <v>4</v>
      </c>
      <c r="AA338" s="203" t="s">
        <v>318</v>
      </c>
      <c r="AB338" s="203"/>
      <c r="AC338" s="329">
        <f t="shared" ref="AC338" si="1493">IF(S338="No_existen",5*$AC$10,AD338*$AC$10)</f>
        <v>0.15</v>
      </c>
      <c r="AD338" s="325">
        <f t="shared" ref="AD338" si="1494">ROUND(AVERAGEIF(AE338:AE340,"&gt;0"),0)</f>
        <v>1</v>
      </c>
      <c r="AE338" s="202">
        <f t="shared" si="1450"/>
        <v>1</v>
      </c>
      <c r="AF338" s="203" t="s">
        <v>295</v>
      </c>
      <c r="AG338" s="203" t="s">
        <v>1562</v>
      </c>
      <c r="AH338" s="329">
        <f t="shared" ref="AH338" si="1495">IF(S338="No_existen",5*$AH$10,AI338*$AH$10)</f>
        <v>0.1</v>
      </c>
      <c r="AI338" s="325">
        <f t="shared" ref="AI338" si="1496">ROUND(AVERAGEIF(AJ338:AJ340,"&gt;0"),0)</f>
        <v>1</v>
      </c>
      <c r="AJ338" s="202">
        <f t="shared" si="1451"/>
        <v>1</v>
      </c>
      <c r="AK338" s="203" t="s">
        <v>292</v>
      </c>
      <c r="AL338" s="203" t="s">
        <v>303</v>
      </c>
      <c r="AM338" s="329">
        <f t="shared" ref="AM338" si="1497">IF(S338="No_existen",5*$AM$10,AN338*$AM$10)</f>
        <v>0.1</v>
      </c>
      <c r="AN338" s="325">
        <f t="shared" ref="AN338" si="1498">ROUND(AVERAGEIF(AO338:AO340,"&gt;0"),0)</f>
        <v>1</v>
      </c>
      <c r="AO338" s="202">
        <f t="shared" si="1375"/>
        <v>1</v>
      </c>
      <c r="AP338" s="203" t="s">
        <v>614</v>
      </c>
      <c r="AQ338" s="325">
        <f t="shared" ref="AQ338" si="1499">ROUND(AVERAGE(U338,Y338,AD338,AI338,AN338),0)</f>
        <v>1</v>
      </c>
      <c r="AR338" s="325" t="str">
        <f t="shared" ref="AR338" si="1500">IF(AQ338&lt;1.5,"FUERTE",IF(AND(AQ338&gt;=1.5,AQ338&lt;2.5),"ACEPTABLE",IF(AQ338&gt;=5,"INEXISTENTE","DÉBIL")))</f>
        <v>FUERTE</v>
      </c>
      <c r="AS338" s="327">
        <f t="shared" ref="AS338" si="1501">IF(R338=0,0,ROUND((R338*AQ338),0))</f>
        <v>1</v>
      </c>
      <c r="AT338" s="327" t="str">
        <f t="shared" ref="AT338" si="1502">IF(AS338&gt;=36,"GRAVE", IF(AS338&lt;=10, "LEVE", "MODERADO"))</f>
        <v>LEVE</v>
      </c>
      <c r="AU338" s="334" t="s">
        <v>1564</v>
      </c>
      <c r="AV338" s="338">
        <v>1</v>
      </c>
      <c r="AW338" s="203" t="s">
        <v>89</v>
      </c>
      <c r="AX338" s="203"/>
      <c r="AY338" s="130"/>
      <c r="AZ338" s="131"/>
      <c r="BA338" s="207"/>
      <c r="BB338" s="145"/>
      <c r="BC338" s="145"/>
      <c r="BD338" s="145"/>
      <c r="BE338" s="145"/>
      <c r="BF338" s="145"/>
      <c r="BG338" s="145"/>
      <c r="BH338" s="145"/>
    </row>
    <row r="339" spans="1:60" ht="63.75" hidden="1" customHeight="1" x14ac:dyDescent="0.2">
      <c r="A339" s="324"/>
      <c r="B339" s="324"/>
      <c r="C339" s="325"/>
      <c r="D339" s="336"/>
      <c r="E339" s="325"/>
      <c r="F339" s="324"/>
      <c r="G339" s="203" t="s">
        <v>261</v>
      </c>
      <c r="H339" s="203" t="s">
        <v>41</v>
      </c>
      <c r="I339" s="128" t="s">
        <v>1542</v>
      </c>
      <c r="J339" s="324"/>
      <c r="K339" s="337"/>
      <c r="L339" s="324"/>
      <c r="M339" s="324"/>
      <c r="N339" s="324"/>
      <c r="O339" s="332"/>
      <c r="P339" s="324"/>
      <c r="Q339" s="332"/>
      <c r="R339" s="332"/>
      <c r="S339" s="128" t="s">
        <v>315</v>
      </c>
      <c r="T339" s="129">
        <f t="shared" si="1448"/>
        <v>1</v>
      </c>
      <c r="U339" s="325"/>
      <c r="V339" s="325"/>
      <c r="W339" s="203" t="s">
        <v>1558</v>
      </c>
      <c r="X339" s="324"/>
      <c r="Y339" s="329"/>
      <c r="Z339" s="206">
        <f t="shared" si="1449"/>
        <v>2</v>
      </c>
      <c r="AA339" s="203" t="s">
        <v>319</v>
      </c>
      <c r="AB339" s="203"/>
      <c r="AC339" s="329"/>
      <c r="AD339" s="325"/>
      <c r="AE339" s="202">
        <f t="shared" si="1450"/>
        <v>1</v>
      </c>
      <c r="AF339" s="203" t="s">
        <v>295</v>
      </c>
      <c r="AG339" s="203" t="s">
        <v>1562</v>
      </c>
      <c r="AH339" s="329"/>
      <c r="AI339" s="325"/>
      <c r="AJ339" s="202">
        <f t="shared" si="1451"/>
        <v>1</v>
      </c>
      <c r="AK339" s="203" t="s">
        <v>292</v>
      </c>
      <c r="AL339" s="203" t="s">
        <v>306</v>
      </c>
      <c r="AM339" s="329"/>
      <c r="AN339" s="325"/>
      <c r="AO339" s="202">
        <f t="shared" si="1375"/>
        <v>1</v>
      </c>
      <c r="AP339" s="203" t="s">
        <v>614</v>
      </c>
      <c r="AQ339" s="325"/>
      <c r="AR339" s="325"/>
      <c r="AS339" s="327"/>
      <c r="AT339" s="327"/>
      <c r="AU339" s="334"/>
      <c r="AV339" s="337"/>
      <c r="AW339" s="203" t="s">
        <v>89</v>
      </c>
      <c r="AX339" s="203"/>
      <c r="AY339" s="130"/>
      <c r="AZ339" s="131"/>
      <c r="BA339" s="207"/>
      <c r="BB339" s="145"/>
      <c r="BC339" s="145"/>
      <c r="BD339" s="145"/>
      <c r="BE339" s="145"/>
      <c r="BF339" s="145"/>
      <c r="BG339" s="145"/>
      <c r="BH339" s="145"/>
    </row>
    <row r="340" spans="1:60" ht="63.75" hidden="1" customHeight="1" x14ac:dyDescent="0.2">
      <c r="A340" s="324"/>
      <c r="B340" s="324"/>
      <c r="C340" s="325"/>
      <c r="D340" s="336"/>
      <c r="E340" s="325"/>
      <c r="F340" s="324"/>
      <c r="G340" s="203" t="s">
        <v>260</v>
      </c>
      <c r="H340" s="203" t="s">
        <v>37</v>
      </c>
      <c r="I340" s="128" t="s">
        <v>1543</v>
      </c>
      <c r="J340" s="324"/>
      <c r="K340" s="337"/>
      <c r="L340" s="324"/>
      <c r="M340" s="324"/>
      <c r="N340" s="324"/>
      <c r="O340" s="332"/>
      <c r="P340" s="324"/>
      <c r="Q340" s="332"/>
      <c r="R340" s="332"/>
      <c r="S340" s="128" t="s">
        <v>315</v>
      </c>
      <c r="T340" s="129">
        <f t="shared" si="1448"/>
        <v>1</v>
      </c>
      <c r="U340" s="325"/>
      <c r="V340" s="325"/>
      <c r="W340" s="203" t="s">
        <v>1559</v>
      </c>
      <c r="X340" s="324"/>
      <c r="Y340" s="329"/>
      <c r="Z340" s="206">
        <f t="shared" si="1449"/>
        <v>2</v>
      </c>
      <c r="AA340" s="203" t="s">
        <v>319</v>
      </c>
      <c r="AB340" s="203"/>
      <c r="AC340" s="329"/>
      <c r="AD340" s="325"/>
      <c r="AE340" s="202">
        <f t="shared" si="1450"/>
        <v>1</v>
      </c>
      <c r="AF340" s="203" t="s">
        <v>295</v>
      </c>
      <c r="AG340" s="203" t="s">
        <v>1561</v>
      </c>
      <c r="AH340" s="329"/>
      <c r="AI340" s="325"/>
      <c r="AJ340" s="202">
        <f t="shared" si="1451"/>
        <v>1</v>
      </c>
      <c r="AK340" s="203" t="s">
        <v>292</v>
      </c>
      <c r="AL340" s="203" t="s">
        <v>300</v>
      </c>
      <c r="AM340" s="329"/>
      <c r="AN340" s="325"/>
      <c r="AO340" s="202">
        <f t="shared" si="1375"/>
        <v>1</v>
      </c>
      <c r="AP340" s="203" t="s">
        <v>614</v>
      </c>
      <c r="AQ340" s="325"/>
      <c r="AR340" s="325"/>
      <c r="AS340" s="327"/>
      <c r="AT340" s="327"/>
      <c r="AU340" s="334"/>
      <c r="AV340" s="337"/>
      <c r="AW340" s="203" t="s">
        <v>89</v>
      </c>
      <c r="AX340" s="203"/>
      <c r="AY340" s="130"/>
      <c r="AZ340" s="131"/>
      <c r="BA340" s="207"/>
      <c r="BB340" s="145"/>
      <c r="BC340" s="145"/>
      <c r="BD340" s="145"/>
      <c r="BE340" s="145"/>
      <c r="BF340" s="145"/>
      <c r="BG340" s="145"/>
      <c r="BH340" s="145"/>
    </row>
    <row r="341" spans="1:60" ht="63.75" hidden="1" customHeight="1" x14ac:dyDescent="0.2">
      <c r="A341" s="324">
        <v>111</v>
      </c>
      <c r="B341" s="324" t="s">
        <v>175</v>
      </c>
      <c r="C341" s="325" t="str">
        <f>+VLOOKUP(B341,$A$568:$B$606,2,0)</f>
        <v>LUZ SOCORRO LEONTES LENNIS</v>
      </c>
      <c r="D341" s="336" t="s">
        <v>165</v>
      </c>
      <c r="E341" s="325"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4" t="s">
        <v>265</v>
      </c>
      <c r="G341" s="203" t="s">
        <v>260</v>
      </c>
      <c r="H341" s="203" t="s">
        <v>37</v>
      </c>
      <c r="I341" s="127" t="s">
        <v>1544</v>
      </c>
      <c r="J341" s="324" t="s">
        <v>111</v>
      </c>
      <c r="K341" s="324" t="s">
        <v>1553</v>
      </c>
      <c r="L341" s="324" t="s">
        <v>1554</v>
      </c>
      <c r="M341" s="324" t="s">
        <v>1555</v>
      </c>
      <c r="N341" s="324" t="s">
        <v>145</v>
      </c>
      <c r="O341" s="332">
        <f t="shared" ref="O341" si="1503">IF(N341="ALTA",5,IF(N341="MEDIO ALTA",4,IF(N341="MEDIA",3,IF(N341="MEDIO BAJA",2,IF(N341="BAJA",1,0)))))</f>
        <v>5</v>
      </c>
      <c r="P341" s="324" t="s">
        <v>141</v>
      </c>
      <c r="Q341" s="332">
        <f t="shared" ref="Q341" si="1504">IF(P341="ALTO",5,IF(P341="MEDIO-ALTO",4,IF(P341="MEDIO",3,IF(P341="MEDIO-BAJO",2,IF(P341="BAJO",1,0)))))</f>
        <v>1</v>
      </c>
      <c r="R341" s="332">
        <f t="shared" ref="R341" si="1505">Q341*O341</f>
        <v>5</v>
      </c>
      <c r="S341" s="128" t="s">
        <v>314</v>
      </c>
      <c r="T341" s="129">
        <f t="shared" ref="T341:T372" si="1506">IF(S341=$S$542,1,IF(S341=$S$538,5,IF(S341=$S$539,4,IF(S341=$S$540,3,IF(S341=$S$541,2,0)))))</f>
        <v>2</v>
      </c>
      <c r="U341" s="325">
        <f t="shared" ref="U341" si="1507">ROUND(AVERAGEIF(T341:T343,"&gt;0"),0)</f>
        <v>2</v>
      </c>
      <c r="V341" s="325">
        <f t="shared" ref="V341" si="1508">U341*0.6</f>
        <v>1.2</v>
      </c>
      <c r="W341" s="203" t="s">
        <v>1560</v>
      </c>
      <c r="X341" s="324">
        <f t="shared" ref="X341" si="1509">IF(S341="No_existen",5*$X$10,Y341*$X$10)</f>
        <v>0.2</v>
      </c>
      <c r="Y341" s="329">
        <f t="shared" ref="Y341" si="1510">ROUND(AVERAGEIF(Z341:Z343,"&gt;0"),0)</f>
        <v>4</v>
      </c>
      <c r="Z341" s="206">
        <f t="shared" ref="Z341:Z372" si="1511">IF(AA341=$AA$540,1,IF(AA341=$AA$539,2,IF(AA341=$AA$538,4,IF(S341="No_existen",5,0))))</f>
        <v>4</v>
      </c>
      <c r="AA341" s="203" t="s">
        <v>318</v>
      </c>
      <c r="AB341" s="203"/>
      <c r="AC341" s="329">
        <f t="shared" ref="AC341" si="1512">IF(S341="No_existen",5*$AC$10,AD341*$AC$10)</f>
        <v>0.6</v>
      </c>
      <c r="AD341" s="325">
        <f t="shared" ref="AD341" si="1513">ROUND(AVERAGEIF(AE341:AE343,"&gt;0"),0)</f>
        <v>4</v>
      </c>
      <c r="AE341" s="202">
        <f t="shared" ref="AE341:AE372" si="1514">IF(AF341=$AG$539,1,IF(AF341=$AG$538,4,IF(S341="No_existen",5,0)))</f>
        <v>4</v>
      </c>
      <c r="AF341" s="203" t="s">
        <v>294</v>
      </c>
      <c r="AG341" s="203"/>
      <c r="AH341" s="329">
        <f t="shared" ref="AH341" si="1515">IF(S341="No_existen",5*$AH$10,AI341*$AH$10)</f>
        <v>0.1</v>
      </c>
      <c r="AI341" s="325">
        <f t="shared" ref="AI341" si="1516">ROUND(AVERAGEIF(AJ341:AJ343,"&gt;0"),0)</f>
        <v>1</v>
      </c>
      <c r="AJ341" s="202">
        <f t="shared" ref="AJ341:AJ372" si="1517">IF(AK341=$AK$538,1,IF(AK341=$AK$539,4,IF(S341="No_existen",5,0)))</f>
        <v>1</v>
      </c>
      <c r="AK341" s="203" t="s">
        <v>292</v>
      </c>
      <c r="AL341" s="203" t="s">
        <v>299</v>
      </c>
      <c r="AM341" s="329">
        <f t="shared" ref="AM341" si="1518">IF(S341="No_existen",5*$AM$10,AN341*$AM$10)</f>
        <v>0.4</v>
      </c>
      <c r="AN341" s="325">
        <f t="shared" ref="AN341" si="1519">ROUND(AVERAGEIF(AO341:AO343,"&gt;0"),0)</f>
        <v>4</v>
      </c>
      <c r="AO341" s="202">
        <f t="shared" ref="AO341:AO404" si="1520">IF(AP341="Preventivo",1,IF(AP341="Detectivo",4, IF(S341="No_existen",5,0)))</f>
        <v>4</v>
      </c>
      <c r="AP341" s="203" t="s">
        <v>613</v>
      </c>
      <c r="AQ341" s="325">
        <f t="shared" ref="AQ341" si="1521">ROUND(AVERAGE(U341,Y341,AD341,AI341,AN341),0)</f>
        <v>3</v>
      </c>
      <c r="AR341" s="325" t="str">
        <f t="shared" ref="AR341" si="1522">IF(AQ341&lt;1.5,"FUERTE",IF(AND(AQ341&gt;=1.5,AQ341&lt;2.5),"ACEPTABLE",IF(AQ341&gt;=5,"INEXISTENTE","DÉBIL")))</f>
        <v>DÉBIL</v>
      </c>
      <c r="AS341" s="327">
        <f t="shared" ref="AS341" si="1523">IF(R341=0,0,ROUND((R341*AQ341),0))</f>
        <v>15</v>
      </c>
      <c r="AT341" s="327" t="str">
        <f t="shared" ref="AT341" si="1524">IF(AS341&gt;=36,"GRAVE", IF(AS341&lt;=10, "LEVE", "MODERADO"))</f>
        <v>MODERADO</v>
      </c>
      <c r="AU341" s="334" t="s">
        <v>1565</v>
      </c>
      <c r="AV341" s="335">
        <v>0</v>
      </c>
      <c r="AW341" s="203" t="s">
        <v>89</v>
      </c>
      <c r="AX341" s="203"/>
      <c r="AY341" s="130"/>
      <c r="AZ341" s="131"/>
      <c r="BA341" s="207"/>
      <c r="BB341" s="145"/>
      <c r="BC341" s="145"/>
      <c r="BD341" s="145"/>
      <c r="BE341" s="145"/>
      <c r="BF341" s="145"/>
      <c r="BG341" s="145"/>
      <c r="BH341" s="145"/>
    </row>
    <row r="342" spans="1:60" ht="63.75" hidden="1" customHeight="1" x14ac:dyDescent="0.2">
      <c r="A342" s="324"/>
      <c r="B342" s="324"/>
      <c r="C342" s="325"/>
      <c r="D342" s="336"/>
      <c r="E342" s="325"/>
      <c r="F342" s="324"/>
      <c r="G342" s="203" t="s">
        <v>260</v>
      </c>
      <c r="H342" s="203" t="s">
        <v>37</v>
      </c>
      <c r="I342" s="127" t="s">
        <v>1545</v>
      </c>
      <c r="J342" s="324"/>
      <c r="K342" s="324"/>
      <c r="L342" s="324"/>
      <c r="M342" s="324"/>
      <c r="N342" s="324"/>
      <c r="O342" s="332"/>
      <c r="P342" s="324"/>
      <c r="Q342" s="332"/>
      <c r="R342" s="332"/>
      <c r="S342" s="128" t="s">
        <v>314</v>
      </c>
      <c r="T342" s="129">
        <f t="shared" si="1506"/>
        <v>2</v>
      </c>
      <c r="U342" s="325"/>
      <c r="V342" s="325"/>
      <c r="W342" s="203" t="s">
        <v>1560</v>
      </c>
      <c r="X342" s="324"/>
      <c r="Y342" s="329"/>
      <c r="Z342" s="206">
        <f t="shared" si="1511"/>
        <v>4</v>
      </c>
      <c r="AA342" s="203" t="s">
        <v>318</v>
      </c>
      <c r="AB342" s="203"/>
      <c r="AC342" s="329"/>
      <c r="AD342" s="325"/>
      <c r="AE342" s="202">
        <f t="shared" si="1514"/>
        <v>4</v>
      </c>
      <c r="AF342" s="203" t="s">
        <v>294</v>
      </c>
      <c r="AG342" s="203"/>
      <c r="AH342" s="329"/>
      <c r="AI342" s="325"/>
      <c r="AJ342" s="202">
        <f t="shared" si="1517"/>
        <v>1</v>
      </c>
      <c r="AK342" s="203" t="s">
        <v>292</v>
      </c>
      <c r="AL342" s="203" t="s">
        <v>299</v>
      </c>
      <c r="AM342" s="329"/>
      <c r="AN342" s="325"/>
      <c r="AO342" s="202">
        <f t="shared" si="1520"/>
        <v>4</v>
      </c>
      <c r="AP342" s="203" t="s">
        <v>613</v>
      </c>
      <c r="AQ342" s="325"/>
      <c r="AR342" s="325"/>
      <c r="AS342" s="327"/>
      <c r="AT342" s="327"/>
      <c r="AU342" s="334"/>
      <c r="AV342" s="334"/>
      <c r="AW342" s="203" t="s">
        <v>89</v>
      </c>
      <c r="AX342" s="203"/>
      <c r="AY342" s="130"/>
      <c r="AZ342" s="131"/>
      <c r="BA342" s="207"/>
      <c r="BB342" s="145"/>
      <c r="BC342" s="145"/>
      <c r="BD342" s="145"/>
      <c r="BE342" s="145"/>
      <c r="BF342" s="145"/>
      <c r="BG342" s="145"/>
      <c r="BH342" s="145"/>
    </row>
    <row r="343" spans="1:60" ht="63.75" hidden="1" customHeight="1" x14ac:dyDescent="0.2">
      <c r="A343" s="324"/>
      <c r="B343" s="324"/>
      <c r="C343" s="325"/>
      <c r="D343" s="336"/>
      <c r="E343" s="325"/>
      <c r="F343" s="324"/>
      <c r="G343" s="203" t="s">
        <v>260</v>
      </c>
      <c r="H343" s="203" t="s">
        <v>37</v>
      </c>
      <c r="I343" s="127" t="s">
        <v>1546</v>
      </c>
      <c r="J343" s="324"/>
      <c r="K343" s="324"/>
      <c r="L343" s="324"/>
      <c r="M343" s="324"/>
      <c r="N343" s="324"/>
      <c r="O343" s="332"/>
      <c r="P343" s="324"/>
      <c r="Q343" s="332"/>
      <c r="R343" s="332"/>
      <c r="S343" s="128" t="s">
        <v>314</v>
      </c>
      <c r="T343" s="129">
        <f t="shared" si="1506"/>
        <v>2</v>
      </c>
      <c r="U343" s="325"/>
      <c r="V343" s="325"/>
      <c r="W343" s="203" t="s">
        <v>1560</v>
      </c>
      <c r="X343" s="324"/>
      <c r="Y343" s="329"/>
      <c r="Z343" s="206">
        <f t="shared" si="1511"/>
        <v>4</v>
      </c>
      <c r="AA343" s="203" t="s">
        <v>318</v>
      </c>
      <c r="AB343" s="203"/>
      <c r="AC343" s="329"/>
      <c r="AD343" s="325"/>
      <c r="AE343" s="202">
        <f t="shared" si="1514"/>
        <v>4</v>
      </c>
      <c r="AF343" s="203" t="s">
        <v>294</v>
      </c>
      <c r="AG343" s="203"/>
      <c r="AH343" s="329"/>
      <c r="AI343" s="325"/>
      <c r="AJ343" s="202">
        <f t="shared" si="1517"/>
        <v>1</v>
      </c>
      <c r="AK343" s="203" t="s">
        <v>292</v>
      </c>
      <c r="AL343" s="203" t="s">
        <v>299</v>
      </c>
      <c r="AM343" s="329"/>
      <c r="AN343" s="325"/>
      <c r="AO343" s="202">
        <f t="shared" si="1520"/>
        <v>4</v>
      </c>
      <c r="AP343" s="203" t="s">
        <v>613</v>
      </c>
      <c r="AQ343" s="325"/>
      <c r="AR343" s="325"/>
      <c r="AS343" s="327"/>
      <c r="AT343" s="327"/>
      <c r="AU343" s="334"/>
      <c r="AV343" s="334"/>
      <c r="AW343" s="203" t="s">
        <v>89</v>
      </c>
      <c r="AX343" s="203"/>
      <c r="AY343" s="130"/>
      <c r="AZ343" s="131"/>
      <c r="BA343" s="207"/>
      <c r="BB343" s="145"/>
      <c r="BC343" s="145"/>
      <c r="BD343" s="145"/>
      <c r="BE343" s="145"/>
      <c r="BF343" s="145"/>
      <c r="BG343" s="145"/>
      <c r="BH343" s="145"/>
    </row>
    <row r="344" spans="1:60" ht="63.75" hidden="1" customHeight="1" x14ac:dyDescent="0.2">
      <c r="A344" s="324">
        <v>112</v>
      </c>
      <c r="B344" s="324" t="s">
        <v>451</v>
      </c>
      <c r="C344" s="325" t="str">
        <f>+VLOOKUP(B344,$A$568:$B$606,2,0)</f>
        <v>JAIRO ORDILIO TORRES MORENO</v>
      </c>
      <c r="D344" s="336" t="s">
        <v>161</v>
      </c>
      <c r="E344" s="325"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4" t="s">
        <v>265</v>
      </c>
      <c r="G344" s="203" t="s">
        <v>260</v>
      </c>
      <c r="H344" s="203" t="s">
        <v>37</v>
      </c>
      <c r="I344" s="127" t="s">
        <v>1566</v>
      </c>
      <c r="J344" s="324" t="s">
        <v>111</v>
      </c>
      <c r="K344" s="337" t="s">
        <v>1571</v>
      </c>
      <c r="L344" s="337" t="s">
        <v>1572</v>
      </c>
      <c r="M344" s="366" t="s">
        <v>1573</v>
      </c>
      <c r="N344" s="324" t="s">
        <v>104</v>
      </c>
      <c r="O344" s="332">
        <f t="shared" ref="O344" si="1525">IF(N344="ALTA",5,IF(N344="MEDIO ALTA",4,IF(N344="MEDIA",3,IF(N344="MEDIO BAJA",2,IF(N344="BAJA",1,0)))))</f>
        <v>3</v>
      </c>
      <c r="P344" s="324" t="s">
        <v>140</v>
      </c>
      <c r="Q344" s="332">
        <f t="shared" ref="Q344" si="1526">IF(P344="ALTO",5,IF(P344="MEDIO-ALTO",4,IF(P344="MEDIO",3,IF(P344="MEDIO-BAJO",2,IF(P344="BAJO",1,0)))))</f>
        <v>3</v>
      </c>
      <c r="R344" s="332">
        <f t="shared" ref="R344" si="1527">Q344*O344</f>
        <v>9</v>
      </c>
      <c r="S344" s="128" t="s">
        <v>321</v>
      </c>
      <c r="T344" s="129">
        <f t="shared" si="1506"/>
        <v>3</v>
      </c>
      <c r="U344" s="325">
        <f t="shared" ref="U344" si="1528">ROUND(AVERAGEIF(T344:T346,"&gt;0"),0)</f>
        <v>3</v>
      </c>
      <c r="V344" s="325">
        <f t="shared" ref="V344" si="1529">U344*0.6</f>
        <v>1.7999999999999998</v>
      </c>
      <c r="W344" s="203" t="s">
        <v>1577</v>
      </c>
      <c r="X344" s="324">
        <f t="shared" ref="X344" si="1530">IF(S344="No_existen",5*$X$10,Y344*$X$10)</f>
        <v>0.2</v>
      </c>
      <c r="Y344" s="329">
        <f t="shared" ref="Y344" si="1531">ROUND(AVERAGEIF(Z344:Z346,"&gt;0"),0)</f>
        <v>4</v>
      </c>
      <c r="Z344" s="206">
        <f t="shared" si="1511"/>
        <v>4</v>
      </c>
      <c r="AA344" s="203" t="s">
        <v>318</v>
      </c>
      <c r="AB344" s="203"/>
      <c r="AC344" s="329">
        <f t="shared" ref="AC344" si="1532">IF(S344="No_existen",5*$AC$10,AD344*$AC$10)</f>
        <v>0.15</v>
      </c>
      <c r="AD344" s="325">
        <f t="shared" ref="AD344" si="1533">ROUND(AVERAGEIF(AE344:AE346,"&gt;0"),0)</f>
        <v>1</v>
      </c>
      <c r="AE344" s="202">
        <f t="shared" si="1514"/>
        <v>1</v>
      </c>
      <c r="AF344" s="203" t="s">
        <v>295</v>
      </c>
      <c r="AG344" s="203" t="s">
        <v>1581</v>
      </c>
      <c r="AH344" s="329">
        <f t="shared" ref="AH344" si="1534">IF(S344="No_existen",5*$AH$10,AI344*$AH$10)</f>
        <v>0.1</v>
      </c>
      <c r="AI344" s="325">
        <f t="shared" ref="AI344" si="1535">ROUND(AVERAGEIF(AJ344:AJ346,"&gt;0"),0)</f>
        <v>1</v>
      </c>
      <c r="AJ344" s="202">
        <f t="shared" si="1517"/>
        <v>1</v>
      </c>
      <c r="AK344" s="203" t="s">
        <v>292</v>
      </c>
      <c r="AL344" s="203" t="s">
        <v>307</v>
      </c>
      <c r="AM344" s="329">
        <f t="shared" ref="AM344" si="1536">IF(S344="No_existen",5*$AM$10,AN344*$AM$10)</f>
        <v>0.1</v>
      </c>
      <c r="AN344" s="325">
        <f t="shared" ref="AN344" si="1537">ROUND(AVERAGEIF(AO344:AO346,"&gt;0"),0)</f>
        <v>1</v>
      </c>
      <c r="AO344" s="202">
        <f t="shared" si="1520"/>
        <v>1</v>
      </c>
      <c r="AP344" s="203" t="s">
        <v>614</v>
      </c>
      <c r="AQ344" s="325">
        <f t="shared" ref="AQ344" si="1538">ROUND(AVERAGE(U344,Y344,AD344,AI344,AN344),0)</f>
        <v>2</v>
      </c>
      <c r="AR344" s="325" t="str">
        <f t="shared" ref="AR344" si="1539">IF(AQ344&lt;1.5,"FUERTE",IF(AND(AQ344&gt;=1.5,AQ344&lt;2.5),"ACEPTABLE",IF(AQ344&gt;=5,"INEXISTENTE","DÉBIL")))</f>
        <v>ACEPTABLE</v>
      </c>
      <c r="AS344" s="327">
        <f t="shared" ref="AS344" si="1540">IF(R344=0,0,ROUND((R344*AQ344),0))</f>
        <v>18</v>
      </c>
      <c r="AT344" s="327" t="str">
        <f t="shared" ref="AT344" si="1541">IF(AS344&gt;=36,"GRAVE", IF(AS344&lt;=10, "LEVE", "MODERADO"))</f>
        <v>MODERADO</v>
      </c>
      <c r="AU344" s="337" t="s">
        <v>1583</v>
      </c>
      <c r="AV344" s="338"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4"/>
      <c r="B345" s="324"/>
      <c r="C345" s="325"/>
      <c r="D345" s="336"/>
      <c r="E345" s="325"/>
      <c r="F345" s="324"/>
      <c r="G345" s="203"/>
      <c r="H345" s="203"/>
      <c r="I345" s="167" t="s">
        <v>1567</v>
      </c>
      <c r="J345" s="324"/>
      <c r="K345" s="337"/>
      <c r="L345" s="337"/>
      <c r="M345" s="366"/>
      <c r="N345" s="324"/>
      <c r="O345" s="332"/>
      <c r="P345" s="324"/>
      <c r="Q345" s="332"/>
      <c r="R345" s="332"/>
      <c r="S345" s="128" t="s">
        <v>321</v>
      </c>
      <c r="T345" s="129">
        <f t="shared" si="1506"/>
        <v>3</v>
      </c>
      <c r="U345" s="325"/>
      <c r="V345" s="325"/>
      <c r="W345" s="203" t="s">
        <v>1578</v>
      </c>
      <c r="X345" s="324"/>
      <c r="Y345" s="329"/>
      <c r="Z345" s="206">
        <f t="shared" si="1511"/>
        <v>4</v>
      </c>
      <c r="AA345" s="203" t="s">
        <v>318</v>
      </c>
      <c r="AB345" s="203"/>
      <c r="AC345" s="329"/>
      <c r="AD345" s="325"/>
      <c r="AE345" s="202">
        <f t="shared" si="1514"/>
        <v>1</v>
      </c>
      <c r="AF345" s="203" t="s">
        <v>295</v>
      </c>
      <c r="AG345" s="203" t="s">
        <v>1581</v>
      </c>
      <c r="AH345" s="329"/>
      <c r="AI345" s="325"/>
      <c r="AJ345" s="202">
        <f t="shared" si="1517"/>
        <v>1</v>
      </c>
      <c r="AK345" s="203" t="s">
        <v>292</v>
      </c>
      <c r="AL345" s="203" t="s">
        <v>300</v>
      </c>
      <c r="AM345" s="329"/>
      <c r="AN345" s="325"/>
      <c r="AO345" s="202">
        <f t="shared" si="1520"/>
        <v>1</v>
      </c>
      <c r="AP345" s="203" t="s">
        <v>614</v>
      </c>
      <c r="AQ345" s="325"/>
      <c r="AR345" s="325"/>
      <c r="AS345" s="327"/>
      <c r="AT345" s="327"/>
      <c r="AU345" s="337"/>
      <c r="AV345" s="337"/>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4"/>
      <c r="B346" s="324"/>
      <c r="C346" s="325"/>
      <c r="D346" s="336"/>
      <c r="E346" s="325"/>
      <c r="F346" s="324"/>
      <c r="G346" s="203"/>
      <c r="H346" s="203"/>
      <c r="I346" s="128"/>
      <c r="J346" s="324"/>
      <c r="K346" s="337"/>
      <c r="L346" s="337"/>
      <c r="M346" s="366"/>
      <c r="N346" s="324"/>
      <c r="O346" s="332"/>
      <c r="P346" s="324"/>
      <c r="Q346" s="332"/>
      <c r="R346" s="332"/>
      <c r="S346" s="128" t="s">
        <v>321</v>
      </c>
      <c r="T346" s="129">
        <f t="shared" si="1506"/>
        <v>3</v>
      </c>
      <c r="U346" s="325"/>
      <c r="V346" s="325"/>
      <c r="W346" s="203" t="s">
        <v>1579</v>
      </c>
      <c r="X346" s="324"/>
      <c r="Y346" s="329"/>
      <c r="Z346" s="206">
        <f t="shared" si="1511"/>
        <v>4</v>
      </c>
      <c r="AA346" s="203" t="s">
        <v>318</v>
      </c>
      <c r="AB346" s="203"/>
      <c r="AC346" s="329"/>
      <c r="AD346" s="325"/>
      <c r="AE346" s="202">
        <f t="shared" si="1514"/>
        <v>1</v>
      </c>
      <c r="AF346" s="203" t="s">
        <v>295</v>
      </c>
      <c r="AG346" s="203" t="s">
        <v>1581</v>
      </c>
      <c r="AH346" s="329"/>
      <c r="AI346" s="325"/>
      <c r="AJ346" s="202">
        <f t="shared" si="1517"/>
        <v>1</v>
      </c>
      <c r="AK346" s="203" t="s">
        <v>292</v>
      </c>
      <c r="AL346" s="203" t="s">
        <v>300</v>
      </c>
      <c r="AM346" s="329"/>
      <c r="AN346" s="325"/>
      <c r="AO346" s="202">
        <f t="shared" si="1520"/>
        <v>1</v>
      </c>
      <c r="AP346" s="203" t="s">
        <v>614</v>
      </c>
      <c r="AQ346" s="325"/>
      <c r="AR346" s="325"/>
      <c r="AS346" s="327"/>
      <c r="AT346" s="327"/>
      <c r="AU346" s="337"/>
      <c r="AV346" s="337"/>
      <c r="AW346" s="203"/>
      <c r="AX346" s="203"/>
      <c r="AY346" s="130"/>
      <c r="AZ346" s="131"/>
      <c r="BA346" s="207"/>
      <c r="BB346" s="145"/>
      <c r="BC346" s="145"/>
      <c r="BD346" s="145"/>
      <c r="BE346" s="145"/>
      <c r="BF346" s="145"/>
      <c r="BG346" s="145"/>
      <c r="BH346" s="145"/>
    </row>
    <row r="347" spans="1:60" ht="63.75" hidden="1" customHeight="1" x14ac:dyDescent="0.2">
      <c r="A347" s="324">
        <v>113</v>
      </c>
      <c r="B347" s="324" t="s">
        <v>451</v>
      </c>
      <c r="C347" s="325" t="str">
        <f>+VLOOKUP(B347,$A$568:$B$606,2,0)</f>
        <v>JAIRO ORDILIO TORRES MORENO</v>
      </c>
      <c r="D347" s="336" t="s">
        <v>161</v>
      </c>
      <c r="E347" s="325"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4" t="s">
        <v>265</v>
      </c>
      <c r="G347" s="203" t="s">
        <v>260</v>
      </c>
      <c r="H347" s="203" t="s">
        <v>37</v>
      </c>
      <c r="I347" s="203" t="s">
        <v>1568</v>
      </c>
      <c r="J347" s="324" t="s">
        <v>113</v>
      </c>
      <c r="K347" s="324" t="s">
        <v>1574</v>
      </c>
      <c r="L347" s="324" t="s">
        <v>1575</v>
      </c>
      <c r="M347" s="324" t="s">
        <v>1576</v>
      </c>
      <c r="N347" s="324" t="s">
        <v>104</v>
      </c>
      <c r="O347" s="332">
        <f t="shared" ref="O347" si="1542">IF(N347="ALTA",5,IF(N347="MEDIO ALTA",4,IF(N347="MEDIA",3,IF(N347="MEDIO BAJA",2,IF(N347="BAJA",1,0)))))</f>
        <v>3</v>
      </c>
      <c r="P347" s="324" t="s">
        <v>140</v>
      </c>
      <c r="Q347" s="332">
        <f t="shared" ref="Q347" si="1543">IF(P347="ALTO",5,IF(P347="MEDIO-ALTO",4,IF(P347="MEDIO",3,IF(P347="MEDIO-BAJO",2,IF(P347="BAJO",1,0)))))</f>
        <v>3</v>
      </c>
      <c r="R347" s="332">
        <f t="shared" ref="R347" si="1544">Q347*O347</f>
        <v>9</v>
      </c>
      <c r="S347" s="128" t="s">
        <v>321</v>
      </c>
      <c r="T347" s="129">
        <f t="shared" si="1506"/>
        <v>3</v>
      </c>
      <c r="U347" s="325">
        <f t="shared" ref="U347" si="1545">ROUND(AVERAGEIF(T347:T349,"&gt;0"),0)</f>
        <v>3</v>
      </c>
      <c r="V347" s="325">
        <f t="shared" ref="V347" si="1546">U347*0.6</f>
        <v>1.7999999999999998</v>
      </c>
      <c r="W347" s="203" t="s">
        <v>1580</v>
      </c>
      <c r="X347" s="324">
        <f t="shared" ref="X347" si="1547">IF(S347="No_existen",5*$X$10,Y347*$X$10)</f>
        <v>0.2</v>
      </c>
      <c r="Y347" s="329">
        <f t="shared" ref="Y347" si="1548">ROUND(AVERAGEIF(Z347:Z349,"&gt;0"),0)</f>
        <v>4</v>
      </c>
      <c r="Z347" s="206">
        <f t="shared" si="1511"/>
        <v>4</v>
      </c>
      <c r="AA347" s="203" t="s">
        <v>318</v>
      </c>
      <c r="AB347" s="203"/>
      <c r="AC347" s="329">
        <f t="shared" ref="AC347" si="1549">IF(S347="No_existen",5*$AC$10,AD347*$AC$10)</f>
        <v>0.15</v>
      </c>
      <c r="AD347" s="325">
        <f t="shared" ref="AD347" si="1550">ROUND(AVERAGEIF(AE347:AE349,"&gt;0"),0)</f>
        <v>1</v>
      </c>
      <c r="AE347" s="202">
        <f t="shared" si="1514"/>
        <v>1</v>
      </c>
      <c r="AF347" s="203" t="s">
        <v>295</v>
      </c>
      <c r="AG347" s="203" t="s">
        <v>1582</v>
      </c>
      <c r="AH347" s="329">
        <f t="shared" ref="AH347" si="1551">IF(S347="No_existen",5*$AH$10,AI347*$AH$10)</f>
        <v>0.1</v>
      </c>
      <c r="AI347" s="325">
        <f t="shared" ref="AI347" si="1552">ROUND(AVERAGEIF(AJ347:AJ349,"&gt;0"),0)</f>
        <v>1</v>
      </c>
      <c r="AJ347" s="202">
        <f t="shared" si="1517"/>
        <v>1</v>
      </c>
      <c r="AK347" s="203" t="s">
        <v>292</v>
      </c>
      <c r="AL347" s="203" t="s">
        <v>307</v>
      </c>
      <c r="AM347" s="329">
        <f t="shared" ref="AM347" si="1553">IF(S347="No_existen",5*$AM$10,AN347*$AM$10)</f>
        <v>0.1</v>
      </c>
      <c r="AN347" s="325">
        <f t="shared" ref="AN347" si="1554">ROUND(AVERAGEIF(AO347:AO349,"&gt;0"),0)</f>
        <v>1</v>
      </c>
      <c r="AO347" s="202">
        <f t="shared" si="1520"/>
        <v>1</v>
      </c>
      <c r="AP347" s="203" t="s">
        <v>614</v>
      </c>
      <c r="AQ347" s="325">
        <f t="shared" ref="AQ347" si="1555">ROUND(AVERAGE(U347,Y347,AD347,AI347,AN347),0)</f>
        <v>2</v>
      </c>
      <c r="AR347" s="325" t="str">
        <f t="shared" ref="AR347" si="1556">IF(AQ347&lt;1.5,"FUERTE",IF(AND(AQ347&gt;=1.5,AQ347&lt;2.5),"ACEPTABLE",IF(AQ347&gt;=5,"INEXISTENTE","DÉBIL")))</f>
        <v>ACEPTABLE</v>
      </c>
      <c r="AS347" s="327">
        <f t="shared" ref="AS347" si="1557">IF(R347=0,0,ROUND((R347*AQ347),0))</f>
        <v>18</v>
      </c>
      <c r="AT347" s="327" t="str">
        <f t="shared" ref="AT347" si="1558">IF(AS347&gt;=36,"GRAVE", IF(AS347&lt;=10, "LEVE", "MODERADO"))</f>
        <v>MODERADO</v>
      </c>
      <c r="AU347" s="334" t="s">
        <v>1585</v>
      </c>
      <c r="AV347" s="335">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4"/>
      <c r="B348" s="324"/>
      <c r="C348" s="325"/>
      <c r="D348" s="336"/>
      <c r="E348" s="325"/>
      <c r="F348" s="324"/>
      <c r="G348" s="203" t="s">
        <v>260</v>
      </c>
      <c r="H348" s="203" t="s">
        <v>37</v>
      </c>
      <c r="I348" s="203" t="s">
        <v>1569</v>
      </c>
      <c r="J348" s="324"/>
      <c r="K348" s="324"/>
      <c r="L348" s="324"/>
      <c r="M348" s="324"/>
      <c r="N348" s="324"/>
      <c r="O348" s="332"/>
      <c r="P348" s="324"/>
      <c r="Q348" s="332"/>
      <c r="R348" s="332"/>
      <c r="S348" s="128"/>
      <c r="T348" s="129">
        <f t="shared" si="1506"/>
        <v>0</v>
      </c>
      <c r="U348" s="325"/>
      <c r="V348" s="325"/>
      <c r="W348" s="203"/>
      <c r="X348" s="324"/>
      <c r="Y348" s="329"/>
      <c r="Z348" s="206">
        <f t="shared" si="1511"/>
        <v>0</v>
      </c>
      <c r="AA348" s="203"/>
      <c r="AB348" s="203"/>
      <c r="AC348" s="329"/>
      <c r="AD348" s="325"/>
      <c r="AE348" s="202">
        <f t="shared" si="1514"/>
        <v>0</v>
      </c>
      <c r="AF348" s="203"/>
      <c r="AG348" s="203"/>
      <c r="AH348" s="329"/>
      <c r="AI348" s="325"/>
      <c r="AJ348" s="202">
        <f t="shared" si="1517"/>
        <v>0</v>
      </c>
      <c r="AK348" s="203"/>
      <c r="AL348" s="203"/>
      <c r="AM348" s="329"/>
      <c r="AN348" s="325"/>
      <c r="AO348" s="202">
        <f t="shared" si="1520"/>
        <v>0</v>
      </c>
      <c r="AP348" s="203"/>
      <c r="AQ348" s="325"/>
      <c r="AR348" s="325"/>
      <c r="AS348" s="327"/>
      <c r="AT348" s="327"/>
      <c r="AU348" s="334"/>
      <c r="AV348" s="334"/>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4"/>
      <c r="B349" s="324"/>
      <c r="C349" s="325"/>
      <c r="D349" s="336"/>
      <c r="E349" s="325"/>
      <c r="F349" s="324"/>
      <c r="G349" s="203" t="s">
        <v>260</v>
      </c>
      <c r="H349" s="203" t="s">
        <v>34</v>
      </c>
      <c r="I349" s="203" t="s">
        <v>1570</v>
      </c>
      <c r="J349" s="324"/>
      <c r="K349" s="324"/>
      <c r="L349" s="324"/>
      <c r="M349" s="324"/>
      <c r="N349" s="324"/>
      <c r="O349" s="332"/>
      <c r="P349" s="324"/>
      <c r="Q349" s="332"/>
      <c r="R349" s="332"/>
      <c r="S349" s="128"/>
      <c r="T349" s="129">
        <f t="shared" si="1506"/>
        <v>0</v>
      </c>
      <c r="U349" s="325"/>
      <c r="V349" s="325"/>
      <c r="W349" s="203"/>
      <c r="X349" s="324"/>
      <c r="Y349" s="329"/>
      <c r="Z349" s="206">
        <f t="shared" si="1511"/>
        <v>0</v>
      </c>
      <c r="AA349" s="203"/>
      <c r="AB349" s="203"/>
      <c r="AC349" s="329"/>
      <c r="AD349" s="325"/>
      <c r="AE349" s="202">
        <f t="shared" si="1514"/>
        <v>0</v>
      </c>
      <c r="AF349" s="203"/>
      <c r="AG349" s="203"/>
      <c r="AH349" s="329"/>
      <c r="AI349" s="325"/>
      <c r="AJ349" s="202">
        <f t="shared" si="1517"/>
        <v>0</v>
      </c>
      <c r="AK349" s="203"/>
      <c r="AL349" s="203"/>
      <c r="AM349" s="329"/>
      <c r="AN349" s="325"/>
      <c r="AO349" s="202">
        <f t="shared" si="1520"/>
        <v>0</v>
      </c>
      <c r="AP349" s="203"/>
      <c r="AQ349" s="325"/>
      <c r="AR349" s="325"/>
      <c r="AS349" s="327"/>
      <c r="AT349" s="327"/>
      <c r="AU349" s="334"/>
      <c r="AV349" s="334"/>
      <c r="AW349" s="203" t="s">
        <v>90</v>
      </c>
      <c r="AX349" s="203" t="s">
        <v>1590</v>
      </c>
      <c r="AY349" s="131">
        <v>45641</v>
      </c>
      <c r="AZ349" s="131"/>
      <c r="BA349" s="207"/>
      <c r="BB349" s="145"/>
      <c r="BC349" s="145"/>
      <c r="BD349" s="145"/>
      <c r="BE349" s="145"/>
      <c r="BF349" s="145"/>
      <c r="BG349" s="145"/>
      <c r="BH349" s="145"/>
    </row>
    <row r="350" spans="1:60" ht="63.75" hidden="1" customHeight="1" x14ac:dyDescent="0.2">
      <c r="A350" s="324">
        <v>114</v>
      </c>
      <c r="B350" s="324" t="s">
        <v>181</v>
      </c>
      <c r="C350" s="325" t="str">
        <f>+VLOOKUP(B350,$A$568:$B$606,2,0)</f>
        <v>SANDRA YAMILE CALVO CATAÑO</v>
      </c>
      <c r="D350" s="336" t="s">
        <v>165</v>
      </c>
      <c r="E350" s="325"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4" t="s">
        <v>265</v>
      </c>
      <c r="G350" s="203" t="s">
        <v>260</v>
      </c>
      <c r="H350" s="203" t="s">
        <v>37</v>
      </c>
      <c r="I350" s="127" t="s">
        <v>1591</v>
      </c>
      <c r="J350" s="324" t="s">
        <v>111</v>
      </c>
      <c r="K350" s="337" t="s">
        <v>1602</v>
      </c>
      <c r="L350" s="337" t="s">
        <v>1603</v>
      </c>
      <c r="M350" s="337" t="s">
        <v>1604</v>
      </c>
      <c r="N350" s="324" t="s">
        <v>127</v>
      </c>
      <c r="O350" s="332">
        <f t="shared" ref="O350" si="1559">IF(N350="ALTA",5,IF(N350="MEDIO ALTA",4,IF(N350="MEDIA",3,IF(N350="MEDIO BAJA",2,IF(N350="BAJA",1,0)))))</f>
        <v>1</v>
      </c>
      <c r="P350" s="324" t="s">
        <v>140</v>
      </c>
      <c r="Q350" s="332">
        <f t="shared" ref="Q350" si="1560">IF(P350="ALTO",5,IF(P350="MEDIO-ALTO",4,IF(P350="MEDIO",3,IF(P350="MEDIO-BAJO",2,IF(P350="BAJO",1,0)))))</f>
        <v>3</v>
      </c>
      <c r="R350" s="332">
        <f t="shared" ref="R350" si="1561">Q350*O350</f>
        <v>3</v>
      </c>
      <c r="S350" s="128" t="s">
        <v>315</v>
      </c>
      <c r="T350" s="129">
        <f t="shared" si="1506"/>
        <v>1</v>
      </c>
      <c r="U350" s="325">
        <f t="shared" ref="U350" si="1562">ROUND(AVERAGEIF(T350:T352,"&gt;0"),0)</f>
        <v>1</v>
      </c>
      <c r="V350" s="325">
        <f t="shared" ref="V350" si="1563">U350*0.6</f>
        <v>0.6</v>
      </c>
      <c r="W350" s="203" t="s">
        <v>1614</v>
      </c>
      <c r="X350" s="324">
        <f t="shared" ref="X350" si="1564">IF(S350="No_existen",5*$X$10,Y350*$X$10)</f>
        <v>0.15000000000000002</v>
      </c>
      <c r="Y350" s="329">
        <f t="shared" ref="Y350" si="1565">ROUND(AVERAGEIF(Z350:Z352,"&gt;0"),0)</f>
        <v>3</v>
      </c>
      <c r="Z350" s="206">
        <f t="shared" si="1511"/>
        <v>4</v>
      </c>
      <c r="AA350" s="203" t="s">
        <v>318</v>
      </c>
      <c r="AB350" s="203"/>
      <c r="AC350" s="329">
        <f t="shared" ref="AC350" si="1566">IF(S350="No_existen",5*$AC$10,AD350*$AC$10)</f>
        <v>0.15</v>
      </c>
      <c r="AD350" s="325">
        <f t="shared" ref="AD350" si="1567">ROUND(AVERAGEIF(AE350:AE352,"&gt;0"),0)</f>
        <v>1</v>
      </c>
      <c r="AE350" s="202">
        <f t="shared" si="1514"/>
        <v>1</v>
      </c>
      <c r="AF350" s="203" t="s">
        <v>295</v>
      </c>
      <c r="AG350" s="203" t="s">
        <v>1625</v>
      </c>
      <c r="AH350" s="329">
        <f t="shared" ref="AH350" si="1568">IF(S350="No_existen",5*$AH$10,AI350*$AH$10)</f>
        <v>0.1</v>
      </c>
      <c r="AI350" s="325">
        <f t="shared" ref="AI350" si="1569">ROUND(AVERAGEIF(AJ350:AJ352,"&gt;0"),0)</f>
        <v>1</v>
      </c>
      <c r="AJ350" s="202">
        <f t="shared" si="1517"/>
        <v>1</v>
      </c>
      <c r="AK350" s="203" t="s">
        <v>292</v>
      </c>
      <c r="AL350" s="203" t="s">
        <v>303</v>
      </c>
      <c r="AM350" s="329">
        <f t="shared" ref="AM350" si="1570">IF(S350="No_existen",5*$AM$10,AN350*$AM$10)</f>
        <v>0.30000000000000004</v>
      </c>
      <c r="AN350" s="325">
        <f t="shared" ref="AN350" si="1571">ROUND(AVERAGEIF(AO350:AO352,"&gt;0"),0)</f>
        <v>3</v>
      </c>
      <c r="AO350" s="202">
        <f t="shared" si="1520"/>
        <v>1</v>
      </c>
      <c r="AP350" s="203" t="s">
        <v>614</v>
      </c>
      <c r="AQ350" s="325">
        <f t="shared" ref="AQ350" si="1572">ROUND(AVERAGE(U350,Y350,AD350,AI350,AN350),0)</f>
        <v>2</v>
      </c>
      <c r="AR350" s="325" t="str">
        <f t="shared" ref="AR350" si="1573">IF(AQ350&lt;1.5,"FUERTE",IF(AND(AQ350&gt;=1.5,AQ350&lt;2.5),"ACEPTABLE",IF(AQ350&gt;=5,"INEXISTENTE","DÉBIL")))</f>
        <v>ACEPTABLE</v>
      </c>
      <c r="AS350" s="327">
        <f t="shared" ref="AS350" si="1574">IF(R350=0,0,ROUND((R350*AQ350),0))</f>
        <v>6</v>
      </c>
      <c r="AT350" s="327" t="str">
        <f t="shared" ref="AT350" si="1575">IF(AS350&gt;=36,"GRAVE", IF(AS350&lt;=10, "LEVE", "MODERADO"))</f>
        <v>LEVE</v>
      </c>
      <c r="AU350" s="337" t="s">
        <v>1628</v>
      </c>
      <c r="AV350" s="338">
        <v>0</v>
      </c>
      <c r="AW350" s="203" t="s">
        <v>89</v>
      </c>
      <c r="AX350" s="203"/>
      <c r="AY350" s="130"/>
      <c r="AZ350" s="131"/>
      <c r="BA350" s="207"/>
      <c r="BB350" s="145"/>
      <c r="BC350" s="145"/>
      <c r="BD350" s="145"/>
      <c r="BE350" s="145"/>
      <c r="BF350" s="145"/>
      <c r="BG350" s="145"/>
      <c r="BH350" s="145"/>
    </row>
    <row r="351" spans="1:60" ht="63.75" hidden="1" customHeight="1" x14ac:dyDescent="0.2">
      <c r="A351" s="324"/>
      <c r="B351" s="324"/>
      <c r="C351" s="325"/>
      <c r="D351" s="336"/>
      <c r="E351" s="325"/>
      <c r="F351" s="324"/>
      <c r="G351" s="203" t="s">
        <v>260</v>
      </c>
      <c r="H351" s="203" t="s">
        <v>35</v>
      </c>
      <c r="I351" s="127" t="s">
        <v>1592</v>
      </c>
      <c r="J351" s="324"/>
      <c r="K351" s="337"/>
      <c r="L351" s="337"/>
      <c r="M351" s="337"/>
      <c r="N351" s="324"/>
      <c r="O351" s="332"/>
      <c r="P351" s="324"/>
      <c r="Q351" s="332"/>
      <c r="R351" s="332"/>
      <c r="S351" s="128" t="s">
        <v>315</v>
      </c>
      <c r="T351" s="129">
        <f t="shared" si="1506"/>
        <v>1</v>
      </c>
      <c r="U351" s="325"/>
      <c r="V351" s="325"/>
      <c r="W351" s="203" t="s">
        <v>1615</v>
      </c>
      <c r="X351" s="324"/>
      <c r="Y351" s="329"/>
      <c r="Z351" s="206">
        <f t="shared" si="1511"/>
        <v>4</v>
      </c>
      <c r="AA351" s="203" t="s">
        <v>318</v>
      </c>
      <c r="AB351" s="203"/>
      <c r="AC351" s="329"/>
      <c r="AD351" s="325"/>
      <c r="AE351" s="202">
        <f t="shared" si="1514"/>
        <v>1</v>
      </c>
      <c r="AF351" s="203" t="s">
        <v>295</v>
      </c>
      <c r="AG351" s="203" t="s">
        <v>1625</v>
      </c>
      <c r="AH351" s="329"/>
      <c r="AI351" s="325"/>
      <c r="AJ351" s="202">
        <f t="shared" si="1517"/>
        <v>1</v>
      </c>
      <c r="AK351" s="203" t="s">
        <v>292</v>
      </c>
      <c r="AL351" s="203" t="s">
        <v>303</v>
      </c>
      <c r="AM351" s="329"/>
      <c r="AN351" s="325"/>
      <c r="AO351" s="202">
        <f t="shared" si="1520"/>
        <v>4</v>
      </c>
      <c r="AP351" s="203" t="s">
        <v>613</v>
      </c>
      <c r="AQ351" s="325"/>
      <c r="AR351" s="325"/>
      <c r="AS351" s="327"/>
      <c r="AT351" s="327"/>
      <c r="AU351" s="337"/>
      <c r="AV351" s="337"/>
      <c r="AW351" s="203" t="s">
        <v>89</v>
      </c>
      <c r="AX351" s="203"/>
      <c r="AY351" s="130"/>
      <c r="AZ351" s="131"/>
      <c r="BA351" s="207"/>
      <c r="BB351" s="145"/>
      <c r="BC351" s="145"/>
      <c r="BD351" s="145"/>
      <c r="BE351" s="145"/>
      <c r="BF351" s="145"/>
      <c r="BG351" s="145"/>
      <c r="BH351" s="145"/>
    </row>
    <row r="352" spans="1:60" ht="63.75" hidden="1" customHeight="1" x14ac:dyDescent="0.2">
      <c r="A352" s="324"/>
      <c r="B352" s="324"/>
      <c r="C352" s="325"/>
      <c r="D352" s="336"/>
      <c r="E352" s="325"/>
      <c r="F352" s="324"/>
      <c r="G352" s="203"/>
      <c r="H352" s="203"/>
      <c r="I352" s="127"/>
      <c r="J352" s="324"/>
      <c r="K352" s="337"/>
      <c r="L352" s="337"/>
      <c r="M352" s="337"/>
      <c r="N352" s="324"/>
      <c r="O352" s="332"/>
      <c r="P352" s="324"/>
      <c r="Q352" s="332"/>
      <c r="R352" s="332"/>
      <c r="S352" s="128" t="s">
        <v>315</v>
      </c>
      <c r="T352" s="129">
        <f t="shared" si="1506"/>
        <v>1</v>
      </c>
      <c r="U352" s="325"/>
      <c r="V352" s="325"/>
      <c r="W352" s="203" t="s">
        <v>1616</v>
      </c>
      <c r="X352" s="324"/>
      <c r="Y352" s="329"/>
      <c r="Z352" s="206">
        <f t="shared" si="1511"/>
        <v>1</v>
      </c>
      <c r="AA352" s="203" t="s">
        <v>320</v>
      </c>
      <c r="AB352" s="203" t="s">
        <v>1624</v>
      </c>
      <c r="AC352" s="329"/>
      <c r="AD352" s="325"/>
      <c r="AE352" s="202">
        <f t="shared" si="1514"/>
        <v>1</v>
      </c>
      <c r="AF352" s="203" t="s">
        <v>295</v>
      </c>
      <c r="AG352" s="203" t="s">
        <v>1626</v>
      </c>
      <c r="AH352" s="329"/>
      <c r="AI352" s="325"/>
      <c r="AJ352" s="202">
        <f t="shared" si="1517"/>
        <v>1</v>
      </c>
      <c r="AK352" s="203" t="s">
        <v>292</v>
      </c>
      <c r="AL352" s="203" t="s">
        <v>303</v>
      </c>
      <c r="AM352" s="329"/>
      <c r="AN352" s="325"/>
      <c r="AO352" s="202">
        <f t="shared" si="1520"/>
        <v>4</v>
      </c>
      <c r="AP352" s="203" t="s">
        <v>613</v>
      </c>
      <c r="AQ352" s="325"/>
      <c r="AR352" s="325"/>
      <c r="AS352" s="327"/>
      <c r="AT352" s="327"/>
      <c r="AU352" s="337"/>
      <c r="AV352" s="337"/>
      <c r="AW352" s="203" t="s">
        <v>89</v>
      </c>
      <c r="AX352" s="203"/>
      <c r="AY352" s="130"/>
      <c r="AZ352" s="131"/>
      <c r="BA352" s="207"/>
      <c r="BB352" s="145"/>
      <c r="BC352" s="145"/>
      <c r="BD352" s="145"/>
      <c r="BE352" s="145"/>
      <c r="BF352" s="145"/>
      <c r="BG352" s="145"/>
      <c r="BH352" s="145"/>
    </row>
    <row r="353" spans="1:60" ht="63.75" hidden="1" customHeight="1" x14ac:dyDescent="0.2">
      <c r="A353" s="324">
        <v>115</v>
      </c>
      <c r="B353" s="324" t="s">
        <v>181</v>
      </c>
      <c r="C353" s="325" t="str">
        <f>+VLOOKUP(B353,$A$568:$B$606,2,0)</f>
        <v>SANDRA YAMILE CALVO CATAÑO</v>
      </c>
      <c r="D353" s="336" t="s">
        <v>165</v>
      </c>
      <c r="E353" s="325"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4" t="s">
        <v>265</v>
      </c>
      <c r="G353" s="203" t="s">
        <v>261</v>
      </c>
      <c r="H353" s="203" t="s">
        <v>41</v>
      </c>
      <c r="I353" s="127" t="s">
        <v>1593</v>
      </c>
      <c r="J353" s="324" t="s">
        <v>105</v>
      </c>
      <c r="K353" s="324" t="s">
        <v>1605</v>
      </c>
      <c r="L353" s="324" t="s">
        <v>1606</v>
      </c>
      <c r="M353" s="324" t="s">
        <v>1607</v>
      </c>
      <c r="N353" s="324" t="s">
        <v>104</v>
      </c>
      <c r="O353" s="332">
        <f t="shared" ref="O353" si="1576">IF(N353="ALTA",5,IF(N353="MEDIO ALTA",4,IF(N353="MEDIA",3,IF(N353="MEDIO BAJA",2,IF(N353="BAJA",1,0)))))</f>
        <v>3</v>
      </c>
      <c r="P353" s="324" t="s">
        <v>208</v>
      </c>
      <c r="Q353" s="332">
        <f t="shared" ref="Q353" si="1577">IF(P353="ALTO",5,IF(P353="MEDIO-ALTO",4,IF(P353="MEDIO",3,IF(P353="MEDIO-BAJO",2,IF(P353="BAJO",1,0)))))</f>
        <v>2</v>
      </c>
      <c r="R353" s="332">
        <f t="shared" ref="R353" si="1578">Q353*O353</f>
        <v>6</v>
      </c>
      <c r="S353" s="128" t="s">
        <v>315</v>
      </c>
      <c r="T353" s="129">
        <f t="shared" si="1506"/>
        <v>1</v>
      </c>
      <c r="U353" s="325">
        <f t="shared" ref="U353" si="1579">ROUND(AVERAGEIF(T353:T355,"&gt;0"),0)</f>
        <v>1</v>
      </c>
      <c r="V353" s="325">
        <f t="shared" ref="V353" si="1580">U353*0.6</f>
        <v>0.6</v>
      </c>
      <c r="W353" s="203" t="s">
        <v>1617</v>
      </c>
      <c r="X353" s="324">
        <f t="shared" ref="X353" si="1581">IF(S353="No_existen",5*$X$10,Y353*$X$10)</f>
        <v>0.15000000000000002</v>
      </c>
      <c r="Y353" s="329">
        <f t="shared" ref="Y353" si="1582">ROUND(AVERAGEIF(Z353:Z355,"&gt;0"),0)</f>
        <v>3</v>
      </c>
      <c r="Z353" s="206">
        <f t="shared" si="1511"/>
        <v>2</v>
      </c>
      <c r="AA353" s="203" t="s">
        <v>319</v>
      </c>
      <c r="AB353" s="203"/>
      <c r="AC353" s="329">
        <f t="shared" ref="AC353" si="1583">IF(S353="No_existen",5*$AC$10,AD353*$AC$10)</f>
        <v>0.15</v>
      </c>
      <c r="AD353" s="325">
        <f t="shared" ref="AD353" si="1584">ROUND(AVERAGEIF(AE353:AE355,"&gt;0"),0)</f>
        <v>1</v>
      </c>
      <c r="AE353" s="202">
        <f t="shared" si="1514"/>
        <v>1</v>
      </c>
      <c r="AF353" s="203" t="s">
        <v>295</v>
      </c>
      <c r="AG353" s="203" t="s">
        <v>1627</v>
      </c>
      <c r="AH353" s="329">
        <f t="shared" ref="AH353" si="1585">IF(S353="No_existen",5*$AH$10,AI353*$AH$10)</f>
        <v>0.1</v>
      </c>
      <c r="AI353" s="325">
        <f t="shared" ref="AI353" si="1586">ROUND(AVERAGEIF(AJ353:AJ355,"&gt;0"),0)</f>
        <v>1</v>
      </c>
      <c r="AJ353" s="202">
        <f t="shared" si="1517"/>
        <v>1</v>
      </c>
      <c r="AK353" s="203" t="s">
        <v>292</v>
      </c>
      <c r="AL353" s="203" t="s">
        <v>299</v>
      </c>
      <c r="AM353" s="329">
        <f t="shared" ref="AM353" si="1587">IF(S353="No_existen",5*$AM$10,AN353*$AM$10)</f>
        <v>0.1</v>
      </c>
      <c r="AN353" s="325">
        <f t="shared" ref="AN353" si="1588">ROUND(AVERAGEIF(AO353:AO355,"&gt;0"),0)</f>
        <v>1</v>
      </c>
      <c r="AO353" s="202">
        <f t="shared" si="1520"/>
        <v>1</v>
      </c>
      <c r="AP353" s="203" t="s">
        <v>614</v>
      </c>
      <c r="AQ353" s="325">
        <f t="shared" ref="AQ353" si="1589">ROUND(AVERAGE(U353,Y353,AD353,AI353,AN353),0)</f>
        <v>1</v>
      </c>
      <c r="AR353" s="325" t="str">
        <f t="shared" ref="AR353" si="1590">IF(AQ353&lt;1.5,"FUERTE",IF(AND(AQ353&gt;=1.5,AQ353&lt;2.5),"ACEPTABLE",IF(AQ353&gt;=5,"INEXISTENTE","DÉBIL")))</f>
        <v>FUERTE</v>
      </c>
      <c r="AS353" s="327">
        <f t="shared" ref="AS353" si="1591">IF(R353=0,0,ROUND((R353*AQ353),0))</f>
        <v>6</v>
      </c>
      <c r="AT353" s="327" t="str">
        <f t="shared" ref="AT353" si="1592">IF(AS353&gt;=36,"GRAVE", IF(AS353&lt;=10, "LEVE", "MODERADO"))</f>
        <v>LEVE</v>
      </c>
      <c r="AU353" s="334" t="s">
        <v>1629</v>
      </c>
      <c r="AV353" s="335">
        <v>0.4</v>
      </c>
      <c r="AW353" s="203" t="s">
        <v>89</v>
      </c>
      <c r="AX353" s="203"/>
      <c r="AY353" s="130"/>
      <c r="AZ353" s="131"/>
      <c r="BA353" s="207"/>
      <c r="BB353" s="145"/>
      <c r="BC353" s="145"/>
      <c r="BD353" s="145"/>
      <c r="BE353" s="145"/>
      <c r="BF353" s="145"/>
      <c r="BG353" s="145"/>
      <c r="BH353" s="145"/>
    </row>
    <row r="354" spans="1:60" ht="63.75" hidden="1" customHeight="1" x14ac:dyDescent="0.2">
      <c r="A354" s="324"/>
      <c r="B354" s="324"/>
      <c r="C354" s="325"/>
      <c r="D354" s="336"/>
      <c r="E354" s="325"/>
      <c r="F354" s="324"/>
      <c r="G354" s="203" t="s">
        <v>260</v>
      </c>
      <c r="H354" s="203" t="s">
        <v>37</v>
      </c>
      <c r="I354" s="127" t="s">
        <v>1594</v>
      </c>
      <c r="J354" s="324"/>
      <c r="K354" s="324"/>
      <c r="L354" s="324"/>
      <c r="M354" s="324"/>
      <c r="N354" s="324"/>
      <c r="O354" s="332"/>
      <c r="P354" s="324"/>
      <c r="Q354" s="332"/>
      <c r="R354" s="332"/>
      <c r="S354" s="128" t="s">
        <v>315</v>
      </c>
      <c r="T354" s="129">
        <f t="shared" si="1506"/>
        <v>1</v>
      </c>
      <c r="U354" s="325"/>
      <c r="V354" s="325"/>
      <c r="W354" s="203" t="s">
        <v>1618</v>
      </c>
      <c r="X354" s="324"/>
      <c r="Y354" s="329"/>
      <c r="Z354" s="206">
        <f t="shared" si="1511"/>
        <v>4</v>
      </c>
      <c r="AA354" s="203" t="s">
        <v>318</v>
      </c>
      <c r="AB354" s="203"/>
      <c r="AC354" s="329"/>
      <c r="AD354" s="325"/>
      <c r="AE354" s="202">
        <f t="shared" si="1514"/>
        <v>1</v>
      </c>
      <c r="AF354" s="203" t="s">
        <v>295</v>
      </c>
      <c r="AG354" s="203" t="s">
        <v>1627</v>
      </c>
      <c r="AH354" s="329"/>
      <c r="AI354" s="325"/>
      <c r="AJ354" s="202">
        <f t="shared" si="1517"/>
        <v>1</v>
      </c>
      <c r="AK354" s="203" t="s">
        <v>292</v>
      </c>
      <c r="AL354" s="203" t="s">
        <v>299</v>
      </c>
      <c r="AM354" s="329"/>
      <c r="AN354" s="325"/>
      <c r="AO354" s="202">
        <f t="shared" si="1520"/>
        <v>1</v>
      </c>
      <c r="AP354" s="203" t="s">
        <v>614</v>
      </c>
      <c r="AQ354" s="325"/>
      <c r="AR354" s="325"/>
      <c r="AS354" s="327"/>
      <c r="AT354" s="327"/>
      <c r="AU354" s="334"/>
      <c r="AV354" s="334"/>
      <c r="AW354" s="203" t="s">
        <v>89</v>
      </c>
      <c r="AX354" s="203"/>
      <c r="AY354" s="130"/>
      <c r="AZ354" s="131"/>
      <c r="BA354" s="207"/>
      <c r="BB354" s="145"/>
      <c r="BC354" s="145"/>
      <c r="BD354" s="145"/>
      <c r="BE354" s="145"/>
      <c r="BF354" s="145"/>
      <c r="BG354" s="145"/>
      <c r="BH354" s="145"/>
    </row>
    <row r="355" spans="1:60" ht="63.75" hidden="1" customHeight="1" x14ac:dyDescent="0.2">
      <c r="A355" s="324"/>
      <c r="B355" s="324"/>
      <c r="C355" s="325"/>
      <c r="D355" s="336"/>
      <c r="E355" s="325"/>
      <c r="F355" s="324"/>
      <c r="G355" s="203" t="s">
        <v>260</v>
      </c>
      <c r="H355" s="203" t="s">
        <v>34</v>
      </c>
      <c r="I355" s="127" t="s">
        <v>1595</v>
      </c>
      <c r="J355" s="324"/>
      <c r="K355" s="324"/>
      <c r="L355" s="324"/>
      <c r="M355" s="324"/>
      <c r="N355" s="324"/>
      <c r="O355" s="332"/>
      <c r="P355" s="324"/>
      <c r="Q355" s="332"/>
      <c r="R355" s="332"/>
      <c r="S355" s="128" t="s">
        <v>315</v>
      </c>
      <c r="T355" s="129">
        <f t="shared" si="1506"/>
        <v>1</v>
      </c>
      <c r="U355" s="325"/>
      <c r="V355" s="325"/>
      <c r="W355" s="203" t="s">
        <v>1619</v>
      </c>
      <c r="X355" s="324"/>
      <c r="Y355" s="329"/>
      <c r="Z355" s="206">
        <f t="shared" si="1511"/>
        <v>2</v>
      </c>
      <c r="AA355" s="203" t="s">
        <v>319</v>
      </c>
      <c r="AB355" s="203"/>
      <c r="AC355" s="329"/>
      <c r="AD355" s="325"/>
      <c r="AE355" s="202">
        <f t="shared" si="1514"/>
        <v>1</v>
      </c>
      <c r="AF355" s="203" t="s">
        <v>295</v>
      </c>
      <c r="AG355" s="203" t="s">
        <v>1625</v>
      </c>
      <c r="AH355" s="329"/>
      <c r="AI355" s="325"/>
      <c r="AJ355" s="202">
        <f t="shared" si="1517"/>
        <v>1</v>
      </c>
      <c r="AK355" s="203" t="s">
        <v>292</v>
      </c>
      <c r="AL355" s="203" t="s">
        <v>307</v>
      </c>
      <c r="AM355" s="329"/>
      <c r="AN355" s="325"/>
      <c r="AO355" s="202">
        <f t="shared" si="1520"/>
        <v>1</v>
      </c>
      <c r="AP355" s="203" t="s">
        <v>614</v>
      </c>
      <c r="AQ355" s="325"/>
      <c r="AR355" s="325"/>
      <c r="AS355" s="327"/>
      <c r="AT355" s="327"/>
      <c r="AU355" s="334"/>
      <c r="AV355" s="334"/>
      <c r="AW355" s="203" t="s">
        <v>89</v>
      </c>
      <c r="AX355" s="203"/>
      <c r="AY355" s="130"/>
      <c r="AZ355" s="131"/>
      <c r="BA355" s="207"/>
      <c r="BB355" s="145"/>
      <c r="BC355" s="145"/>
      <c r="BD355" s="145"/>
      <c r="BE355" s="145"/>
      <c r="BF355" s="145"/>
      <c r="BG355" s="145"/>
      <c r="BH355" s="145"/>
    </row>
    <row r="356" spans="1:60" ht="63.75" hidden="1" customHeight="1" x14ac:dyDescent="0.2">
      <c r="A356" s="324">
        <v>116</v>
      </c>
      <c r="B356" s="324" t="s">
        <v>181</v>
      </c>
      <c r="C356" s="325" t="str">
        <f>+VLOOKUP(B356,$A$568:$B$606,2,0)</f>
        <v>SANDRA YAMILE CALVO CATAÑO</v>
      </c>
      <c r="D356" s="336" t="s">
        <v>165</v>
      </c>
      <c r="E356" s="325"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4" t="s">
        <v>265</v>
      </c>
      <c r="G356" s="203" t="s">
        <v>260</v>
      </c>
      <c r="H356" s="203" t="s">
        <v>37</v>
      </c>
      <c r="I356" s="209" t="s">
        <v>1596</v>
      </c>
      <c r="J356" s="324" t="s">
        <v>105</v>
      </c>
      <c r="K356" s="324" t="s">
        <v>1608</v>
      </c>
      <c r="L356" s="324" t="s">
        <v>1609</v>
      </c>
      <c r="M356" s="324" t="s">
        <v>1610</v>
      </c>
      <c r="N356" s="324" t="s">
        <v>127</v>
      </c>
      <c r="O356" s="332">
        <f t="shared" ref="O356" si="1593">IF(N356="ALTA",5,IF(N356="MEDIO ALTA",4,IF(N356="MEDIA",3,IF(N356="MEDIO BAJA",2,IF(N356="BAJA",1,0)))))</f>
        <v>1</v>
      </c>
      <c r="P356" s="324" t="s">
        <v>208</v>
      </c>
      <c r="Q356" s="332">
        <f t="shared" ref="Q356" si="1594">IF(P356="ALTO",5,IF(P356="MEDIO-ALTO",4,IF(P356="MEDIO",3,IF(P356="MEDIO-BAJO",2,IF(P356="BAJO",1,0)))))</f>
        <v>2</v>
      </c>
      <c r="R356" s="332">
        <f t="shared" ref="R356" si="1595">Q356*O356</f>
        <v>2</v>
      </c>
      <c r="S356" s="128" t="s">
        <v>315</v>
      </c>
      <c r="T356" s="129">
        <f t="shared" si="1506"/>
        <v>1</v>
      </c>
      <c r="U356" s="325">
        <f t="shared" ref="U356" si="1596">ROUND(AVERAGEIF(T356:T358,"&gt;0"),0)</f>
        <v>1</v>
      </c>
      <c r="V356" s="325">
        <f t="shared" ref="V356" si="1597">U356*0.6</f>
        <v>0.6</v>
      </c>
      <c r="W356" s="203" t="s">
        <v>1617</v>
      </c>
      <c r="X356" s="324">
        <f t="shared" ref="X356" si="1598">IF(S356="No_existen",5*$X$10,Y356*$X$10)</f>
        <v>0.15000000000000002</v>
      </c>
      <c r="Y356" s="329">
        <f t="shared" ref="Y356" si="1599">ROUND(AVERAGEIF(Z356:Z358,"&gt;0"),0)</f>
        <v>3</v>
      </c>
      <c r="Z356" s="206">
        <f t="shared" si="1511"/>
        <v>2</v>
      </c>
      <c r="AA356" s="203" t="s">
        <v>319</v>
      </c>
      <c r="AB356" s="203"/>
      <c r="AC356" s="329">
        <f t="shared" ref="AC356" si="1600">IF(S356="No_existen",5*$AC$10,AD356*$AC$10)</f>
        <v>0.15</v>
      </c>
      <c r="AD356" s="325">
        <f t="shared" ref="AD356" si="1601">ROUND(AVERAGEIF(AE356:AE358,"&gt;0"),0)</f>
        <v>1</v>
      </c>
      <c r="AE356" s="202">
        <f t="shared" si="1514"/>
        <v>1</v>
      </c>
      <c r="AF356" s="203" t="s">
        <v>295</v>
      </c>
      <c r="AG356" s="203" t="s">
        <v>1627</v>
      </c>
      <c r="AH356" s="329">
        <f t="shared" ref="AH356" si="1602">IF(S356="No_existen",5*$AH$10,AI356*$AH$10)</f>
        <v>0.1</v>
      </c>
      <c r="AI356" s="325">
        <f t="shared" ref="AI356" si="1603">ROUND(AVERAGEIF(AJ356:AJ358,"&gt;0"),0)</f>
        <v>1</v>
      </c>
      <c r="AJ356" s="202">
        <f t="shared" si="1517"/>
        <v>1</v>
      </c>
      <c r="AK356" s="203" t="s">
        <v>292</v>
      </c>
      <c r="AL356" s="203" t="s">
        <v>299</v>
      </c>
      <c r="AM356" s="329">
        <f t="shared" ref="AM356" si="1604">IF(S356="No_existen",5*$AM$10,AN356*$AM$10)</f>
        <v>0.2</v>
      </c>
      <c r="AN356" s="325">
        <f t="shared" ref="AN356" si="1605">ROUND(AVERAGEIF(AO356:AO358,"&gt;0"),0)</f>
        <v>2</v>
      </c>
      <c r="AO356" s="202">
        <f t="shared" si="1520"/>
        <v>1</v>
      </c>
      <c r="AP356" s="203" t="s">
        <v>614</v>
      </c>
      <c r="AQ356" s="325">
        <f t="shared" ref="AQ356" si="1606">ROUND(AVERAGE(U356,Y356,AD356,AI356,AN356),0)</f>
        <v>2</v>
      </c>
      <c r="AR356" s="325" t="str">
        <f t="shared" ref="AR356" si="1607">IF(AQ356&lt;1.5,"FUERTE",IF(AND(AQ356&gt;=1.5,AQ356&lt;2.5),"ACEPTABLE",IF(AQ356&gt;=5,"INEXISTENTE","DÉBIL")))</f>
        <v>ACEPTABLE</v>
      </c>
      <c r="AS356" s="327">
        <f t="shared" ref="AS356" si="1608">IF(R356=0,0,ROUND((R356*AQ356),0))</f>
        <v>4</v>
      </c>
      <c r="AT356" s="327" t="str">
        <f t="shared" ref="AT356" si="1609">IF(AS356&gt;=36,"GRAVE", IF(AS356&lt;=10, "LEVE", "MODERADO"))</f>
        <v>LEVE</v>
      </c>
      <c r="AU356" s="334" t="s">
        <v>1630</v>
      </c>
      <c r="AV356" s="335">
        <v>0.8</v>
      </c>
      <c r="AW356" s="203" t="s">
        <v>89</v>
      </c>
      <c r="AX356" s="203"/>
      <c r="AY356" s="130"/>
      <c r="AZ356" s="131"/>
      <c r="BA356" s="207"/>
      <c r="BB356" s="145"/>
      <c r="BC356" s="145"/>
      <c r="BD356" s="145"/>
      <c r="BE356" s="145"/>
      <c r="BF356" s="145"/>
      <c r="BG356" s="145"/>
      <c r="BH356" s="145"/>
    </row>
    <row r="357" spans="1:60" ht="63.75" hidden="1" customHeight="1" x14ac:dyDescent="0.2">
      <c r="A357" s="324"/>
      <c r="B357" s="324"/>
      <c r="C357" s="325"/>
      <c r="D357" s="336"/>
      <c r="E357" s="325"/>
      <c r="F357" s="324"/>
      <c r="G357" s="203" t="s">
        <v>260</v>
      </c>
      <c r="H357" s="203" t="s">
        <v>34</v>
      </c>
      <c r="I357" s="209" t="s">
        <v>1597</v>
      </c>
      <c r="J357" s="324"/>
      <c r="K357" s="324"/>
      <c r="L357" s="324"/>
      <c r="M357" s="324"/>
      <c r="N357" s="324"/>
      <c r="O357" s="332"/>
      <c r="P357" s="324"/>
      <c r="Q357" s="332"/>
      <c r="R357" s="332"/>
      <c r="S357" s="128" t="s">
        <v>315</v>
      </c>
      <c r="T357" s="129">
        <f t="shared" si="1506"/>
        <v>1</v>
      </c>
      <c r="U357" s="325"/>
      <c r="V357" s="325"/>
      <c r="W357" s="203" t="s">
        <v>1620</v>
      </c>
      <c r="X357" s="324"/>
      <c r="Y357" s="329"/>
      <c r="Z357" s="206">
        <f t="shared" si="1511"/>
        <v>4</v>
      </c>
      <c r="AA357" s="203" t="s">
        <v>318</v>
      </c>
      <c r="AB357" s="203"/>
      <c r="AC357" s="329"/>
      <c r="AD357" s="325"/>
      <c r="AE357" s="202">
        <f t="shared" si="1514"/>
        <v>1</v>
      </c>
      <c r="AF357" s="203" t="s">
        <v>295</v>
      </c>
      <c r="AG357" s="203" t="s">
        <v>1627</v>
      </c>
      <c r="AH357" s="329"/>
      <c r="AI357" s="325"/>
      <c r="AJ357" s="202">
        <f t="shared" si="1517"/>
        <v>1</v>
      </c>
      <c r="AK357" s="203" t="s">
        <v>292</v>
      </c>
      <c r="AL357" s="203" t="s">
        <v>299</v>
      </c>
      <c r="AM357" s="329"/>
      <c r="AN357" s="325"/>
      <c r="AO357" s="202">
        <f t="shared" si="1520"/>
        <v>1</v>
      </c>
      <c r="AP357" s="203" t="s">
        <v>614</v>
      </c>
      <c r="AQ357" s="325"/>
      <c r="AR357" s="325"/>
      <c r="AS357" s="327"/>
      <c r="AT357" s="327"/>
      <c r="AU357" s="334"/>
      <c r="AV357" s="334"/>
      <c r="AW357" s="203" t="s">
        <v>89</v>
      </c>
      <c r="AX357" s="203"/>
      <c r="AY357" s="130"/>
      <c r="AZ357" s="131"/>
      <c r="BA357" s="207"/>
      <c r="BB357" s="145"/>
      <c r="BC357" s="145"/>
      <c r="BD357" s="145"/>
      <c r="BE357" s="145"/>
      <c r="BF357" s="145"/>
      <c r="BG357" s="145"/>
      <c r="BH357" s="145"/>
    </row>
    <row r="358" spans="1:60" ht="63.75" hidden="1" customHeight="1" x14ac:dyDescent="0.2">
      <c r="A358" s="324"/>
      <c r="B358" s="324"/>
      <c r="C358" s="325"/>
      <c r="D358" s="336"/>
      <c r="E358" s="325"/>
      <c r="F358" s="324"/>
      <c r="G358" s="203" t="s">
        <v>261</v>
      </c>
      <c r="H358" s="203" t="s">
        <v>41</v>
      </c>
      <c r="I358" s="203" t="s">
        <v>1598</v>
      </c>
      <c r="J358" s="324"/>
      <c r="K358" s="324"/>
      <c r="L358" s="324"/>
      <c r="M358" s="324"/>
      <c r="N358" s="324"/>
      <c r="O358" s="332"/>
      <c r="P358" s="324"/>
      <c r="Q358" s="332"/>
      <c r="R358" s="332"/>
      <c r="S358" s="128" t="s">
        <v>315</v>
      </c>
      <c r="T358" s="129">
        <f t="shared" si="1506"/>
        <v>1</v>
      </c>
      <c r="U358" s="325"/>
      <c r="V358" s="325"/>
      <c r="W358" s="203" t="s">
        <v>1621</v>
      </c>
      <c r="X358" s="324"/>
      <c r="Y358" s="329"/>
      <c r="Z358" s="206">
        <f t="shared" si="1511"/>
        <v>2</v>
      </c>
      <c r="AA358" s="203" t="s">
        <v>319</v>
      </c>
      <c r="AB358" s="203"/>
      <c r="AC358" s="329"/>
      <c r="AD358" s="325"/>
      <c r="AE358" s="202">
        <f t="shared" si="1514"/>
        <v>1</v>
      </c>
      <c r="AF358" s="203" t="s">
        <v>295</v>
      </c>
      <c r="AG358" s="203" t="s">
        <v>1627</v>
      </c>
      <c r="AH358" s="329"/>
      <c r="AI358" s="325"/>
      <c r="AJ358" s="202">
        <f t="shared" si="1517"/>
        <v>1</v>
      </c>
      <c r="AK358" s="203" t="s">
        <v>292</v>
      </c>
      <c r="AL358" s="203" t="s">
        <v>303</v>
      </c>
      <c r="AM358" s="329"/>
      <c r="AN358" s="325"/>
      <c r="AO358" s="202">
        <f t="shared" si="1520"/>
        <v>4</v>
      </c>
      <c r="AP358" s="203" t="s">
        <v>613</v>
      </c>
      <c r="AQ358" s="325"/>
      <c r="AR358" s="325"/>
      <c r="AS358" s="327"/>
      <c r="AT358" s="327"/>
      <c r="AU358" s="334"/>
      <c r="AV358" s="334"/>
      <c r="AW358" s="203" t="s">
        <v>89</v>
      </c>
      <c r="AX358" s="203"/>
      <c r="AY358" s="130"/>
      <c r="AZ358" s="131"/>
      <c r="BA358" s="207"/>
      <c r="BB358" s="145"/>
      <c r="BC358" s="145"/>
      <c r="BD358" s="145"/>
      <c r="BE358" s="145"/>
      <c r="BF358" s="145"/>
      <c r="BG358" s="145"/>
      <c r="BH358" s="145"/>
    </row>
    <row r="359" spans="1:60" ht="63.75" hidden="1" customHeight="1" x14ac:dyDescent="0.2">
      <c r="A359" s="324">
        <v>117</v>
      </c>
      <c r="B359" s="324" t="s">
        <v>181</v>
      </c>
      <c r="C359" s="325" t="str">
        <f>+VLOOKUP(B359,$A$568:$B$606,2,0)</f>
        <v>SANDRA YAMILE CALVO CATAÑO</v>
      </c>
      <c r="D359" s="336" t="s">
        <v>165</v>
      </c>
      <c r="E359" s="325"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4" t="s">
        <v>265</v>
      </c>
      <c r="G359" s="203" t="s">
        <v>260</v>
      </c>
      <c r="H359" s="203" t="s">
        <v>34</v>
      </c>
      <c r="I359" s="127" t="s">
        <v>1599</v>
      </c>
      <c r="J359" s="324" t="s">
        <v>142</v>
      </c>
      <c r="K359" s="337" t="s">
        <v>1611</v>
      </c>
      <c r="L359" s="337" t="s">
        <v>1612</v>
      </c>
      <c r="M359" s="337" t="s">
        <v>1613</v>
      </c>
      <c r="N359" s="324" t="s">
        <v>127</v>
      </c>
      <c r="O359" s="332">
        <f t="shared" ref="O359" si="1610">IF(N359="ALTA",5,IF(N359="MEDIO ALTA",4,IF(N359="MEDIA",3,IF(N359="MEDIO BAJA",2,IF(N359="BAJA",1,0)))))</f>
        <v>1</v>
      </c>
      <c r="P359" s="324" t="s">
        <v>209</v>
      </c>
      <c r="Q359" s="332">
        <f t="shared" ref="Q359" si="1611">IF(P359="ALTO",5,IF(P359="MEDIO-ALTO",4,IF(P359="MEDIO",3,IF(P359="MEDIO-BAJO",2,IF(P359="BAJO",1,0)))))</f>
        <v>4</v>
      </c>
      <c r="R359" s="332">
        <f t="shared" ref="R359" si="1612">Q359*O359</f>
        <v>4</v>
      </c>
      <c r="S359" s="128" t="s">
        <v>315</v>
      </c>
      <c r="T359" s="129">
        <f t="shared" si="1506"/>
        <v>1</v>
      </c>
      <c r="U359" s="325">
        <f t="shared" ref="U359" si="1613">ROUND(AVERAGEIF(T359:T361,"&gt;0"),0)</f>
        <v>1</v>
      </c>
      <c r="V359" s="325">
        <f t="shared" ref="V359" si="1614">U359*0.6</f>
        <v>0.6</v>
      </c>
      <c r="W359" s="203" t="s">
        <v>1622</v>
      </c>
      <c r="X359" s="324">
        <f t="shared" ref="X359" si="1615">IF(S359="No_existen",5*$X$10,Y359*$X$10)</f>
        <v>0.2</v>
      </c>
      <c r="Y359" s="329">
        <f t="shared" ref="Y359" si="1616">ROUND(AVERAGEIF(Z359:Z361,"&gt;0"),0)</f>
        <v>4</v>
      </c>
      <c r="Z359" s="206">
        <f t="shared" si="1511"/>
        <v>4</v>
      </c>
      <c r="AA359" s="203" t="s">
        <v>318</v>
      </c>
      <c r="AB359" s="203"/>
      <c r="AC359" s="329">
        <f t="shared" ref="AC359" si="1617">IF(S359="No_existen",5*$AC$10,AD359*$AC$10)</f>
        <v>0.15</v>
      </c>
      <c r="AD359" s="325">
        <f t="shared" ref="AD359" si="1618">ROUND(AVERAGEIF(AE359:AE361,"&gt;0"),0)</f>
        <v>1</v>
      </c>
      <c r="AE359" s="202">
        <f t="shared" si="1514"/>
        <v>1</v>
      </c>
      <c r="AF359" s="203" t="s">
        <v>295</v>
      </c>
      <c r="AG359" s="203" t="s">
        <v>1627</v>
      </c>
      <c r="AH359" s="329">
        <f t="shared" ref="AH359" si="1619">IF(S359="No_existen",5*$AH$10,AI359*$AH$10)</f>
        <v>0.1</v>
      </c>
      <c r="AI359" s="325">
        <f t="shared" ref="AI359" si="1620">ROUND(AVERAGEIF(AJ359:AJ361,"&gt;0"),0)</f>
        <v>1</v>
      </c>
      <c r="AJ359" s="202">
        <f t="shared" si="1517"/>
        <v>1</v>
      </c>
      <c r="AK359" s="203" t="s">
        <v>292</v>
      </c>
      <c r="AL359" s="203" t="s">
        <v>303</v>
      </c>
      <c r="AM359" s="329">
        <f t="shared" ref="AM359" si="1621">IF(S359="No_existen",5*$AM$10,AN359*$AM$10)</f>
        <v>0.1</v>
      </c>
      <c r="AN359" s="325">
        <f t="shared" ref="AN359" si="1622">ROUND(AVERAGEIF(AO359:AO361,"&gt;0"),0)</f>
        <v>1</v>
      </c>
      <c r="AO359" s="202">
        <f t="shared" si="1520"/>
        <v>1</v>
      </c>
      <c r="AP359" s="203" t="s">
        <v>614</v>
      </c>
      <c r="AQ359" s="325">
        <f t="shared" ref="AQ359" si="1623">ROUND(AVERAGE(U359,Y359,AD359,AI359,AN359),0)</f>
        <v>2</v>
      </c>
      <c r="AR359" s="325" t="str">
        <f t="shared" ref="AR359" si="1624">IF(AQ359&lt;1.5,"FUERTE",IF(AND(AQ359&gt;=1.5,AQ359&lt;2.5),"ACEPTABLE",IF(AQ359&gt;=5,"INEXISTENTE","DÉBIL")))</f>
        <v>ACEPTABLE</v>
      </c>
      <c r="AS359" s="327">
        <f t="shared" ref="AS359" si="1625">IF(R359=0,0,ROUND((R359*AQ359),0))</f>
        <v>8</v>
      </c>
      <c r="AT359" s="327" t="str">
        <f t="shared" ref="AT359" si="1626">IF(AS359&gt;=36,"GRAVE", IF(AS359&lt;=10, "LEVE", "MODERADO"))</f>
        <v>LEVE</v>
      </c>
      <c r="AU359" s="334" t="s">
        <v>1631</v>
      </c>
      <c r="AV359" s="334">
        <v>0</v>
      </c>
      <c r="AW359" s="203" t="s">
        <v>89</v>
      </c>
      <c r="AX359" s="203"/>
      <c r="AY359" s="130"/>
      <c r="AZ359" s="131"/>
      <c r="BA359" s="207"/>
      <c r="BB359" s="145"/>
      <c r="BC359" s="145"/>
      <c r="BD359" s="145"/>
      <c r="BE359" s="145"/>
      <c r="BF359" s="145"/>
      <c r="BG359" s="145"/>
      <c r="BH359" s="145"/>
    </row>
    <row r="360" spans="1:60" ht="63.75" hidden="1" customHeight="1" x14ac:dyDescent="0.2">
      <c r="A360" s="324"/>
      <c r="B360" s="324"/>
      <c r="C360" s="325"/>
      <c r="D360" s="336"/>
      <c r="E360" s="325"/>
      <c r="F360" s="324"/>
      <c r="G360" s="203" t="s">
        <v>261</v>
      </c>
      <c r="H360" s="203" t="s">
        <v>39</v>
      </c>
      <c r="I360" s="127" t="s">
        <v>1600</v>
      </c>
      <c r="J360" s="324"/>
      <c r="K360" s="337"/>
      <c r="L360" s="337"/>
      <c r="M360" s="337"/>
      <c r="N360" s="324"/>
      <c r="O360" s="332"/>
      <c r="P360" s="324"/>
      <c r="Q360" s="332"/>
      <c r="R360" s="332"/>
      <c r="S360" s="128" t="s">
        <v>315</v>
      </c>
      <c r="T360" s="129">
        <f t="shared" si="1506"/>
        <v>1</v>
      </c>
      <c r="U360" s="325"/>
      <c r="V360" s="325"/>
      <c r="W360" s="203" t="s">
        <v>1623</v>
      </c>
      <c r="X360" s="324"/>
      <c r="Y360" s="329"/>
      <c r="Z360" s="206">
        <f t="shared" si="1511"/>
        <v>4</v>
      </c>
      <c r="AA360" s="203" t="s">
        <v>318</v>
      </c>
      <c r="AB360" s="203"/>
      <c r="AC360" s="329"/>
      <c r="AD360" s="325"/>
      <c r="AE360" s="202">
        <f t="shared" si="1514"/>
        <v>1</v>
      </c>
      <c r="AF360" s="203" t="s">
        <v>295</v>
      </c>
      <c r="AG360" s="203" t="s">
        <v>1625</v>
      </c>
      <c r="AH360" s="329"/>
      <c r="AI360" s="325"/>
      <c r="AJ360" s="202">
        <f t="shared" si="1517"/>
        <v>1</v>
      </c>
      <c r="AK360" s="203" t="s">
        <v>292</v>
      </c>
      <c r="AL360" s="203" t="s">
        <v>303</v>
      </c>
      <c r="AM360" s="329"/>
      <c r="AN360" s="325"/>
      <c r="AO360" s="202">
        <f t="shared" si="1520"/>
        <v>1</v>
      </c>
      <c r="AP360" s="203" t="s">
        <v>614</v>
      </c>
      <c r="AQ360" s="325"/>
      <c r="AR360" s="325"/>
      <c r="AS360" s="327"/>
      <c r="AT360" s="327"/>
      <c r="AU360" s="334"/>
      <c r="AV360" s="334"/>
      <c r="AW360" s="203" t="s">
        <v>89</v>
      </c>
      <c r="AX360" s="203"/>
      <c r="AY360" s="130"/>
      <c r="AZ360" s="131"/>
      <c r="BA360" s="207"/>
      <c r="BB360" s="145"/>
      <c r="BC360" s="145"/>
      <c r="BD360" s="145"/>
      <c r="BE360" s="145"/>
      <c r="BF360" s="145"/>
      <c r="BG360" s="145"/>
      <c r="BH360" s="145"/>
    </row>
    <row r="361" spans="1:60" ht="63.75" hidden="1" customHeight="1" x14ac:dyDescent="0.2">
      <c r="A361" s="324"/>
      <c r="B361" s="324"/>
      <c r="C361" s="325"/>
      <c r="D361" s="336"/>
      <c r="E361" s="325"/>
      <c r="F361" s="324"/>
      <c r="G361" s="203" t="s">
        <v>260</v>
      </c>
      <c r="H361" s="203" t="s">
        <v>34</v>
      </c>
      <c r="I361" s="127" t="s">
        <v>1601</v>
      </c>
      <c r="J361" s="324"/>
      <c r="K361" s="337"/>
      <c r="L361" s="337"/>
      <c r="M361" s="337"/>
      <c r="N361" s="324"/>
      <c r="O361" s="332"/>
      <c r="P361" s="324"/>
      <c r="Q361" s="332"/>
      <c r="R361" s="332"/>
      <c r="S361" s="128"/>
      <c r="T361" s="129">
        <f t="shared" si="1506"/>
        <v>0</v>
      </c>
      <c r="U361" s="325"/>
      <c r="V361" s="325"/>
      <c r="W361" s="203"/>
      <c r="X361" s="324"/>
      <c r="Y361" s="329"/>
      <c r="Z361" s="206">
        <f t="shared" si="1511"/>
        <v>0</v>
      </c>
      <c r="AA361" s="203"/>
      <c r="AB361" s="203"/>
      <c r="AC361" s="329"/>
      <c r="AD361" s="325"/>
      <c r="AE361" s="202">
        <f t="shared" si="1514"/>
        <v>0</v>
      </c>
      <c r="AF361" s="203"/>
      <c r="AG361" s="203"/>
      <c r="AH361" s="329"/>
      <c r="AI361" s="325"/>
      <c r="AJ361" s="202">
        <f t="shared" si="1517"/>
        <v>0</v>
      </c>
      <c r="AK361" s="203"/>
      <c r="AL361" s="203"/>
      <c r="AM361" s="329"/>
      <c r="AN361" s="325"/>
      <c r="AO361" s="202">
        <f t="shared" si="1520"/>
        <v>0</v>
      </c>
      <c r="AP361" s="203"/>
      <c r="AQ361" s="325"/>
      <c r="AR361" s="325"/>
      <c r="AS361" s="327"/>
      <c r="AT361" s="327"/>
      <c r="AU361" s="334"/>
      <c r="AV361" s="334"/>
      <c r="AW361" s="203" t="s">
        <v>89</v>
      </c>
      <c r="AX361" s="203"/>
      <c r="AY361" s="130"/>
      <c r="AZ361" s="131"/>
      <c r="BA361" s="207"/>
      <c r="BB361" s="145"/>
      <c r="BC361" s="145"/>
      <c r="BD361" s="145"/>
      <c r="BE361" s="145"/>
      <c r="BF361" s="145"/>
      <c r="BG361" s="145"/>
      <c r="BH361" s="145"/>
    </row>
    <row r="362" spans="1:60" ht="63.75" hidden="1" customHeight="1" x14ac:dyDescent="0.2">
      <c r="A362" s="324">
        <v>118</v>
      </c>
      <c r="B362" s="324" t="s">
        <v>450</v>
      </c>
      <c r="C362" s="325" t="str">
        <f>+VLOOKUP(B362,$A$568:$B$606,2,0)</f>
        <v>YETSIKA NATALIA VILLA MONTES</v>
      </c>
      <c r="D362" s="336" t="s">
        <v>150</v>
      </c>
      <c r="E362" s="325"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4" t="s">
        <v>265</v>
      </c>
      <c r="G362" s="203" t="s">
        <v>260</v>
      </c>
      <c r="H362" s="203" t="s">
        <v>37</v>
      </c>
      <c r="I362" s="127" t="s">
        <v>1632</v>
      </c>
      <c r="J362" s="324" t="s">
        <v>113</v>
      </c>
      <c r="K362" s="337" t="s">
        <v>1639</v>
      </c>
      <c r="L362" s="337" t="s">
        <v>1640</v>
      </c>
      <c r="M362" s="337" t="s">
        <v>1641</v>
      </c>
      <c r="N362" s="324" t="s">
        <v>127</v>
      </c>
      <c r="O362" s="332">
        <f t="shared" ref="O362" si="1627">IF(N362="ALTA",5,IF(N362="MEDIO ALTA",4,IF(N362="MEDIA",3,IF(N362="MEDIO BAJA",2,IF(N362="BAJA",1,0)))))</f>
        <v>1</v>
      </c>
      <c r="P362" s="324" t="s">
        <v>139</v>
      </c>
      <c r="Q362" s="332">
        <f t="shared" ref="Q362" si="1628">IF(P362="ALTO",5,IF(P362="MEDIO-ALTO",4,IF(P362="MEDIO",3,IF(P362="MEDIO-BAJO",2,IF(P362="BAJO",1,0)))))</f>
        <v>5</v>
      </c>
      <c r="R362" s="332">
        <f t="shared" ref="R362" si="1629">Q362*O362</f>
        <v>5</v>
      </c>
      <c r="S362" s="128" t="s">
        <v>315</v>
      </c>
      <c r="T362" s="129">
        <f t="shared" si="1506"/>
        <v>1</v>
      </c>
      <c r="U362" s="325">
        <f t="shared" ref="U362" si="1630">ROUND(AVERAGEIF(T362:T364,"&gt;0"),0)</f>
        <v>1</v>
      </c>
      <c r="V362" s="325">
        <f t="shared" ref="V362" si="1631">U362*0.6</f>
        <v>0.6</v>
      </c>
      <c r="W362" s="203" t="s">
        <v>1648</v>
      </c>
      <c r="X362" s="324">
        <f t="shared" ref="X362" si="1632">IF(S362="No_existen",5*$X$10,Y362*$X$10)</f>
        <v>0.2</v>
      </c>
      <c r="Y362" s="329">
        <f t="shared" ref="Y362" si="1633">ROUND(AVERAGEIF(Z362:Z364,"&gt;0"),0)</f>
        <v>4</v>
      </c>
      <c r="Z362" s="206">
        <f t="shared" si="1511"/>
        <v>4</v>
      </c>
      <c r="AA362" s="203" t="s">
        <v>318</v>
      </c>
      <c r="AB362" s="203"/>
      <c r="AC362" s="329">
        <f t="shared" ref="AC362" si="1634">IF(S362="No_existen",5*$AC$10,AD362*$AC$10)</f>
        <v>0.15</v>
      </c>
      <c r="AD362" s="325">
        <f t="shared" ref="AD362" si="1635">ROUND(AVERAGEIF(AE362:AE364,"&gt;0"),0)</f>
        <v>1</v>
      </c>
      <c r="AE362" s="202">
        <f t="shared" si="1514"/>
        <v>1</v>
      </c>
      <c r="AF362" s="203" t="s">
        <v>295</v>
      </c>
      <c r="AG362" s="203" t="s">
        <v>1657</v>
      </c>
      <c r="AH362" s="329">
        <f t="shared" ref="AH362" si="1636">IF(S362="No_existen",5*$AH$10,AI362*$AH$10)</f>
        <v>0.1</v>
      </c>
      <c r="AI362" s="325">
        <f t="shared" ref="AI362" si="1637">ROUND(AVERAGEIF(AJ362:AJ364,"&gt;0"),0)</f>
        <v>1</v>
      </c>
      <c r="AJ362" s="202">
        <f t="shared" si="1517"/>
        <v>1</v>
      </c>
      <c r="AK362" s="203" t="s">
        <v>292</v>
      </c>
      <c r="AL362" s="203" t="s">
        <v>299</v>
      </c>
      <c r="AM362" s="329">
        <f t="shared" ref="AM362" si="1638">IF(S362="No_existen",5*$AM$10,AN362*$AM$10)</f>
        <v>0.1</v>
      </c>
      <c r="AN362" s="325">
        <f t="shared" ref="AN362" si="1639">ROUND(AVERAGEIF(AO362:AO364,"&gt;0"),0)</f>
        <v>1</v>
      </c>
      <c r="AO362" s="202">
        <f t="shared" si="1520"/>
        <v>1</v>
      </c>
      <c r="AP362" s="203" t="s">
        <v>614</v>
      </c>
      <c r="AQ362" s="325">
        <f t="shared" ref="AQ362" si="1640">ROUND(AVERAGE(U362,Y362,AD362,AI362,AN362),0)</f>
        <v>2</v>
      </c>
      <c r="AR362" s="325" t="str">
        <f t="shared" ref="AR362" si="1641">IF(AQ362&lt;1.5,"FUERTE",IF(AND(AQ362&gt;=1.5,AQ362&lt;2.5),"ACEPTABLE",IF(AQ362&gt;=5,"INEXISTENTE","DÉBIL")))</f>
        <v>ACEPTABLE</v>
      </c>
      <c r="AS362" s="327">
        <f t="shared" ref="AS362" si="1642">IF(R362=0,0,ROUND((R362*AQ362),0))</f>
        <v>10</v>
      </c>
      <c r="AT362" s="327"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4"/>
      <c r="B363" s="324"/>
      <c r="C363" s="325"/>
      <c r="D363" s="336"/>
      <c r="E363" s="325"/>
      <c r="F363" s="324"/>
      <c r="G363" s="203" t="s">
        <v>260</v>
      </c>
      <c r="H363" s="203" t="s">
        <v>35</v>
      </c>
      <c r="I363" s="127" t="s">
        <v>1633</v>
      </c>
      <c r="J363" s="324"/>
      <c r="K363" s="337"/>
      <c r="L363" s="337"/>
      <c r="M363" s="337"/>
      <c r="N363" s="324"/>
      <c r="O363" s="332"/>
      <c r="P363" s="324"/>
      <c r="Q363" s="332"/>
      <c r="R363" s="332"/>
      <c r="S363" s="128" t="s">
        <v>315</v>
      </c>
      <c r="T363" s="129">
        <f t="shared" si="1506"/>
        <v>1</v>
      </c>
      <c r="U363" s="325"/>
      <c r="V363" s="325"/>
      <c r="W363" s="203" t="s">
        <v>1649</v>
      </c>
      <c r="X363" s="324"/>
      <c r="Y363" s="329"/>
      <c r="Z363" s="206">
        <f t="shared" si="1511"/>
        <v>4</v>
      </c>
      <c r="AA363" s="203" t="s">
        <v>318</v>
      </c>
      <c r="AB363" s="203"/>
      <c r="AC363" s="329"/>
      <c r="AD363" s="325"/>
      <c r="AE363" s="202">
        <f t="shared" si="1514"/>
        <v>1</v>
      </c>
      <c r="AF363" s="203" t="s">
        <v>295</v>
      </c>
      <c r="AG363" s="203" t="s">
        <v>1658</v>
      </c>
      <c r="AH363" s="329"/>
      <c r="AI363" s="325"/>
      <c r="AJ363" s="202">
        <f t="shared" si="1517"/>
        <v>1</v>
      </c>
      <c r="AK363" s="203" t="s">
        <v>292</v>
      </c>
      <c r="AL363" s="203" t="s">
        <v>300</v>
      </c>
      <c r="AM363" s="329"/>
      <c r="AN363" s="325"/>
      <c r="AO363" s="202">
        <f t="shared" si="1520"/>
        <v>1</v>
      </c>
      <c r="AP363" s="203" t="s">
        <v>614</v>
      </c>
      <c r="AQ363" s="325"/>
      <c r="AR363" s="325"/>
      <c r="AS363" s="327"/>
      <c r="AT363" s="327"/>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4"/>
      <c r="B364" s="324"/>
      <c r="C364" s="325"/>
      <c r="D364" s="336"/>
      <c r="E364" s="325"/>
      <c r="F364" s="324"/>
      <c r="G364" s="203" t="s">
        <v>261</v>
      </c>
      <c r="H364" s="203" t="s">
        <v>225</v>
      </c>
      <c r="I364" s="127" t="s">
        <v>1634</v>
      </c>
      <c r="J364" s="324"/>
      <c r="K364" s="337"/>
      <c r="L364" s="337"/>
      <c r="M364" s="337"/>
      <c r="N364" s="324"/>
      <c r="O364" s="332"/>
      <c r="P364" s="324"/>
      <c r="Q364" s="332"/>
      <c r="R364" s="332"/>
      <c r="S364" s="128" t="s">
        <v>315</v>
      </c>
      <c r="T364" s="129">
        <f t="shared" si="1506"/>
        <v>1</v>
      </c>
      <c r="U364" s="325"/>
      <c r="V364" s="325"/>
      <c r="W364" s="203" t="s">
        <v>1650</v>
      </c>
      <c r="X364" s="324"/>
      <c r="Y364" s="329"/>
      <c r="Z364" s="206">
        <f t="shared" si="1511"/>
        <v>4</v>
      </c>
      <c r="AA364" s="203" t="s">
        <v>318</v>
      </c>
      <c r="AB364" s="203"/>
      <c r="AC364" s="329"/>
      <c r="AD364" s="325"/>
      <c r="AE364" s="202">
        <f t="shared" si="1514"/>
        <v>1</v>
      </c>
      <c r="AF364" s="203" t="s">
        <v>295</v>
      </c>
      <c r="AG364" s="203" t="s">
        <v>1659</v>
      </c>
      <c r="AH364" s="329"/>
      <c r="AI364" s="325"/>
      <c r="AJ364" s="202">
        <f t="shared" si="1517"/>
        <v>1</v>
      </c>
      <c r="AK364" s="203" t="s">
        <v>292</v>
      </c>
      <c r="AL364" s="203" t="s">
        <v>300</v>
      </c>
      <c r="AM364" s="329"/>
      <c r="AN364" s="325"/>
      <c r="AO364" s="202">
        <f t="shared" si="1520"/>
        <v>1</v>
      </c>
      <c r="AP364" s="203" t="s">
        <v>614</v>
      </c>
      <c r="AQ364" s="325"/>
      <c r="AR364" s="325"/>
      <c r="AS364" s="327"/>
      <c r="AT364" s="327"/>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24">
        <v>119</v>
      </c>
      <c r="B365" s="324" t="s">
        <v>450</v>
      </c>
      <c r="C365" s="325" t="str">
        <f>+VLOOKUP(B365,$A$568:$B$606,2,0)</f>
        <v>YETSIKA NATALIA VILLA MONTES</v>
      </c>
      <c r="D365" s="336" t="s">
        <v>150</v>
      </c>
      <c r="E365" s="325"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4" t="s">
        <v>265</v>
      </c>
      <c r="G365" s="203" t="s">
        <v>260</v>
      </c>
      <c r="H365" s="203" t="s">
        <v>37</v>
      </c>
      <c r="I365" s="127" t="s">
        <v>1635</v>
      </c>
      <c r="J365" s="324" t="s">
        <v>111</v>
      </c>
      <c r="K365" s="337" t="s">
        <v>1642</v>
      </c>
      <c r="L365" s="337" t="s">
        <v>1643</v>
      </c>
      <c r="M365" s="337" t="s">
        <v>1644</v>
      </c>
      <c r="N365" s="324" t="s">
        <v>145</v>
      </c>
      <c r="O365" s="332">
        <f t="shared" ref="O365" si="1644">IF(N365="ALTA",5,IF(N365="MEDIO ALTA",4,IF(N365="MEDIA",3,IF(N365="MEDIO BAJA",2,IF(N365="BAJA",1,0)))))</f>
        <v>5</v>
      </c>
      <c r="P365" s="324" t="s">
        <v>139</v>
      </c>
      <c r="Q365" s="332">
        <f t="shared" ref="Q365" si="1645">IF(P365="ALTO",5,IF(P365="MEDIO-ALTO",4,IF(P365="MEDIO",3,IF(P365="MEDIO-BAJO",2,IF(P365="BAJO",1,0)))))</f>
        <v>5</v>
      </c>
      <c r="R365" s="332">
        <f t="shared" ref="R365" si="1646">Q365*O365</f>
        <v>25</v>
      </c>
      <c r="S365" s="128" t="s">
        <v>315</v>
      </c>
      <c r="T365" s="129">
        <f t="shared" si="1506"/>
        <v>1</v>
      </c>
      <c r="U365" s="325">
        <f t="shared" ref="U365" si="1647">ROUND(AVERAGEIF(T365:T367,"&gt;0"),0)</f>
        <v>1</v>
      </c>
      <c r="V365" s="325">
        <f t="shared" ref="V365" si="1648">U365*0.6</f>
        <v>0.6</v>
      </c>
      <c r="W365" s="203" t="s">
        <v>1651</v>
      </c>
      <c r="X365" s="324">
        <f t="shared" ref="X365" si="1649">IF(S365="No_existen",5*$X$10,Y365*$X$10)</f>
        <v>0.15000000000000002</v>
      </c>
      <c r="Y365" s="329">
        <f t="shared" ref="Y365" si="1650">ROUND(AVERAGEIF(Z365:Z367,"&gt;0"),0)</f>
        <v>3</v>
      </c>
      <c r="Z365" s="206">
        <f t="shared" si="1511"/>
        <v>2</v>
      </c>
      <c r="AA365" s="203" t="s">
        <v>319</v>
      </c>
      <c r="AB365" s="203"/>
      <c r="AC365" s="329">
        <f t="shared" ref="AC365" si="1651">IF(S365="No_existen",5*$AC$10,AD365*$AC$10)</f>
        <v>0.15</v>
      </c>
      <c r="AD365" s="325">
        <f t="shared" ref="AD365" si="1652">ROUND(AVERAGEIF(AE365:AE367,"&gt;0"),0)</f>
        <v>1</v>
      </c>
      <c r="AE365" s="202">
        <f t="shared" si="1514"/>
        <v>1</v>
      </c>
      <c r="AF365" s="203" t="s">
        <v>295</v>
      </c>
      <c r="AG365" s="203" t="s">
        <v>1660</v>
      </c>
      <c r="AH365" s="329">
        <f t="shared" ref="AH365" si="1653">IF(S365="No_existen",5*$AH$10,AI365*$AH$10)</f>
        <v>0.1</v>
      </c>
      <c r="AI365" s="325">
        <f t="shared" ref="AI365" si="1654">ROUND(AVERAGEIF(AJ365:AJ367,"&gt;0"),0)</f>
        <v>1</v>
      </c>
      <c r="AJ365" s="202">
        <f t="shared" si="1517"/>
        <v>1</v>
      </c>
      <c r="AK365" s="203" t="s">
        <v>292</v>
      </c>
      <c r="AL365" s="203" t="s">
        <v>299</v>
      </c>
      <c r="AM365" s="329">
        <f t="shared" ref="AM365" si="1655">IF(S365="No_existen",5*$AM$10,AN365*$AM$10)</f>
        <v>0.1</v>
      </c>
      <c r="AN365" s="325">
        <f t="shared" ref="AN365" si="1656">ROUND(AVERAGEIF(AO365:AO367,"&gt;0"),0)</f>
        <v>1</v>
      </c>
      <c r="AO365" s="202">
        <f t="shared" si="1520"/>
        <v>1</v>
      </c>
      <c r="AP365" s="203" t="s">
        <v>614</v>
      </c>
      <c r="AQ365" s="325">
        <f t="shared" ref="AQ365" si="1657">ROUND(AVERAGE(U365,Y365,AD365,AI365,AN365),0)</f>
        <v>1</v>
      </c>
      <c r="AR365" s="325" t="str">
        <f t="shared" ref="AR365" si="1658">IF(AQ365&lt;1.5,"FUERTE",IF(AND(AQ365&gt;=1.5,AQ365&lt;2.5),"ACEPTABLE",IF(AQ365&gt;=5,"INEXISTENTE","DÉBIL")))</f>
        <v>FUERTE</v>
      </c>
      <c r="AS365" s="327">
        <f t="shared" ref="AS365" si="1659">IF(R365=0,0,ROUND((R365*AQ365),0))</f>
        <v>25</v>
      </c>
      <c r="AT365" s="327" t="str">
        <f t="shared" ref="AT365" si="1660">IF(AS365&gt;=36,"GRAVE", IF(AS365&lt;=10, "LEVE", "MODERADO"))</f>
        <v>MODERADO</v>
      </c>
      <c r="AU365" s="324" t="s">
        <v>1668</v>
      </c>
      <c r="AV365" s="324">
        <v>0.8</v>
      </c>
      <c r="AW365" s="203" t="s">
        <v>92</v>
      </c>
      <c r="AX365" s="203"/>
      <c r="AY365" s="130"/>
      <c r="AZ365" s="131"/>
      <c r="BA365" s="207"/>
      <c r="BB365" s="145"/>
      <c r="BC365" s="145"/>
      <c r="BD365" s="145"/>
      <c r="BE365" s="145"/>
      <c r="BF365" s="145"/>
      <c r="BG365" s="145"/>
      <c r="BH365" s="145"/>
    </row>
    <row r="366" spans="1:60" ht="63.75" hidden="1" customHeight="1" x14ac:dyDescent="0.2">
      <c r="A366" s="324"/>
      <c r="B366" s="324"/>
      <c r="C366" s="325"/>
      <c r="D366" s="336"/>
      <c r="E366" s="325"/>
      <c r="F366" s="324"/>
      <c r="G366" s="203" t="s">
        <v>261</v>
      </c>
      <c r="H366" s="203" t="s">
        <v>40</v>
      </c>
      <c r="I366" s="127" t="s">
        <v>1636</v>
      </c>
      <c r="J366" s="324"/>
      <c r="K366" s="337"/>
      <c r="L366" s="337"/>
      <c r="M366" s="337"/>
      <c r="N366" s="324"/>
      <c r="O366" s="332"/>
      <c r="P366" s="324"/>
      <c r="Q366" s="332"/>
      <c r="R366" s="332"/>
      <c r="S366" s="128" t="s">
        <v>315</v>
      </c>
      <c r="T366" s="129">
        <f t="shared" si="1506"/>
        <v>1</v>
      </c>
      <c r="U366" s="325"/>
      <c r="V366" s="325"/>
      <c r="W366" s="203" t="s">
        <v>1652</v>
      </c>
      <c r="X366" s="324"/>
      <c r="Y366" s="329"/>
      <c r="Z366" s="206">
        <f t="shared" si="1511"/>
        <v>4</v>
      </c>
      <c r="AA366" s="203" t="s">
        <v>318</v>
      </c>
      <c r="AB366" s="203"/>
      <c r="AC366" s="329"/>
      <c r="AD366" s="325"/>
      <c r="AE366" s="202">
        <f t="shared" si="1514"/>
        <v>1</v>
      </c>
      <c r="AF366" s="203" t="s">
        <v>295</v>
      </c>
      <c r="AG366" s="203" t="s">
        <v>1661</v>
      </c>
      <c r="AH366" s="329"/>
      <c r="AI366" s="325"/>
      <c r="AJ366" s="202">
        <f t="shared" si="1517"/>
        <v>1</v>
      </c>
      <c r="AK366" s="203" t="s">
        <v>292</v>
      </c>
      <c r="AL366" s="203" t="s">
        <v>300</v>
      </c>
      <c r="AM366" s="329"/>
      <c r="AN366" s="325"/>
      <c r="AO366" s="202">
        <f t="shared" si="1520"/>
        <v>1</v>
      </c>
      <c r="AP366" s="203" t="s">
        <v>614</v>
      </c>
      <c r="AQ366" s="325"/>
      <c r="AR366" s="325"/>
      <c r="AS366" s="327"/>
      <c r="AT366" s="327"/>
      <c r="AU366" s="324"/>
      <c r="AV366" s="324"/>
      <c r="AW366" s="203" t="s">
        <v>92</v>
      </c>
      <c r="AX366" s="203"/>
      <c r="AY366" s="130"/>
      <c r="AZ366" s="131"/>
      <c r="BA366" s="207"/>
      <c r="BB366" s="145"/>
      <c r="BC366" s="145"/>
      <c r="BD366" s="145"/>
      <c r="BE366" s="145"/>
      <c r="BF366" s="145"/>
      <c r="BG366" s="145"/>
      <c r="BH366" s="145"/>
    </row>
    <row r="367" spans="1:60" ht="63.75" hidden="1" customHeight="1" x14ac:dyDescent="0.2">
      <c r="A367" s="324"/>
      <c r="B367" s="324"/>
      <c r="C367" s="325"/>
      <c r="D367" s="336"/>
      <c r="E367" s="325"/>
      <c r="F367" s="324"/>
      <c r="G367" s="203"/>
      <c r="H367" s="203"/>
      <c r="I367" s="127"/>
      <c r="J367" s="324"/>
      <c r="K367" s="337"/>
      <c r="L367" s="337"/>
      <c r="M367" s="337"/>
      <c r="N367" s="324"/>
      <c r="O367" s="332"/>
      <c r="P367" s="324"/>
      <c r="Q367" s="332"/>
      <c r="R367" s="332"/>
      <c r="S367" s="128" t="s">
        <v>315</v>
      </c>
      <c r="T367" s="129">
        <f t="shared" si="1506"/>
        <v>1</v>
      </c>
      <c r="U367" s="325"/>
      <c r="V367" s="325"/>
      <c r="W367" s="203" t="s">
        <v>1653</v>
      </c>
      <c r="X367" s="324"/>
      <c r="Y367" s="329"/>
      <c r="Z367" s="206">
        <f t="shared" si="1511"/>
        <v>4</v>
      </c>
      <c r="AA367" s="203" t="s">
        <v>318</v>
      </c>
      <c r="AB367" s="203"/>
      <c r="AC367" s="329"/>
      <c r="AD367" s="325"/>
      <c r="AE367" s="202">
        <f t="shared" si="1514"/>
        <v>1</v>
      </c>
      <c r="AF367" s="203" t="s">
        <v>295</v>
      </c>
      <c r="AG367" s="203" t="s">
        <v>1660</v>
      </c>
      <c r="AH367" s="329"/>
      <c r="AI367" s="325"/>
      <c r="AJ367" s="202">
        <f t="shared" si="1517"/>
        <v>1</v>
      </c>
      <c r="AK367" s="203" t="s">
        <v>292</v>
      </c>
      <c r="AL367" s="203" t="s">
        <v>300</v>
      </c>
      <c r="AM367" s="329"/>
      <c r="AN367" s="325"/>
      <c r="AO367" s="202">
        <f t="shared" si="1520"/>
        <v>1</v>
      </c>
      <c r="AP367" s="203" t="s">
        <v>614</v>
      </c>
      <c r="AQ367" s="325"/>
      <c r="AR367" s="325"/>
      <c r="AS367" s="327"/>
      <c r="AT367" s="327"/>
      <c r="AU367" s="324"/>
      <c r="AV367" s="324"/>
      <c r="AW367" s="203"/>
      <c r="AX367" s="203"/>
      <c r="AY367" s="130"/>
      <c r="AZ367" s="131"/>
      <c r="BA367" s="207"/>
      <c r="BB367" s="145"/>
      <c r="BC367" s="145"/>
      <c r="BD367" s="145"/>
      <c r="BE367" s="145"/>
      <c r="BF367" s="145"/>
      <c r="BG367" s="145"/>
      <c r="BH367" s="145"/>
    </row>
    <row r="368" spans="1:60" ht="63.75" hidden="1" customHeight="1" x14ac:dyDescent="0.2">
      <c r="A368" s="324">
        <v>120</v>
      </c>
      <c r="B368" s="324" t="s">
        <v>450</v>
      </c>
      <c r="C368" s="325" t="str">
        <f>+VLOOKUP(B368,$A$568:$B$606,2,0)</f>
        <v>YETSIKA NATALIA VILLA MONTES</v>
      </c>
      <c r="D368" s="336" t="s">
        <v>150</v>
      </c>
      <c r="E368" s="325"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4" t="s">
        <v>264</v>
      </c>
      <c r="G368" s="203" t="s">
        <v>260</v>
      </c>
      <c r="H368" s="203" t="s">
        <v>35</v>
      </c>
      <c r="I368" s="127" t="s">
        <v>1637</v>
      </c>
      <c r="J368" s="324" t="s">
        <v>142</v>
      </c>
      <c r="K368" s="337" t="s">
        <v>1645</v>
      </c>
      <c r="L368" s="337" t="s">
        <v>1646</v>
      </c>
      <c r="M368" s="337" t="s">
        <v>1647</v>
      </c>
      <c r="N368" s="324" t="s">
        <v>127</v>
      </c>
      <c r="O368" s="332">
        <f t="shared" ref="O368" si="1661">IF(N368="ALTA",5,IF(N368="MEDIO ALTA",4,IF(N368="MEDIA",3,IF(N368="MEDIO BAJA",2,IF(N368="BAJA",1,0)))))</f>
        <v>1</v>
      </c>
      <c r="P368" s="324" t="s">
        <v>139</v>
      </c>
      <c r="Q368" s="332">
        <f t="shared" ref="Q368" si="1662">IF(P368="ALTO",5,IF(P368="MEDIO-ALTO",4,IF(P368="MEDIO",3,IF(P368="MEDIO-BAJO",2,IF(P368="BAJO",1,0)))))</f>
        <v>5</v>
      </c>
      <c r="R368" s="332">
        <f t="shared" ref="R368" si="1663">Q368*O368</f>
        <v>5</v>
      </c>
      <c r="S368" s="128" t="s">
        <v>315</v>
      </c>
      <c r="T368" s="129">
        <f t="shared" si="1506"/>
        <v>1</v>
      </c>
      <c r="U368" s="325">
        <f t="shared" ref="U368" si="1664">ROUND(AVERAGEIF(T368:T370,"&gt;0"),0)</f>
        <v>1</v>
      </c>
      <c r="V368" s="325">
        <f t="shared" ref="V368" si="1665">U368*0.6</f>
        <v>0.6</v>
      </c>
      <c r="W368" s="203" t="s">
        <v>1654</v>
      </c>
      <c r="X368" s="324">
        <f t="shared" ref="X368" si="1666">IF(S368="No_existen",5*$X$10,Y368*$X$10)</f>
        <v>0.15000000000000002</v>
      </c>
      <c r="Y368" s="329">
        <f t="shared" ref="Y368" si="1667">ROUND(AVERAGEIF(Z368:Z370,"&gt;0"),0)</f>
        <v>3</v>
      </c>
      <c r="Z368" s="206">
        <f t="shared" si="1511"/>
        <v>2</v>
      </c>
      <c r="AA368" s="203" t="s">
        <v>319</v>
      </c>
      <c r="AB368" s="203"/>
      <c r="AC368" s="329">
        <f t="shared" ref="AC368" si="1668">IF(S368="No_existen",5*$AC$10,AD368*$AC$10)</f>
        <v>0.15</v>
      </c>
      <c r="AD368" s="325">
        <f t="shared" ref="AD368" si="1669">ROUND(AVERAGEIF(AE368:AE370,"&gt;0"),0)</f>
        <v>1</v>
      </c>
      <c r="AE368" s="202">
        <f t="shared" si="1514"/>
        <v>1</v>
      </c>
      <c r="AF368" s="203" t="s">
        <v>295</v>
      </c>
      <c r="AG368" s="203" t="s">
        <v>1662</v>
      </c>
      <c r="AH368" s="329">
        <f t="shared" ref="AH368" si="1670">IF(S368="No_existen",5*$AH$10,AI368*$AH$10)</f>
        <v>0.1</v>
      </c>
      <c r="AI368" s="325">
        <f t="shared" ref="AI368" si="1671">ROUND(AVERAGEIF(AJ368:AJ370,"&gt;0"),0)</f>
        <v>1</v>
      </c>
      <c r="AJ368" s="202">
        <f t="shared" si="1517"/>
        <v>1</v>
      </c>
      <c r="AK368" s="203" t="s">
        <v>292</v>
      </c>
      <c r="AL368" s="203" t="s">
        <v>301</v>
      </c>
      <c r="AM368" s="329">
        <f t="shared" ref="AM368" si="1672">IF(S368="No_existen",5*$AM$10,AN368*$AM$10)</f>
        <v>0.1</v>
      </c>
      <c r="AN368" s="325">
        <f t="shared" ref="AN368" si="1673">ROUND(AVERAGEIF(AO368:AO370,"&gt;0"),0)</f>
        <v>1</v>
      </c>
      <c r="AO368" s="202">
        <f t="shared" si="1520"/>
        <v>1</v>
      </c>
      <c r="AP368" s="203" t="s">
        <v>614</v>
      </c>
      <c r="AQ368" s="325">
        <f t="shared" ref="AQ368" si="1674">ROUND(AVERAGE(U368,Y368,AD368,AI368,AN368),0)</f>
        <v>1</v>
      </c>
      <c r="AR368" s="325" t="str">
        <f t="shared" ref="AR368" si="1675">IF(AQ368&lt;1.5,"FUERTE",IF(AND(AQ368&gt;=1.5,AQ368&lt;2.5),"ACEPTABLE",IF(AQ368&gt;=5,"INEXISTENTE","DÉBIL")))</f>
        <v>FUERTE</v>
      </c>
      <c r="AS368" s="327">
        <f t="shared" ref="AS368" si="1676">IF(R368=0,0,ROUND((R368*AQ368),0))</f>
        <v>5</v>
      </c>
      <c r="AT368" s="327" t="str">
        <f t="shared" ref="AT368" si="1677">IF(AS368&gt;=36,"GRAVE", IF(AS368&lt;=10, "LEVE", "MODERADO"))</f>
        <v>LEVE</v>
      </c>
      <c r="AU368" s="324" t="s">
        <v>1669</v>
      </c>
      <c r="AV368" s="324">
        <v>0</v>
      </c>
      <c r="AW368" s="203" t="s">
        <v>89</v>
      </c>
      <c r="AX368" s="203"/>
      <c r="AY368" s="130"/>
      <c r="AZ368" s="131"/>
      <c r="BA368" s="207"/>
      <c r="BB368" s="145"/>
      <c r="BC368" s="145"/>
      <c r="BD368" s="145"/>
      <c r="BE368" s="145"/>
      <c r="BF368" s="145"/>
      <c r="BG368" s="145"/>
      <c r="BH368" s="145"/>
    </row>
    <row r="369" spans="1:60" ht="63.75" hidden="1" customHeight="1" x14ac:dyDescent="0.2">
      <c r="A369" s="324"/>
      <c r="B369" s="324"/>
      <c r="C369" s="325"/>
      <c r="D369" s="336"/>
      <c r="E369" s="325"/>
      <c r="F369" s="324"/>
      <c r="G369" s="203" t="s">
        <v>260</v>
      </c>
      <c r="H369" s="203" t="s">
        <v>37</v>
      </c>
      <c r="I369" s="127" t="s">
        <v>1638</v>
      </c>
      <c r="J369" s="324"/>
      <c r="K369" s="337"/>
      <c r="L369" s="337"/>
      <c r="M369" s="337"/>
      <c r="N369" s="324"/>
      <c r="O369" s="332"/>
      <c r="P369" s="324"/>
      <c r="Q369" s="332"/>
      <c r="R369" s="332"/>
      <c r="S369" s="128" t="s">
        <v>315</v>
      </c>
      <c r="T369" s="129">
        <f t="shared" si="1506"/>
        <v>1</v>
      </c>
      <c r="U369" s="325"/>
      <c r="V369" s="325"/>
      <c r="W369" s="203" t="s">
        <v>1655</v>
      </c>
      <c r="X369" s="324"/>
      <c r="Y369" s="329"/>
      <c r="Z369" s="206">
        <f t="shared" si="1511"/>
        <v>4</v>
      </c>
      <c r="AA369" s="203" t="s">
        <v>318</v>
      </c>
      <c r="AB369" s="203"/>
      <c r="AC369" s="329"/>
      <c r="AD369" s="325"/>
      <c r="AE369" s="202">
        <f t="shared" si="1514"/>
        <v>1</v>
      </c>
      <c r="AF369" s="203" t="s">
        <v>295</v>
      </c>
      <c r="AG369" s="203" t="s">
        <v>1663</v>
      </c>
      <c r="AH369" s="329"/>
      <c r="AI369" s="325"/>
      <c r="AJ369" s="202">
        <f t="shared" si="1517"/>
        <v>1</v>
      </c>
      <c r="AK369" s="203" t="s">
        <v>292</v>
      </c>
      <c r="AL369" s="203" t="s">
        <v>301</v>
      </c>
      <c r="AM369" s="329"/>
      <c r="AN369" s="325"/>
      <c r="AO369" s="202">
        <f t="shared" si="1520"/>
        <v>1</v>
      </c>
      <c r="AP369" s="203" t="s">
        <v>614</v>
      </c>
      <c r="AQ369" s="325"/>
      <c r="AR369" s="325"/>
      <c r="AS369" s="327"/>
      <c r="AT369" s="327"/>
      <c r="AU369" s="324"/>
      <c r="AV369" s="324"/>
      <c r="AW369" s="203" t="s">
        <v>89</v>
      </c>
      <c r="AX369" s="203"/>
      <c r="AY369" s="130"/>
      <c r="AZ369" s="131"/>
      <c r="BA369" s="207"/>
      <c r="BB369" s="145"/>
      <c r="BC369" s="145"/>
      <c r="BD369" s="145"/>
      <c r="BE369" s="145"/>
      <c r="BF369" s="145"/>
      <c r="BG369" s="145"/>
      <c r="BH369" s="145"/>
    </row>
    <row r="370" spans="1:60" ht="63.75" hidden="1" customHeight="1" x14ac:dyDescent="0.2">
      <c r="A370" s="324"/>
      <c r="B370" s="324"/>
      <c r="C370" s="325"/>
      <c r="D370" s="336"/>
      <c r="E370" s="325"/>
      <c r="F370" s="324"/>
      <c r="G370" s="203"/>
      <c r="H370" s="203"/>
      <c r="I370" s="127"/>
      <c r="J370" s="324"/>
      <c r="K370" s="337"/>
      <c r="L370" s="337"/>
      <c r="M370" s="337"/>
      <c r="N370" s="324"/>
      <c r="O370" s="332"/>
      <c r="P370" s="324"/>
      <c r="Q370" s="332"/>
      <c r="R370" s="332"/>
      <c r="S370" s="128" t="s">
        <v>315</v>
      </c>
      <c r="T370" s="129">
        <f t="shared" si="1506"/>
        <v>1</v>
      </c>
      <c r="U370" s="325"/>
      <c r="V370" s="325"/>
      <c r="W370" s="203" t="s">
        <v>1656</v>
      </c>
      <c r="X370" s="324"/>
      <c r="Y370" s="329"/>
      <c r="Z370" s="206">
        <f t="shared" si="1511"/>
        <v>2</v>
      </c>
      <c r="AA370" s="203" t="s">
        <v>319</v>
      </c>
      <c r="AB370" s="203"/>
      <c r="AC370" s="329"/>
      <c r="AD370" s="325"/>
      <c r="AE370" s="202">
        <f t="shared" si="1514"/>
        <v>1</v>
      </c>
      <c r="AF370" s="203" t="s">
        <v>295</v>
      </c>
      <c r="AG370" s="203" t="s">
        <v>1664</v>
      </c>
      <c r="AH370" s="329"/>
      <c r="AI370" s="325"/>
      <c r="AJ370" s="202">
        <f t="shared" si="1517"/>
        <v>1</v>
      </c>
      <c r="AK370" s="203" t="s">
        <v>292</v>
      </c>
      <c r="AL370" s="203" t="s">
        <v>301</v>
      </c>
      <c r="AM370" s="329"/>
      <c r="AN370" s="325"/>
      <c r="AO370" s="202">
        <f t="shared" si="1520"/>
        <v>1</v>
      </c>
      <c r="AP370" s="203" t="s">
        <v>614</v>
      </c>
      <c r="AQ370" s="325"/>
      <c r="AR370" s="325"/>
      <c r="AS370" s="327"/>
      <c r="AT370" s="327"/>
      <c r="AU370" s="324"/>
      <c r="AV370" s="324"/>
      <c r="AW370" s="203" t="s">
        <v>89</v>
      </c>
      <c r="AX370" s="203"/>
      <c r="AY370" s="130"/>
      <c r="AZ370" s="131"/>
      <c r="BA370" s="207"/>
      <c r="BB370" s="145"/>
      <c r="BC370" s="145"/>
      <c r="BD370" s="145"/>
      <c r="BE370" s="145"/>
      <c r="BF370" s="145"/>
      <c r="BG370" s="145"/>
      <c r="BH370" s="145"/>
    </row>
    <row r="371" spans="1:60" ht="63.75" hidden="1" customHeight="1" x14ac:dyDescent="0.2">
      <c r="A371" s="324">
        <v>121</v>
      </c>
      <c r="B371" s="324" t="s">
        <v>179</v>
      </c>
      <c r="C371" s="325" t="str">
        <f>+VLOOKUP(B371,$A$568:$B$606,2,0)</f>
        <v>CARLOS FERNANDO CASTAÑO MONTOYA</v>
      </c>
      <c r="D371" s="336" t="s">
        <v>162</v>
      </c>
      <c r="E371" s="325"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4" t="s">
        <v>264</v>
      </c>
      <c r="G371" s="203" t="s">
        <v>261</v>
      </c>
      <c r="H371" s="203" t="s">
        <v>41</v>
      </c>
      <c r="I371" s="209" t="s">
        <v>1670</v>
      </c>
      <c r="J371" s="324" t="s">
        <v>111</v>
      </c>
      <c r="K371" s="337" t="s">
        <v>1678</v>
      </c>
      <c r="L371" s="337" t="s">
        <v>1679</v>
      </c>
      <c r="M371" s="337" t="s">
        <v>1680</v>
      </c>
      <c r="N371" s="324" t="s">
        <v>104</v>
      </c>
      <c r="O371" s="332">
        <f t="shared" ref="O371" si="1678">IF(N371="ALTA",5,IF(N371="MEDIO ALTA",4,IF(N371="MEDIA",3,IF(N371="MEDIO BAJA",2,IF(N371="BAJA",1,0)))))</f>
        <v>3</v>
      </c>
      <c r="P371" s="324" t="s">
        <v>208</v>
      </c>
      <c r="Q371" s="332">
        <f t="shared" ref="Q371" si="1679">IF(P371="ALTO",5,IF(P371="MEDIO-ALTO",4,IF(P371="MEDIO",3,IF(P371="MEDIO-BAJO",2,IF(P371="BAJO",1,0)))))</f>
        <v>2</v>
      </c>
      <c r="R371" s="332">
        <f t="shared" ref="R371" si="1680">Q371*O371</f>
        <v>6</v>
      </c>
      <c r="S371" s="128" t="s">
        <v>386</v>
      </c>
      <c r="T371" s="129">
        <f t="shared" si="1506"/>
        <v>4</v>
      </c>
      <c r="U371" s="325">
        <f t="shared" ref="U371" si="1681">ROUND(AVERAGEIF(T371:T373,"&gt;0"),0)</f>
        <v>4</v>
      </c>
      <c r="V371" s="325">
        <f t="shared" ref="V371" si="1682">U371*0.6</f>
        <v>2.4</v>
      </c>
      <c r="W371" s="167" t="s">
        <v>1694</v>
      </c>
      <c r="X371" s="324">
        <f t="shared" ref="X371" si="1683">IF(S371="No_existen",5*$X$10,Y371*$X$10)</f>
        <v>0.2</v>
      </c>
      <c r="Y371" s="329">
        <f t="shared" ref="Y371" si="1684">ROUND(AVERAGEIF(Z371:Z373,"&gt;0"),0)</f>
        <v>4</v>
      </c>
      <c r="Z371" s="206">
        <f t="shared" si="1511"/>
        <v>4</v>
      </c>
      <c r="AA371" s="203" t="s">
        <v>318</v>
      </c>
      <c r="AB371" s="203"/>
      <c r="AC371" s="329">
        <f t="shared" ref="AC371" si="1685">IF(S371="No_existen",5*$AC$10,AD371*$AC$10)</f>
        <v>0.15</v>
      </c>
      <c r="AD371" s="325">
        <f t="shared" ref="AD371" si="1686">ROUND(AVERAGEIF(AE371:AE373,"&gt;0"),0)</f>
        <v>1</v>
      </c>
      <c r="AE371" s="202">
        <f t="shared" si="1514"/>
        <v>1</v>
      </c>
      <c r="AF371" s="203" t="s">
        <v>295</v>
      </c>
      <c r="AG371" s="203" t="s">
        <v>1706</v>
      </c>
      <c r="AH371" s="329">
        <f t="shared" ref="AH371" si="1687">IF(S371="No_existen",5*$AH$10,AI371*$AH$10)</f>
        <v>0.1</v>
      </c>
      <c r="AI371" s="325">
        <f t="shared" ref="AI371" si="1688">ROUND(AVERAGEIF(AJ371:AJ373,"&gt;0"),0)</f>
        <v>1</v>
      </c>
      <c r="AJ371" s="202">
        <f t="shared" si="1517"/>
        <v>1</v>
      </c>
      <c r="AK371" s="203" t="s">
        <v>292</v>
      </c>
      <c r="AL371" s="203" t="s">
        <v>307</v>
      </c>
      <c r="AM371" s="329">
        <f t="shared" ref="AM371" si="1689">IF(S371="No_existen",5*$AM$10,AN371*$AM$10)</f>
        <v>0.1</v>
      </c>
      <c r="AN371" s="325">
        <f t="shared" ref="AN371" si="1690">ROUND(AVERAGEIF(AO371:AO373,"&gt;0"),0)</f>
        <v>1</v>
      </c>
      <c r="AO371" s="202">
        <f t="shared" si="1520"/>
        <v>1</v>
      </c>
      <c r="AP371" s="203" t="s">
        <v>614</v>
      </c>
      <c r="AQ371" s="325">
        <f t="shared" ref="AQ371" si="1691">ROUND(AVERAGE(U371,Y371,AD371,AI371,AN371),0)</f>
        <v>2</v>
      </c>
      <c r="AR371" s="325" t="str">
        <f t="shared" ref="AR371" si="1692">IF(AQ371&lt;1.5,"FUERTE",IF(AND(AQ371&gt;=1.5,AQ371&lt;2.5),"ACEPTABLE",IF(AQ371&gt;=5,"INEXISTENTE","DÉBIL")))</f>
        <v>ACEPTABLE</v>
      </c>
      <c r="AS371" s="327">
        <f t="shared" ref="AS371" si="1693">IF(R371=0,0,ROUND((R371*AQ371),0))</f>
        <v>12</v>
      </c>
      <c r="AT371" s="327" t="str">
        <f t="shared" ref="AT371" si="1694">IF(AS371&gt;=36,"GRAVE", IF(AS371&lt;=10, "LEVE", "MODERADO"))</f>
        <v>MODERADO</v>
      </c>
      <c r="AU371" s="337" t="s">
        <v>1714</v>
      </c>
      <c r="AV371" s="338">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4"/>
      <c r="B372" s="324"/>
      <c r="C372" s="325"/>
      <c r="D372" s="336"/>
      <c r="E372" s="325"/>
      <c r="F372" s="324"/>
      <c r="G372" s="203"/>
      <c r="H372" s="203"/>
      <c r="I372" s="209"/>
      <c r="J372" s="324"/>
      <c r="K372" s="337"/>
      <c r="L372" s="337"/>
      <c r="M372" s="337"/>
      <c r="N372" s="324"/>
      <c r="O372" s="332"/>
      <c r="P372" s="324"/>
      <c r="Q372" s="332"/>
      <c r="R372" s="332"/>
      <c r="S372" s="128"/>
      <c r="T372" s="129">
        <f t="shared" si="1506"/>
        <v>0</v>
      </c>
      <c r="U372" s="325"/>
      <c r="V372" s="325"/>
      <c r="W372" s="167"/>
      <c r="X372" s="324"/>
      <c r="Y372" s="329"/>
      <c r="Z372" s="206">
        <f t="shared" si="1511"/>
        <v>0</v>
      </c>
      <c r="AA372" s="203"/>
      <c r="AB372" s="203"/>
      <c r="AC372" s="329"/>
      <c r="AD372" s="325"/>
      <c r="AE372" s="202">
        <f t="shared" si="1514"/>
        <v>0</v>
      </c>
      <c r="AF372" s="203"/>
      <c r="AG372" s="203"/>
      <c r="AH372" s="329"/>
      <c r="AI372" s="325"/>
      <c r="AJ372" s="202">
        <f t="shared" si="1517"/>
        <v>0</v>
      </c>
      <c r="AK372" s="203"/>
      <c r="AL372" s="203"/>
      <c r="AM372" s="329"/>
      <c r="AN372" s="325"/>
      <c r="AO372" s="202">
        <f t="shared" si="1520"/>
        <v>0</v>
      </c>
      <c r="AP372" s="203"/>
      <c r="AQ372" s="325"/>
      <c r="AR372" s="325"/>
      <c r="AS372" s="327"/>
      <c r="AT372" s="327"/>
      <c r="AU372" s="337"/>
      <c r="AV372" s="337"/>
      <c r="AW372" s="203"/>
      <c r="AX372" s="203"/>
      <c r="AY372" s="130"/>
      <c r="AZ372" s="131"/>
      <c r="BA372" s="207"/>
      <c r="BB372" s="145"/>
      <c r="BC372" s="145"/>
      <c r="BD372" s="145"/>
      <c r="BE372" s="145"/>
      <c r="BF372" s="145"/>
      <c r="BG372" s="145"/>
      <c r="BH372" s="145"/>
    </row>
    <row r="373" spans="1:60" ht="63.75" hidden="1" customHeight="1" x14ac:dyDescent="0.2">
      <c r="A373" s="324"/>
      <c r="B373" s="324"/>
      <c r="C373" s="325"/>
      <c r="D373" s="336"/>
      <c r="E373" s="325"/>
      <c r="F373" s="324"/>
      <c r="G373" s="203"/>
      <c r="H373" s="203"/>
      <c r="I373" s="209"/>
      <c r="J373" s="324"/>
      <c r="K373" s="337"/>
      <c r="L373" s="337"/>
      <c r="M373" s="337"/>
      <c r="N373" s="324"/>
      <c r="O373" s="332"/>
      <c r="P373" s="324"/>
      <c r="Q373" s="332"/>
      <c r="R373" s="332"/>
      <c r="S373" s="128"/>
      <c r="T373" s="129">
        <f t="shared" ref="T373:T404" si="1695">IF(S373=$S$542,1,IF(S373=$S$538,5,IF(S373=$S$539,4,IF(S373=$S$540,3,IF(S373=$S$541,2,0)))))</f>
        <v>0</v>
      </c>
      <c r="U373" s="325"/>
      <c r="V373" s="325"/>
      <c r="W373" s="167"/>
      <c r="X373" s="324"/>
      <c r="Y373" s="329"/>
      <c r="Z373" s="206">
        <f t="shared" ref="Z373:Z404" si="1696">IF(AA373=$AA$540,1,IF(AA373=$AA$539,2,IF(AA373=$AA$538,4,IF(S373="No_existen",5,0))))</f>
        <v>0</v>
      </c>
      <c r="AA373" s="203"/>
      <c r="AB373" s="203"/>
      <c r="AC373" s="329"/>
      <c r="AD373" s="325"/>
      <c r="AE373" s="202">
        <f t="shared" ref="AE373:AE404" si="1697">IF(AF373=$AG$539,1,IF(AF373=$AG$538,4,IF(S373="No_existen",5,0)))</f>
        <v>0</v>
      </c>
      <c r="AF373" s="203"/>
      <c r="AG373" s="203"/>
      <c r="AH373" s="329"/>
      <c r="AI373" s="325"/>
      <c r="AJ373" s="202">
        <f t="shared" ref="AJ373:AJ404" si="1698">IF(AK373=$AK$538,1,IF(AK373=$AK$539,4,IF(S373="No_existen",5,0)))</f>
        <v>0</v>
      </c>
      <c r="AK373" s="203"/>
      <c r="AL373" s="203"/>
      <c r="AM373" s="329"/>
      <c r="AN373" s="325"/>
      <c r="AO373" s="202">
        <f t="shared" si="1520"/>
        <v>0</v>
      </c>
      <c r="AP373" s="203"/>
      <c r="AQ373" s="325"/>
      <c r="AR373" s="325"/>
      <c r="AS373" s="327"/>
      <c r="AT373" s="327"/>
      <c r="AU373" s="337"/>
      <c r="AV373" s="337"/>
      <c r="AW373" s="203"/>
      <c r="AX373" s="203"/>
      <c r="AY373" s="130"/>
      <c r="AZ373" s="131"/>
      <c r="BA373" s="207"/>
      <c r="BB373" s="145"/>
      <c r="BC373" s="145"/>
      <c r="BD373" s="145"/>
      <c r="BE373" s="145"/>
      <c r="BF373" s="145"/>
      <c r="BG373" s="145"/>
      <c r="BH373" s="145"/>
    </row>
    <row r="374" spans="1:60" ht="63.75" hidden="1" customHeight="1" x14ac:dyDescent="0.2">
      <c r="A374" s="324">
        <v>122</v>
      </c>
      <c r="B374" s="324" t="s">
        <v>179</v>
      </c>
      <c r="C374" s="325" t="str">
        <f>+VLOOKUP(B374,$A$568:$B$606,2,0)</f>
        <v>CARLOS FERNANDO CASTAÑO MONTOYA</v>
      </c>
      <c r="D374" s="336" t="s">
        <v>162</v>
      </c>
      <c r="E374" s="325"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4" t="s">
        <v>265</v>
      </c>
      <c r="G374" s="203" t="s">
        <v>260</v>
      </c>
      <c r="H374" s="203" t="s">
        <v>34</v>
      </c>
      <c r="I374" s="209" t="s">
        <v>1671</v>
      </c>
      <c r="J374" s="324" t="s">
        <v>111</v>
      </c>
      <c r="K374" s="324" t="s">
        <v>1681</v>
      </c>
      <c r="L374" s="324" t="s">
        <v>1682</v>
      </c>
      <c r="M374" s="324" t="s">
        <v>1683</v>
      </c>
      <c r="N374" s="324" t="s">
        <v>147</v>
      </c>
      <c r="O374" s="332">
        <f t="shared" ref="O374" si="1699">IF(N374="ALTA",5,IF(N374="MEDIO ALTA",4,IF(N374="MEDIA",3,IF(N374="MEDIO BAJA",2,IF(N374="BAJA",1,0)))))</f>
        <v>2</v>
      </c>
      <c r="P374" s="324" t="s">
        <v>141</v>
      </c>
      <c r="Q374" s="332">
        <f t="shared" ref="Q374" si="1700">IF(P374="ALTO",5,IF(P374="MEDIO-ALTO",4,IF(P374="MEDIO",3,IF(P374="MEDIO-BAJO",2,IF(P374="BAJO",1,0)))))</f>
        <v>1</v>
      </c>
      <c r="R374" s="332">
        <f t="shared" ref="R374" si="1701">Q374*O374</f>
        <v>2</v>
      </c>
      <c r="S374" s="128" t="s">
        <v>315</v>
      </c>
      <c r="T374" s="129">
        <f t="shared" si="1695"/>
        <v>1</v>
      </c>
      <c r="U374" s="325">
        <f t="shared" ref="U374" si="1702">ROUND(AVERAGEIF(T374:T376,"&gt;0"),0)</f>
        <v>2</v>
      </c>
      <c r="V374" s="325">
        <f t="shared" ref="V374" si="1703">U374*0.6</f>
        <v>1.2</v>
      </c>
      <c r="W374" s="167" t="s">
        <v>1695</v>
      </c>
      <c r="X374" s="324">
        <f t="shared" ref="X374" si="1704">IF(S374="No_existen",5*$X$10,Y374*$X$10)</f>
        <v>0.15000000000000002</v>
      </c>
      <c r="Y374" s="329">
        <f t="shared" ref="Y374" si="1705">ROUND(AVERAGEIF(Z374:Z376,"&gt;0"),0)</f>
        <v>3</v>
      </c>
      <c r="Z374" s="206">
        <f t="shared" si="1696"/>
        <v>2</v>
      </c>
      <c r="AA374" s="203" t="s">
        <v>319</v>
      </c>
      <c r="AB374" s="203"/>
      <c r="AC374" s="329">
        <f t="shared" ref="AC374" si="1706">IF(S374="No_existen",5*$AC$10,AD374*$AC$10)</f>
        <v>0.15</v>
      </c>
      <c r="AD374" s="325">
        <f t="shared" ref="AD374" si="1707">ROUND(AVERAGEIF(AE374:AE376,"&gt;0"),0)</f>
        <v>1</v>
      </c>
      <c r="AE374" s="202">
        <f t="shared" si="1697"/>
        <v>1</v>
      </c>
      <c r="AF374" s="203" t="s">
        <v>295</v>
      </c>
      <c r="AG374" s="203" t="s">
        <v>1707</v>
      </c>
      <c r="AH374" s="329">
        <f t="shared" ref="AH374" si="1708">IF(S374="No_existen",5*$AH$10,AI374*$AH$10)</f>
        <v>0.1</v>
      </c>
      <c r="AI374" s="325">
        <f t="shared" ref="AI374" si="1709">ROUND(AVERAGEIF(AJ374:AJ376,"&gt;0"),0)</f>
        <v>1</v>
      </c>
      <c r="AJ374" s="202">
        <f t="shared" si="1698"/>
        <v>1</v>
      </c>
      <c r="AK374" s="203" t="s">
        <v>292</v>
      </c>
      <c r="AL374" s="203" t="s">
        <v>306</v>
      </c>
      <c r="AM374" s="329">
        <f t="shared" ref="AM374" si="1710">IF(S374="No_existen",5*$AM$10,AN374*$AM$10)</f>
        <v>0.1</v>
      </c>
      <c r="AN374" s="325">
        <f t="shared" ref="AN374" si="1711">ROUND(AVERAGEIF(AO374:AO376,"&gt;0"),0)</f>
        <v>1</v>
      </c>
      <c r="AO374" s="202">
        <f t="shared" si="1520"/>
        <v>1</v>
      </c>
      <c r="AP374" s="203" t="s">
        <v>614</v>
      </c>
      <c r="AQ374" s="325">
        <f t="shared" ref="AQ374" si="1712">ROUND(AVERAGE(U374,Y374,AD374,AI374,AN374),0)</f>
        <v>2</v>
      </c>
      <c r="AR374" s="325" t="str">
        <f t="shared" ref="AR374" si="1713">IF(AQ374&lt;1.5,"FUERTE",IF(AND(AQ374&gt;=1.5,AQ374&lt;2.5),"ACEPTABLE",IF(AQ374&gt;=5,"INEXISTENTE","DÉBIL")))</f>
        <v>ACEPTABLE</v>
      </c>
      <c r="AS374" s="327">
        <f t="shared" ref="AS374" si="1714">IF(R374=0,0,ROUND((R374*AQ374),0))</f>
        <v>4</v>
      </c>
      <c r="AT374" s="327" t="str">
        <f t="shared" ref="AT374" si="1715">IF(AS374&gt;=36,"GRAVE", IF(AS374&lt;=10, "LEVE", "MODERADO"))</f>
        <v>LEVE</v>
      </c>
      <c r="AU374" s="334" t="s">
        <v>1715</v>
      </c>
      <c r="AV374" s="335">
        <v>1</v>
      </c>
      <c r="AW374" s="203" t="s">
        <v>89</v>
      </c>
      <c r="AX374" s="203"/>
      <c r="AY374" s="130"/>
      <c r="AZ374" s="131"/>
      <c r="BA374" s="207"/>
      <c r="BB374" s="145"/>
      <c r="BC374" s="145"/>
      <c r="BD374" s="145"/>
      <c r="BE374" s="145"/>
      <c r="BF374" s="145"/>
      <c r="BG374" s="145"/>
      <c r="BH374" s="145"/>
    </row>
    <row r="375" spans="1:60" ht="63.75" hidden="1" customHeight="1" x14ac:dyDescent="0.2">
      <c r="A375" s="324"/>
      <c r="B375" s="324"/>
      <c r="C375" s="325"/>
      <c r="D375" s="336"/>
      <c r="E375" s="325"/>
      <c r="F375" s="324"/>
      <c r="G375" s="203"/>
      <c r="H375" s="203"/>
      <c r="I375" s="209"/>
      <c r="J375" s="324"/>
      <c r="K375" s="324"/>
      <c r="L375" s="324"/>
      <c r="M375" s="324"/>
      <c r="N375" s="324"/>
      <c r="O375" s="332"/>
      <c r="P375" s="324"/>
      <c r="Q375" s="332"/>
      <c r="R375" s="332"/>
      <c r="S375" s="128" t="s">
        <v>314</v>
      </c>
      <c r="T375" s="129">
        <f t="shared" si="1695"/>
        <v>2</v>
      </c>
      <c r="U375" s="325"/>
      <c r="V375" s="325"/>
      <c r="W375" s="168" t="s">
        <v>1696</v>
      </c>
      <c r="X375" s="324"/>
      <c r="Y375" s="329"/>
      <c r="Z375" s="206">
        <f t="shared" si="1696"/>
        <v>4</v>
      </c>
      <c r="AA375" s="203" t="s">
        <v>318</v>
      </c>
      <c r="AB375" s="203"/>
      <c r="AC375" s="329"/>
      <c r="AD375" s="325"/>
      <c r="AE375" s="202">
        <f t="shared" si="1697"/>
        <v>1</v>
      </c>
      <c r="AF375" s="203" t="s">
        <v>295</v>
      </c>
      <c r="AG375" s="203" t="s">
        <v>1708</v>
      </c>
      <c r="AH375" s="329"/>
      <c r="AI375" s="325"/>
      <c r="AJ375" s="202">
        <f t="shared" si="1698"/>
        <v>1</v>
      </c>
      <c r="AK375" s="203" t="s">
        <v>292</v>
      </c>
      <c r="AL375" s="203" t="s">
        <v>300</v>
      </c>
      <c r="AM375" s="329"/>
      <c r="AN375" s="325"/>
      <c r="AO375" s="202">
        <f t="shared" si="1520"/>
        <v>1</v>
      </c>
      <c r="AP375" s="203" t="s">
        <v>614</v>
      </c>
      <c r="AQ375" s="325"/>
      <c r="AR375" s="325"/>
      <c r="AS375" s="327"/>
      <c r="AT375" s="327"/>
      <c r="AU375" s="334"/>
      <c r="AV375" s="334"/>
      <c r="AW375" s="203" t="s">
        <v>89</v>
      </c>
      <c r="AX375" s="203"/>
      <c r="AY375" s="130"/>
      <c r="AZ375" s="131"/>
      <c r="BA375" s="207"/>
      <c r="BB375" s="145"/>
      <c r="BC375" s="145"/>
      <c r="BD375" s="145"/>
      <c r="BE375" s="145"/>
      <c r="BF375" s="145"/>
      <c r="BG375" s="145"/>
      <c r="BH375" s="145"/>
    </row>
    <row r="376" spans="1:60" ht="63.75" hidden="1" customHeight="1" x14ac:dyDescent="0.2">
      <c r="A376" s="324"/>
      <c r="B376" s="324"/>
      <c r="C376" s="325"/>
      <c r="D376" s="336"/>
      <c r="E376" s="325"/>
      <c r="F376" s="324"/>
      <c r="G376" s="203"/>
      <c r="H376" s="203"/>
      <c r="I376" s="209"/>
      <c r="J376" s="324"/>
      <c r="K376" s="324"/>
      <c r="L376" s="324"/>
      <c r="M376" s="324"/>
      <c r="N376" s="324"/>
      <c r="O376" s="332"/>
      <c r="P376" s="324"/>
      <c r="Q376" s="332"/>
      <c r="R376" s="332"/>
      <c r="S376" s="128"/>
      <c r="T376" s="129">
        <f t="shared" si="1695"/>
        <v>0</v>
      </c>
      <c r="U376" s="325"/>
      <c r="V376" s="325"/>
      <c r="W376" s="167"/>
      <c r="X376" s="324"/>
      <c r="Y376" s="329"/>
      <c r="Z376" s="206">
        <f t="shared" si="1696"/>
        <v>0</v>
      </c>
      <c r="AA376" s="203"/>
      <c r="AB376" s="203"/>
      <c r="AC376" s="329"/>
      <c r="AD376" s="325"/>
      <c r="AE376" s="202">
        <f t="shared" si="1697"/>
        <v>0</v>
      </c>
      <c r="AF376" s="203"/>
      <c r="AG376" s="203"/>
      <c r="AH376" s="329"/>
      <c r="AI376" s="325"/>
      <c r="AJ376" s="202">
        <f t="shared" si="1698"/>
        <v>0</v>
      </c>
      <c r="AK376" s="203"/>
      <c r="AL376" s="203"/>
      <c r="AM376" s="329"/>
      <c r="AN376" s="325"/>
      <c r="AO376" s="202">
        <f t="shared" si="1520"/>
        <v>0</v>
      </c>
      <c r="AP376" s="203"/>
      <c r="AQ376" s="325"/>
      <c r="AR376" s="325"/>
      <c r="AS376" s="327"/>
      <c r="AT376" s="327"/>
      <c r="AU376" s="334"/>
      <c r="AV376" s="334"/>
      <c r="AW376" s="203" t="s">
        <v>89</v>
      </c>
      <c r="AX376" s="203"/>
      <c r="AY376" s="130"/>
      <c r="AZ376" s="131"/>
      <c r="BA376" s="207"/>
      <c r="BB376" s="145"/>
      <c r="BC376" s="145"/>
      <c r="BD376" s="145"/>
      <c r="BE376" s="145"/>
      <c r="BF376" s="145"/>
      <c r="BG376" s="145"/>
      <c r="BH376" s="145"/>
    </row>
    <row r="377" spans="1:60" ht="63.75" hidden="1" customHeight="1" x14ac:dyDescent="0.2">
      <c r="A377" s="324">
        <v>123</v>
      </c>
      <c r="B377" s="324" t="s">
        <v>179</v>
      </c>
      <c r="C377" s="325" t="str">
        <f>+VLOOKUP(B377,$A$568:$B$606,2,0)</f>
        <v>CARLOS FERNANDO CASTAÑO MONTOYA</v>
      </c>
      <c r="D377" s="336" t="s">
        <v>162</v>
      </c>
      <c r="E377" s="325"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4" t="s">
        <v>264</v>
      </c>
      <c r="G377" s="203" t="s">
        <v>260</v>
      </c>
      <c r="H377" s="203" t="s">
        <v>37</v>
      </c>
      <c r="I377" s="209" t="s">
        <v>1672</v>
      </c>
      <c r="J377" s="324" t="s">
        <v>109</v>
      </c>
      <c r="K377" s="324" t="s">
        <v>1684</v>
      </c>
      <c r="L377" s="324" t="s">
        <v>1685</v>
      </c>
      <c r="M377" s="324" t="s">
        <v>1686</v>
      </c>
      <c r="N377" s="324" t="s">
        <v>127</v>
      </c>
      <c r="O377" s="332">
        <f t="shared" ref="O377" si="1716">IF(N377="ALTA",5,IF(N377="MEDIO ALTA",4,IF(N377="MEDIA",3,IF(N377="MEDIO BAJA",2,IF(N377="BAJA",1,0)))))</f>
        <v>1</v>
      </c>
      <c r="P377" s="324" t="s">
        <v>139</v>
      </c>
      <c r="Q377" s="332">
        <f t="shared" ref="Q377" si="1717">IF(P377="ALTO",5,IF(P377="MEDIO-ALTO",4,IF(P377="MEDIO",3,IF(P377="MEDIO-BAJO",2,IF(P377="BAJO",1,0)))))</f>
        <v>5</v>
      </c>
      <c r="R377" s="332">
        <f t="shared" ref="R377" si="1718">Q377*O377</f>
        <v>5</v>
      </c>
      <c r="S377" s="128" t="s">
        <v>315</v>
      </c>
      <c r="T377" s="129">
        <f t="shared" si="1695"/>
        <v>1</v>
      </c>
      <c r="U377" s="325">
        <f t="shared" ref="U377" si="1719">ROUND(AVERAGEIF(T377:T379,"&gt;0"),0)</f>
        <v>1</v>
      </c>
      <c r="V377" s="325">
        <f t="shared" ref="V377" si="1720">U377*0.6</f>
        <v>0.6</v>
      </c>
      <c r="W377" s="167" t="s">
        <v>1697</v>
      </c>
      <c r="X377" s="324">
        <f t="shared" ref="X377" si="1721">IF(S377="No_existen",5*$X$10,Y377*$X$10)</f>
        <v>0.05</v>
      </c>
      <c r="Y377" s="329">
        <f t="shared" ref="Y377" si="1722">ROUND(AVERAGEIF(Z377:Z379,"&gt;0"),0)</f>
        <v>1</v>
      </c>
      <c r="Z377" s="206">
        <f t="shared" si="1696"/>
        <v>2</v>
      </c>
      <c r="AA377" s="203" t="s">
        <v>319</v>
      </c>
      <c r="AB377" s="203"/>
      <c r="AC377" s="329">
        <f t="shared" ref="AC377" si="1723">IF(S377="No_existen",5*$AC$10,AD377*$AC$10)</f>
        <v>0.15</v>
      </c>
      <c r="AD377" s="325">
        <f t="shared" ref="AD377" si="1724">ROUND(AVERAGEIF(AE377:AE379,"&gt;0"),0)</f>
        <v>1</v>
      </c>
      <c r="AE377" s="202">
        <f t="shared" si="1697"/>
        <v>1</v>
      </c>
      <c r="AF377" s="203" t="s">
        <v>295</v>
      </c>
      <c r="AG377" s="203" t="s">
        <v>1709</v>
      </c>
      <c r="AH377" s="329">
        <f t="shared" ref="AH377" si="1725">IF(S377="No_existen",5*$AH$10,AI377*$AH$10)</f>
        <v>0.1</v>
      </c>
      <c r="AI377" s="325">
        <f t="shared" ref="AI377" si="1726">ROUND(AVERAGEIF(AJ377:AJ379,"&gt;0"),0)</f>
        <v>1</v>
      </c>
      <c r="AJ377" s="202">
        <f t="shared" si="1698"/>
        <v>1</v>
      </c>
      <c r="AK377" s="203" t="s">
        <v>292</v>
      </c>
      <c r="AL377" s="203" t="s">
        <v>299</v>
      </c>
      <c r="AM377" s="329">
        <f t="shared" ref="AM377" si="1727">IF(S377="No_existen",5*$AM$10,AN377*$AM$10)</f>
        <v>0.1</v>
      </c>
      <c r="AN377" s="325">
        <f t="shared" ref="AN377" si="1728">ROUND(AVERAGEIF(AO377:AO379,"&gt;0"),0)</f>
        <v>1</v>
      </c>
      <c r="AO377" s="202">
        <f t="shared" si="1520"/>
        <v>1</v>
      </c>
      <c r="AP377" s="203" t="s">
        <v>614</v>
      </c>
      <c r="AQ377" s="325">
        <f t="shared" ref="AQ377" si="1729">ROUND(AVERAGE(U377,Y377,AD377,AI377,AN377),0)</f>
        <v>1</v>
      </c>
      <c r="AR377" s="325" t="str">
        <f t="shared" ref="AR377" si="1730">IF(AQ377&lt;1.5,"FUERTE",IF(AND(AQ377&gt;=1.5,AQ377&lt;2.5),"ACEPTABLE",IF(AQ377&gt;=5,"INEXISTENTE","DÉBIL")))</f>
        <v>FUERTE</v>
      </c>
      <c r="AS377" s="327">
        <f t="shared" ref="AS377" si="1731">IF(R377=0,0,ROUND((R377*AQ377),0))</f>
        <v>5</v>
      </c>
      <c r="AT377" s="327" t="str">
        <f t="shared" ref="AT377" si="1732">IF(AS377&gt;=36,"GRAVE", IF(AS377&lt;=10, "LEVE", "MODERADO"))</f>
        <v>LEVE</v>
      </c>
      <c r="AU377" s="334" t="s">
        <v>1716</v>
      </c>
      <c r="AV377" s="334">
        <v>0</v>
      </c>
      <c r="AW377" s="203" t="s">
        <v>89</v>
      </c>
      <c r="AX377" s="203"/>
      <c r="AY377" s="130"/>
      <c r="AZ377" s="131"/>
      <c r="BA377" s="207"/>
      <c r="BB377" s="145"/>
      <c r="BC377" s="145"/>
      <c r="BD377" s="145"/>
      <c r="BE377" s="145"/>
      <c r="BF377" s="145"/>
      <c r="BG377" s="145"/>
      <c r="BH377" s="145"/>
    </row>
    <row r="378" spans="1:60" ht="63.75" hidden="1" customHeight="1" x14ac:dyDescent="0.2">
      <c r="A378" s="324"/>
      <c r="B378" s="324"/>
      <c r="C378" s="325"/>
      <c r="D378" s="336"/>
      <c r="E378" s="325"/>
      <c r="F378" s="324"/>
      <c r="G378" s="203" t="s">
        <v>260</v>
      </c>
      <c r="H378" s="203" t="s">
        <v>34</v>
      </c>
      <c r="I378" s="209" t="s">
        <v>1673</v>
      </c>
      <c r="J378" s="324"/>
      <c r="K378" s="324"/>
      <c r="L378" s="324"/>
      <c r="M378" s="324"/>
      <c r="N378" s="324"/>
      <c r="O378" s="332"/>
      <c r="P378" s="324"/>
      <c r="Q378" s="332"/>
      <c r="R378" s="332"/>
      <c r="S378" s="128" t="s">
        <v>315</v>
      </c>
      <c r="T378" s="129">
        <f t="shared" si="1695"/>
        <v>1</v>
      </c>
      <c r="U378" s="325"/>
      <c r="V378" s="325"/>
      <c r="W378" s="167" t="s">
        <v>1698</v>
      </c>
      <c r="X378" s="324"/>
      <c r="Y378" s="329"/>
      <c r="Z378" s="206">
        <f t="shared" si="1696"/>
        <v>1</v>
      </c>
      <c r="AA378" s="203" t="s">
        <v>320</v>
      </c>
      <c r="AB378" s="203"/>
      <c r="AC378" s="329"/>
      <c r="AD378" s="325"/>
      <c r="AE378" s="202">
        <f t="shared" si="1697"/>
        <v>1</v>
      </c>
      <c r="AF378" s="203" t="s">
        <v>295</v>
      </c>
      <c r="AG378" s="203" t="s">
        <v>1710</v>
      </c>
      <c r="AH378" s="329"/>
      <c r="AI378" s="325"/>
      <c r="AJ378" s="202">
        <f t="shared" si="1698"/>
        <v>1</v>
      </c>
      <c r="AK378" s="203" t="s">
        <v>292</v>
      </c>
      <c r="AL378" s="203" t="s">
        <v>303</v>
      </c>
      <c r="AM378" s="329"/>
      <c r="AN378" s="325"/>
      <c r="AO378" s="202">
        <f t="shared" si="1520"/>
        <v>1</v>
      </c>
      <c r="AP378" s="203" t="s">
        <v>614</v>
      </c>
      <c r="AQ378" s="325"/>
      <c r="AR378" s="325"/>
      <c r="AS378" s="327"/>
      <c r="AT378" s="327"/>
      <c r="AU378" s="334"/>
      <c r="AV378" s="334"/>
      <c r="AW378" s="203" t="s">
        <v>89</v>
      </c>
      <c r="AX378" s="203"/>
      <c r="AY378" s="130"/>
      <c r="AZ378" s="131"/>
      <c r="BA378" s="207"/>
      <c r="BB378" s="145"/>
      <c r="BC378" s="145"/>
      <c r="BD378" s="145"/>
      <c r="BE378" s="145"/>
      <c r="BF378" s="145"/>
      <c r="BG378" s="145"/>
      <c r="BH378" s="145"/>
    </row>
    <row r="379" spans="1:60" ht="63.75" hidden="1" customHeight="1" x14ac:dyDescent="0.2">
      <c r="A379" s="324"/>
      <c r="B379" s="324"/>
      <c r="C379" s="325"/>
      <c r="D379" s="336"/>
      <c r="E379" s="325"/>
      <c r="F379" s="324"/>
      <c r="G379" s="203" t="s">
        <v>261</v>
      </c>
      <c r="H379" s="203" t="s">
        <v>225</v>
      </c>
      <c r="I379" s="209" t="s">
        <v>1674</v>
      </c>
      <c r="J379" s="324"/>
      <c r="K379" s="324"/>
      <c r="L379" s="324"/>
      <c r="M379" s="324"/>
      <c r="N379" s="324"/>
      <c r="O379" s="332"/>
      <c r="P379" s="324"/>
      <c r="Q379" s="332"/>
      <c r="R379" s="332"/>
      <c r="S379" s="128" t="s">
        <v>315</v>
      </c>
      <c r="T379" s="129">
        <f t="shared" si="1695"/>
        <v>1</v>
      </c>
      <c r="U379" s="325"/>
      <c r="V379" s="325"/>
      <c r="W379" s="167" t="s">
        <v>1699</v>
      </c>
      <c r="X379" s="324"/>
      <c r="Y379" s="329"/>
      <c r="Z379" s="206">
        <f t="shared" si="1696"/>
        <v>1</v>
      </c>
      <c r="AA379" s="203" t="s">
        <v>320</v>
      </c>
      <c r="AB379" s="203"/>
      <c r="AC379" s="329"/>
      <c r="AD379" s="325"/>
      <c r="AE379" s="202">
        <f t="shared" si="1697"/>
        <v>1</v>
      </c>
      <c r="AF379" s="203" t="s">
        <v>295</v>
      </c>
      <c r="AG379" s="203" t="s">
        <v>1710</v>
      </c>
      <c r="AH379" s="329"/>
      <c r="AI379" s="325"/>
      <c r="AJ379" s="202">
        <f t="shared" si="1698"/>
        <v>1</v>
      </c>
      <c r="AK379" s="203" t="s">
        <v>292</v>
      </c>
      <c r="AL379" s="203" t="s">
        <v>307</v>
      </c>
      <c r="AM379" s="329"/>
      <c r="AN379" s="325"/>
      <c r="AO379" s="202">
        <f t="shared" si="1520"/>
        <v>1</v>
      </c>
      <c r="AP379" s="203" t="s">
        <v>614</v>
      </c>
      <c r="AQ379" s="325"/>
      <c r="AR379" s="325"/>
      <c r="AS379" s="327"/>
      <c r="AT379" s="327"/>
      <c r="AU379" s="334"/>
      <c r="AV379" s="334"/>
      <c r="AW379" s="203" t="s">
        <v>89</v>
      </c>
      <c r="AX379" s="203"/>
      <c r="AY379" s="130"/>
      <c r="AZ379" s="131"/>
      <c r="BA379" s="207"/>
      <c r="BB379" s="145"/>
      <c r="BC379" s="145"/>
      <c r="BD379" s="145"/>
      <c r="BE379" s="145"/>
      <c r="BF379" s="145"/>
      <c r="BG379" s="145"/>
      <c r="BH379" s="145"/>
    </row>
    <row r="380" spans="1:60" ht="63.75" hidden="1" customHeight="1" x14ac:dyDescent="0.2">
      <c r="A380" s="324">
        <v>124</v>
      </c>
      <c r="B380" s="324" t="s">
        <v>179</v>
      </c>
      <c r="C380" s="325" t="str">
        <f>+VLOOKUP(B380,$A$568:$B$606,2,0)</f>
        <v>CARLOS FERNANDO CASTAÑO MONTOYA</v>
      </c>
      <c r="D380" s="336" t="s">
        <v>162</v>
      </c>
      <c r="E380" s="325"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4" t="s">
        <v>265</v>
      </c>
      <c r="G380" s="203" t="s">
        <v>260</v>
      </c>
      <c r="H380" s="203" t="s">
        <v>226</v>
      </c>
      <c r="I380" s="209" t="s">
        <v>1675</v>
      </c>
      <c r="J380" s="324" t="s">
        <v>110</v>
      </c>
      <c r="K380" s="337" t="s">
        <v>1687</v>
      </c>
      <c r="L380" s="337" t="s">
        <v>1688</v>
      </c>
      <c r="M380" s="337" t="s">
        <v>1689</v>
      </c>
      <c r="N380" s="324" t="s">
        <v>127</v>
      </c>
      <c r="O380" s="332">
        <f t="shared" ref="O380" si="1733">IF(N380="ALTA",5,IF(N380="MEDIO ALTA",4,IF(N380="MEDIA",3,IF(N380="MEDIO BAJA",2,IF(N380="BAJA",1,0)))))</f>
        <v>1</v>
      </c>
      <c r="P380" s="324" t="s">
        <v>139</v>
      </c>
      <c r="Q380" s="332">
        <f t="shared" ref="Q380" si="1734">IF(P380="ALTO",5,IF(P380="MEDIO-ALTO",4,IF(P380="MEDIO",3,IF(P380="MEDIO-BAJO",2,IF(P380="BAJO",1,0)))))</f>
        <v>5</v>
      </c>
      <c r="R380" s="332">
        <f t="shared" ref="R380" si="1735">Q380*O380</f>
        <v>5</v>
      </c>
      <c r="S380" s="128" t="s">
        <v>315</v>
      </c>
      <c r="T380" s="129">
        <f t="shared" si="1695"/>
        <v>1</v>
      </c>
      <c r="U380" s="325">
        <f t="shared" ref="U380" si="1736">ROUND(AVERAGEIF(T380:T382,"&gt;0"),0)</f>
        <v>1</v>
      </c>
      <c r="V380" s="325">
        <f t="shared" ref="V380" si="1737">U380*0.6</f>
        <v>0.6</v>
      </c>
      <c r="W380" s="167" t="s">
        <v>1700</v>
      </c>
      <c r="X380" s="324">
        <f t="shared" ref="X380" si="1738">IF(S380="No_existen",5*$X$10,Y380*$X$10)</f>
        <v>0.2</v>
      </c>
      <c r="Y380" s="329">
        <f t="shared" ref="Y380" si="1739">ROUND(AVERAGEIF(Z380:Z382,"&gt;0"),0)</f>
        <v>4</v>
      </c>
      <c r="Z380" s="206">
        <f t="shared" si="1696"/>
        <v>4</v>
      </c>
      <c r="AA380" s="203" t="s">
        <v>318</v>
      </c>
      <c r="AB380" s="203"/>
      <c r="AC380" s="329">
        <f t="shared" ref="AC380" si="1740">IF(S380="No_existen",5*$AC$10,AD380*$AC$10)</f>
        <v>0.15</v>
      </c>
      <c r="AD380" s="325">
        <f t="shared" ref="AD380" si="1741">ROUND(AVERAGEIF(AE380:AE382,"&gt;0"),0)</f>
        <v>1</v>
      </c>
      <c r="AE380" s="202">
        <f t="shared" si="1697"/>
        <v>1</v>
      </c>
      <c r="AF380" s="203" t="s">
        <v>295</v>
      </c>
      <c r="AG380" s="203" t="s">
        <v>1711</v>
      </c>
      <c r="AH380" s="329">
        <f t="shared" ref="AH380" si="1742">IF(S380="No_existen",5*$AH$10,AI380*$AH$10)</f>
        <v>0.1</v>
      </c>
      <c r="AI380" s="325">
        <f t="shared" ref="AI380" si="1743">ROUND(AVERAGEIF(AJ380:AJ382,"&gt;0"),0)</f>
        <v>1</v>
      </c>
      <c r="AJ380" s="202">
        <f t="shared" si="1698"/>
        <v>1</v>
      </c>
      <c r="AK380" s="203" t="s">
        <v>292</v>
      </c>
      <c r="AL380" s="203" t="s">
        <v>307</v>
      </c>
      <c r="AM380" s="329">
        <f t="shared" ref="AM380" si="1744">IF(S380="No_existen",5*$AM$10,AN380*$AM$10)</f>
        <v>0.1</v>
      </c>
      <c r="AN380" s="325">
        <f t="shared" ref="AN380" si="1745">ROUND(AVERAGEIF(AO380:AO382,"&gt;0"),0)</f>
        <v>1</v>
      </c>
      <c r="AO380" s="202">
        <f t="shared" si="1520"/>
        <v>1</v>
      </c>
      <c r="AP380" s="203" t="s">
        <v>614</v>
      </c>
      <c r="AQ380" s="325">
        <f t="shared" ref="AQ380" si="1746">ROUND(AVERAGE(U380,Y380,AD380,AI380,AN380),0)</f>
        <v>2</v>
      </c>
      <c r="AR380" s="325" t="str">
        <f t="shared" ref="AR380" si="1747">IF(AQ380&lt;1.5,"FUERTE",IF(AND(AQ380&gt;=1.5,AQ380&lt;2.5),"ACEPTABLE",IF(AQ380&gt;=5,"INEXISTENTE","DÉBIL")))</f>
        <v>ACEPTABLE</v>
      </c>
      <c r="AS380" s="327">
        <f t="shared" ref="AS380" si="1748">IF(R380=0,0,ROUND((R380*AQ380),0))</f>
        <v>10</v>
      </c>
      <c r="AT380" s="327" t="str">
        <f t="shared" ref="AT380" si="1749">IF(AS380&gt;=36,"GRAVE", IF(AS380&lt;=10, "LEVE", "MODERADO"))</f>
        <v>LEVE</v>
      </c>
      <c r="AU380" s="334" t="s">
        <v>1717</v>
      </c>
      <c r="AV380" s="334" t="s">
        <v>1718</v>
      </c>
      <c r="AW380" s="203" t="s">
        <v>89</v>
      </c>
      <c r="AX380" s="203"/>
      <c r="AY380" s="130"/>
      <c r="AZ380" s="131"/>
      <c r="BA380" s="207"/>
      <c r="BB380" s="145"/>
      <c r="BC380" s="145"/>
      <c r="BD380" s="145"/>
      <c r="BE380" s="145"/>
      <c r="BF380" s="145"/>
      <c r="BG380" s="145"/>
      <c r="BH380" s="145"/>
    </row>
    <row r="381" spans="1:60" ht="63.75" hidden="1" customHeight="1" x14ac:dyDescent="0.2">
      <c r="A381" s="324"/>
      <c r="B381" s="324"/>
      <c r="C381" s="325"/>
      <c r="D381" s="336"/>
      <c r="E381" s="325"/>
      <c r="F381" s="324"/>
      <c r="G381" s="203" t="s">
        <v>260</v>
      </c>
      <c r="H381" s="203" t="s">
        <v>34</v>
      </c>
      <c r="I381" s="166"/>
      <c r="J381" s="324"/>
      <c r="K381" s="337"/>
      <c r="L381" s="337"/>
      <c r="M381" s="337"/>
      <c r="N381" s="324"/>
      <c r="O381" s="332"/>
      <c r="P381" s="324"/>
      <c r="Q381" s="332"/>
      <c r="R381" s="332"/>
      <c r="S381" s="128" t="s">
        <v>315</v>
      </c>
      <c r="T381" s="129">
        <f t="shared" si="1695"/>
        <v>1</v>
      </c>
      <c r="U381" s="325"/>
      <c r="V381" s="325"/>
      <c r="W381" s="167" t="s">
        <v>1701</v>
      </c>
      <c r="X381" s="324"/>
      <c r="Y381" s="329"/>
      <c r="Z381" s="206">
        <f t="shared" si="1696"/>
        <v>4</v>
      </c>
      <c r="AA381" s="203" t="s">
        <v>318</v>
      </c>
      <c r="AB381" s="203"/>
      <c r="AC381" s="329"/>
      <c r="AD381" s="325"/>
      <c r="AE381" s="202">
        <f t="shared" si="1697"/>
        <v>1</v>
      </c>
      <c r="AF381" s="203" t="s">
        <v>295</v>
      </c>
      <c r="AG381" s="203" t="s">
        <v>1711</v>
      </c>
      <c r="AH381" s="329"/>
      <c r="AI381" s="325"/>
      <c r="AJ381" s="202">
        <f t="shared" si="1698"/>
        <v>1</v>
      </c>
      <c r="AK381" s="203" t="s">
        <v>292</v>
      </c>
      <c r="AL381" s="203" t="s">
        <v>299</v>
      </c>
      <c r="AM381" s="329"/>
      <c r="AN381" s="325"/>
      <c r="AO381" s="202">
        <f t="shared" si="1520"/>
        <v>1</v>
      </c>
      <c r="AP381" s="203" t="s">
        <v>614</v>
      </c>
      <c r="AQ381" s="325"/>
      <c r="AR381" s="325"/>
      <c r="AS381" s="327"/>
      <c r="AT381" s="327"/>
      <c r="AU381" s="334"/>
      <c r="AV381" s="334"/>
      <c r="AW381" s="203" t="s">
        <v>89</v>
      </c>
      <c r="AX381" s="203"/>
      <c r="AY381" s="130"/>
      <c r="AZ381" s="131"/>
      <c r="BA381" s="207"/>
      <c r="BB381" s="145"/>
      <c r="BC381" s="145"/>
      <c r="BD381" s="145"/>
      <c r="BE381" s="145"/>
      <c r="BF381" s="145"/>
      <c r="BG381" s="145"/>
      <c r="BH381" s="145"/>
    </row>
    <row r="382" spans="1:60" ht="63.75" hidden="1" customHeight="1" x14ac:dyDescent="0.2">
      <c r="A382" s="324"/>
      <c r="B382" s="324"/>
      <c r="C382" s="325"/>
      <c r="D382" s="336"/>
      <c r="E382" s="325"/>
      <c r="F382" s="324"/>
      <c r="G382" s="203"/>
      <c r="H382" s="203"/>
      <c r="I382" s="209"/>
      <c r="J382" s="324"/>
      <c r="K382" s="337"/>
      <c r="L382" s="337"/>
      <c r="M382" s="337"/>
      <c r="N382" s="324"/>
      <c r="O382" s="332"/>
      <c r="P382" s="324"/>
      <c r="Q382" s="332"/>
      <c r="R382" s="332"/>
      <c r="S382" s="128" t="s">
        <v>315</v>
      </c>
      <c r="T382" s="129">
        <f t="shared" si="1695"/>
        <v>1</v>
      </c>
      <c r="U382" s="325"/>
      <c r="V382" s="325"/>
      <c r="W382" s="167" t="s">
        <v>1702</v>
      </c>
      <c r="X382" s="324"/>
      <c r="Y382" s="329"/>
      <c r="Z382" s="206">
        <f t="shared" si="1696"/>
        <v>4</v>
      </c>
      <c r="AA382" s="203" t="s">
        <v>318</v>
      </c>
      <c r="AB382" s="203"/>
      <c r="AC382" s="329"/>
      <c r="AD382" s="325"/>
      <c r="AE382" s="202">
        <f t="shared" si="1697"/>
        <v>0</v>
      </c>
      <c r="AF382" s="203"/>
      <c r="AG382" s="203" t="s">
        <v>1711</v>
      </c>
      <c r="AH382" s="329"/>
      <c r="AI382" s="325"/>
      <c r="AJ382" s="202">
        <f t="shared" si="1698"/>
        <v>1</v>
      </c>
      <c r="AK382" s="203" t="s">
        <v>292</v>
      </c>
      <c r="AL382" s="203" t="s">
        <v>299</v>
      </c>
      <c r="AM382" s="329"/>
      <c r="AN382" s="325"/>
      <c r="AO382" s="202">
        <f t="shared" si="1520"/>
        <v>1</v>
      </c>
      <c r="AP382" s="203" t="s">
        <v>614</v>
      </c>
      <c r="AQ382" s="325"/>
      <c r="AR382" s="325"/>
      <c r="AS382" s="327"/>
      <c r="AT382" s="327"/>
      <c r="AU382" s="334"/>
      <c r="AV382" s="334"/>
      <c r="AW382" s="203" t="s">
        <v>89</v>
      </c>
      <c r="AX382" s="203"/>
      <c r="AY382" s="130"/>
      <c r="AZ382" s="131"/>
      <c r="BA382" s="207"/>
      <c r="BB382" s="145"/>
      <c r="BC382" s="145"/>
      <c r="BD382" s="145"/>
      <c r="BE382" s="145"/>
      <c r="BF382" s="145"/>
      <c r="BG382" s="145"/>
      <c r="BH382" s="145"/>
    </row>
    <row r="383" spans="1:60" ht="63.75" hidden="1" customHeight="1" x14ac:dyDescent="0.2">
      <c r="A383" s="324">
        <v>125</v>
      </c>
      <c r="B383" s="324" t="s">
        <v>179</v>
      </c>
      <c r="C383" s="325" t="str">
        <f>+VLOOKUP(B383,$A$568:$B$606,2,0)</f>
        <v>CARLOS FERNANDO CASTAÑO MONTOYA</v>
      </c>
      <c r="D383" s="336" t="s">
        <v>162</v>
      </c>
      <c r="E383" s="325"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4" t="s">
        <v>264</v>
      </c>
      <c r="G383" s="203" t="s">
        <v>260</v>
      </c>
      <c r="H383" s="203" t="s">
        <v>37</v>
      </c>
      <c r="I383" s="209" t="s">
        <v>1676</v>
      </c>
      <c r="J383" s="324" t="s">
        <v>110</v>
      </c>
      <c r="K383" s="324" t="s">
        <v>1690</v>
      </c>
      <c r="L383" s="324" t="s">
        <v>1691</v>
      </c>
      <c r="M383" s="324" t="s">
        <v>1692</v>
      </c>
      <c r="N383" s="324" t="s">
        <v>104</v>
      </c>
      <c r="O383" s="332">
        <f t="shared" ref="O383" si="1750">IF(N383="ALTA",5,IF(N383="MEDIO ALTA",4,IF(N383="MEDIA",3,IF(N383="MEDIO BAJA",2,IF(N383="BAJA",1,0)))))</f>
        <v>3</v>
      </c>
      <c r="P383" s="324" t="s">
        <v>209</v>
      </c>
      <c r="Q383" s="332">
        <f t="shared" ref="Q383" si="1751">IF(P383="ALTO",5,IF(P383="MEDIO-ALTO",4,IF(P383="MEDIO",3,IF(P383="MEDIO-BAJO",2,IF(P383="BAJO",1,0)))))</f>
        <v>4</v>
      </c>
      <c r="R383" s="332">
        <f t="shared" ref="R383" si="1752">Q383*O383</f>
        <v>12</v>
      </c>
      <c r="S383" s="128" t="s">
        <v>315</v>
      </c>
      <c r="T383" s="129">
        <f t="shared" si="1695"/>
        <v>1</v>
      </c>
      <c r="U383" s="325">
        <f t="shared" ref="U383" si="1753">ROUND(AVERAGEIF(T383:T385,"&gt;0"),0)</f>
        <v>1</v>
      </c>
      <c r="V383" s="325">
        <f t="shared" ref="V383" si="1754">U383*0.6</f>
        <v>0.6</v>
      </c>
      <c r="W383" s="167" t="s">
        <v>1703</v>
      </c>
      <c r="X383" s="324">
        <f t="shared" ref="X383" si="1755">IF(S383="No_existen",5*$X$10,Y383*$X$10)</f>
        <v>0.2</v>
      </c>
      <c r="Y383" s="329">
        <f t="shared" ref="Y383" si="1756">ROUND(AVERAGEIF(Z383:Z385,"&gt;0"),0)</f>
        <v>4</v>
      </c>
      <c r="Z383" s="206">
        <f t="shared" si="1696"/>
        <v>4</v>
      </c>
      <c r="AA383" s="203" t="s">
        <v>318</v>
      </c>
      <c r="AB383" s="203"/>
      <c r="AC383" s="329">
        <f t="shared" ref="AC383" si="1757">IF(S383="No_existen",5*$AC$10,AD383*$AC$10)</f>
        <v>0.15</v>
      </c>
      <c r="AD383" s="325">
        <f t="shared" ref="AD383" si="1758">ROUND(AVERAGEIF(AE383:AE385,"&gt;0"),0)</f>
        <v>1</v>
      </c>
      <c r="AE383" s="202">
        <f t="shared" si="1697"/>
        <v>1</v>
      </c>
      <c r="AF383" s="203" t="s">
        <v>295</v>
      </c>
      <c r="AG383" s="203" t="s">
        <v>1712</v>
      </c>
      <c r="AH383" s="329">
        <f t="shared" ref="AH383" si="1759">IF(S383="No_existen",5*$AH$10,AI383*$AH$10)</f>
        <v>0.1</v>
      </c>
      <c r="AI383" s="325">
        <f t="shared" ref="AI383" si="1760">ROUND(AVERAGEIF(AJ383:AJ385,"&gt;0"),0)</f>
        <v>1</v>
      </c>
      <c r="AJ383" s="202">
        <f t="shared" si="1698"/>
        <v>1</v>
      </c>
      <c r="AK383" s="203" t="s">
        <v>292</v>
      </c>
      <c r="AL383" s="203" t="s">
        <v>307</v>
      </c>
      <c r="AM383" s="329">
        <f t="shared" ref="AM383" si="1761">IF(S383="No_existen",5*$AM$10,AN383*$AM$10)</f>
        <v>0.1</v>
      </c>
      <c r="AN383" s="325">
        <f t="shared" ref="AN383" si="1762">ROUND(AVERAGEIF(AO383:AO385,"&gt;0"),0)</f>
        <v>1</v>
      </c>
      <c r="AO383" s="202">
        <f t="shared" si="1520"/>
        <v>1</v>
      </c>
      <c r="AP383" s="203" t="s">
        <v>614</v>
      </c>
      <c r="AQ383" s="325">
        <f t="shared" ref="AQ383" si="1763">ROUND(AVERAGE(U383,Y383,AD383,AI383,AN383),0)</f>
        <v>2</v>
      </c>
      <c r="AR383" s="325" t="str">
        <f t="shared" ref="AR383" si="1764">IF(AQ383&lt;1.5,"FUERTE",IF(AND(AQ383&gt;=1.5,AQ383&lt;2.5),"ACEPTABLE",IF(AQ383&gt;=5,"INEXISTENTE","DÉBIL")))</f>
        <v>ACEPTABLE</v>
      </c>
      <c r="AS383" s="327">
        <f t="shared" ref="AS383" si="1765">IF(R383=0,0,ROUND((R383*AQ383),0))</f>
        <v>24</v>
      </c>
      <c r="AT383" s="327" t="str">
        <f t="shared" ref="AT383" si="1766">IF(AS383&gt;=36,"GRAVE", IF(AS383&lt;=10, "LEVE", "MODERADO"))</f>
        <v>MODERADO</v>
      </c>
      <c r="AU383" s="334" t="s">
        <v>1719</v>
      </c>
      <c r="AV383" s="334">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4"/>
      <c r="B384" s="324"/>
      <c r="C384" s="325"/>
      <c r="D384" s="336"/>
      <c r="E384" s="325"/>
      <c r="F384" s="324"/>
      <c r="G384" s="203"/>
      <c r="H384" s="203"/>
      <c r="I384" s="209"/>
      <c r="J384" s="324"/>
      <c r="K384" s="324"/>
      <c r="L384" s="324"/>
      <c r="M384" s="324"/>
      <c r="N384" s="324"/>
      <c r="O384" s="332"/>
      <c r="P384" s="324"/>
      <c r="Q384" s="332"/>
      <c r="R384" s="332"/>
      <c r="S384" s="128" t="s">
        <v>315</v>
      </c>
      <c r="T384" s="129">
        <f t="shared" si="1695"/>
        <v>1</v>
      </c>
      <c r="U384" s="325"/>
      <c r="V384" s="325"/>
      <c r="W384" s="167" t="s">
        <v>1704</v>
      </c>
      <c r="X384" s="324"/>
      <c r="Y384" s="329"/>
      <c r="Z384" s="206">
        <f t="shared" si="1696"/>
        <v>4</v>
      </c>
      <c r="AA384" s="203" t="s">
        <v>318</v>
      </c>
      <c r="AB384" s="203"/>
      <c r="AC384" s="329"/>
      <c r="AD384" s="325"/>
      <c r="AE384" s="202">
        <f t="shared" si="1697"/>
        <v>1</v>
      </c>
      <c r="AF384" s="203" t="s">
        <v>295</v>
      </c>
      <c r="AG384" s="203" t="s">
        <v>1712</v>
      </c>
      <c r="AH384" s="329"/>
      <c r="AI384" s="325"/>
      <c r="AJ384" s="202">
        <f t="shared" si="1698"/>
        <v>1</v>
      </c>
      <c r="AK384" s="203" t="s">
        <v>292</v>
      </c>
      <c r="AL384" s="203" t="s">
        <v>307</v>
      </c>
      <c r="AM384" s="329"/>
      <c r="AN384" s="325"/>
      <c r="AO384" s="202">
        <f t="shared" si="1520"/>
        <v>1</v>
      </c>
      <c r="AP384" s="203" t="s">
        <v>614</v>
      </c>
      <c r="AQ384" s="325"/>
      <c r="AR384" s="325"/>
      <c r="AS384" s="327"/>
      <c r="AT384" s="327"/>
      <c r="AU384" s="334"/>
      <c r="AV384" s="334"/>
      <c r="AW384" s="203" t="s">
        <v>89</v>
      </c>
      <c r="AX384" s="203"/>
      <c r="AY384" s="130"/>
      <c r="AZ384" s="131"/>
      <c r="BA384" s="207"/>
      <c r="BB384" s="145"/>
      <c r="BC384" s="145"/>
      <c r="BD384" s="145"/>
      <c r="BE384" s="145"/>
      <c r="BF384" s="145"/>
      <c r="BG384" s="145"/>
      <c r="BH384" s="145"/>
    </row>
    <row r="385" spans="1:60" ht="63.75" hidden="1" customHeight="1" x14ac:dyDescent="0.2">
      <c r="A385" s="324"/>
      <c r="B385" s="324"/>
      <c r="C385" s="325"/>
      <c r="D385" s="336"/>
      <c r="E385" s="325"/>
      <c r="F385" s="324"/>
      <c r="G385" s="203"/>
      <c r="H385" s="203"/>
      <c r="I385" s="209"/>
      <c r="J385" s="324"/>
      <c r="K385" s="324"/>
      <c r="L385" s="324"/>
      <c r="M385" s="324"/>
      <c r="N385" s="324"/>
      <c r="O385" s="332"/>
      <c r="P385" s="324"/>
      <c r="Q385" s="332"/>
      <c r="R385" s="332"/>
      <c r="S385" s="128"/>
      <c r="T385" s="129">
        <f t="shared" si="1695"/>
        <v>0</v>
      </c>
      <c r="U385" s="325"/>
      <c r="V385" s="325"/>
      <c r="W385" s="167"/>
      <c r="X385" s="324"/>
      <c r="Y385" s="329"/>
      <c r="Z385" s="206">
        <f t="shared" si="1696"/>
        <v>0</v>
      </c>
      <c r="AA385" s="203"/>
      <c r="AB385" s="203"/>
      <c r="AC385" s="329"/>
      <c r="AD385" s="325"/>
      <c r="AE385" s="202">
        <f t="shared" si="1697"/>
        <v>0</v>
      </c>
      <c r="AF385" s="203"/>
      <c r="AG385" s="203"/>
      <c r="AH385" s="329"/>
      <c r="AI385" s="325"/>
      <c r="AJ385" s="202">
        <f t="shared" si="1698"/>
        <v>0</v>
      </c>
      <c r="AK385" s="203"/>
      <c r="AL385" s="203"/>
      <c r="AM385" s="329"/>
      <c r="AN385" s="325"/>
      <c r="AO385" s="202">
        <f t="shared" si="1520"/>
        <v>0</v>
      </c>
      <c r="AP385" s="203"/>
      <c r="AQ385" s="325"/>
      <c r="AR385" s="325"/>
      <c r="AS385" s="327"/>
      <c r="AT385" s="327"/>
      <c r="AU385" s="334"/>
      <c r="AV385" s="334"/>
      <c r="AW385" s="203" t="s">
        <v>89</v>
      </c>
      <c r="AX385" s="203"/>
      <c r="AY385" s="130"/>
      <c r="AZ385" s="131"/>
      <c r="BA385" s="207"/>
      <c r="BB385" s="145"/>
      <c r="BC385" s="145"/>
      <c r="BD385" s="145"/>
      <c r="BE385" s="145"/>
      <c r="BF385" s="145"/>
      <c r="BG385" s="145"/>
      <c r="BH385" s="145"/>
    </row>
    <row r="386" spans="1:60" ht="63.75" hidden="1" customHeight="1" x14ac:dyDescent="0.2">
      <c r="A386" s="324">
        <v>126</v>
      </c>
      <c r="B386" s="324" t="s">
        <v>179</v>
      </c>
      <c r="C386" s="325" t="str">
        <f>+VLOOKUP(B386,$A$568:$B$606,2,0)</f>
        <v>CARLOS FERNANDO CASTAÑO MONTOYA</v>
      </c>
      <c r="D386" s="336" t="s">
        <v>162</v>
      </c>
      <c r="E386" s="325"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4" t="s">
        <v>264</v>
      </c>
      <c r="G386" s="203" t="s">
        <v>261</v>
      </c>
      <c r="H386" s="203" t="s">
        <v>41</v>
      </c>
      <c r="I386" s="209" t="s">
        <v>1677</v>
      </c>
      <c r="J386" s="324" t="s">
        <v>111</v>
      </c>
      <c r="K386" s="324" t="s">
        <v>1678</v>
      </c>
      <c r="L386" s="324" t="s">
        <v>1679</v>
      </c>
      <c r="M386" s="324" t="s">
        <v>1693</v>
      </c>
      <c r="N386" s="324" t="s">
        <v>104</v>
      </c>
      <c r="O386" s="332">
        <f t="shared" ref="O386" si="1767">IF(N386="ALTA",5,IF(N386="MEDIO ALTA",4,IF(N386="MEDIA",3,IF(N386="MEDIO BAJA",2,IF(N386="BAJA",1,0)))))</f>
        <v>3</v>
      </c>
      <c r="P386" s="324" t="s">
        <v>208</v>
      </c>
      <c r="Q386" s="332">
        <f t="shared" ref="Q386" si="1768">IF(P386="ALTO",5,IF(P386="MEDIO-ALTO",4,IF(P386="MEDIO",3,IF(P386="MEDIO-BAJO",2,IF(P386="BAJO",1,0)))))</f>
        <v>2</v>
      </c>
      <c r="R386" s="332">
        <f t="shared" ref="R386" si="1769">Q386*O386</f>
        <v>6</v>
      </c>
      <c r="S386" s="128" t="s">
        <v>386</v>
      </c>
      <c r="T386" s="129">
        <f t="shared" si="1695"/>
        <v>4</v>
      </c>
      <c r="U386" s="325">
        <f t="shared" ref="U386" si="1770">ROUND(AVERAGEIF(T386:T388,"&gt;0"),0)</f>
        <v>4</v>
      </c>
      <c r="V386" s="325">
        <f t="shared" ref="V386" si="1771">U386*0.6</f>
        <v>2.4</v>
      </c>
      <c r="W386" s="167" t="s">
        <v>1705</v>
      </c>
      <c r="X386" s="324">
        <f t="shared" ref="X386" si="1772">IF(S386="No_existen",5*$X$10,Y386*$X$10)</f>
        <v>0.2</v>
      </c>
      <c r="Y386" s="329">
        <f t="shared" ref="Y386" si="1773">ROUND(AVERAGEIF(Z386:Z388,"&gt;0"),0)</f>
        <v>4</v>
      </c>
      <c r="Z386" s="206">
        <f t="shared" si="1696"/>
        <v>4</v>
      </c>
      <c r="AA386" s="203" t="s">
        <v>318</v>
      </c>
      <c r="AB386" s="203"/>
      <c r="AC386" s="329">
        <f t="shared" ref="AC386" si="1774">IF(S386="No_existen",5*$AC$10,AD386*$AC$10)</f>
        <v>0.15</v>
      </c>
      <c r="AD386" s="325">
        <f t="shared" ref="AD386" si="1775">ROUND(AVERAGEIF(AE386:AE388,"&gt;0"),0)</f>
        <v>1</v>
      </c>
      <c r="AE386" s="202">
        <f t="shared" si="1697"/>
        <v>1</v>
      </c>
      <c r="AF386" s="203" t="s">
        <v>295</v>
      </c>
      <c r="AG386" s="203" t="s">
        <v>1713</v>
      </c>
      <c r="AH386" s="329">
        <f t="shared" ref="AH386" si="1776">IF(S386="No_existen",5*$AH$10,AI386*$AH$10)</f>
        <v>0.1</v>
      </c>
      <c r="AI386" s="325">
        <f t="shared" ref="AI386" si="1777">ROUND(AVERAGEIF(AJ386:AJ388,"&gt;0"),0)</f>
        <v>1</v>
      </c>
      <c r="AJ386" s="202">
        <f t="shared" si="1698"/>
        <v>1</v>
      </c>
      <c r="AK386" s="203" t="s">
        <v>292</v>
      </c>
      <c r="AL386" s="203" t="s">
        <v>307</v>
      </c>
      <c r="AM386" s="329">
        <f t="shared" ref="AM386" si="1778">IF(S386="No_existen",5*$AM$10,AN386*$AM$10)</f>
        <v>0.1</v>
      </c>
      <c r="AN386" s="325">
        <f t="shared" ref="AN386" si="1779">ROUND(AVERAGEIF(AO386:AO388,"&gt;0"),0)</f>
        <v>1</v>
      </c>
      <c r="AO386" s="202">
        <f t="shared" si="1520"/>
        <v>1</v>
      </c>
      <c r="AP386" s="203" t="s">
        <v>614</v>
      </c>
      <c r="AQ386" s="325">
        <f t="shared" ref="AQ386" si="1780">ROUND(AVERAGE(U386,Y386,AD386,AI386,AN386),0)</f>
        <v>2</v>
      </c>
      <c r="AR386" s="325" t="str">
        <f t="shared" ref="AR386" si="1781">IF(AQ386&lt;1.5,"FUERTE",IF(AND(AQ386&gt;=1.5,AQ386&lt;2.5),"ACEPTABLE",IF(AQ386&gt;=5,"INEXISTENTE","DÉBIL")))</f>
        <v>ACEPTABLE</v>
      </c>
      <c r="AS386" s="327">
        <f t="shared" ref="AS386" si="1782">IF(R386=0,0,ROUND((R386*AQ386),0))</f>
        <v>12</v>
      </c>
      <c r="AT386" s="327" t="str">
        <f t="shared" ref="AT386" si="1783">IF(AS386&gt;=36,"GRAVE", IF(AS386&lt;=10, "LEVE", "MODERADO"))</f>
        <v>MODERADO</v>
      </c>
      <c r="AU386" s="336" t="s">
        <v>1720</v>
      </c>
      <c r="AV386" s="336">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4"/>
      <c r="B387" s="324"/>
      <c r="C387" s="325"/>
      <c r="D387" s="336"/>
      <c r="E387" s="325"/>
      <c r="F387" s="324"/>
      <c r="G387" s="203"/>
      <c r="H387" s="203"/>
      <c r="I387" s="127"/>
      <c r="J387" s="324"/>
      <c r="K387" s="324"/>
      <c r="L387" s="324"/>
      <c r="M387" s="324"/>
      <c r="N387" s="324"/>
      <c r="O387" s="332"/>
      <c r="P387" s="324"/>
      <c r="Q387" s="332"/>
      <c r="R387" s="332"/>
      <c r="S387" s="128"/>
      <c r="T387" s="129">
        <f t="shared" si="1695"/>
        <v>0</v>
      </c>
      <c r="U387" s="325"/>
      <c r="V387" s="325"/>
      <c r="W387" s="203"/>
      <c r="X387" s="324"/>
      <c r="Y387" s="329"/>
      <c r="Z387" s="206">
        <f t="shared" si="1696"/>
        <v>0</v>
      </c>
      <c r="AA387" s="203"/>
      <c r="AB387" s="203"/>
      <c r="AC387" s="329"/>
      <c r="AD387" s="325"/>
      <c r="AE387" s="202">
        <f t="shared" si="1697"/>
        <v>0</v>
      </c>
      <c r="AF387" s="203"/>
      <c r="AG387" s="203"/>
      <c r="AH387" s="329"/>
      <c r="AI387" s="325"/>
      <c r="AJ387" s="202">
        <f t="shared" si="1698"/>
        <v>0</v>
      </c>
      <c r="AK387" s="203"/>
      <c r="AL387" s="203"/>
      <c r="AM387" s="329"/>
      <c r="AN387" s="325"/>
      <c r="AO387" s="202">
        <f t="shared" si="1520"/>
        <v>0</v>
      </c>
      <c r="AP387" s="203"/>
      <c r="AQ387" s="325"/>
      <c r="AR387" s="325"/>
      <c r="AS387" s="327"/>
      <c r="AT387" s="327"/>
      <c r="AU387" s="336"/>
      <c r="AV387" s="336"/>
      <c r="AW387" s="203" t="s">
        <v>89</v>
      </c>
      <c r="AX387" s="203"/>
      <c r="AY387" s="130"/>
      <c r="AZ387" s="131"/>
      <c r="BA387" s="207"/>
      <c r="BB387" s="145"/>
      <c r="BC387" s="145"/>
      <c r="BD387" s="145"/>
      <c r="BE387" s="145"/>
      <c r="BF387" s="145"/>
      <c r="BG387" s="145"/>
      <c r="BH387" s="145"/>
    </row>
    <row r="388" spans="1:60" ht="63.75" hidden="1" customHeight="1" x14ac:dyDescent="0.2">
      <c r="A388" s="324"/>
      <c r="B388" s="324"/>
      <c r="C388" s="325"/>
      <c r="D388" s="336"/>
      <c r="E388" s="325"/>
      <c r="F388" s="324"/>
      <c r="G388" s="203"/>
      <c r="H388" s="203"/>
      <c r="I388" s="127"/>
      <c r="J388" s="324"/>
      <c r="K388" s="324"/>
      <c r="L388" s="324"/>
      <c r="M388" s="324"/>
      <c r="N388" s="324"/>
      <c r="O388" s="332"/>
      <c r="P388" s="324"/>
      <c r="Q388" s="332"/>
      <c r="R388" s="332"/>
      <c r="S388" s="128"/>
      <c r="T388" s="129">
        <f t="shared" si="1695"/>
        <v>0</v>
      </c>
      <c r="U388" s="325"/>
      <c r="V388" s="325"/>
      <c r="W388" s="203"/>
      <c r="X388" s="324"/>
      <c r="Y388" s="329"/>
      <c r="Z388" s="206">
        <f t="shared" si="1696"/>
        <v>0</v>
      </c>
      <c r="AA388" s="203"/>
      <c r="AB388" s="203"/>
      <c r="AC388" s="329"/>
      <c r="AD388" s="325"/>
      <c r="AE388" s="202">
        <f t="shared" si="1697"/>
        <v>0</v>
      </c>
      <c r="AF388" s="203"/>
      <c r="AG388" s="203"/>
      <c r="AH388" s="329"/>
      <c r="AI388" s="325"/>
      <c r="AJ388" s="202">
        <f t="shared" si="1698"/>
        <v>0</v>
      </c>
      <c r="AK388" s="203"/>
      <c r="AL388" s="203"/>
      <c r="AM388" s="329"/>
      <c r="AN388" s="325"/>
      <c r="AO388" s="202">
        <f t="shared" si="1520"/>
        <v>0</v>
      </c>
      <c r="AP388" s="203"/>
      <c r="AQ388" s="325"/>
      <c r="AR388" s="325"/>
      <c r="AS388" s="327"/>
      <c r="AT388" s="327"/>
      <c r="AU388" s="336"/>
      <c r="AV388" s="336"/>
      <c r="AW388" s="203" t="s">
        <v>89</v>
      </c>
      <c r="AX388" s="203"/>
      <c r="AY388" s="130"/>
      <c r="AZ388" s="131"/>
      <c r="BA388" s="207"/>
      <c r="BB388" s="145"/>
      <c r="BC388" s="145"/>
      <c r="BD388" s="145"/>
      <c r="BE388" s="145"/>
      <c r="BF388" s="145"/>
      <c r="BG388" s="145"/>
      <c r="BH388" s="145"/>
    </row>
    <row r="389" spans="1:60" ht="63.75" hidden="1" customHeight="1" x14ac:dyDescent="0.2">
      <c r="A389" s="324">
        <v>127</v>
      </c>
      <c r="B389" s="324" t="s">
        <v>452</v>
      </c>
      <c r="C389" s="325" t="str">
        <f>+VLOOKUP(B389,$A$568:$B$606,2,0)</f>
        <v>DIANA PATRICIA JURADO RAMIREZ</v>
      </c>
      <c r="D389" s="336" t="s">
        <v>162</v>
      </c>
      <c r="E389" s="325"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4" t="s">
        <v>264</v>
      </c>
      <c r="G389" s="203" t="s">
        <v>260</v>
      </c>
      <c r="H389" s="203" t="s">
        <v>37</v>
      </c>
      <c r="I389" s="127" t="s">
        <v>1722</v>
      </c>
      <c r="J389" s="324" t="s">
        <v>105</v>
      </c>
      <c r="K389" s="337" t="s">
        <v>105</v>
      </c>
      <c r="L389" s="337" t="s">
        <v>1725</v>
      </c>
      <c r="M389" s="367" t="s">
        <v>1726</v>
      </c>
      <c r="N389" s="324" t="s">
        <v>146</v>
      </c>
      <c r="O389" s="332">
        <f t="shared" ref="O389" si="1784">IF(N389="ALTA",5,IF(N389="MEDIO ALTA",4,IF(N389="MEDIA",3,IF(N389="MEDIO BAJA",2,IF(N389="BAJA",1,0)))))</f>
        <v>4</v>
      </c>
      <c r="P389" s="324" t="s">
        <v>208</v>
      </c>
      <c r="Q389" s="332">
        <f t="shared" ref="Q389" si="1785">IF(P389="ALTO",5,IF(P389="MEDIO-ALTO",4,IF(P389="MEDIO",3,IF(P389="MEDIO-BAJO",2,IF(P389="BAJO",1,0)))))</f>
        <v>2</v>
      </c>
      <c r="R389" s="332">
        <f t="shared" ref="R389" si="1786">Q389*O389</f>
        <v>8</v>
      </c>
      <c r="S389" s="128" t="s">
        <v>314</v>
      </c>
      <c r="T389" s="129">
        <f t="shared" si="1695"/>
        <v>2</v>
      </c>
      <c r="U389" s="325">
        <f t="shared" ref="U389" si="1787">ROUND(AVERAGEIF(T389:T391,"&gt;0"),0)</f>
        <v>2</v>
      </c>
      <c r="V389" s="325">
        <f t="shared" ref="V389" si="1788">U389*0.6</f>
        <v>1.2</v>
      </c>
      <c r="W389" s="203" t="s">
        <v>1732</v>
      </c>
      <c r="X389" s="324">
        <f t="shared" ref="X389" si="1789">IF(S389="No_existen",5*$X$10,Y389*$X$10)</f>
        <v>0.1</v>
      </c>
      <c r="Y389" s="329">
        <f t="shared" ref="Y389" si="1790">ROUND(AVERAGEIF(Z389:Z391,"&gt;0"),0)</f>
        <v>2</v>
      </c>
      <c r="Z389" s="206">
        <f t="shared" si="1696"/>
        <v>2</v>
      </c>
      <c r="AA389" s="203" t="s">
        <v>319</v>
      </c>
      <c r="AB389" s="203"/>
      <c r="AC389" s="329">
        <f t="shared" ref="AC389" si="1791">IF(S389="No_existen",5*$AC$10,AD389*$AC$10)</f>
        <v>0.15</v>
      </c>
      <c r="AD389" s="325">
        <f t="shared" ref="AD389" si="1792">ROUND(AVERAGEIF(AE389:AE391,"&gt;0"),0)</f>
        <v>1</v>
      </c>
      <c r="AE389" s="202">
        <f t="shared" si="1697"/>
        <v>1</v>
      </c>
      <c r="AF389" s="203" t="s">
        <v>295</v>
      </c>
      <c r="AG389" s="203" t="s">
        <v>1735</v>
      </c>
      <c r="AH389" s="329">
        <f t="shared" ref="AH389" si="1793">IF(S389="No_existen",5*$AH$10,AI389*$AH$10)</f>
        <v>0.1</v>
      </c>
      <c r="AI389" s="325">
        <f t="shared" ref="AI389" si="1794">ROUND(AVERAGEIF(AJ389:AJ391,"&gt;0"),0)</f>
        <v>1</v>
      </c>
      <c r="AJ389" s="202">
        <f t="shared" si="1698"/>
        <v>1</v>
      </c>
      <c r="AK389" s="203" t="s">
        <v>292</v>
      </c>
      <c r="AL389" s="203" t="s">
        <v>306</v>
      </c>
      <c r="AM389" s="329">
        <f t="shared" ref="AM389" si="1795">IF(S389="No_existen",5*$AM$10,AN389*$AM$10)</f>
        <v>0.4</v>
      </c>
      <c r="AN389" s="325">
        <f t="shared" ref="AN389" si="1796">ROUND(AVERAGEIF(AO389:AO391,"&gt;0"),0)</f>
        <v>4</v>
      </c>
      <c r="AO389" s="202">
        <f t="shared" si="1520"/>
        <v>4</v>
      </c>
      <c r="AP389" s="203" t="s">
        <v>613</v>
      </c>
      <c r="AQ389" s="325">
        <f t="shared" ref="AQ389" si="1797">ROUND(AVERAGE(U389,Y389,AD389,AI389,AN389),0)</f>
        <v>2</v>
      </c>
      <c r="AR389" s="325" t="str">
        <f t="shared" ref="AR389" si="1798">IF(AQ389&lt;1.5,"FUERTE",IF(AND(AQ389&gt;=1.5,AQ389&lt;2.5),"ACEPTABLE",IF(AQ389&gt;=5,"INEXISTENTE","DÉBIL")))</f>
        <v>ACEPTABLE</v>
      </c>
      <c r="AS389" s="327">
        <f t="shared" ref="AS389" si="1799">IF(R389=0,0,ROUND((R389*AQ389),0))</f>
        <v>16</v>
      </c>
      <c r="AT389" s="327" t="str">
        <f t="shared" ref="AT389" si="1800">IF(AS389&gt;=36,"GRAVE", IF(AS389&lt;=10, "LEVE", "MODERADO"))</f>
        <v>MODERADO</v>
      </c>
      <c r="AU389" s="337" t="s">
        <v>1738</v>
      </c>
      <c r="AV389" s="338"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4"/>
      <c r="B390" s="324"/>
      <c r="C390" s="325"/>
      <c r="D390" s="336"/>
      <c r="E390" s="325"/>
      <c r="F390" s="324"/>
      <c r="G390" s="203"/>
      <c r="H390" s="203"/>
      <c r="I390" s="127"/>
      <c r="J390" s="324"/>
      <c r="K390" s="337"/>
      <c r="L390" s="337"/>
      <c r="M390" s="337"/>
      <c r="N390" s="324"/>
      <c r="O390" s="332"/>
      <c r="P390" s="324"/>
      <c r="Q390" s="332"/>
      <c r="R390" s="332"/>
      <c r="S390" s="128"/>
      <c r="T390" s="129">
        <f t="shared" si="1695"/>
        <v>0</v>
      </c>
      <c r="U390" s="325"/>
      <c r="V390" s="325"/>
      <c r="W390" s="203"/>
      <c r="X390" s="324"/>
      <c r="Y390" s="329"/>
      <c r="Z390" s="206">
        <f t="shared" si="1696"/>
        <v>0</v>
      </c>
      <c r="AA390" s="203"/>
      <c r="AB390" s="203"/>
      <c r="AC390" s="329"/>
      <c r="AD390" s="325"/>
      <c r="AE390" s="202">
        <f t="shared" si="1697"/>
        <v>0</v>
      </c>
      <c r="AF390" s="203"/>
      <c r="AG390" s="203"/>
      <c r="AH390" s="329"/>
      <c r="AI390" s="325"/>
      <c r="AJ390" s="202">
        <f t="shared" si="1698"/>
        <v>0</v>
      </c>
      <c r="AK390" s="203"/>
      <c r="AL390" s="203"/>
      <c r="AM390" s="329"/>
      <c r="AN390" s="325"/>
      <c r="AO390" s="202">
        <f t="shared" si="1520"/>
        <v>0</v>
      </c>
      <c r="AP390" s="203"/>
      <c r="AQ390" s="325"/>
      <c r="AR390" s="325"/>
      <c r="AS390" s="327"/>
      <c r="AT390" s="327"/>
      <c r="AU390" s="337"/>
      <c r="AV390" s="337"/>
      <c r="AW390" s="203"/>
      <c r="AX390" s="203"/>
      <c r="AY390" s="131"/>
      <c r="AZ390" s="131"/>
      <c r="BA390" s="207"/>
      <c r="BB390" s="145"/>
      <c r="BC390" s="145"/>
      <c r="BD390" s="145"/>
      <c r="BE390" s="145"/>
      <c r="BF390" s="145"/>
      <c r="BG390" s="145"/>
      <c r="BH390" s="145"/>
    </row>
    <row r="391" spans="1:60" ht="63.75" hidden="1" customHeight="1" x14ac:dyDescent="0.2">
      <c r="A391" s="324"/>
      <c r="B391" s="324"/>
      <c r="C391" s="325"/>
      <c r="D391" s="336"/>
      <c r="E391" s="325"/>
      <c r="F391" s="324"/>
      <c r="G391" s="203"/>
      <c r="H391" s="203"/>
      <c r="I391" s="128"/>
      <c r="J391" s="324"/>
      <c r="K391" s="337"/>
      <c r="L391" s="337"/>
      <c r="M391" s="337"/>
      <c r="N391" s="324"/>
      <c r="O391" s="332"/>
      <c r="P391" s="324"/>
      <c r="Q391" s="332"/>
      <c r="R391" s="332"/>
      <c r="S391" s="128"/>
      <c r="T391" s="129">
        <f t="shared" si="1695"/>
        <v>0</v>
      </c>
      <c r="U391" s="325"/>
      <c r="V391" s="325"/>
      <c r="W391" s="203"/>
      <c r="X391" s="324"/>
      <c r="Y391" s="329"/>
      <c r="Z391" s="206">
        <f t="shared" si="1696"/>
        <v>0</v>
      </c>
      <c r="AA391" s="203"/>
      <c r="AB391" s="203"/>
      <c r="AC391" s="329"/>
      <c r="AD391" s="325"/>
      <c r="AE391" s="202">
        <f t="shared" si="1697"/>
        <v>0</v>
      </c>
      <c r="AF391" s="203"/>
      <c r="AG391" s="203"/>
      <c r="AH391" s="329"/>
      <c r="AI391" s="325"/>
      <c r="AJ391" s="202">
        <f t="shared" si="1698"/>
        <v>0</v>
      </c>
      <c r="AK391" s="203"/>
      <c r="AL391" s="203"/>
      <c r="AM391" s="329"/>
      <c r="AN391" s="325"/>
      <c r="AO391" s="202">
        <f t="shared" si="1520"/>
        <v>0</v>
      </c>
      <c r="AP391" s="203"/>
      <c r="AQ391" s="325"/>
      <c r="AR391" s="325"/>
      <c r="AS391" s="327"/>
      <c r="AT391" s="327"/>
      <c r="AU391" s="337"/>
      <c r="AV391" s="337"/>
      <c r="AW391" s="203"/>
      <c r="AX391" s="203"/>
      <c r="AY391" s="131"/>
      <c r="AZ391" s="131"/>
      <c r="BA391" s="207"/>
      <c r="BB391" s="145"/>
      <c r="BC391" s="145"/>
      <c r="BD391" s="145"/>
      <c r="BE391" s="145"/>
      <c r="BF391" s="145"/>
      <c r="BG391" s="145"/>
      <c r="BH391" s="145"/>
    </row>
    <row r="392" spans="1:60" ht="63.75" hidden="1" customHeight="1" x14ac:dyDescent="0.2">
      <c r="A392" s="324">
        <v>128</v>
      </c>
      <c r="B392" s="324" t="s">
        <v>452</v>
      </c>
      <c r="C392" s="325" t="str">
        <f>+VLOOKUP(B392,$A$568:$B$606,2,0)</f>
        <v>DIANA PATRICIA JURADO RAMIREZ</v>
      </c>
      <c r="D392" s="336" t="s">
        <v>162</v>
      </c>
      <c r="E392" s="325"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4" t="s">
        <v>264</v>
      </c>
      <c r="G392" s="203" t="s">
        <v>260</v>
      </c>
      <c r="H392" s="203" t="s">
        <v>38</v>
      </c>
      <c r="I392" s="128" t="s">
        <v>1723</v>
      </c>
      <c r="J392" s="324" t="s">
        <v>112</v>
      </c>
      <c r="K392" s="324" t="s">
        <v>144</v>
      </c>
      <c r="L392" s="324" t="s">
        <v>1727</v>
      </c>
      <c r="M392" s="368" t="s">
        <v>1728</v>
      </c>
      <c r="N392" s="324" t="s">
        <v>127</v>
      </c>
      <c r="O392" s="332">
        <f t="shared" ref="O392" si="1801">IF(N392="ALTA",5,IF(N392="MEDIO ALTA",4,IF(N392="MEDIA",3,IF(N392="MEDIO BAJA",2,IF(N392="BAJA",1,0)))))</f>
        <v>1</v>
      </c>
      <c r="P392" s="324" t="s">
        <v>139</v>
      </c>
      <c r="Q392" s="332">
        <f t="shared" ref="Q392" si="1802">IF(P392="ALTO",5,IF(P392="MEDIO-ALTO",4,IF(P392="MEDIO",3,IF(P392="MEDIO-BAJO",2,IF(P392="BAJO",1,0)))))</f>
        <v>5</v>
      </c>
      <c r="R392" s="332">
        <f t="shared" ref="R392" si="1803">Q392*O392</f>
        <v>5</v>
      </c>
      <c r="S392" s="128" t="s">
        <v>314</v>
      </c>
      <c r="T392" s="129">
        <f t="shared" si="1695"/>
        <v>2</v>
      </c>
      <c r="U392" s="325">
        <f t="shared" ref="U392" si="1804">ROUND(AVERAGEIF(T392:T394,"&gt;0"),0)</f>
        <v>2</v>
      </c>
      <c r="V392" s="325">
        <f t="shared" ref="V392" si="1805">U392*0.6</f>
        <v>1.2</v>
      </c>
      <c r="W392" s="203" t="s">
        <v>1733</v>
      </c>
      <c r="X392" s="324">
        <f t="shared" ref="X392" si="1806">IF(S392="No_existen",5*$X$10,Y392*$X$10)</f>
        <v>0.1</v>
      </c>
      <c r="Y392" s="329">
        <f t="shared" ref="Y392" si="1807">ROUND(AVERAGEIF(Z392:Z394,"&gt;0"),0)</f>
        <v>2</v>
      </c>
      <c r="Z392" s="206">
        <f t="shared" si="1696"/>
        <v>2</v>
      </c>
      <c r="AA392" s="203" t="s">
        <v>319</v>
      </c>
      <c r="AB392" s="203"/>
      <c r="AC392" s="329">
        <f t="shared" ref="AC392" si="1808">IF(S392="No_existen",5*$AC$10,AD392*$AC$10)</f>
        <v>0.15</v>
      </c>
      <c r="AD392" s="325">
        <f t="shared" ref="AD392" si="1809">ROUND(AVERAGEIF(AE392:AE394,"&gt;0"),0)</f>
        <v>1</v>
      </c>
      <c r="AE392" s="202">
        <f t="shared" si="1697"/>
        <v>1</v>
      </c>
      <c r="AF392" s="203" t="s">
        <v>295</v>
      </c>
      <c r="AG392" s="203" t="s">
        <v>1736</v>
      </c>
      <c r="AH392" s="329">
        <f t="shared" ref="AH392" si="1810">IF(S392="No_existen",5*$AH$10,AI392*$AH$10)</f>
        <v>0.1</v>
      </c>
      <c r="AI392" s="325">
        <f t="shared" ref="AI392" si="1811">ROUND(AVERAGEIF(AJ392:AJ394,"&gt;0"),0)</f>
        <v>1</v>
      </c>
      <c r="AJ392" s="202">
        <f t="shared" si="1698"/>
        <v>1</v>
      </c>
      <c r="AK392" s="203" t="s">
        <v>292</v>
      </c>
      <c r="AL392" s="203" t="s">
        <v>306</v>
      </c>
      <c r="AM392" s="329">
        <f t="shared" ref="AM392" si="1812">IF(S392="No_existen",5*$AM$10,AN392*$AM$10)</f>
        <v>0.4</v>
      </c>
      <c r="AN392" s="325">
        <f t="shared" ref="AN392" si="1813">ROUND(AVERAGEIF(AO392:AO394,"&gt;0"),0)</f>
        <v>4</v>
      </c>
      <c r="AO392" s="202">
        <f t="shared" si="1520"/>
        <v>4</v>
      </c>
      <c r="AP392" s="203" t="s">
        <v>613</v>
      </c>
      <c r="AQ392" s="325">
        <f t="shared" ref="AQ392" si="1814">ROUND(AVERAGE(U392,Y392,AD392,AI392,AN392),0)</f>
        <v>2</v>
      </c>
      <c r="AR392" s="325" t="str">
        <f t="shared" ref="AR392" si="1815">IF(AQ392&lt;1.5,"FUERTE",IF(AND(AQ392&gt;=1.5,AQ392&lt;2.5),"ACEPTABLE",IF(AQ392&gt;=5,"INEXISTENTE","DÉBIL")))</f>
        <v>ACEPTABLE</v>
      </c>
      <c r="AS392" s="327">
        <f t="shared" ref="AS392" si="1816">IF(R392=0,0,ROUND((R392*AQ392),0))</f>
        <v>10</v>
      </c>
      <c r="AT392" s="327" t="str">
        <f t="shared" ref="AT392" si="1817">IF(AS392&gt;=36,"GRAVE", IF(AS392&lt;=10, "LEVE", "MODERADO"))</f>
        <v>LEVE</v>
      </c>
      <c r="AU392" s="334" t="s">
        <v>1740</v>
      </c>
      <c r="AV392" s="335"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4"/>
      <c r="B393" s="324"/>
      <c r="C393" s="325"/>
      <c r="D393" s="336"/>
      <c r="E393" s="325"/>
      <c r="F393" s="324"/>
      <c r="G393" s="203"/>
      <c r="H393" s="203"/>
      <c r="I393" s="128"/>
      <c r="J393" s="324"/>
      <c r="K393" s="324"/>
      <c r="L393" s="324"/>
      <c r="M393" s="324"/>
      <c r="N393" s="324"/>
      <c r="O393" s="332"/>
      <c r="P393" s="324"/>
      <c r="Q393" s="332"/>
      <c r="R393" s="332"/>
      <c r="S393" s="128"/>
      <c r="T393" s="129">
        <f t="shared" si="1695"/>
        <v>0</v>
      </c>
      <c r="U393" s="325"/>
      <c r="V393" s="325"/>
      <c r="W393" s="203"/>
      <c r="X393" s="324"/>
      <c r="Y393" s="329"/>
      <c r="Z393" s="206">
        <f t="shared" si="1696"/>
        <v>0</v>
      </c>
      <c r="AA393" s="203"/>
      <c r="AB393" s="203"/>
      <c r="AC393" s="329"/>
      <c r="AD393" s="325"/>
      <c r="AE393" s="202">
        <f t="shared" si="1697"/>
        <v>0</v>
      </c>
      <c r="AF393" s="203"/>
      <c r="AG393" s="203"/>
      <c r="AH393" s="329"/>
      <c r="AI393" s="325"/>
      <c r="AJ393" s="202">
        <f t="shared" si="1698"/>
        <v>0</v>
      </c>
      <c r="AK393" s="203"/>
      <c r="AL393" s="203"/>
      <c r="AM393" s="329"/>
      <c r="AN393" s="325"/>
      <c r="AO393" s="202">
        <f t="shared" si="1520"/>
        <v>0</v>
      </c>
      <c r="AP393" s="203"/>
      <c r="AQ393" s="325"/>
      <c r="AR393" s="325"/>
      <c r="AS393" s="327"/>
      <c r="AT393" s="327"/>
      <c r="AU393" s="334"/>
      <c r="AV393" s="334"/>
      <c r="AW393" s="203"/>
      <c r="AX393" s="203"/>
      <c r="AY393" s="130"/>
      <c r="AZ393" s="131"/>
      <c r="BA393" s="207"/>
      <c r="BB393" s="145"/>
      <c r="BC393" s="145"/>
      <c r="BD393" s="145"/>
      <c r="BE393" s="145"/>
      <c r="BF393" s="145"/>
      <c r="BG393" s="145"/>
      <c r="BH393" s="145"/>
    </row>
    <row r="394" spans="1:60" ht="63.75" hidden="1" customHeight="1" x14ac:dyDescent="0.2">
      <c r="A394" s="324"/>
      <c r="B394" s="324"/>
      <c r="C394" s="325"/>
      <c r="D394" s="336"/>
      <c r="E394" s="325"/>
      <c r="F394" s="324"/>
      <c r="G394" s="203"/>
      <c r="H394" s="203"/>
      <c r="I394" s="128"/>
      <c r="J394" s="324"/>
      <c r="K394" s="324"/>
      <c r="L394" s="324"/>
      <c r="M394" s="324"/>
      <c r="N394" s="324"/>
      <c r="O394" s="332"/>
      <c r="P394" s="324"/>
      <c r="Q394" s="332"/>
      <c r="R394" s="332"/>
      <c r="S394" s="128"/>
      <c r="T394" s="129">
        <f t="shared" si="1695"/>
        <v>0</v>
      </c>
      <c r="U394" s="325"/>
      <c r="V394" s="325"/>
      <c r="W394" s="203"/>
      <c r="X394" s="324"/>
      <c r="Y394" s="329"/>
      <c r="Z394" s="206">
        <f t="shared" si="1696"/>
        <v>0</v>
      </c>
      <c r="AA394" s="203"/>
      <c r="AB394" s="203"/>
      <c r="AC394" s="329"/>
      <c r="AD394" s="325"/>
      <c r="AE394" s="202">
        <f t="shared" si="1697"/>
        <v>0</v>
      </c>
      <c r="AF394" s="203"/>
      <c r="AG394" s="203"/>
      <c r="AH394" s="329"/>
      <c r="AI394" s="325"/>
      <c r="AJ394" s="202">
        <f t="shared" si="1698"/>
        <v>0</v>
      </c>
      <c r="AK394" s="203"/>
      <c r="AL394" s="203"/>
      <c r="AM394" s="329"/>
      <c r="AN394" s="325"/>
      <c r="AO394" s="202">
        <f t="shared" si="1520"/>
        <v>0</v>
      </c>
      <c r="AP394" s="203"/>
      <c r="AQ394" s="325"/>
      <c r="AR394" s="325"/>
      <c r="AS394" s="327"/>
      <c r="AT394" s="327"/>
      <c r="AU394" s="334"/>
      <c r="AV394" s="334"/>
      <c r="AW394" s="203"/>
      <c r="AX394" s="203"/>
      <c r="AY394" s="130"/>
      <c r="AZ394" s="131"/>
      <c r="BA394" s="207"/>
      <c r="BB394" s="145"/>
      <c r="BC394" s="145"/>
      <c r="BD394" s="145"/>
      <c r="BE394" s="145"/>
      <c r="BF394" s="145"/>
      <c r="BG394" s="145"/>
      <c r="BH394" s="145"/>
    </row>
    <row r="395" spans="1:60" ht="63.75" hidden="1" customHeight="1" x14ac:dyDescent="0.2">
      <c r="A395" s="324">
        <v>129</v>
      </c>
      <c r="B395" s="324" t="s">
        <v>452</v>
      </c>
      <c r="C395" s="325" t="str">
        <f>+VLOOKUP(B395,$A$568:$B$606,2,0)</f>
        <v>DIANA PATRICIA JURADO RAMIREZ</v>
      </c>
      <c r="D395" s="336" t="s">
        <v>162</v>
      </c>
      <c r="E395" s="325"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4" t="s">
        <v>265</v>
      </c>
      <c r="G395" s="203" t="s">
        <v>260</v>
      </c>
      <c r="H395" s="203" t="s">
        <v>37</v>
      </c>
      <c r="I395" s="169" t="s">
        <v>1724</v>
      </c>
      <c r="J395" s="324" t="s">
        <v>111</v>
      </c>
      <c r="K395" s="337" t="s">
        <v>1729</v>
      </c>
      <c r="L395" s="324" t="s">
        <v>1730</v>
      </c>
      <c r="M395" s="368" t="s">
        <v>1731</v>
      </c>
      <c r="N395" s="324" t="s">
        <v>127</v>
      </c>
      <c r="O395" s="332">
        <f t="shared" ref="O395" si="1818">IF(N395="ALTA",5,IF(N395="MEDIO ALTA",4,IF(N395="MEDIA",3,IF(N395="MEDIO BAJA",2,IF(N395="BAJA",1,0)))))</f>
        <v>1</v>
      </c>
      <c r="P395" s="324" t="s">
        <v>209</v>
      </c>
      <c r="Q395" s="332">
        <f t="shared" ref="Q395" si="1819">IF(P395="ALTO",5,IF(P395="MEDIO-ALTO",4,IF(P395="MEDIO",3,IF(P395="MEDIO-BAJO",2,IF(P395="BAJO",1,0)))))</f>
        <v>4</v>
      </c>
      <c r="R395" s="332">
        <f t="shared" ref="R395" si="1820">Q395*O395</f>
        <v>4</v>
      </c>
      <c r="S395" s="128" t="s">
        <v>321</v>
      </c>
      <c r="T395" s="129">
        <f t="shared" si="1695"/>
        <v>3</v>
      </c>
      <c r="U395" s="325">
        <f t="shared" ref="U395" si="1821">ROUND(AVERAGEIF(T395:T397,"&gt;0"),0)</f>
        <v>3</v>
      </c>
      <c r="V395" s="325">
        <f t="shared" ref="V395" si="1822">U395*0.6</f>
        <v>1.7999999999999998</v>
      </c>
      <c r="W395" s="203" t="s">
        <v>1734</v>
      </c>
      <c r="X395" s="324">
        <f t="shared" ref="X395" si="1823">IF(S395="No_existen",5*$X$10,Y395*$X$10)</f>
        <v>0.2</v>
      </c>
      <c r="Y395" s="329">
        <f t="shared" ref="Y395" si="1824">ROUND(AVERAGEIF(Z395:Z397,"&gt;0"),0)</f>
        <v>4</v>
      </c>
      <c r="Z395" s="206">
        <f t="shared" si="1696"/>
        <v>4</v>
      </c>
      <c r="AA395" s="203" t="s">
        <v>318</v>
      </c>
      <c r="AB395" s="203"/>
      <c r="AC395" s="329">
        <f t="shared" ref="AC395" si="1825">IF(S395="No_existen",5*$AC$10,AD395*$AC$10)</f>
        <v>0.15</v>
      </c>
      <c r="AD395" s="325">
        <f t="shared" ref="AD395" si="1826">ROUND(AVERAGEIF(AE395:AE397,"&gt;0"),0)</f>
        <v>1</v>
      </c>
      <c r="AE395" s="202">
        <f t="shared" si="1697"/>
        <v>1</v>
      </c>
      <c r="AF395" s="203" t="s">
        <v>295</v>
      </c>
      <c r="AG395" s="203" t="s">
        <v>1737</v>
      </c>
      <c r="AH395" s="329">
        <f t="shared" ref="AH395" si="1827">IF(S395="No_existen",5*$AH$10,AI395*$AH$10)</f>
        <v>0.1</v>
      </c>
      <c r="AI395" s="325">
        <f t="shared" ref="AI395" si="1828">ROUND(AVERAGEIF(AJ395:AJ397,"&gt;0"),0)</f>
        <v>1</v>
      </c>
      <c r="AJ395" s="202">
        <f t="shared" si="1698"/>
        <v>1</v>
      </c>
      <c r="AK395" s="203" t="s">
        <v>292</v>
      </c>
      <c r="AL395" s="203" t="s">
        <v>302</v>
      </c>
      <c r="AM395" s="329">
        <f t="shared" ref="AM395" si="1829">IF(S395="No_existen",5*$AM$10,AN395*$AM$10)</f>
        <v>0.1</v>
      </c>
      <c r="AN395" s="325">
        <f t="shared" ref="AN395" si="1830">ROUND(AVERAGEIF(AO395:AO397,"&gt;0"),0)</f>
        <v>1</v>
      </c>
      <c r="AO395" s="202">
        <f t="shared" si="1520"/>
        <v>1</v>
      </c>
      <c r="AP395" s="203" t="s">
        <v>614</v>
      </c>
      <c r="AQ395" s="325">
        <f t="shared" ref="AQ395" si="1831">ROUND(AVERAGE(U395,Y395,AD395,AI395,AN395),0)</f>
        <v>2</v>
      </c>
      <c r="AR395" s="325" t="str">
        <f t="shared" ref="AR395" si="1832">IF(AQ395&lt;1.5,"FUERTE",IF(AND(AQ395&gt;=1.5,AQ395&lt;2.5),"ACEPTABLE",IF(AQ395&gt;=5,"INEXISTENTE","DÉBIL")))</f>
        <v>ACEPTABLE</v>
      </c>
      <c r="AS395" s="327">
        <f t="shared" ref="AS395" si="1833">IF(R395=0,0,ROUND((R395*AQ395),0))</f>
        <v>8</v>
      </c>
      <c r="AT395" s="327" t="str">
        <f t="shared" ref="AT395" si="1834">IF(AS395&gt;=36,"GRAVE", IF(AS395&lt;=10, "LEVE", "MODERADO"))</f>
        <v>LEVE</v>
      </c>
      <c r="AU395" s="334" t="s">
        <v>1742</v>
      </c>
      <c r="AV395" s="335">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4"/>
      <c r="B396" s="324"/>
      <c r="C396" s="325"/>
      <c r="D396" s="336"/>
      <c r="E396" s="325"/>
      <c r="F396" s="324"/>
      <c r="G396" s="203"/>
      <c r="H396" s="203"/>
      <c r="I396" s="127"/>
      <c r="J396" s="324"/>
      <c r="K396" s="337"/>
      <c r="L396" s="324"/>
      <c r="M396" s="324"/>
      <c r="N396" s="324"/>
      <c r="O396" s="332"/>
      <c r="P396" s="324"/>
      <c r="Q396" s="332"/>
      <c r="R396" s="332"/>
      <c r="S396" s="128"/>
      <c r="T396" s="129">
        <f t="shared" si="1695"/>
        <v>0</v>
      </c>
      <c r="U396" s="325"/>
      <c r="V396" s="325"/>
      <c r="W396" s="203"/>
      <c r="X396" s="324"/>
      <c r="Y396" s="329"/>
      <c r="Z396" s="206">
        <f t="shared" si="1696"/>
        <v>0</v>
      </c>
      <c r="AA396" s="203"/>
      <c r="AB396" s="203"/>
      <c r="AC396" s="329"/>
      <c r="AD396" s="325"/>
      <c r="AE396" s="202">
        <f t="shared" si="1697"/>
        <v>0</v>
      </c>
      <c r="AF396" s="203"/>
      <c r="AG396" s="203"/>
      <c r="AH396" s="329"/>
      <c r="AI396" s="325"/>
      <c r="AJ396" s="202">
        <f t="shared" si="1698"/>
        <v>0</v>
      </c>
      <c r="AK396" s="203"/>
      <c r="AL396" s="203"/>
      <c r="AM396" s="329"/>
      <c r="AN396" s="325"/>
      <c r="AO396" s="202">
        <f t="shared" si="1520"/>
        <v>0</v>
      </c>
      <c r="AP396" s="203"/>
      <c r="AQ396" s="325"/>
      <c r="AR396" s="325"/>
      <c r="AS396" s="327"/>
      <c r="AT396" s="327"/>
      <c r="AU396" s="334"/>
      <c r="AV396" s="334"/>
      <c r="AW396" s="203"/>
      <c r="AX396" s="203"/>
      <c r="AY396" s="130"/>
      <c r="AZ396" s="131"/>
      <c r="BA396" s="207"/>
      <c r="BB396" s="145"/>
      <c r="BC396" s="145"/>
      <c r="BD396" s="145"/>
      <c r="BE396" s="145"/>
      <c r="BF396" s="145"/>
      <c r="BG396" s="145"/>
      <c r="BH396" s="145"/>
    </row>
    <row r="397" spans="1:60" ht="63.75" hidden="1" customHeight="1" x14ac:dyDescent="0.2">
      <c r="A397" s="324"/>
      <c r="B397" s="324"/>
      <c r="C397" s="325"/>
      <c r="D397" s="336"/>
      <c r="E397" s="325"/>
      <c r="F397" s="324"/>
      <c r="G397" s="203"/>
      <c r="H397" s="203"/>
      <c r="I397" s="127"/>
      <c r="J397" s="324"/>
      <c r="K397" s="337"/>
      <c r="L397" s="324"/>
      <c r="M397" s="324"/>
      <c r="N397" s="324"/>
      <c r="O397" s="332"/>
      <c r="P397" s="324"/>
      <c r="Q397" s="332"/>
      <c r="R397" s="332"/>
      <c r="S397" s="128"/>
      <c r="T397" s="129">
        <f t="shared" si="1695"/>
        <v>0</v>
      </c>
      <c r="U397" s="325"/>
      <c r="V397" s="325"/>
      <c r="W397" s="203"/>
      <c r="X397" s="324"/>
      <c r="Y397" s="329"/>
      <c r="Z397" s="206">
        <f t="shared" si="1696"/>
        <v>0</v>
      </c>
      <c r="AA397" s="203"/>
      <c r="AB397" s="203"/>
      <c r="AC397" s="329"/>
      <c r="AD397" s="325"/>
      <c r="AE397" s="202">
        <f t="shared" si="1697"/>
        <v>0</v>
      </c>
      <c r="AF397" s="203"/>
      <c r="AG397" s="203"/>
      <c r="AH397" s="329"/>
      <c r="AI397" s="325"/>
      <c r="AJ397" s="202">
        <f t="shared" si="1698"/>
        <v>0</v>
      </c>
      <c r="AK397" s="203"/>
      <c r="AL397" s="203"/>
      <c r="AM397" s="329"/>
      <c r="AN397" s="325"/>
      <c r="AO397" s="202">
        <f t="shared" si="1520"/>
        <v>0</v>
      </c>
      <c r="AP397" s="203"/>
      <c r="AQ397" s="325"/>
      <c r="AR397" s="325"/>
      <c r="AS397" s="327"/>
      <c r="AT397" s="327"/>
      <c r="AU397" s="334"/>
      <c r="AV397" s="334"/>
      <c r="AW397" s="203"/>
      <c r="AX397" s="203"/>
      <c r="AY397" s="130"/>
      <c r="AZ397" s="131"/>
      <c r="BA397" s="207"/>
      <c r="BB397" s="145"/>
      <c r="BC397" s="145"/>
      <c r="BD397" s="145"/>
      <c r="BE397" s="145"/>
      <c r="BF397" s="145"/>
      <c r="BG397" s="145"/>
      <c r="BH397" s="145"/>
    </row>
    <row r="398" spans="1:60" ht="63.75" hidden="1" customHeight="1" x14ac:dyDescent="0.2">
      <c r="A398" s="324">
        <v>130</v>
      </c>
      <c r="B398" s="324" t="s">
        <v>159</v>
      </c>
      <c r="C398" s="325" t="str">
        <f>+VLOOKUP(B398,$A$568:$B$606,2,0)</f>
        <v>MARIA TERESA VELEZ ANGEL</v>
      </c>
      <c r="D398" s="336" t="s">
        <v>162</v>
      </c>
      <c r="E398" s="325"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4" t="s">
        <v>265</v>
      </c>
      <c r="G398" s="203" t="s">
        <v>260</v>
      </c>
      <c r="H398" s="203" t="s">
        <v>34</v>
      </c>
      <c r="I398" s="209" t="s">
        <v>1746</v>
      </c>
      <c r="J398" s="324" t="s">
        <v>111</v>
      </c>
      <c r="K398" s="337" t="s">
        <v>1752</v>
      </c>
      <c r="L398" s="337" t="s">
        <v>1753</v>
      </c>
      <c r="M398" s="337" t="s">
        <v>1754</v>
      </c>
      <c r="N398" s="324" t="s">
        <v>127</v>
      </c>
      <c r="O398" s="332">
        <f t="shared" ref="O398" si="1835">IF(N398="ALTA",5,IF(N398="MEDIO ALTA",4,IF(N398="MEDIA",3,IF(N398="MEDIO BAJA",2,IF(N398="BAJA",1,0)))))</f>
        <v>1</v>
      </c>
      <c r="P398" s="324" t="s">
        <v>209</v>
      </c>
      <c r="Q398" s="332">
        <f t="shared" ref="Q398" si="1836">IF(P398="ALTO",5,IF(P398="MEDIO-ALTO",4,IF(P398="MEDIO",3,IF(P398="MEDIO-BAJO",2,IF(P398="BAJO",1,0)))))</f>
        <v>4</v>
      </c>
      <c r="R398" s="332">
        <f t="shared" ref="R398" si="1837">Q398*O398</f>
        <v>4</v>
      </c>
      <c r="S398" s="128" t="s">
        <v>315</v>
      </c>
      <c r="T398" s="129">
        <f t="shared" si="1695"/>
        <v>1</v>
      </c>
      <c r="U398" s="325">
        <f t="shared" ref="U398" si="1838">ROUND(AVERAGEIF(T398:T400,"&gt;0"),0)</f>
        <v>1</v>
      </c>
      <c r="V398" s="325">
        <f t="shared" ref="V398" si="1839">U398*0.6</f>
        <v>0.6</v>
      </c>
      <c r="W398" s="203" t="s">
        <v>1766</v>
      </c>
      <c r="X398" s="324">
        <f t="shared" ref="X398" si="1840">IF(S398="No_existen",5*$X$10,Y398*$X$10)</f>
        <v>0.1</v>
      </c>
      <c r="Y398" s="329">
        <f t="shared" ref="Y398" si="1841">ROUND(AVERAGEIF(Z398:Z400,"&gt;0"),0)</f>
        <v>2</v>
      </c>
      <c r="Z398" s="206">
        <f t="shared" si="1696"/>
        <v>2</v>
      </c>
      <c r="AA398" s="203" t="s">
        <v>319</v>
      </c>
      <c r="AB398" s="203"/>
      <c r="AC398" s="329">
        <f t="shared" ref="AC398" si="1842">IF(S398="No_existen",5*$AC$10,AD398*$AC$10)</f>
        <v>0.15</v>
      </c>
      <c r="AD398" s="325">
        <f t="shared" ref="AD398" si="1843">ROUND(AVERAGEIF(AE398:AE400,"&gt;0"),0)</f>
        <v>1</v>
      </c>
      <c r="AE398" s="202">
        <f t="shared" si="1697"/>
        <v>1</v>
      </c>
      <c r="AF398" s="203" t="s">
        <v>295</v>
      </c>
      <c r="AG398" s="203" t="s">
        <v>1774</v>
      </c>
      <c r="AH398" s="329">
        <f t="shared" ref="AH398" si="1844">IF(S398="No_existen",5*$AH$10,AI398*$AH$10)</f>
        <v>0.1</v>
      </c>
      <c r="AI398" s="325">
        <f t="shared" ref="AI398" si="1845">ROUND(AVERAGEIF(AJ398:AJ400,"&gt;0"),0)</f>
        <v>1</v>
      </c>
      <c r="AJ398" s="202">
        <f t="shared" si="1698"/>
        <v>1</v>
      </c>
      <c r="AK398" s="203" t="s">
        <v>292</v>
      </c>
      <c r="AL398" s="203" t="s">
        <v>307</v>
      </c>
      <c r="AM398" s="329">
        <f t="shared" ref="AM398" si="1846">IF(S398="No_existen",5*$AM$10,AN398*$AM$10)</f>
        <v>0.1</v>
      </c>
      <c r="AN398" s="325">
        <f t="shared" ref="AN398" si="1847">ROUND(AVERAGEIF(AO398:AO400,"&gt;0"),0)</f>
        <v>1</v>
      </c>
      <c r="AO398" s="202">
        <f t="shared" si="1520"/>
        <v>1</v>
      </c>
      <c r="AP398" s="203" t="s">
        <v>614</v>
      </c>
      <c r="AQ398" s="325">
        <f t="shared" ref="AQ398" si="1848">ROUND(AVERAGE(U398,Y398,AD398,AI398,AN398),0)</f>
        <v>1</v>
      </c>
      <c r="AR398" s="325" t="str">
        <f t="shared" ref="AR398" si="1849">IF(AQ398&lt;1.5,"FUERTE",IF(AND(AQ398&gt;=1.5,AQ398&lt;2.5),"ACEPTABLE",IF(AQ398&gt;=5,"INEXISTENTE","DÉBIL")))</f>
        <v>FUERTE</v>
      </c>
      <c r="AS398" s="327">
        <f t="shared" ref="AS398" si="1850">IF(R398=0,0,ROUND((R398*AQ398),0))</f>
        <v>4</v>
      </c>
      <c r="AT398" s="327" t="str">
        <f t="shared" ref="AT398" si="1851">IF(AS398&gt;=36,"GRAVE", IF(AS398&lt;=10, "LEVE", "MODERADO"))</f>
        <v>LEVE</v>
      </c>
      <c r="AU398" s="337" t="s">
        <v>1778</v>
      </c>
      <c r="AV398" s="338">
        <v>0</v>
      </c>
      <c r="AW398" s="203" t="s">
        <v>89</v>
      </c>
      <c r="AX398" s="203"/>
      <c r="AY398" s="130"/>
      <c r="AZ398" s="131"/>
      <c r="BA398" s="207"/>
      <c r="BB398" s="145"/>
      <c r="BC398" s="145"/>
      <c r="BD398" s="145"/>
      <c r="BE398" s="145"/>
      <c r="BF398" s="145"/>
      <c r="BG398" s="145"/>
      <c r="BH398" s="145"/>
    </row>
    <row r="399" spans="1:60" ht="63.75" hidden="1" customHeight="1" x14ac:dyDescent="0.2">
      <c r="A399" s="324"/>
      <c r="B399" s="324"/>
      <c r="C399" s="325"/>
      <c r="D399" s="336"/>
      <c r="E399" s="325"/>
      <c r="F399" s="324"/>
      <c r="G399" s="203"/>
      <c r="H399" s="203"/>
      <c r="I399" s="209"/>
      <c r="J399" s="324"/>
      <c r="K399" s="337"/>
      <c r="L399" s="337"/>
      <c r="M399" s="337"/>
      <c r="N399" s="324"/>
      <c r="O399" s="332"/>
      <c r="P399" s="324"/>
      <c r="Q399" s="332"/>
      <c r="R399" s="332"/>
      <c r="S399" s="128" t="s">
        <v>315</v>
      </c>
      <c r="T399" s="129">
        <f t="shared" si="1695"/>
        <v>1</v>
      </c>
      <c r="U399" s="325"/>
      <c r="V399" s="325"/>
      <c r="W399" s="203" t="s">
        <v>1767</v>
      </c>
      <c r="X399" s="324"/>
      <c r="Y399" s="329"/>
      <c r="Z399" s="206">
        <f t="shared" si="1696"/>
        <v>1</v>
      </c>
      <c r="AA399" s="203" t="s">
        <v>320</v>
      </c>
      <c r="AB399" s="203" t="s">
        <v>1773</v>
      </c>
      <c r="AC399" s="329"/>
      <c r="AD399" s="325"/>
      <c r="AE399" s="202">
        <f t="shared" si="1697"/>
        <v>1</v>
      </c>
      <c r="AF399" s="203" t="s">
        <v>295</v>
      </c>
      <c r="AG399" s="203" t="s">
        <v>1774</v>
      </c>
      <c r="AH399" s="329"/>
      <c r="AI399" s="325"/>
      <c r="AJ399" s="202">
        <f t="shared" si="1698"/>
        <v>1</v>
      </c>
      <c r="AK399" s="203" t="s">
        <v>292</v>
      </c>
      <c r="AL399" s="203" t="s">
        <v>307</v>
      </c>
      <c r="AM399" s="329"/>
      <c r="AN399" s="325"/>
      <c r="AO399" s="202">
        <f t="shared" si="1520"/>
        <v>1</v>
      </c>
      <c r="AP399" s="203" t="s">
        <v>614</v>
      </c>
      <c r="AQ399" s="325"/>
      <c r="AR399" s="325"/>
      <c r="AS399" s="327"/>
      <c r="AT399" s="327"/>
      <c r="AU399" s="337"/>
      <c r="AV399" s="337"/>
      <c r="AW399" s="203" t="s">
        <v>89</v>
      </c>
      <c r="AX399" s="203"/>
      <c r="AY399" s="130"/>
      <c r="AZ399" s="131"/>
      <c r="BA399" s="207"/>
      <c r="BB399" s="145"/>
      <c r="BC399" s="145"/>
      <c r="BD399" s="145"/>
      <c r="BE399" s="145"/>
      <c r="BF399" s="145"/>
      <c r="BG399" s="145"/>
      <c r="BH399" s="145"/>
    </row>
    <row r="400" spans="1:60" ht="63.75" hidden="1" customHeight="1" x14ac:dyDescent="0.2">
      <c r="A400" s="324"/>
      <c r="B400" s="324"/>
      <c r="C400" s="325"/>
      <c r="D400" s="336"/>
      <c r="E400" s="325"/>
      <c r="F400" s="324"/>
      <c r="G400" s="203"/>
      <c r="H400" s="203"/>
      <c r="I400" s="203"/>
      <c r="J400" s="324"/>
      <c r="K400" s="337"/>
      <c r="L400" s="337"/>
      <c r="M400" s="337"/>
      <c r="N400" s="324"/>
      <c r="O400" s="332"/>
      <c r="P400" s="324"/>
      <c r="Q400" s="332"/>
      <c r="R400" s="332"/>
      <c r="S400" s="128" t="s">
        <v>315</v>
      </c>
      <c r="T400" s="129">
        <f t="shared" si="1695"/>
        <v>1</v>
      </c>
      <c r="U400" s="325"/>
      <c r="V400" s="325"/>
      <c r="W400" s="203" t="s">
        <v>1768</v>
      </c>
      <c r="X400" s="324"/>
      <c r="Y400" s="329"/>
      <c r="Z400" s="206">
        <f t="shared" si="1696"/>
        <v>4</v>
      </c>
      <c r="AA400" s="203" t="s">
        <v>318</v>
      </c>
      <c r="AB400" s="203"/>
      <c r="AC400" s="329"/>
      <c r="AD400" s="325"/>
      <c r="AE400" s="202">
        <f t="shared" si="1697"/>
        <v>1</v>
      </c>
      <c r="AF400" s="203" t="s">
        <v>295</v>
      </c>
      <c r="AG400" s="203" t="s">
        <v>1774</v>
      </c>
      <c r="AH400" s="329"/>
      <c r="AI400" s="325"/>
      <c r="AJ400" s="202">
        <f t="shared" si="1698"/>
        <v>1</v>
      </c>
      <c r="AK400" s="203" t="s">
        <v>292</v>
      </c>
      <c r="AL400" s="203" t="s">
        <v>301</v>
      </c>
      <c r="AM400" s="329"/>
      <c r="AN400" s="325"/>
      <c r="AO400" s="202">
        <f t="shared" si="1520"/>
        <v>1</v>
      </c>
      <c r="AP400" s="203" t="s">
        <v>614</v>
      </c>
      <c r="AQ400" s="325"/>
      <c r="AR400" s="325"/>
      <c r="AS400" s="327"/>
      <c r="AT400" s="327"/>
      <c r="AU400" s="337"/>
      <c r="AV400" s="337"/>
      <c r="AW400" s="203" t="s">
        <v>89</v>
      </c>
      <c r="AX400" s="203"/>
      <c r="AY400" s="130"/>
      <c r="AZ400" s="131"/>
      <c r="BA400" s="207"/>
      <c r="BB400" s="145"/>
      <c r="BC400" s="145"/>
      <c r="BD400" s="145"/>
      <c r="BE400" s="145"/>
      <c r="BF400" s="145"/>
      <c r="BG400" s="145"/>
      <c r="BH400" s="145"/>
    </row>
    <row r="401" spans="1:60" ht="63.75" hidden="1" customHeight="1" x14ac:dyDescent="0.2">
      <c r="A401" s="324">
        <v>131</v>
      </c>
      <c r="B401" s="324" t="s">
        <v>159</v>
      </c>
      <c r="C401" s="325" t="str">
        <f>+VLOOKUP(B401,$A$568:$B$606,2,0)</f>
        <v>MARIA TERESA VELEZ ANGEL</v>
      </c>
      <c r="D401" s="336" t="s">
        <v>162</v>
      </c>
      <c r="E401" s="325"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4" t="s">
        <v>265</v>
      </c>
      <c r="G401" s="203" t="s">
        <v>260</v>
      </c>
      <c r="H401" s="203" t="s">
        <v>37</v>
      </c>
      <c r="I401" s="203" t="s">
        <v>1747</v>
      </c>
      <c r="J401" s="324" t="s">
        <v>105</v>
      </c>
      <c r="K401" s="324" t="s">
        <v>1755</v>
      </c>
      <c r="L401" s="337" t="s">
        <v>1756</v>
      </c>
      <c r="M401" s="337" t="s">
        <v>1757</v>
      </c>
      <c r="N401" s="324" t="s">
        <v>146</v>
      </c>
      <c r="O401" s="332">
        <f t="shared" ref="O401" si="1852">IF(N401="ALTA",5,IF(N401="MEDIO ALTA",4,IF(N401="MEDIA",3,IF(N401="MEDIO BAJA",2,IF(N401="BAJA",1,0)))))</f>
        <v>4</v>
      </c>
      <c r="P401" s="324" t="s">
        <v>208</v>
      </c>
      <c r="Q401" s="332">
        <f t="shared" ref="Q401" si="1853">IF(P401="ALTO",5,IF(P401="MEDIO-ALTO",4,IF(P401="MEDIO",3,IF(P401="MEDIO-BAJO",2,IF(P401="BAJO",1,0)))))</f>
        <v>2</v>
      </c>
      <c r="R401" s="332">
        <f t="shared" ref="R401" si="1854">Q401*O401</f>
        <v>8</v>
      </c>
      <c r="S401" s="128" t="s">
        <v>314</v>
      </c>
      <c r="T401" s="129">
        <f t="shared" si="1695"/>
        <v>2</v>
      </c>
      <c r="U401" s="325">
        <f t="shared" ref="U401" si="1855">ROUND(AVERAGEIF(T401:T403,"&gt;0"),0)</f>
        <v>2</v>
      </c>
      <c r="V401" s="325">
        <f t="shared" ref="V401" si="1856">U401*0.6</f>
        <v>1.2</v>
      </c>
      <c r="W401" s="203" t="s">
        <v>1769</v>
      </c>
      <c r="X401" s="324">
        <f t="shared" ref="X401" si="1857">IF(S401="No_existen",5*$X$10,Y401*$X$10)</f>
        <v>0.2</v>
      </c>
      <c r="Y401" s="329">
        <f t="shared" ref="Y401" si="1858">ROUND(AVERAGEIF(Z401:Z403,"&gt;0"),0)</f>
        <v>4</v>
      </c>
      <c r="Z401" s="206">
        <f t="shared" si="1696"/>
        <v>4</v>
      </c>
      <c r="AA401" s="203" t="s">
        <v>318</v>
      </c>
      <c r="AB401" s="203"/>
      <c r="AC401" s="329">
        <f t="shared" ref="AC401" si="1859">IF(S401="No_existen",5*$AC$10,AD401*$AC$10)</f>
        <v>0.15</v>
      </c>
      <c r="AD401" s="325">
        <f t="shared" ref="AD401" si="1860">ROUND(AVERAGEIF(AE401:AE403,"&gt;0"),0)</f>
        <v>1</v>
      </c>
      <c r="AE401" s="202">
        <f t="shared" si="1697"/>
        <v>1</v>
      </c>
      <c r="AF401" s="203" t="s">
        <v>295</v>
      </c>
      <c r="AG401" s="203" t="s">
        <v>1775</v>
      </c>
      <c r="AH401" s="329">
        <f t="shared" ref="AH401" si="1861">IF(S401="No_existen",5*$AH$10,AI401*$AH$10)</f>
        <v>0.1</v>
      </c>
      <c r="AI401" s="325">
        <f t="shared" ref="AI401" si="1862">ROUND(AVERAGEIF(AJ401:AJ403,"&gt;0"),0)</f>
        <v>1</v>
      </c>
      <c r="AJ401" s="202">
        <f t="shared" si="1698"/>
        <v>1</v>
      </c>
      <c r="AK401" s="203" t="s">
        <v>292</v>
      </c>
      <c r="AL401" s="203" t="s">
        <v>306</v>
      </c>
      <c r="AM401" s="329">
        <f t="shared" ref="AM401" si="1863">IF(S401="No_existen",5*$AM$10,AN401*$AM$10)</f>
        <v>0.1</v>
      </c>
      <c r="AN401" s="325">
        <f t="shared" ref="AN401" si="1864">ROUND(AVERAGEIF(AO401:AO403,"&gt;0"),0)</f>
        <v>1</v>
      </c>
      <c r="AO401" s="202">
        <f t="shared" si="1520"/>
        <v>1</v>
      </c>
      <c r="AP401" s="203" t="s">
        <v>614</v>
      </c>
      <c r="AQ401" s="325">
        <f t="shared" ref="AQ401" si="1865">ROUND(AVERAGE(U401,Y401,AD401,AI401,AN401),0)</f>
        <v>2</v>
      </c>
      <c r="AR401" s="325" t="str">
        <f t="shared" ref="AR401" si="1866">IF(AQ401&lt;1.5,"FUERTE",IF(AND(AQ401&gt;=1.5,AQ401&lt;2.5),"ACEPTABLE",IF(AQ401&gt;=5,"INEXISTENTE","DÉBIL")))</f>
        <v>ACEPTABLE</v>
      </c>
      <c r="AS401" s="327">
        <f t="shared" ref="AS401" si="1867">IF(R401=0,0,ROUND((R401*AQ401),0))</f>
        <v>16</v>
      </c>
      <c r="AT401" s="327" t="str">
        <f t="shared" ref="AT401" si="1868">IF(AS401&gt;=36,"GRAVE", IF(AS401&lt;=10, "LEVE", "MODERADO"))</f>
        <v>MODERADO</v>
      </c>
      <c r="AU401" s="334" t="s">
        <v>1779</v>
      </c>
      <c r="AV401" s="335">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4"/>
      <c r="B402" s="324"/>
      <c r="C402" s="325"/>
      <c r="D402" s="336"/>
      <c r="E402" s="325"/>
      <c r="F402" s="324"/>
      <c r="G402" s="203"/>
      <c r="H402" s="203"/>
      <c r="I402" s="203"/>
      <c r="J402" s="324"/>
      <c r="K402" s="324"/>
      <c r="L402" s="337"/>
      <c r="M402" s="337"/>
      <c r="N402" s="324"/>
      <c r="O402" s="332"/>
      <c r="P402" s="324"/>
      <c r="Q402" s="332"/>
      <c r="R402" s="332"/>
      <c r="S402" s="128"/>
      <c r="T402" s="129">
        <f t="shared" si="1695"/>
        <v>0</v>
      </c>
      <c r="U402" s="325"/>
      <c r="V402" s="325"/>
      <c r="W402" s="203"/>
      <c r="X402" s="324"/>
      <c r="Y402" s="329"/>
      <c r="Z402" s="206">
        <f t="shared" si="1696"/>
        <v>0</v>
      </c>
      <c r="AA402" s="203"/>
      <c r="AB402" s="203"/>
      <c r="AC402" s="329"/>
      <c r="AD402" s="325"/>
      <c r="AE402" s="202">
        <f t="shared" si="1697"/>
        <v>0</v>
      </c>
      <c r="AF402" s="203"/>
      <c r="AG402" s="203"/>
      <c r="AH402" s="329"/>
      <c r="AI402" s="325"/>
      <c r="AJ402" s="202">
        <f t="shared" si="1698"/>
        <v>0</v>
      </c>
      <c r="AK402" s="203"/>
      <c r="AL402" s="203"/>
      <c r="AM402" s="329"/>
      <c r="AN402" s="325"/>
      <c r="AO402" s="202">
        <f t="shared" si="1520"/>
        <v>0</v>
      </c>
      <c r="AP402" s="203"/>
      <c r="AQ402" s="325"/>
      <c r="AR402" s="325"/>
      <c r="AS402" s="327"/>
      <c r="AT402" s="327"/>
      <c r="AU402" s="334"/>
      <c r="AV402" s="334"/>
      <c r="AW402" s="203"/>
      <c r="AX402" s="203"/>
      <c r="AY402" s="130"/>
      <c r="AZ402" s="131"/>
      <c r="BA402" s="207"/>
      <c r="BB402" s="145"/>
      <c r="BC402" s="145"/>
      <c r="BD402" s="145"/>
      <c r="BE402" s="145"/>
      <c r="BF402" s="145"/>
      <c r="BG402" s="145"/>
      <c r="BH402" s="145"/>
    </row>
    <row r="403" spans="1:60" ht="63.75" hidden="1" customHeight="1" x14ac:dyDescent="0.2">
      <c r="A403" s="324"/>
      <c r="B403" s="324"/>
      <c r="C403" s="325"/>
      <c r="D403" s="336"/>
      <c r="E403" s="325"/>
      <c r="F403" s="324"/>
      <c r="G403" s="203"/>
      <c r="H403" s="203"/>
      <c r="I403" s="203"/>
      <c r="J403" s="324"/>
      <c r="K403" s="324"/>
      <c r="L403" s="337"/>
      <c r="M403" s="337"/>
      <c r="N403" s="324"/>
      <c r="O403" s="332"/>
      <c r="P403" s="324"/>
      <c r="Q403" s="332"/>
      <c r="R403" s="332"/>
      <c r="S403" s="128"/>
      <c r="T403" s="129">
        <f t="shared" si="1695"/>
        <v>0</v>
      </c>
      <c r="U403" s="325"/>
      <c r="V403" s="325"/>
      <c r="W403" s="203"/>
      <c r="X403" s="324"/>
      <c r="Y403" s="329"/>
      <c r="Z403" s="206">
        <f t="shared" si="1696"/>
        <v>0</v>
      </c>
      <c r="AA403" s="203"/>
      <c r="AB403" s="203"/>
      <c r="AC403" s="329"/>
      <c r="AD403" s="325"/>
      <c r="AE403" s="202">
        <f t="shared" si="1697"/>
        <v>0</v>
      </c>
      <c r="AF403" s="203"/>
      <c r="AG403" s="203"/>
      <c r="AH403" s="329"/>
      <c r="AI403" s="325"/>
      <c r="AJ403" s="202">
        <f t="shared" si="1698"/>
        <v>0</v>
      </c>
      <c r="AK403" s="203"/>
      <c r="AL403" s="203"/>
      <c r="AM403" s="329"/>
      <c r="AN403" s="325"/>
      <c r="AO403" s="202">
        <f t="shared" si="1520"/>
        <v>0</v>
      </c>
      <c r="AP403" s="203"/>
      <c r="AQ403" s="325"/>
      <c r="AR403" s="325"/>
      <c r="AS403" s="327"/>
      <c r="AT403" s="327"/>
      <c r="AU403" s="334"/>
      <c r="AV403" s="334"/>
      <c r="AW403" s="203"/>
      <c r="AX403" s="203"/>
      <c r="AY403" s="130"/>
      <c r="AZ403" s="131"/>
      <c r="BA403" s="207"/>
      <c r="BB403" s="145"/>
      <c r="BC403" s="145"/>
      <c r="BD403" s="145"/>
      <c r="BE403" s="145"/>
      <c r="BF403" s="145"/>
      <c r="BG403" s="145"/>
      <c r="BH403" s="145"/>
    </row>
    <row r="404" spans="1:60" ht="63.75" hidden="1" customHeight="1" x14ac:dyDescent="0.2">
      <c r="A404" s="324">
        <v>132</v>
      </c>
      <c r="B404" s="324" t="s">
        <v>159</v>
      </c>
      <c r="C404" s="325" t="str">
        <f>+VLOOKUP(B404,$A$568:$B$606,2,0)</f>
        <v>MARIA TERESA VELEZ ANGEL</v>
      </c>
      <c r="D404" s="336" t="s">
        <v>162</v>
      </c>
      <c r="E404" s="325"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4" t="s">
        <v>265</v>
      </c>
      <c r="G404" s="203" t="s">
        <v>260</v>
      </c>
      <c r="H404" s="203" t="s">
        <v>37</v>
      </c>
      <c r="I404" s="203" t="s">
        <v>1748</v>
      </c>
      <c r="J404" s="324" t="s">
        <v>105</v>
      </c>
      <c r="K404" s="324" t="s">
        <v>1758</v>
      </c>
      <c r="L404" s="324" t="s">
        <v>1759</v>
      </c>
      <c r="M404" s="324" t="s">
        <v>1760</v>
      </c>
      <c r="N404" s="324" t="s">
        <v>104</v>
      </c>
      <c r="O404" s="332">
        <f t="shared" ref="O404" si="1869">IF(N404="ALTA",5,IF(N404="MEDIO ALTA",4,IF(N404="MEDIA",3,IF(N404="MEDIO BAJA",2,IF(N404="BAJA",1,0)))))</f>
        <v>3</v>
      </c>
      <c r="P404" s="324" t="s">
        <v>209</v>
      </c>
      <c r="Q404" s="332">
        <f t="shared" ref="Q404" si="1870">IF(P404="ALTO",5,IF(P404="MEDIO-ALTO",4,IF(P404="MEDIO",3,IF(P404="MEDIO-BAJO",2,IF(P404="BAJO",1,0)))))</f>
        <v>4</v>
      </c>
      <c r="R404" s="332">
        <f t="shared" ref="R404" si="1871">Q404*O404</f>
        <v>12</v>
      </c>
      <c r="S404" s="128" t="s">
        <v>315</v>
      </c>
      <c r="T404" s="129">
        <f t="shared" si="1695"/>
        <v>1</v>
      </c>
      <c r="U404" s="325">
        <f t="shared" ref="U404" si="1872">ROUND(AVERAGEIF(T404:T406,"&gt;0"),0)</f>
        <v>1</v>
      </c>
      <c r="V404" s="325">
        <f t="shared" ref="V404" si="1873">U404*0.6</f>
        <v>0.6</v>
      </c>
      <c r="W404" s="203" t="s">
        <v>1770</v>
      </c>
      <c r="X404" s="324">
        <f t="shared" ref="X404" si="1874">IF(S404="No_existen",5*$X$10,Y404*$X$10)</f>
        <v>0.1</v>
      </c>
      <c r="Y404" s="329">
        <f t="shared" ref="Y404" si="1875">ROUND(AVERAGEIF(Z404:Z406,"&gt;0"),0)</f>
        <v>2</v>
      </c>
      <c r="Z404" s="206">
        <f t="shared" si="1696"/>
        <v>2</v>
      </c>
      <c r="AA404" s="203" t="s">
        <v>319</v>
      </c>
      <c r="AB404" s="203"/>
      <c r="AC404" s="329">
        <f t="shared" ref="AC404" si="1876">IF(S404="No_existen",5*$AC$10,AD404*$AC$10)</f>
        <v>0.15</v>
      </c>
      <c r="AD404" s="325">
        <f t="shared" ref="AD404" si="1877">ROUND(AVERAGEIF(AE404:AE406,"&gt;0"),0)</f>
        <v>1</v>
      </c>
      <c r="AE404" s="202">
        <f t="shared" si="1697"/>
        <v>1</v>
      </c>
      <c r="AF404" s="203" t="s">
        <v>295</v>
      </c>
      <c r="AG404" s="203" t="s">
        <v>1776</v>
      </c>
      <c r="AH404" s="329">
        <f t="shared" ref="AH404" si="1878">IF(S404="No_existen",5*$AH$10,AI404*$AH$10)</f>
        <v>0.1</v>
      </c>
      <c r="AI404" s="325">
        <f t="shared" ref="AI404" si="1879">ROUND(AVERAGEIF(AJ404:AJ406,"&gt;0"),0)</f>
        <v>1</v>
      </c>
      <c r="AJ404" s="202">
        <f t="shared" si="1698"/>
        <v>1</v>
      </c>
      <c r="AK404" s="203" t="s">
        <v>292</v>
      </c>
      <c r="AL404" s="203" t="s">
        <v>306</v>
      </c>
      <c r="AM404" s="329">
        <f t="shared" ref="AM404" si="1880">IF(S404="No_existen",5*$AM$10,AN404*$AM$10)</f>
        <v>0.1</v>
      </c>
      <c r="AN404" s="325">
        <f t="shared" ref="AN404" si="1881">ROUND(AVERAGEIF(AO404:AO406,"&gt;0"),0)</f>
        <v>1</v>
      </c>
      <c r="AO404" s="202">
        <f t="shared" si="1520"/>
        <v>1</v>
      </c>
      <c r="AP404" s="203" t="s">
        <v>614</v>
      </c>
      <c r="AQ404" s="325">
        <f t="shared" ref="AQ404" si="1882">ROUND(AVERAGE(U404,Y404,AD404,AI404,AN404),0)</f>
        <v>1</v>
      </c>
      <c r="AR404" s="325" t="str">
        <f t="shared" ref="AR404" si="1883">IF(AQ404&lt;1.5,"FUERTE",IF(AND(AQ404&gt;=1.5,AQ404&lt;2.5),"ACEPTABLE",IF(AQ404&gt;=5,"INEXISTENTE","DÉBIL")))</f>
        <v>FUERTE</v>
      </c>
      <c r="AS404" s="327">
        <f t="shared" ref="AS404" si="1884">IF(R404=0,0,ROUND((R404*AQ404),0))</f>
        <v>12</v>
      </c>
      <c r="AT404" s="327" t="str">
        <f t="shared" ref="AT404" si="1885">IF(AS404&gt;=36,"GRAVE", IF(AS404&lt;=10, "LEVE", "MODERADO"))</f>
        <v>MODERADO</v>
      </c>
      <c r="AU404" s="334" t="s">
        <v>1780</v>
      </c>
      <c r="AV404" s="334">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4"/>
      <c r="B405" s="324"/>
      <c r="C405" s="325"/>
      <c r="D405" s="336"/>
      <c r="E405" s="325"/>
      <c r="F405" s="324"/>
      <c r="G405" s="203"/>
      <c r="H405" s="203"/>
      <c r="I405" s="203"/>
      <c r="J405" s="324"/>
      <c r="K405" s="324"/>
      <c r="L405" s="324"/>
      <c r="M405" s="324"/>
      <c r="N405" s="324"/>
      <c r="O405" s="332"/>
      <c r="P405" s="324"/>
      <c r="Q405" s="332"/>
      <c r="R405" s="332"/>
      <c r="S405" s="128"/>
      <c r="T405" s="129">
        <f t="shared" ref="T405:T436" si="1886">IF(S405=$S$542,1,IF(S405=$S$538,5,IF(S405=$S$539,4,IF(S405=$S$540,3,IF(S405=$S$541,2,0)))))</f>
        <v>0</v>
      </c>
      <c r="U405" s="325"/>
      <c r="V405" s="325"/>
      <c r="W405" s="203"/>
      <c r="X405" s="324"/>
      <c r="Y405" s="329"/>
      <c r="Z405" s="206">
        <f t="shared" ref="Z405:Z436" si="1887">IF(AA405=$AA$540,1,IF(AA405=$AA$539,2,IF(AA405=$AA$538,4,IF(S405="No_existen",5,0))))</f>
        <v>0</v>
      </c>
      <c r="AA405" s="203"/>
      <c r="AB405" s="203"/>
      <c r="AC405" s="329"/>
      <c r="AD405" s="325"/>
      <c r="AE405" s="202">
        <f t="shared" ref="AE405:AE436" si="1888">IF(AF405=$AG$539,1,IF(AF405=$AG$538,4,IF(S405="No_existen",5,0)))</f>
        <v>0</v>
      </c>
      <c r="AF405" s="203"/>
      <c r="AG405" s="203"/>
      <c r="AH405" s="329"/>
      <c r="AI405" s="325"/>
      <c r="AJ405" s="202">
        <f t="shared" ref="AJ405:AJ436" si="1889">IF(AK405=$AK$538,1,IF(AK405=$AK$539,4,IF(S405="No_existen",5,0)))</f>
        <v>0</v>
      </c>
      <c r="AK405" s="203"/>
      <c r="AL405" s="203"/>
      <c r="AM405" s="329"/>
      <c r="AN405" s="325"/>
      <c r="AO405" s="202">
        <f t="shared" ref="AO405:AO463" si="1890">IF(AP405="Preventivo",1,IF(AP405="Detectivo",4, IF(S405="No_existen",5,0)))</f>
        <v>0</v>
      </c>
      <c r="AP405" s="203"/>
      <c r="AQ405" s="325"/>
      <c r="AR405" s="325"/>
      <c r="AS405" s="327"/>
      <c r="AT405" s="327"/>
      <c r="AU405" s="334"/>
      <c r="AV405" s="334"/>
      <c r="AW405" s="203"/>
      <c r="AX405" s="203"/>
      <c r="AY405" s="130"/>
      <c r="AZ405" s="131"/>
      <c r="BA405" s="207"/>
      <c r="BB405" s="145"/>
      <c r="BC405" s="145"/>
      <c r="BD405" s="145"/>
      <c r="BE405" s="145"/>
      <c r="BF405" s="145"/>
      <c r="BG405" s="145"/>
      <c r="BH405" s="145"/>
    </row>
    <row r="406" spans="1:60" ht="63.75" hidden="1" customHeight="1" x14ac:dyDescent="0.2">
      <c r="A406" s="324"/>
      <c r="B406" s="324"/>
      <c r="C406" s="325"/>
      <c r="D406" s="336"/>
      <c r="E406" s="325"/>
      <c r="F406" s="324"/>
      <c r="G406" s="203"/>
      <c r="H406" s="203"/>
      <c r="I406" s="203"/>
      <c r="J406" s="324"/>
      <c r="K406" s="324"/>
      <c r="L406" s="324"/>
      <c r="M406" s="324"/>
      <c r="N406" s="324"/>
      <c r="O406" s="332"/>
      <c r="P406" s="324"/>
      <c r="Q406" s="332"/>
      <c r="R406" s="332"/>
      <c r="S406" s="128"/>
      <c r="T406" s="129">
        <f t="shared" si="1886"/>
        <v>0</v>
      </c>
      <c r="U406" s="325"/>
      <c r="V406" s="325"/>
      <c r="W406" s="203"/>
      <c r="X406" s="324"/>
      <c r="Y406" s="329"/>
      <c r="Z406" s="206">
        <f t="shared" si="1887"/>
        <v>0</v>
      </c>
      <c r="AA406" s="203"/>
      <c r="AB406" s="203"/>
      <c r="AC406" s="329"/>
      <c r="AD406" s="325"/>
      <c r="AE406" s="202">
        <f t="shared" si="1888"/>
        <v>0</v>
      </c>
      <c r="AF406" s="203"/>
      <c r="AG406" s="203"/>
      <c r="AH406" s="329"/>
      <c r="AI406" s="325"/>
      <c r="AJ406" s="202">
        <f t="shared" si="1889"/>
        <v>0</v>
      </c>
      <c r="AK406" s="203"/>
      <c r="AL406" s="203"/>
      <c r="AM406" s="329"/>
      <c r="AN406" s="325"/>
      <c r="AO406" s="202">
        <f t="shared" si="1890"/>
        <v>0</v>
      </c>
      <c r="AP406" s="203"/>
      <c r="AQ406" s="325"/>
      <c r="AR406" s="325"/>
      <c r="AS406" s="327"/>
      <c r="AT406" s="327"/>
      <c r="AU406" s="334"/>
      <c r="AV406" s="334"/>
      <c r="AW406" s="203"/>
      <c r="AX406" s="203"/>
      <c r="AY406" s="130"/>
      <c r="AZ406" s="131"/>
      <c r="BA406" s="207"/>
      <c r="BB406" s="145"/>
      <c r="BC406" s="145"/>
      <c r="BD406" s="145"/>
      <c r="BE406" s="145"/>
      <c r="BF406" s="145"/>
      <c r="BG406" s="145"/>
      <c r="BH406" s="145"/>
    </row>
    <row r="407" spans="1:60" ht="63.75" hidden="1" customHeight="1" x14ac:dyDescent="0.2">
      <c r="A407" s="324">
        <v>133</v>
      </c>
      <c r="B407" s="324" t="s">
        <v>159</v>
      </c>
      <c r="C407" s="325" t="str">
        <f>+VLOOKUP(B407,$A$568:$B$606,2,0)</f>
        <v>MARIA TERESA VELEZ ANGEL</v>
      </c>
      <c r="D407" s="336" t="s">
        <v>162</v>
      </c>
      <c r="E407" s="325"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4" t="s">
        <v>265</v>
      </c>
      <c r="G407" s="203" t="s">
        <v>260</v>
      </c>
      <c r="H407" s="203" t="s">
        <v>37</v>
      </c>
      <c r="I407" s="209" t="s">
        <v>1749</v>
      </c>
      <c r="J407" s="324" t="s">
        <v>109</v>
      </c>
      <c r="K407" s="337" t="s">
        <v>1761</v>
      </c>
      <c r="L407" s="337" t="s">
        <v>1762</v>
      </c>
      <c r="M407" s="337" t="s">
        <v>1763</v>
      </c>
      <c r="N407" s="324" t="s">
        <v>146</v>
      </c>
      <c r="O407" s="332">
        <f t="shared" ref="O407" si="1891">IF(N407="ALTA",5,IF(N407="MEDIO ALTA",4,IF(N407="MEDIA",3,IF(N407="MEDIO BAJA",2,IF(N407="BAJA",1,0)))))</f>
        <v>4</v>
      </c>
      <c r="P407" s="324" t="s">
        <v>141</v>
      </c>
      <c r="Q407" s="332">
        <f t="shared" ref="Q407" si="1892">IF(P407="ALTO",5,IF(P407="MEDIO-ALTO",4,IF(P407="MEDIO",3,IF(P407="MEDIO-BAJO",2,IF(P407="BAJO",1,0)))))</f>
        <v>1</v>
      </c>
      <c r="R407" s="332">
        <f t="shared" ref="R407" si="1893">Q407*O407</f>
        <v>4</v>
      </c>
      <c r="S407" s="128" t="s">
        <v>315</v>
      </c>
      <c r="T407" s="129">
        <f t="shared" si="1886"/>
        <v>1</v>
      </c>
      <c r="U407" s="325">
        <f t="shared" ref="U407" si="1894">ROUND(AVERAGEIF(T407:T409,"&gt;0"),0)</f>
        <v>1</v>
      </c>
      <c r="V407" s="325">
        <f t="shared" ref="V407" si="1895">U407*0.6</f>
        <v>0.6</v>
      </c>
      <c r="W407" s="203" t="s">
        <v>1771</v>
      </c>
      <c r="X407" s="324">
        <f t="shared" ref="X407" si="1896">IF(S407="No_existen",5*$X$10,Y407*$X$10)</f>
        <v>0.2</v>
      </c>
      <c r="Y407" s="329">
        <f t="shared" ref="Y407" si="1897">ROUND(AVERAGEIF(Z407:Z409,"&gt;0"),0)</f>
        <v>4</v>
      </c>
      <c r="Z407" s="206">
        <f t="shared" si="1887"/>
        <v>4</v>
      </c>
      <c r="AA407" s="203" t="s">
        <v>318</v>
      </c>
      <c r="AB407" s="203"/>
      <c r="AC407" s="329">
        <f t="shared" ref="AC407" si="1898">IF(S407="No_existen",5*$AC$10,AD407*$AC$10)</f>
        <v>0.15</v>
      </c>
      <c r="AD407" s="325">
        <f t="shared" ref="AD407" si="1899">ROUND(AVERAGEIF(AE407:AE409,"&gt;0"),0)</f>
        <v>1</v>
      </c>
      <c r="AE407" s="202">
        <f t="shared" si="1888"/>
        <v>1</v>
      </c>
      <c r="AF407" s="203" t="s">
        <v>295</v>
      </c>
      <c r="AG407" s="203" t="s">
        <v>1777</v>
      </c>
      <c r="AH407" s="329">
        <f t="shared" ref="AH407" si="1900">IF(S407="No_existen",5*$AH$10,AI407*$AH$10)</f>
        <v>0.1</v>
      </c>
      <c r="AI407" s="325">
        <f t="shared" ref="AI407" si="1901">ROUND(AVERAGEIF(AJ407:AJ409,"&gt;0"),0)</f>
        <v>1</v>
      </c>
      <c r="AJ407" s="202">
        <f t="shared" si="1889"/>
        <v>1</v>
      </c>
      <c r="AK407" s="203" t="s">
        <v>292</v>
      </c>
      <c r="AL407" s="203" t="s">
        <v>307</v>
      </c>
      <c r="AM407" s="329">
        <f t="shared" ref="AM407" si="1902">IF(S407="No_existen",5*$AM$10,AN407*$AM$10)</f>
        <v>0.1</v>
      </c>
      <c r="AN407" s="325">
        <f t="shared" ref="AN407" si="1903">ROUND(AVERAGEIF(AO407:AO409,"&gt;0"),0)</f>
        <v>1</v>
      </c>
      <c r="AO407" s="202">
        <f t="shared" si="1890"/>
        <v>1</v>
      </c>
      <c r="AP407" s="203" t="s">
        <v>614</v>
      </c>
      <c r="AQ407" s="325">
        <f t="shared" ref="AQ407" si="1904">ROUND(AVERAGE(U407,Y407,AD407,AI407,AN407),0)</f>
        <v>2</v>
      </c>
      <c r="AR407" s="325" t="str">
        <f t="shared" ref="AR407" si="1905">IF(AQ407&lt;1.5,"FUERTE",IF(AND(AQ407&gt;=1.5,AQ407&lt;2.5),"ACEPTABLE",IF(AQ407&gt;=5,"INEXISTENTE","DÉBIL")))</f>
        <v>ACEPTABLE</v>
      </c>
      <c r="AS407" s="327">
        <f t="shared" ref="AS407" si="1906">IF(R407=0,0,ROUND((R407*AQ407),0))</f>
        <v>8</v>
      </c>
      <c r="AT407" s="327" t="str">
        <f t="shared" ref="AT407" si="1907">IF(AS407&gt;=36,"GRAVE", IF(AS407&lt;=10, "LEVE", "MODERADO"))</f>
        <v>LEVE</v>
      </c>
      <c r="AU407" s="334" t="s">
        <v>1781</v>
      </c>
      <c r="AV407" s="334">
        <v>0</v>
      </c>
      <c r="AW407" s="203" t="s">
        <v>89</v>
      </c>
      <c r="AX407" s="203"/>
      <c r="AY407" s="130"/>
      <c r="AZ407" s="131"/>
      <c r="BA407" s="207"/>
      <c r="BB407" s="145"/>
      <c r="BC407" s="145"/>
      <c r="BD407" s="145"/>
      <c r="BE407" s="145"/>
      <c r="BF407" s="145"/>
      <c r="BG407" s="145"/>
      <c r="BH407" s="145"/>
    </row>
    <row r="408" spans="1:60" ht="63.75" hidden="1" customHeight="1" x14ac:dyDescent="0.2">
      <c r="A408" s="324"/>
      <c r="B408" s="324"/>
      <c r="C408" s="325"/>
      <c r="D408" s="336"/>
      <c r="E408" s="325"/>
      <c r="F408" s="324"/>
      <c r="G408" s="203" t="s">
        <v>261</v>
      </c>
      <c r="H408" s="203" t="s">
        <v>41</v>
      </c>
      <c r="I408" s="209" t="s">
        <v>1750</v>
      </c>
      <c r="J408" s="324"/>
      <c r="K408" s="337"/>
      <c r="L408" s="337"/>
      <c r="M408" s="337"/>
      <c r="N408" s="324"/>
      <c r="O408" s="332"/>
      <c r="P408" s="324"/>
      <c r="Q408" s="332"/>
      <c r="R408" s="332"/>
      <c r="S408" s="128"/>
      <c r="T408" s="129">
        <f t="shared" si="1886"/>
        <v>0</v>
      </c>
      <c r="U408" s="325"/>
      <c r="V408" s="325"/>
      <c r="W408" s="203"/>
      <c r="X408" s="324"/>
      <c r="Y408" s="329"/>
      <c r="Z408" s="206">
        <f t="shared" si="1887"/>
        <v>0</v>
      </c>
      <c r="AA408" s="203"/>
      <c r="AB408" s="203"/>
      <c r="AC408" s="329"/>
      <c r="AD408" s="325"/>
      <c r="AE408" s="202">
        <f t="shared" si="1888"/>
        <v>0</v>
      </c>
      <c r="AF408" s="203"/>
      <c r="AG408" s="203"/>
      <c r="AH408" s="329"/>
      <c r="AI408" s="325"/>
      <c r="AJ408" s="202">
        <f t="shared" si="1889"/>
        <v>0</v>
      </c>
      <c r="AK408" s="203"/>
      <c r="AL408" s="203"/>
      <c r="AM408" s="329"/>
      <c r="AN408" s="325"/>
      <c r="AO408" s="202">
        <f t="shared" si="1890"/>
        <v>0</v>
      </c>
      <c r="AP408" s="203"/>
      <c r="AQ408" s="325"/>
      <c r="AR408" s="325"/>
      <c r="AS408" s="327"/>
      <c r="AT408" s="327"/>
      <c r="AU408" s="334"/>
      <c r="AV408" s="334"/>
      <c r="AW408" s="203" t="s">
        <v>89</v>
      </c>
      <c r="AX408" s="203"/>
      <c r="AY408" s="130"/>
      <c r="AZ408" s="131"/>
      <c r="BA408" s="207"/>
      <c r="BB408" s="145"/>
      <c r="BC408" s="145"/>
      <c r="BD408" s="145"/>
      <c r="BE408" s="145"/>
      <c r="BF408" s="145"/>
      <c r="BG408" s="145"/>
      <c r="BH408" s="145"/>
    </row>
    <row r="409" spans="1:60" ht="63.75" hidden="1" customHeight="1" x14ac:dyDescent="0.2">
      <c r="A409" s="324"/>
      <c r="B409" s="324"/>
      <c r="C409" s="325"/>
      <c r="D409" s="336"/>
      <c r="E409" s="325"/>
      <c r="F409" s="324"/>
      <c r="G409" s="203"/>
      <c r="H409" s="203"/>
      <c r="I409" s="203"/>
      <c r="J409" s="324"/>
      <c r="K409" s="337"/>
      <c r="L409" s="337"/>
      <c r="M409" s="337"/>
      <c r="N409" s="324"/>
      <c r="O409" s="332"/>
      <c r="P409" s="324"/>
      <c r="Q409" s="332"/>
      <c r="R409" s="332"/>
      <c r="S409" s="128"/>
      <c r="T409" s="129">
        <f t="shared" si="1886"/>
        <v>0</v>
      </c>
      <c r="U409" s="325"/>
      <c r="V409" s="325"/>
      <c r="W409" s="203"/>
      <c r="X409" s="324"/>
      <c r="Y409" s="329"/>
      <c r="Z409" s="206">
        <f t="shared" si="1887"/>
        <v>0</v>
      </c>
      <c r="AA409" s="203"/>
      <c r="AB409" s="203"/>
      <c r="AC409" s="329"/>
      <c r="AD409" s="325"/>
      <c r="AE409" s="202">
        <f t="shared" si="1888"/>
        <v>0</v>
      </c>
      <c r="AF409" s="203"/>
      <c r="AG409" s="203"/>
      <c r="AH409" s="329"/>
      <c r="AI409" s="325"/>
      <c r="AJ409" s="202">
        <f t="shared" si="1889"/>
        <v>0</v>
      </c>
      <c r="AK409" s="203"/>
      <c r="AL409" s="203"/>
      <c r="AM409" s="329"/>
      <c r="AN409" s="325"/>
      <c r="AO409" s="202">
        <f t="shared" si="1890"/>
        <v>0</v>
      </c>
      <c r="AP409" s="203"/>
      <c r="AQ409" s="325"/>
      <c r="AR409" s="325"/>
      <c r="AS409" s="327"/>
      <c r="AT409" s="327"/>
      <c r="AU409" s="334"/>
      <c r="AV409" s="334"/>
      <c r="AW409" s="203" t="s">
        <v>89</v>
      </c>
      <c r="AX409" s="203"/>
      <c r="AY409" s="130"/>
      <c r="AZ409" s="131"/>
      <c r="BA409" s="207"/>
      <c r="BB409" s="145"/>
      <c r="BC409" s="145"/>
      <c r="BD409" s="145"/>
      <c r="BE409" s="145"/>
      <c r="BF409" s="145"/>
      <c r="BG409" s="145"/>
      <c r="BH409" s="145"/>
    </row>
    <row r="410" spans="1:60" ht="63.75" hidden="1" customHeight="1" x14ac:dyDescent="0.2">
      <c r="A410" s="324">
        <v>134</v>
      </c>
      <c r="B410" s="324" t="s">
        <v>159</v>
      </c>
      <c r="C410" s="325" t="str">
        <f>+VLOOKUP(B410,$A$568:$B$606,2,0)</f>
        <v>MARIA TERESA VELEZ ANGEL</v>
      </c>
      <c r="D410" s="336" t="s">
        <v>162</v>
      </c>
      <c r="E410" s="325"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4" t="s">
        <v>265</v>
      </c>
      <c r="G410" s="203" t="s">
        <v>260</v>
      </c>
      <c r="H410" s="203" t="s">
        <v>37</v>
      </c>
      <c r="I410" s="203" t="s">
        <v>1751</v>
      </c>
      <c r="J410" s="324" t="s">
        <v>109</v>
      </c>
      <c r="K410" s="324" t="s">
        <v>1764</v>
      </c>
      <c r="L410" s="324" t="s">
        <v>1765</v>
      </c>
      <c r="M410" s="324" t="s">
        <v>1763</v>
      </c>
      <c r="N410" s="324" t="s">
        <v>145</v>
      </c>
      <c r="O410" s="332">
        <f t="shared" ref="O410" si="1908">IF(N410="ALTA",5,IF(N410="MEDIO ALTA",4,IF(N410="MEDIA",3,IF(N410="MEDIO BAJA",2,IF(N410="BAJA",1,0)))))</f>
        <v>5</v>
      </c>
      <c r="P410" s="324" t="s">
        <v>141</v>
      </c>
      <c r="Q410" s="332">
        <f t="shared" ref="Q410" si="1909">IF(P410="ALTO",5,IF(P410="MEDIO-ALTO",4,IF(P410="MEDIO",3,IF(P410="MEDIO-BAJO",2,IF(P410="BAJO",1,0)))))</f>
        <v>1</v>
      </c>
      <c r="R410" s="332">
        <f t="shared" ref="R410" si="1910">Q410*O410</f>
        <v>5</v>
      </c>
      <c r="S410" s="128" t="s">
        <v>315</v>
      </c>
      <c r="T410" s="129">
        <f t="shared" si="1886"/>
        <v>1</v>
      </c>
      <c r="U410" s="325">
        <f t="shared" ref="U410" si="1911">ROUND(AVERAGEIF(T410:T412,"&gt;0"),0)</f>
        <v>1</v>
      </c>
      <c r="V410" s="325">
        <f t="shared" ref="V410" si="1912">U410*0.6</f>
        <v>0.6</v>
      </c>
      <c r="W410" s="203" t="s">
        <v>1772</v>
      </c>
      <c r="X410" s="324">
        <f t="shared" ref="X410" si="1913">IF(S410="No_existen",5*$X$10,Y410*$X$10)</f>
        <v>0.2</v>
      </c>
      <c r="Y410" s="329">
        <f t="shared" ref="Y410" si="1914">ROUND(AVERAGEIF(Z410:Z412,"&gt;0"),0)</f>
        <v>4</v>
      </c>
      <c r="Z410" s="206">
        <f t="shared" si="1887"/>
        <v>4</v>
      </c>
      <c r="AA410" s="203" t="s">
        <v>318</v>
      </c>
      <c r="AB410" s="203"/>
      <c r="AC410" s="329">
        <f t="shared" ref="AC410" si="1915">IF(S410="No_existen",5*$AC$10,AD410*$AC$10)</f>
        <v>0.15</v>
      </c>
      <c r="AD410" s="325">
        <f t="shared" ref="AD410" si="1916">ROUND(AVERAGEIF(AE410:AE412,"&gt;0"),0)</f>
        <v>1</v>
      </c>
      <c r="AE410" s="202">
        <f t="shared" si="1888"/>
        <v>1</v>
      </c>
      <c r="AF410" s="203" t="s">
        <v>295</v>
      </c>
      <c r="AG410" s="203" t="s">
        <v>1777</v>
      </c>
      <c r="AH410" s="329">
        <f t="shared" ref="AH410" si="1917">IF(S410="No_existen",5*$AH$10,AI410*$AH$10)</f>
        <v>0.1</v>
      </c>
      <c r="AI410" s="325">
        <f t="shared" ref="AI410" si="1918">ROUND(AVERAGEIF(AJ410:AJ412,"&gt;0"),0)</f>
        <v>1</v>
      </c>
      <c r="AJ410" s="202">
        <f t="shared" si="1889"/>
        <v>1</v>
      </c>
      <c r="AK410" s="203" t="s">
        <v>292</v>
      </c>
      <c r="AL410" s="203" t="s">
        <v>307</v>
      </c>
      <c r="AM410" s="329">
        <f t="shared" ref="AM410" si="1919">IF(S410="No_existen",5*$AM$10,AN410*$AM$10)</f>
        <v>0.1</v>
      </c>
      <c r="AN410" s="325">
        <f t="shared" ref="AN410" si="1920">ROUND(AVERAGEIF(AO410:AO412,"&gt;0"),0)</f>
        <v>1</v>
      </c>
      <c r="AO410" s="202">
        <f t="shared" si="1890"/>
        <v>1</v>
      </c>
      <c r="AP410" s="203" t="s">
        <v>614</v>
      </c>
      <c r="AQ410" s="325">
        <f t="shared" ref="AQ410" si="1921">ROUND(AVERAGE(U410,Y410,AD410,AI410,AN410),0)</f>
        <v>2</v>
      </c>
      <c r="AR410" s="325" t="str">
        <f t="shared" ref="AR410" si="1922">IF(AQ410&lt;1.5,"FUERTE",IF(AND(AQ410&gt;=1.5,AQ410&lt;2.5),"ACEPTABLE",IF(AQ410&gt;=5,"INEXISTENTE","DÉBIL")))</f>
        <v>ACEPTABLE</v>
      </c>
      <c r="AS410" s="327">
        <f t="shared" ref="AS410" si="1923">IF(R410=0,0,ROUND((R410*AQ410),0))</f>
        <v>10</v>
      </c>
      <c r="AT410" s="327" t="str">
        <f t="shared" ref="AT410" si="1924">IF(AS410&gt;=36,"GRAVE", IF(AS410&lt;=10, "LEVE", "MODERADO"))</f>
        <v>LEVE</v>
      </c>
      <c r="AU410" s="334" t="s">
        <v>1782</v>
      </c>
      <c r="AV410" s="334">
        <v>0</v>
      </c>
      <c r="AW410" s="203" t="s">
        <v>89</v>
      </c>
      <c r="AX410" s="203"/>
      <c r="AY410" s="130"/>
      <c r="AZ410" s="131"/>
      <c r="BA410" s="207"/>
      <c r="BB410" s="145"/>
      <c r="BC410" s="145"/>
      <c r="BD410" s="145"/>
      <c r="BE410" s="145"/>
      <c r="BF410" s="145"/>
      <c r="BG410" s="145"/>
      <c r="BH410" s="145"/>
    </row>
    <row r="411" spans="1:60" ht="63.75" hidden="1" customHeight="1" x14ac:dyDescent="0.2">
      <c r="A411" s="324"/>
      <c r="B411" s="324"/>
      <c r="C411" s="325"/>
      <c r="D411" s="336"/>
      <c r="E411" s="325"/>
      <c r="F411" s="324"/>
      <c r="G411" s="203" t="s">
        <v>261</v>
      </c>
      <c r="H411" s="203" t="s">
        <v>41</v>
      </c>
      <c r="I411" s="203" t="s">
        <v>1750</v>
      </c>
      <c r="J411" s="324"/>
      <c r="K411" s="324"/>
      <c r="L411" s="324"/>
      <c r="M411" s="324"/>
      <c r="N411" s="324"/>
      <c r="O411" s="332"/>
      <c r="P411" s="324"/>
      <c r="Q411" s="332"/>
      <c r="R411" s="332"/>
      <c r="S411" s="128" t="s">
        <v>315</v>
      </c>
      <c r="T411" s="129">
        <f t="shared" si="1886"/>
        <v>1</v>
      </c>
      <c r="U411" s="325"/>
      <c r="V411" s="325"/>
      <c r="W411" s="203" t="s">
        <v>1771</v>
      </c>
      <c r="X411" s="324"/>
      <c r="Y411" s="329"/>
      <c r="Z411" s="206">
        <f t="shared" si="1887"/>
        <v>4</v>
      </c>
      <c r="AA411" s="203" t="s">
        <v>318</v>
      </c>
      <c r="AB411" s="203"/>
      <c r="AC411" s="329"/>
      <c r="AD411" s="325"/>
      <c r="AE411" s="202">
        <f t="shared" si="1888"/>
        <v>1</v>
      </c>
      <c r="AF411" s="203" t="s">
        <v>295</v>
      </c>
      <c r="AG411" s="203" t="s">
        <v>1777</v>
      </c>
      <c r="AH411" s="329"/>
      <c r="AI411" s="325"/>
      <c r="AJ411" s="202">
        <f t="shared" si="1889"/>
        <v>1</v>
      </c>
      <c r="AK411" s="203" t="s">
        <v>292</v>
      </c>
      <c r="AL411" s="203" t="s">
        <v>307</v>
      </c>
      <c r="AM411" s="329"/>
      <c r="AN411" s="325"/>
      <c r="AO411" s="202">
        <f t="shared" si="1890"/>
        <v>1</v>
      </c>
      <c r="AP411" s="203" t="s">
        <v>614</v>
      </c>
      <c r="AQ411" s="325"/>
      <c r="AR411" s="325"/>
      <c r="AS411" s="327"/>
      <c r="AT411" s="327"/>
      <c r="AU411" s="334"/>
      <c r="AV411" s="334"/>
      <c r="AW411" s="203" t="s">
        <v>89</v>
      </c>
      <c r="AX411" s="203"/>
      <c r="AY411" s="130"/>
      <c r="AZ411" s="131"/>
      <c r="BA411" s="207"/>
      <c r="BB411" s="145"/>
      <c r="BC411" s="145"/>
      <c r="BD411" s="145"/>
      <c r="BE411" s="145"/>
      <c r="BF411" s="145"/>
      <c r="BG411" s="145"/>
      <c r="BH411" s="145"/>
    </row>
    <row r="412" spans="1:60" ht="63.75" hidden="1" customHeight="1" x14ac:dyDescent="0.2">
      <c r="A412" s="324"/>
      <c r="B412" s="324"/>
      <c r="C412" s="325"/>
      <c r="D412" s="336"/>
      <c r="E412" s="325"/>
      <c r="F412" s="324"/>
      <c r="G412" s="203"/>
      <c r="H412" s="203"/>
      <c r="I412" s="127"/>
      <c r="J412" s="324"/>
      <c r="K412" s="324"/>
      <c r="L412" s="324"/>
      <c r="M412" s="324"/>
      <c r="N412" s="324"/>
      <c r="O412" s="332"/>
      <c r="P412" s="324"/>
      <c r="Q412" s="332"/>
      <c r="R412" s="332"/>
      <c r="S412" s="128"/>
      <c r="T412" s="129">
        <f t="shared" si="1886"/>
        <v>0</v>
      </c>
      <c r="U412" s="325"/>
      <c r="V412" s="325"/>
      <c r="W412" s="203"/>
      <c r="X412" s="324"/>
      <c r="Y412" s="329"/>
      <c r="Z412" s="206">
        <f t="shared" si="1887"/>
        <v>0</v>
      </c>
      <c r="AA412" s="203"/>
      <c r="AB412" s="203"/>
      <c r="AC412" s="329"/>
      <c r="AD412" s="325"/>
      <c r="AE412" s="202">
        <f t="shared" si="1888"/>
        <v>0</v>
      </c>
      <c r="AF412" s="203"/>
      <c r="AG412" s="203"/>
      <c r="AH412" s="329"/>
      <c r="AI412" s="325"/>
      <c r="AJ412" s="202">
        <f t="shared" si="1889"/>
        <v>0</v>
      </c>
      <c r="AK412" s="203"/>
      <c r="AL412" s="203"/>
      <c r="AM412" s="329"/>
      <c r="AN412" s="325"/>
      <c r="AO412" s="202">
        <f t="shared" si="1890"/>
        <v>0</v>
      </c>
      <c r="AP412" s="203"/>
      <c r="AQ412" s="325"/>
      <c r="AR412" s="325"/>
      <c r="AS412" s="327"/>
      <c r="AT412" s="327"/>
      <c r="AU412" s="334"/>
      <c r="AV412" s="334"/>
      <c r="AW412" s="203" t="s">
        <v>89</v>
      </c>
      <c r="AX412" s="203"/>
      <c r="AY412" s="130"/>
      <c r="AZ412" s="131"/>
      <c r="BA412" s="207"/>
      <c r="BB412" s="145"/>
      <c r="BC412" s="145"/>
      <c r="BD412" s="145"/>
      <c r="BE412" s="145"/>
      <c r="BF412" s="145"/>
      <c r="BG412" s="145"/>
      <c r="BH412" s="145"/>
    </row>
    <row r="413" spans="1:60" ht="63.75" customHeight="1" x14ac:dyDescent="0.2">
      <c r="A413" s="324">
        <v>135</v>
      </c>
      <c r="B413" s="324" t="s">
        <v>160</v>
      </c>
      <c r="C413" s="325" t="str">
        <f>+VLOOKUP(B413,$A$568:$B$606,2,0)</f>
        <v>FRANCISCO ANTORIO URIBE GOMEZ</v>
      </c>
      <c r="D413" s="336" t="s">
        <v>163</v>
      </c>
      <c r="E413" s="325"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4" t="s">
        <v>265</v>
      </c>
      <c r="G413" s="203" t="s">
        <v>260</v>
      </c>
      <c r="H413" s="203" t="s">
        <v>37</v>
      </c>
      <c r="I413" s="127" t="s">
        <v>1785</v>
      </c>
      <c r="J413" s="324" t="s">
        <v>111</v>
      </c>
      <c r="K413" s="324" t="s">
        <v>1800</v>
      </c>
      <c r="L413" s="324" t="s">
        <v>1801</v>
      </c>
      <c r="M413" s="324" t="s">
        <v>1802</v>
      </c>
      <c r="N413" s="324" t="s">
        <v>147</v>
      </c>
      <c r="O413" s="332">
        <f t="shared" ref="O413" si="1925">IF(N413="ALTA",5,IF(N413="MEDIO ALTA",4,IF(N413="MEDIA",3,IF(N413="MEDIO BAJA",2,IF(N413="BAJA",1,0)))))</f>
        <v>2</v>
      </c>
      <c r="P413" s="324" t="s">
        <v>209</v>
      </c>
      <c r="Q413" s="332">
        <f t="shared" ref="Q413" si="1926">IF(P413="ALTO",5,IF(P413="MEDIO-ALTO",4,IF(P413="MEDIO",3,IF(P413="MEDIO-BAJO",2,IF(P413="BAJO",1,0)))))</f>
        <v>4</v>
      </c>
      <c r="R413" s="332">
        <f t="shared" ref="R413" si="1927">Q413*O413</f>
        <v>8</v>
      </c>
      <c r="S413" s="128" t="s">
        <v>315</v>
      </c>
      <c r="T413" s="129">
        <f t="shared" si="1886"/>
        <v>1</v>
      </c>
      <c r="U413" s="325">
        <f t="shared" ref="U413" si="1928">ROUND(AVERAGEIF(T413:T415,"&gt;0"),0)</f>
        <v>1</v>
      </c>
      <c r="V413" s="325">
        <f t="shared" ref="V413" si="1929">U413*0.6</f>
        <v>0.6</v>
      </c>
      <c r="W413" s="203" t="s">
        <v>1821</v>
      </c>
      <c r="X413" s="324">
        <f t="shared" ref="X413" si="1930">IF(S413="No_existen",5*$X$10,Y413*$X$10)</f>
        <v>0.1</v>
      </c>
      <c r="Y413" s="329">
        <f t="shared" ref="Y413" si="1931">ROUND(AVERAGEIF(Z413:Z415,"&gt;0"),0)</f>
        <v>2</v>
      </c>
      <c r="Z413" s="206">
        <f t="shared" si="1887"/>
        <v>2</v>
      </c>
      <c r="AA413" s="203" t="s">
        <v>319</v>
      </c>
      <c r="AB413" s="203"/>
      <c r="AC413" s="329">
        <f t="shared" ref="AC413" si="1932">IF(S413="No_existen",5*$AC$10,AD413*$AC$10)</f>
        <v>0.15</v>
      </c>
      <c r="AD413" s="325">
        <f t="shared" ref="AD413" si="1933">ROUND(AVERAGEIF(AE413:AE415,"&gt;0"),0)</f>
        <v>1</v>
      </c>
      <c r="AE413" s="202">
        <f t="shared" si="1888"/>
        <v>1</v>
      </c>
      <c r="AF413" s="203" t="s">
        <v>295</v>
      </c>
      <c r="AG413" s="203" t="s">
        <v>1838</v>
      </c>
      <c r="AH413" s="329">
        <f t="shared" ref="AH413" si="1934">IF(S413="No_existen",5*$AH$10,AI413*$AH$10)</f>
        <v>0.1</v>
      </c>
      <c r="AI413" s="325">
        <f t="shared" ref="AI413" si="1935">ROUND(AVERAGEIF(AJ413:AJ415,"&gt;0"),0)</f>
        <v>1</v>
      </c>
      <c r="AJ413" s="202">
        <f t="shared" si="1889"/>
        <v>1</v>
      </c>
      <c r="AK413" s="203" t="s">
        <v>292</v>
      </c>
      <c r="AL413" s="203" t="s">
        <v>449</v>
      </c>
      <c r="AM413" s="329">
        <f t="shared" ref="AM413" si="1936">IF(S413="No_existen",5*$AM$10,AN413*$AM$10)</f>
        <v>0.1</v>
      </c>
      <c r="AN413" s="325">
        <f t="shared" ref="AN413" si="1937">ROUND(AVERAGEIF(AO413:AO415,"&gt;0"),0)</f>
        <v>1</v>
      </c>
      <c r="AO413" s="202">
        <f t="shared" si="1890"/>
        <v>1</v>
      </c>
      <c r="AP413" s="203" t="s">
        <v>614</v>
      </c>
      <c r="AQ413" s="325">
        <f t="shared" ref="AQ413" si="1938">ROUND(AVERAGE(U413,Y413,AD413,AI413,AN413),0)</f>
        <v>1</v>
      </c>
      <c r="AR413" s="325" t="str">
        <f t="shared" ref="AR413" si="1939">IF(AQ413&lt;1.5,"FUERTE",IF(AND(AQ413&gt;=1.5,AQ413&lt;2.5),"ACEPTABLE",IF(AQ413&gt;=5,"INEXISTENTE","DÉBIL")))</f>
        <v>FUERTE</v>
      </c>
      <c r="AS413" s="327">
        <f t="shared" ref="AS413" si="1940">IF(R413=0,0,ROUND((R413*AQ413),0))</f>
        <v>8</v>
      </c>
      <c r="AT413" s="327" t="str">
        <f t="shared" ref="AT413" si="1941">IF(AS413&gt;=36,"GRAVE", IF(AS413&lt;=10, "LEVE", "MODERADO"))</f>
        <v>LEVE</v>
      </c>
      <c r="AU413" s="337" t="s">
        <v>1849</v>
      </c>
      <c r="AV413" s="338">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4"/>
      <c r="B414" s="324"/>
      <c r="C414" s="325"/>
      <c r="D414" s="336"/>
      <c r="E414" s="325"/>
      <c r="F414" s="324"/>
      <c r="G414" s="203" t="s">
        <v>260</v>
      </c>
      <c r="H414" s="203" t="s">
        <v>37</v>
      </c>
      <c r="I414" s="127" t="s">
        <v>1786</v>
      </c>
      <c r="J414" s="324"/>
      <c r="K414" s="324"/>
      <c r="L414" s="324"/>
      <c r="M414" s="324"/>
      <c r="N414" s="324"/>
      <c r="O414" s="332"/>
      <c r="P414" s="324"/>
      <c r="Q414" s="332"/>
      <c r="R414" s="332"/>
      <c r="S414" s="128" t="s">
        <v>315</v>
      </c>
      <c r="T414" s="129">
        <f t="shared" si="1886"/>
        <v>1</v>
      </c>
      <c r="U414" s="325"/>
      <c r="V414" s="325"/>
      <c r="W414" s="203" t="s">
        <v>1822</v>
      </c>
      <c r="X414" s="324"/>
      <c r="Y414" s="329"/>
      <c r="Z414" s="206">
        <f t="shared" si="1887"/>
        <v>1</v>
      </c>
      <c r="AA414" s="203" t="s">
        <v>320</v>
      </c>
      <c r="AB414" s="203" t="s">
        <v>1837</v>
      </c>
      <c r="AC414" s="329"/>
      <c r="AD414" s="325"/>
      <c r="AE414" s="202">
        <f t="shared" si="1888"/>
        <v>1</v>
      </c>
      <c r="AF414" s="203" t="s">
        <v>295</v>
      </c>
      <c r="AG414" s="203" t="s">
        <v>1839</v>
      </c>
      <c r="AH414" s="329"/>
      <c r="AI414" s="325"/>
      <c r="AJ414" s="202">
        <f t="shared" si="1889"/>
        <v>1</v>
      </c>
      <c r="AK414" s="203" t="s">
        <v>292</v>
      </c>
      <c r="AL414" s="203" t="s">
        <v>302</v>
      </c>
      <c r="AM414" s="329"/>
      <c r="AN414" s="325"/>
      <c r="AO414" s="202">
        <f t="shared" si="1890"/>
        <v>1</v>
      </c>
      <c r="AP414" s="203" t="s">
        <v>614</v>
      </c>
      <c r="AQ414" s="325"/>
      <c r="AR414" s="325"/>
      <c r="AS414" s="327"/>
      <c r="AT414" s="327"/>
      <c r="AU414" s="337"/>
      <c r="AV414" s="337"/>
      <c r="AW414" s="203" t="s">
        <v>89</v>
      </c>
      <c r="AX414" s="203"/>
      <c r="AY414" s="130"/>
      <c r="AZ414" s="131"/>
      <c r="BA414" s="207"/>
      <c r="BB414" s="145"/>
      <c r="BC414" s="145"/>
      <c r="BD414" s="145"/>
      <c r="BE414" s="145"/>
      <c r="BF414" s="145"/>
      <c r="BG414" s="145"/>
      <c r="BH414" s="145"/>
    </row>
    <row r="415" spans="1:60" ht="63.75" hidden="1" customHeight="1" x14ac:dyDescent="0.2">
      <c r="A415" s="324"/>
      <c r="B415" s="324"/>
      <c r="C415" s="325"/>
      <c r="D415" s="336"/>
      <c r="E415" s="325"/>
      <c r="F415" s="324"/>
      <c r="G415" s="203" t="s">
        <v>260</v>
      </c>
      <c r="H415" s="203" t="s">
        <v>37</v>
      </c>
      <c r="I415" s="128" t="s">
        <v>1787</v>
      </c>
      <c r="J415" s="324"/>
      <c r="K415" s="324"/>
      <c r="L415" s="324"/>
      <c r="M415" s="324"/>
      <c r="N415" s="324"/>
      <c r="O415" s="332"/>
      <c r="P415" s="324"/>
      <c r="Q415" s="332"/>
      <c r="R415" s="332"/>
      <c r="S415" s="128" t="s">
        <v>315</v>
      </c>
      <c r="T415" s="129">
        <f t="shared" si="1886"/>
        <v>1</v>
      </c>
      <c r="U415" s="325"/>
      <c r="V415" s="325"/>
      <c r="W415" s="203" t="s">
        <v>1823</v>
      </c>
      <c r="X415" s="324"/>
      <c r="Y415" s="329"/>
      <c r="Z415" s="206">
        <f t="shared" si="1887"/>
        <v>2</v>
      </c>
      <c r="AA415" s="203" t="s">
        <v>319</v>
      </c>
      <c r="AB415" s="203"/>
      <c r="AC415" s="329"/>
      <c r="AD415" s="325"/>
      <c r="AE415" s="202">
        <f t="shared" si="1888"/>
        <v>1</v>
      </c>
      <c r="AF415" s="203" t="s">
        <v>295</v>
      </c>
      <c r="AG415" s="203" t="s">
        <v>1838</v>
      </c>
      <c r="AH415" s="329"/>
      <c r="AI415" s="325"/>
      <c r="AJ415" s="202">
        <f t="shared" si="1889"/>
        <v>1</v>
      </c>
      <c r="AK415" s="203" t="s">
        <v>292</v>
      </c>
      <c r="AL415" s="203" t="s">
        <v>302</v>
      </c>
      <c r="AM415" s="329"/>
      <c r="AN415" s="325"/>
      <c r="AO415" s="202">
        <f t="shared" si="1890"/>
        <v>1</v>
      </c>
      <c r="AP415" s="203" t="s">
        <v>614</v>
      </c>
      <c r="AQ415" s="325"/>
      <c r="AR415" s="325"/>
      <c r="AS415" s="327"/>
      <c r="AT415" s="327"/>
      <c r="AU415" s="337"/>
      <c r="AV415" s="337"/>
      <c r="AW415" s="203" t="s">
        <v>89</v>
      </c>
      <c r="AX415" s="203"/>
      <c r="AY415" s="130"/>
      <c r="AZ415" s="131"/>
      <c r="BA415" s="207"/>
      <c r="BB415" s="145"/>
      <c r="BC415" s="145"/>
      <c r="BD415" s="145"/>
      <c r="BE415" s="145"/>
      <c r="BF415" s="145"/>
      <c r="BG415" s="145"/>
      <c r="BH415" s="145"/>
    </row>
    <row r="416" spans="1:60" ht="63.75" customHeight="1" x14ac:dyDescent="0.2">
      <c r="A416" s="324">
        <v>136</v>
      </c>
      <c r="B416" s="324" t="s">
        <v>160</v>
      </c>
      <c r="C416" s="325" t="str">
        <f>+VLOOKUP(B416,$A$568:$B$606,2,0)</f>
        <v>FRANCISCO ANTORIO URIBE GOMEZ</v>
      </c>
      <c r="D416" s="336" t="s">
        <v>163</v>
      </c>
      <c r="E416" s="325"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4" t="s">
        <v>264</v>
      </c>
      <c r="G416" s="203" t="s">
        <v>260</v>
      </c>
      <c r="H416" s="203" t="s">
        <v>37</v>
      </c>
      <c r="I416" s="203" t="s">
        <v>1788</v>
      </c>
      <c r="J416" s="324" t="s">
        <v>142</v>
      </c>
      <c r="K416" s="324" t="s">
        <v>1803</v>
      </c>
      <c r="L416" s="324" t="s">
        <v>1804</v>
      </c>
      <c r="M416" s="324" t="s">
        <v>1805</v>
      </c>
      <c r="N416" s="324" t="s">
        <v>146</v>
      </c>
      <c r="O416" s="332">
        <f t="shared" ref="O416" si="1942">IF(N416="ALTA",5,IF(N416="MEDIO ALTA",4,IF(N416="MEDIA",3,IF(N416="MEDIO BAJA",2,IF(N416="BAJA",1,0)))))</f>
        <v>4</v>
      </c>
      <c r="P416" s="324" t="s">
        <v>209</v>
      </c>
      <c r="Q416" s="332">
        <f t="shared" ref="Q416" si="1943">IF(P416="ALTO",5,IF(P416="MEDIO-ALTO",4,IF(P416="MEDIO",3,IF(P416="MEDIO-BAJO",2,IF(P416="BAJO",1,0)))))</f>
        <v>4</v>
      </c>
      <c r="R416" s="332">
        <f t="shared" ref="R416" si="1944">Q416*O416</f>
        <v>16</v>
      </c>
      <c r="S416" s="128" t="s">
        <v>315</v>
      </c>
      <c r="T416" s="129">
        <f t="shared" si="1886"/>
        <v>1</v>
      </c>
      <c r="U416" s="325">
        <f t="shared" ref="U416" si="1945">ROUND(AVERAGEIF(T416:T418,"&gt;0"),0)</f>
        <v>1</v>
      </c>
      <c r="V416" s="325">
        <f t="shared" ref="V416" si="1946">U416*0.6</f>
        <v>0.6</v>
      </c>
      <c r="W416" s="203" t="s">
        <v>1824</v>
      </c>
      <c r="X416" s="324">
        <f t="shared" ref="X416" si="1947">IF(S416="No_existen",5*$X$10,Y416*$X$10)</f>
        <v>0.1</v>
      </c>
      <c r="Y416" s="329">
        <f t="shared" ref="Y416" si="1948">ROUND(AVERAGEIF(Z416:Z418,"&gt;0"),0)</f>
        <v>2</v>
      </c>
      <c r="Z416" s="206">
        <f t="shared" si="1887"/>
        <v>2</v>
      </c>
      <c r="AA416" s="203" t="s">
        <v>319</v>
      </c>
      <c r="AB416" s="203"/>
      <c r="AC416" s="329">
        <f t="shared" ref="AC416" si="1949">IF(S416="No_existen",5*$AC$10,AD416*$AC$10)</f>
        <v>0.15</v>
      </c>
      <c r="AD416" s="325">
        <f t="shared" ref="AD416" si="1950">ROUND(AVERAGEIF(AE416:AE418,"&gt;0"),0)</f>
        <v>1</v>
      </c>
      <c r="AE416" s="202">
        <f t="shared" si="1888"/>
        <v>1</v>
      </c>
      <c r="AF416" s="203" t="s">
        <v>295</v>
      </c>
      <c r="AG416" s="203" t="s">
        <v>1840</v>
      </c>
      <c r="AH416" s="329">
        <f t="shared" ref="AH416" si="1951">IF(S416="No_existen",5*$AH$10,AI416*$AH$10)</f>
        <v>0.1</v>
      </c>
      <c r="AI416" s="325">
        <f t="shared" ref="AI416" si="1952">ROUND(AVERAGEIF(AJ416:AJ418,"&gt;0"),0)</f>
        <v>1</v>
      </c>
      <c r="AJ416" s="202">
        <f t="shared" si="1889"/>
        <v>1</v>
      </c>
      <c r="AK416" s="203" t="s">
        <v>292</v>
      </c>
      <c r="AL416" s="203" t="s">
        <v>303</v>
      </c>
      <c r="AM416" s="329">
        <f t="shared" ref="AM416" si="1953">IF(S416="No_existen",5*$AM$10,AN416*$AM$10)</f>
        <v>0.1</v>
      </c>
      <c r="AN416" s="325">
        <f t="shared" ref="AN416" si="1954">ROUND(AVERAGEIF(AO416:AO418,"&gt;0"),0)</f>
        <v>1</v>
      </c>
      <c r="AO416" s="202">
        <f t="shared" si="1890"/>
        <v>1</v>
      </c>
      <c r="AP416" s="203" t="s">
        <v>614</v>
      </c>
      <c r="AQ416" s="325">
        <f t="shared" ref="AQ416" si="1955">ROUND(AVERAGE(U416,Y416,AD416,AI416,AN416),0)</f>
        <v>1</v>
      </c>
      <c r="AR416" s="325" t="str">
        <f t="shared" ref="AR416" si="1956">IF(AQ416&lt;1.5,"FUERTE",IF(AND(AQ416&gt;=1.5,AQ416&lt;2.5),"ACEPTABLE",IF(AQ416&gt;=5,"INEXISTENTE","DÉBIL")))</f>
        <v>FUERTE</v>
      </c>
      <c r="AS416" s="327">
        <f t="shared" ref="AS416" si="1957">IF(R416=0,0,ROUND((R416*AQ416),0))</f>
        <v>16</v>
      </c>
      <c r="AT416" s="327" t="str">
        <f t="shared" ref="AT416" si="1958">IF(AS416&gt;=36,"GRAVE", IF(AS416&lt;=10, "LEVE", "MODERADO"))</f>
        <v>MODERADO</v>
      </c>
      <c r="AU416" s="334" t="s">
        <v>1850</v>
      </c>
      <c r="AV416" s="335">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4"/>
      <c r="B417" s="324"/>
      <c r="C417" s="325"/>
      <c r="D417" s="336"/>
      <c r="E417" s="325"/>
      <c r="F417" s="324"/>
      <c r="G417" s="203" t="s">
        <v>260</v>
      </c>
      <c r="H417" s="203" t="s">
        <v>37</v>
      </c>
      <c r="I417" s="203" t="s">
        <v>1789</v>
      </c>
      <c r="J417" s="324"/>
      <c r="K417" s="324"/>
      <c r="L417" s="324"/>
      <c r="M417" s="324"/>
      <c r="N417" s="324"/>
      <c r="O417" s="332"/>
      <c r="P417" s="324"/>
      <c r="Q417" s="332"/>
      <c r="R417" s="332"/>
      <c r="S417" s="128" t="s">
        <v>315</v>
      </c>
      <c r="T417" s="129">
        <f t="shared" si="1886"/>
        <v>1</v>
      </c>
      <c r="U417" s="325"/>
      <c r="V417" s="325"/>
      <c r="W417" s="203" t="s">
        <v>1825</v>
      </c>
      <c r="X417" s="324"/>
      <c r="Y417" s="329"/>
      <c r="Z417" s="206">
        <f t="shared" si="1887"/>
        <v>2</v>
      </c>
      <c r="AA417" s="203" t="s">
        <v>319</v>
      </c>
      <c r="AB417" s="203"/>
      <c r="AC417" s="329"/>
      <c r="AD417" s="325"/>
      <c r="AE417" s="202">
        <f t="shared" si="1888"/>
        <v>1</v>
      </c>
      <c r="AF417" s="203" t="s">
        <v>295</v>
      </c>
      <c r="AG417" s="203" t="s">
        <v>1840</v>
      </c>
      <c r="AH417" s="329"/>
      <c r="AI417" s="325"/>
      <c r="AJ417" s="202">
        <f t="shared" si="1889"/>
        <v>1</v>
      </c>
      <c r="AK417" s="203" t="s">
        <v>292</v>
      </c>
      <c r="AL417" s="203" t="s">
        <v>305</v>
      </c>
      <c r="AM417" s="329"/>
      <c r="AN417" s="325"/>
      <c r="AO417" s="202">
        <f t="shared" si="1890"/>
        <v>1</v>
      </c>
      <c r="AP417" s="203" t="s">
        <v>614</v>
      </c>
      <c r="AQ417" s="325"/>
      <c r="AR417" s="325"/>
      <c r="AS417" s="327"/>
      <c r="AT417" s="327"/>
      <c r="AU417" s="334"/>
      <c r="AV417" s="334"/>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4"/>
      <c r="B418" s="324"/>
      <c r="C418" s="325"/>
      <c r="D418" s="336"/>
      <c r="E418" s="325"/>
      <c r="F418" s="324"/>
      <c r="G418" s="203" t="s">
        <v>260</v>
      </c>
      <c r="H418" s="203" t="s">
        <v>37</v>
      </c>
      <c r="I418" s="203" t="s">
        <v>1790</v>
      </c>
      <c r="J418" s="324"/>
      <c r="K418" s="324"/>
      <c r="L418" s="324"/>
      <c r="M418" s="324"/>
      <c r="N418" s="324"/>
      <c r="O418" s="332"/>
      <c r="P418" s="324"/>
      <c r="Q418" s="332"/>
      <c r="R418" s="332"/>
      <c r="S418" s="128" t="s">
        <v>315</v>
      </c>
      <c r="T418" s="129">
        <f t="shared" si="1886"/>
        <v>1</v>
      </c>
      <c r="U418" s="325"/>
      <c r="V418" s="325"/>
      <c r="W418" s="203" t="s">
        <v>1826</v>
      </c>
      <c r="X418" s="324"/>
      <c r="Y418" s="329"/>
      <c r="Z418" s="206">
        <f t="shared" si="1887"/>
        <v>2</v>
      </c>
      <c r="AA418" s="203" t="s">
        <v>319</v>
      </c>
      <c r="AB418" s="203"/>
      <c r="AC418" s="329"/>
      <c r="AD418" s="325"/>
      <c r="AE418" s="202">
        <f t="shared" si="1888"/>
        <v>1</v>
      </c>
      <c r="AF418" s="203" t="s">
        <v>295</v>
      </c>
      <c r="AG418" s="203" t="s">
        <v>1841</v>
      </c>
      <c r="AH418" s="329"/>
      <c r="AI418" s="325"/>
      <c r="AJ418" s="202">
        <f t="shared" si="1889"/>
        <v>1</v>
      </c>
      <c r="AK418" s="203" t="s">
        <v>292</v>
      </c>
      <c r="AL418" s="203" t="s">
        <v>303</v>
      </c>
      <c r="AM418" s="329"/>
      <c r="AN418" s="325"/>
      <c r="AO418" s="202">
        <f t="shared" si="1890"/>
        <v>1</v>
      </c>
      <c r="AP418" s="203" t="s">
        <v>614</v>
      </c>
      <c r="AQ418" s="325"/>
      <c r="AR418" s="325"/>
      <c r="AS418" s="327"/>
      <c r="AT418" s="327"/>
      <c r="AU418" s="334"/>
      <c r="AV418" s="334"/>
      <c r="AW418" s="203" t="s">
        <v>89</v>
      </c>
      <c r="AX418" s="203"/>
      <c r="AY418" s="130"/>
      <c r="AZ418" s="131"/>
      <c r="BA418" s="207"/>
      <c r="BB418" s="145"/>
      <c r="BC418" s="145"/>
      <c r="BD418" s="145"/>
      <c r="BE418" s="145"/>
      <c r="BF418" s="145"/>
      <c r="BG418" s="145"/>
      <c r="BH418" s="145"/>
    </row>
    <row r="419" spans="1:60" ht="63.75" hidden="1" customHeight="1" x14ac:dyDescent="0.2">
      <c r="A419" s="324">
        <v>137</v>
      </c>
      <c r="B419" s="324" t="s">
        <v>160</v>
      </c>
      <c r="C419" s="325" t="str">
        <f>+VLOOKUP(B419,$A$568:$B$606,2,0)</f>
        <v>FRANCISCO ANTORIO URIBE GOMEZ</v>
      </c>
      <c r="D419" s="336" t="s">
        <v>162</v>
      </c>
      <c r="E419" s="325"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4" t="s">
        <v>265</v>
      </c>
      <c r="G419" s="203" t="s">
        <v>260</v>
      </c>
      <c r="H419" s="203" t="s">
        <v>112</v>
      </c>
      <c r="I419" s="127" t="s">
        <v>1791</v>
      </c>
      <c r="J419" s="324" t="s">
        <v>113</v>
      </c>
      <c r="K419" s="337" t="s">
        <v>1806</v>
      </c>
      <c r="L419" s="337" t="s">
        <v>1807</v>
      </c>
      <c r="M419" s="337" t="s">
        <v>1808</v>
      </c>
      <c r="N419" s="324" t="s">
        <v>147</v>
      </c>
      <c r="O419" s="332">
        <f t="shared" ref="O419" si="1959">IF(N419="ALTA",5,IF(N419="MEDIO ALTA",4,IF(N419="MEDIA",3,IF(N419="MEDIO BAJA",2,IF(N419="BAJA",1,0)))))</f>
        <v>2</v>
      </c>
      <c r="P419" s="324" t="s">
        <v>139</v>
      </c>
      <c r="Q419" s="332">
        <f t="shared" ref="Q419" si="1960">IF(P419="ALTO",5,IF(P419="MEDIO-ALTO",4,IF(P419="MEDIO",3,IF(P419="MEDIO-BAJO",2,IF(P419="BAJO",1,0)))))</f>
        <v>5</v>
      </c>
      <c r="R419" s="332">
        <f t="shared" ref="R419" si="1961">Q419*O419</f>
        <v>10</v>
      </c>
      <c r="S419" s="128" t="s">
        <v>315</v>
      </c>
      <c r="T419" s="129">
        <f t="shared" si="1886"/>
        <v>1</v>
      </c>
      <c r="U419" s="325">
        <f t="shared" ref="U419" si="1962">ROUND(AVERAGEIF(T419:T421,"&gt;0"),0)</f>
        <v>1</v>
      </c>
      <c r="V419" s="325">
        <f t="shared" ref="V419" si="1963">U419*0.6</f>
        <v>0.6</v>
      </c>
      <c r="W419" s="203" t="s">
        <v>1827</v>
      </c>
      <c r="X419" s="324">
        <f t="shared" ref="X419" si="1964">IF(S419="No_existen",5*$X$10,Y419*$X$10)</f>
        <v>0.15000000000000002</v>
      </c>
      <c r="Y419" s="329">
        <f t="shared" ref="Y419" si="1965">ROUND(AVERAGEIF(Z419:Z421,"&gt;0"),0)</f>
        <v>3</v>
      </c>
      <c r="Z419" s="206">
        <f t="shared" si="1887"/>
        <v>4</v>
      </c>
      <c r="AA419" s="203" t="s">
        <v>318</v>
      </c>
      <c r="AB419" s="203"/>
      <c r="AC419" s="329">
        <f t="shared" ref="AC419" si="1966">IF(S419="No_existen",5*$AC$10,AD419*$AC$10)</f>
        <v>0.15</v>
      </c>
      <c r="AD419" s="325">
        <f t="shared" ref="AD419" si="1967">ROUND(AVERAGEIF(AE419:AE421,"&gt;0"),0)</f>
        <v>1</v>
      </c>
      <c r="AE419" s="202">
        <f t="shared" si="1888"/>
        <v>1</v>
      </c>
      <c r="AF419" s="203" t="s">
        <v>295</v>
      </c>
      <c r="AG419" s="203" t="s">
        <v>1842</v>
      </c>
      <c r="AH419" s="329">
        <f t="shared" ref="AH419" si="1968">IF(S419="No_existen",5*$AH$10,AI419*$AH$10)</f>
        <v>0.1</v>
      </c>
      <c r="AI419" s="325">
        <f t="shared" ref="AI419" si="1969">ROUND(AVERAGEIF(AJ419:AJ421,"&gt;0"),0)</f>
        <v>1</v>
      </c>
      <c r="AJ419" s="202">
        <f t="shared" si="1889"/>
        <v>1</v>
      </c>
      <c r="AK419" s="203" t="s">
        <v>292</v>
      </c>
      <c r="AL419" s="203" t="s">
        <v>307</v>
      </c>
      <c r="AM419" s="329">
        <f t="shared" ref="AM419" si="1970">IF(S419="No_existen",5*$AM$10,AN419*$AM$10)</f>
        <v>0.4</v>
      </c>
      <c r="AN419" s="325">
        <f t="shared" ref="AN419" si="1971">ROUND(AVERAGEIF(AO419:AO421,"&gt;0"),0)</f>
        <v>4</v>
      </c>
      <c r="AO419" s="202">
        <f t="shared" si="1890"/>
        <v>4</v>
      </c>
      <c r="AP419" s="203" t="s">
        <v>613</v>
      </c>
      <c r="AQ419" s="325">
        <f t="shared" ref="AQ419" si="1972">ROUND(AVERAGE(U419,Y419,AD419,AI419,AN419),0)</f>
        <v>2</v>
      </c>
      <c r="AR419" s="325" t="str">
        <f t="shared" ref="AR419" si="1973">IF(AQ419&lt;1.5,"FUERTE",IF(AND(AQ419&gt;=1.5,AQ419&lt;2.5),"ACEPTABLE",IF(AQ419&gt;=5,"INEXISTENTE","DÉBIL")))</f>
        <v>ACEPTABLE</v>
      </c>
      <c r="AS419" s="327">
        <f t="shared" ref="AS419" si="1974">IF(R419=0,0,ROUND((R419*AQ419),0))</f>
        <v>20</v>
      </c>
      <c r="AT419" s="327" t="str">
        <f t="shared" ref="AT419" si="1975">IF(AS419&gt;=36,"GRAVE", IF(AS419&lt;=10, "LEVE", "MODERADO"))</f>
        <v>MODERADO</v>
      </c>
      <c r="AU419" s="337" t="s">
        <v>1851</v>
      </c>
      <c r="AV419" s="338"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4"/>
      <c r="B420" s="324"/>
      <c r="C420" s="325"/>
      <c r="D420" s="336"/>
      <c r="E420" s="325"/>
      <c r="F420" s="324"/>
      <c r="G420" s="203"/>
      <c r="H420" s="203"/>
      <c r="I420" s="128"/>
      <c r="J420" s="324"/>
      <c r="K420" s="337"/>
      <c r="L420" s="337"/>
      <c r="M420" s="337"/>
      <c r="N420" s="324"/>
      <c r="O420" s="332"/>
      <c r="P420" s="324"/>
      <c r="Q420" s="332"/>
      <c r="R420" s="332"/>
      <c r="S420" s="128" t="s">
        <v>315</v>
      </c>
      <c r="T420" s="129">
        <f t="shared" si="1886"/>
        <v>1</v>
      </c>
      <c r="U420" s="325"/>
      <c r="V420" s="325"/>
      <c r="W420" s="203" t="s">
        <v>1828</v>
      </c>
      <c r="X420" s="324"/>
      <c r="Y420" s="329"/>
      <c r="Z420" s="206">
        <f t="shared" si="1887"/>
        <v>2</v>
      </c>
      <c r="AA420" s="203" t="s">
        <v>319</v>
      </c>
      <c r="AB420" s="203"/>
      <c r="AC420" s="329"/>
      <c r="AD420" s="325"/>
      <c r="AE420" s="202">
        <f t="shared" si="1888"/>
        <v>1</v>
      </c>
      <c r="AF420" s="203" t="s">
        <v>295</v>
      </c>
      <c r="AG420" s="203" t="s">
        <v>1843</v>
      </c>
      <c r="AH420" s="329"/>
      <c r="AI420" s="325"/>
      <c r="AJ420" s="202">
        <f t="shared" si="1889"/>
        <v>1</v>
      </c>
      <c r="AK420" s="203" t="s">
        <v>292</v>
      </c>
      <c r="AL420" s="203" t="s">
        <v>300</v>
      </c>
      <c r="AM420" s="329"/>
      <c r="AN420" s="325"/>
      <c r="AO420" s="202">
        <f t="shared" si="1890"/>
        <v>4</v>
      </c>
      <c r="AP420" s="203" t="s">
        <v>613</v>
      </c>
      <c r="AQ420" s="325"/>
      <c r="AR420" s="325"/>
      <c r="AS420" s="327"/>
      <c r="AT420" s="327"/>
      <c r="AU420" s="337"/>
      <c r="AV420" s="338"/>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4"/>
      <c r="B421" s="324"/>
      <c r="C421" s="325"/>
      <c r="D421" s="336"/>
      <c r="E421" s="325"/>
      <c r="F421" s="324"/>
      <c r="G421" s="203"/>
      <c r="H421" s="203"/>
      <c r="I421" s="128"/>
      <c r="J421" s="324"/>
      <c r="K421" s="337"/>
      <c r="L421" s="337"/>
      <c r="M421" s="337"/>
      <c r="N421" s="324"/>
      <c r="O421" s="332"/>
      <c r="P421" s="324"/>
      <c r="Q421" s="332"/>
      <c r="R421" s="332"/>
      <c r="S421" s="128"/>
      <c r="T421" s="129">
        <f t="shared" si="1886"/>
        <v>0</v>
      </c>
      <c r="U421" s="325"/>
      <c r="V421" s="325"/>
      <c r="W421" s="203"/>
      <c r="X421" s="324"/>
      <c r="Y421" s="329"/>
      <c r="Z421" s="206">
        <f t="shared" si="1887"/>
        <v>0</v>
      </c>
      <c r="AA421" s="203"/>
      <c r="AB421" s="203"/>
      <c r="AC421" s="329"/>
      <c r="AD421" s="325"/>
      <c r="AE421" s="202">
        <f t="shared" si="1888"/>
        <v>0</v>
      </c>
      <c r="AF421" s="203"/>
      <c r="AG421" s="203"/>
      <c r="AH421" s="329"/>
      <c r="AI421" s="325"/>
      <c r="AJ421" s="202">
        <f t="shared" si="1889"/>
        <v>0</v>
      </c>
      <c r="AK421" s="203"/>
      <c r="AL421" s="203"/>
      <c r="AM421" s="329"/>
      <c r="AN421" s="325"/>
      <c r="AO421" s="202">
        <f t="shared" si="1890"/>
        <v>0</v>
      </c>
      <c r="AP421" s="203"/>
      <c r="AQ421" s="325"/>
      <c r="AR421" s="325"/>
      <c r="AS421" s="327"/>
      <c r="AT421" s="327"/>
      <c r="AU421" s="337"/>
      <c r="AV421" s="338"/>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4">
        <v>138</v>
      </c>
      <c r="B422" s="324" t="s">
        <v>160</v>
      </c>
      <c r="C422" s="325" t="str">
        <f>+VLOOKUP(B422,$A$568:$B$606,2,0)</f>
        <v>FRANCISCO ANTORIO URIBE GOMEZ</v>
      </c>
      <c r="D422" s="336" t="s">
        <v>162</v>
      </c>
      <c r="E422" s="325"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4" t="s">
        <v>265</v>
      </c>
      <c r="G422" s="203" t="s">
        <v>260</v>
      </c>
      <c r="H422" s="203" t="s">
        <v>112</v>
      </c>
      <c r="I422" s="128" t="s">
        <v>1792</v>
      </c>
      <c r="J422" s="324" t="s">
        <v>113</v>
      </c>
      <c r="K422" s="324" t="s">
        <v>1809</v>
      </c>
      <c r="L422" s="324" t="s">
        <v>1810</v>
      </c>
      <c r="M422" s="324" t="s">
        <v>1811</v>
      </c>
      <c r="N422" s="324" t="s">
        <v>147</v>
      </c>
      <c r="O422" s="332">
        <f t="shared" ref="O422" si="1976">IF(N422="ALTA",5,IF(N422="MEDIO ALTA",4,IF(N422="MEDIA",3,IF(N422="MEDIO BAJA",2,IF(N422="BAJA",1,0)))))</f>
        <v>2</v>
      </c>
      <c r="P422" s="324" t="s">
        <v>140</v>
      </c>
      <c r="Q422" s="332">
        <f t="shared" ref="Q422" si="1977">IF(P422="ALTO",5,IF(P422="MEDIO-ALTO",4,IF(P422="MEDIO",3,IF(P422="MEDIO-BAJO",2,IF(P422="BAJO",1,0)))))</f>
        <v>3</v>
      </c>
      <c r="R422" s="332">
        <f t="shared" ref="R422" si="1978">Q422*O422</f>
        <v>6</v>
      </c>
      <c r="S422" s="128" t="s">
        <v>386</v>
      </c>
      <c r="T422" s="129">
        <f t="shared" si="1886"/>
        <v>4</v>
      </c>
      <c r="U422" s="325">
        <f t="shared" ref="U422" si="1979">ROUND(AVERAGEIF(T422:T424,"&gt;0"),0)</f>
        <v>4</v>
      </c>
      <c r="V422" s="325">
        <f t="shared" ref="V422" si="1980">U422*0.6</f>
        <v>2.4</v>
      </c>
      <c r="W422" s="203" t="s">
        <v>1829</v>
      </c>
      <c r="X422" s="324">
        <f t="shared" ref="X422" si="1981">IF(S422="No_existen",5*$X$10,Y422*$X$10)</f>
        <v>0.2</v>
      </c>
      <c r="Y422" s="329">
        <f t="shared" ref="Y422" si="1982">ROUND(AVERAGEIF(Z422:Z424,"&gt;0"),0)</f>
        <v>4</v>
      </c>
      <c r="Z422" s="206">
        <f t="shared" si="1887"/>
        <v>4</v>
      </c>
      <c r="AA422" s="203" t="s">
        <v>318</v>
      </c>
      <c r="AB422" s="203"/>
      <c r="AC422" s="329">
        <f t="shared" ref="AC422" si="1983">IF(S422="No_existen",5*$AC$10,AD422*$AC$10)</f>
        <v>0.15</v>
      </c>
      <c r="AD422" s="325">
        <f t="shared" ref="AD422" si="1984">ROUND(AVERAGEIF(AE422:AE424,"&gt;0"),0)</f>
        <v>1</v>
      </c>
      <c r="AE422" s="202">
        <f t="shared" si="1888"/>
        <v>1</v>
      </c>
      <c r="AF422" s="203" t="s">
        <v>295</v>
      </c>
      <c r="AG422" s="203" t="s">
        <v>1844</v>
      </c>
      <c r="AH422" s="329">
        <f t="shared" ref="AH422" si="1985">IF(S422="No_existen",5*$AH$10,AI422*$AH$10)</f>
        <v>0.1</v>
      </c>
      <c r="AI422" s="325">
        <f t="shared" ref="AI422" si="1986">ROUND(AVERAGEIF(AJ422:AJ424,"&gt;0"),0)</f>
        <v>1</v>
      </c>
      <c r="AJ422" s="202">
        <f t="shared" si="1889"/>
        <v>1</v>
      </c>
      <c r="AK422" s="203" t="s">
        <v>292</v>
      </c>
      <c r="AL422" s="203" t="s">
        <v>299</v>
      </c>
      <c r="AM422" s="329">
        <f t="shared" ref="AM422" si="1987">IF(S422="No_existen",5*$AM$10,AN422*$AM$10)</f>
        <v>0.1</v>
      </c>
      <c r="AN422" s="325">
        <f t="shared" ref="AN422" si="1988">ROUND(AVERAGEIF(AO422:AO424,"&gt;0"),0)</f>
        <v>1</v>
      </c>
      <c r="AO422" s="202">
        <f t="shared" si="1890"/>
        <v>1</v>
      </c>
      <c r="AP422" s="203" t="s">
        <v>614</v>
      </c>
      <c r="AQ422" s="325">
        <f t="shared" ref="AQ422" si="1989">ROUND(AVERAGE(U422,Y422,AD422,AI422,AN422),0)</f>
        <v>2</v>
      </c>
      <c r="AR422" s="325" t="str">
        <f t="shared" ref="AR422" si="1990">IF(AQ422&lt;1.5,"FUERTE",IF(AND(AQ422&gt;=1.5,AQ422&lt;2.5),"ACEPTABLE",IF(AQ422&gt;=5,"INEXISTENTE","DÉBIL")))</f>
        <v>ACEPTABLE</v>
      </c>
      <c r="AS422" s="327">
        <f t="shared" ref="AS422" si="1991">IF(R422=0,0,ROUND((R422*AQ422),0))</f>
        <v>12</v>
      </c>
      <c r="AT422" s="327" t="str">
        <f t="shared" ref="AT422" si="1992">IF(AS422&gt;=36,"GRAVE", IF(AS422&lt;=10, "LEVE", "MODERADO"))</f>
        <v>MODERADO</v>
      </c>
      <c r="AU422" s="334" t="s">
        <v>1853</v>
      </c>
      <c r="AV422" s="335">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4"/>
      <c r="B423" s="324"/>
      <c r="C423" s="325"/>
      <c r="D423" s="336"/>
      <c r="E423" s="325"/>
      <c r="F423" s="324"/>
      <c r="G423" s="203" t="s">
        <v>260</v>
      </c>
      <c r="H423" s="203" t="s">
        <v>34</v>
      </c>
      <c r="I423" s="209" t="s">
        <v>1793</v>
      </c>
      <c r="J423" s="324"/>
      <c r="K423" s="324"/>
      <c r="L423" s="324"/>
      <c r="M423" s="324"/>
      <c r="N423" s="324"/>
      <c r="O423" s="332"/>
      <c r="P423" s="324"/>
      <c r="Q423" s="332"/>
      <c r="R423" s="332"/>
      <c r="S423" s="128" t="s">
        <v>386</v>
      </c>
      <c r="T423" s="129">
        <f t="shared" si="1886"/>
        <v>4</v>
      </c>
      <c r="U423" s="325"/>
      <c r="V423" s="325"/>
      <c r="W423" s="203" t="s">
        <v>1830</v>
      </c>
      <c r="X423" s="324"/>
      <c r="Y423" s="329"/>
      <c r="Z423" s="206">
        <f t="shared" si="1887"/>
        <v>4</v>
      </c>
      <c r="AA423" s="203" t="s">
        <v>318</v>
      </c>
      <c r="AB423" s="203"/>
      <c r="AC423" s="329"/>
      <c r="AD423" s="325"/>
      <c r="AE423" s="202">
        <f t="shared" si="1888"/>
        <v>1</v>
      </c>
      <c r="AF423" s="203" t="s">
        <v>295</v>
      </c>
      <c r="AG423" s="203" t="s">
        <v>1845</v>
      </c>
      <c r="AH423" s="329"/>
      <c r="AI423" s="325"/>
      <c r="AJ423" s="202">
        <f t="shared" si="1889"/>
        <v>1</v>
      </c>
      <c r="AK423" s="203" t="s">
        <v>292</v>
      </c>
      <c r="AL423" s="203" t="s">
        <v>300</v>
      </c>
      <c r="AM423" s="329"/>
      <c r="AN423" s="325"/>
      <c r="AO423" s="202">
        <f t="shared" si="1890"/>
        <v>1</v>
      </c>
      <c r="AP423" s="203" t="s">
        <v>614</v>
      </c>
      <c r="AQ423" s="325"/>
      <c r="AR423" s="325"/>
      <c r="AS423" s="327"/>
      <c r="AT423" s="327"/>
      <c r="AU423" s="334"/>
      <c r="AV423" s="334"/>
      <c r="AW423" s="203"/>
      <c r="AX423" s="203"/>
      <c r="AY423" s="130"/>
      <c r="AZ423" s="131"/>
      <c r="BA423" s="207"/>
      <c r="BB423" s="145"/>
      <c r="BC423" s="145"/>
      <c r="BD423" s="145"/>
      <c r="BE423" s="145"/>
      <c r="BF423" s="145"/>
      <c r="BG423" s="145"/>
      <c r="BH423" s="145"/>
    </row>
    <row r="424" spans="1:60" ht="63.75" hidden="1" customHeight="1" x14ac:dyDescent="0.2">
      <c r="A424" s="324"/>
      <c r="B424" s="324"/>
      <c r="C424" s="325"/>
      <c r="D424" s="336"/>
      <c r="E424" s="325"/>
      <c r="F424" s="324"/>
      <c r="G424" s="203"/>
      <c r="H424" s="203"/>
      <c r="I424" s="203"/>
      <c r="J424" s="324"/>
      <c r="K424" s="324"/>
      <c r="L424" s="324"/>
      <c r="M424" s="324"/>
      <c r="N424" s="324"/>
      <c r="O424" s="332"/>
      <c r="P424" s="324"/>
      <c r="Q424" s="332"/>
      <c r="R424" s="332"/>
      <c r="S424" s="128"/>
      <c r="T424" s="129">
        <f t="shared" si="1886"/>
        <v>0</v>
      </c>
      <c r="U424" s="325"/>
      <c r="V424" s="325"/>
      <c r="W424" s="203"/>
      <c r="X424" s="324"/>
      <c r="Y424" s="329"/>
      <c r="Z424" s="206">
        <f t="shared" si="1887"/>
        <v>0</v>
      </c>
      <c r="AA424" s="203"/>
      <c r="AB424" s="203"/>
      <c r="AC424" s="329"/>
      <c r="AD424" s="325"/>
      <c r="AE424" s="202">
        <f t="shared" si="1888"/>
        <v>0</v>
      </c>
      <c r="AF424" s="203"/>
      <c r="AG424" s="203"/>
      <c r="AH424" s="329"/>
      <c r="AI424" s="325"/>
      <c r="AJ424" s="202">
        <f t="shared" si="1889"/>
        <v>0</v>
      </c>
      <c r="AK424" s="203"/>
      <c r="AL424" s="203"/>
      <c r="AM424" s="329"/>
      <c r="AN424" s="325"/>
      <c r="AO424" s="202">
        <f t="shared" si="1890"/>
        <v>0</v>
      </c>
      <c r="AP424" s="203"/>
      <c r="AQ424" s="325"/>
      <c r="AR424" s="325"/>
      <c r="AS424" s="327"/>
      <c r="AT424" s="327"/>
      <c r="AU424" s="334"/>
      <c r="AV424" s="334"/>
      <c r="AW424" s="203"/>
      <c r="AX424" s="203"/>
      <c r="AY424" s="130"/>
      <c r="AZ424" s="131"/>
      <c r="BA424" s="207"/>
      <c r="BB424" s="145"/>
      <c r="BC424" s="145"/>
      <c r="BD424" s="145"/>
      <c r="BE424" s="145"/>
      <c r="BF424" s="145"/>
      <c r="BG424" s="145"/>
      <c r="BH424" s="145"/>
    </row>
    <row r="425" spans="1:60" ht="63.75" hidden="1" customHeight="1" x14ac:dyDescent="0.2">
      <c r="A425" s="324">
        <v>139</v>
      </c>
      <c r="B425" s="324" t="s">
        <v>160</v>
      </c>
      <c r="C425" s="325" t="str">
        <f>+VLOOKUP(B425,$A$568:$B$606,2,0)</f>
        <v>FRANCISCO ANTORIO URIBE GOMEZ</v>
      </c>
      <c r="D425" s="336" t="s">
        <v>166</v>
      </c>
      <c r="E425" s="325"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4" t="s">
        <v>265</v>
      </c>
      <c r="G425" s="203" t="s">
        <v>260</v>
      </c>
      <c r="H425" s="203" t="s">
        <v>34</v>
      </c>
      <c r="I425" s="128" t="s">
        <v>1794</v>
      </c>
      <c r="J425" s="324" t="s">
        <v>107</v>
      </c>
      <c r="K425" s="324" t="s">
        <v>1812</v>
      </c>
      <c r="L425" s="324" t="s">
        <v>1813</v>
      </c>
      <c r="M425" s="324" t="s">
        <v>1814</v>
      </c>
      <c r="N425" s="324" t="s">
        <v>127</v>
      </c>
      <c r="O425" s="332">
        <f t="shared" ref="O425" si="1993">IF(N425="ALTA",5,IF(N425="MEDIO ALTA",4,IF(N425="MEDIA",3,IF(N425="MEDIO BAJA",2,IF(N425="BAJA",1,0)))))</f>
        <v>1</v>
      </c>
      <c r="P425" s="324" t="s">
        <v>209</v>
      </c>
      <c r="Q425" s="332">
        <f t="shared" ref="Q425" si="1994">IF(P425="ALTO",5,IF(P425="MEDIO-ALTO",4,IF(P425="MEDIO",3,IF(P425="MEDIO-BAJO",2,IF(P425="BAJO",1,0)))))</f>
        <v>4</v>
      </c>
      <c r="R425" s="332">
        <f t="shared" ref="R425" si="1995">Q425*O425</f>
        <v>4</v>
      </c>
      <c r="S425" s="128" t="s">
        <v>315</v>
      </c>
      <c r="T425" s="129">
        <f t="shared" si="1886"/>
        <v>1</v>
      </c>
      <c r="U425" s="325">
        <f t="shared" ref="U425" si="1996">ROUND(AVERAGEIF(T425:T427,"&gt;0"),0)</f>
        <v>1</v>
      </c>
      <c r="V425" s="325">
        <f t="shared" ref="V425" si="1997">U425*0.6</f>
        <v>0.6</v>
      </c>
      <c r="W425" s="203" t="s">
        <v>1831</v>
      </c>
      <c r="X425" s="324">
        <f t="shared" ref="X425" si="1998">IF(S425="No_existen",5*$X$10,Y425*$X$10)</f>
        <v>0.1</v>
      </c>
      <c r="Y425" s="329">
        <f t="shared" ref="Y425" si="1999">ROUND(AVERAGEIF(Z425:Z427,"&gt;0"),0)</f>
        <v>2</v>
      </c>
      <c r="Z425" s="206">
        <f t="shared" si="1887"/>
        <v>2</v>
      </c>
      <c r="AA425" s="203" t="s">
        <v>319</v>
      </c>
      <c r="AB425" s="203"/>
      <c r="AC425" s="329">
        <f t="shared" ref="AC425" si="2000">IF(S425="No_existen",5*$AC$10,AD425*$AC$10)</f>
        <v>0.15</v>
      </c>
      <c r="AD425" s="325">
        <f t="shared" ref="AD425" si="2001">ROUND(AVERAGEIF(AE425:AE427,"&gt;0"),0)</f>
        <v>1</v>
      </c>
      <c r="AE425" s="202">
        <f t="shared" si="1888"/>
        <v>1</v>
      </c>
      <c r="AF425" s="203" t="s">
        <v>295</v>
      </c>
      <c r="AG425" s="203" t="s">
        <v>1846</v>
      </c>
      <c r="AH425" s="329">
        <f t="shared" ref="AH425" si="2002">IF(S425="No_existen",5*$AH$10,AI425*$AH$10)</f>
        <v>0.1</v>
      </c>
      <c r="AI425" s="325">
        <f t="shared" ref="AI425" si="2003">ROUND(AVERAGEIF(AJ425:AJ427,"&gt;0"),0)</f>
        <v>1</v>
      </c>
      <c r="AJ425" s="202">
        <f t="shared" si="1889"/>
        <v>1</v>
      </c>
      <c r="AK425" s="203" t="s">
        <v>292</v>
      </c>
      <c r="AL425" s="203" t="s">
        <v>449</v>
      </c>
      <c r="AM425" s="329">
        <f t="shared" ref="AM425" si="2004">IF(S425="No_existen",5*$AM$10,AN425*$AM$10)</f>
        <v>0.1</v>
      </c>
      <c r="AN425" s="325">
        <f t="shared" ref="AN425" si="2005">ROUND(AVERAGEIF(AO425:AO427,"&gt;0"),0)</f>
        <v>1</v>
      </c>
      <c r="AO425" s="202">
        <f t="shared" si="1890"/>
        <v>1</v>
      </c>
      <c r="AP425" s="203" t="s">
        <v>614</v>
      </c>
      <c r="AQ425" s="325">
        <f t="shared" ref="AQ425" si="2006">ROUND(AVERAGE(U425,Y425,AD425,AI425,AN425),0)</f>
        <v>1</v>
      </c>
      <c r="AR425" s="325" t="str">
        <f t="shared" ref="AR425" si="2007">IF(AQ425&lt;1.5,"FUERTE",IF(AND(AQ425&gt;=1.5,AQ425&lt;2.5),"ACEPTABLE",IF(AQ425&gt;=5,"INEXISTENTE","DÉBIL")))</f>
        <v>FUERTE</v>
      </c>
      <c r="AS425" s="327">
        <f t="shared" ref="AS425" si="2008">IF(R425=0,0,ROUND((R425*AQ425),0))</f>
        <v>4</v>
      </c>
      <c r="AT425" s="327" t="str">
        <f t="shared" ref="AT425" si="2009">IF(AS425&gt;=36,"GRAVE", IF(AS425&lt;=10, "LEVE", "MODERADO"))</f>
        <v>LEVE</v>
      </c>
      <c r="AU425" s="336" t="s">
        <v>1854</v>
      </c>
      <c r="AV425" s="341">
        <v>0.1</v>
      </c>
      <c r="AW425" s="203" t="s">
        <v>89</v>
      </c>
      <c r="AX425" s="203"/>
      <c r="AY425" s="130"/>
      <c r="AZ425" s="131"/>
      <c r="BA425" s="207"/>
      <c r="BB425" s="145"/>
      <c r="BC425" s="145"/>
      <c r="BD425" s="145"/>
      <c r="BE425" s="145"/>
      <c r="BF425" s="145"/>
      <c r="BG425" s="145"/>
      <c r="BH425" s="145"/>
    </row>
    <row r="426" spans="1:60" ht="63.75" hidden="1" customHeight="1" x14ac:dyDescent="0.2">
      <c r="A426" s="324"/>
      <c r="B426" s="324"/>
      <c r="C426" s="325"/>
      <c r="D426" s="336"/>
      <c r="E426" s="325"/>
      <c r="F426" s="324"/>
      <c r="G426" s="203"/>
      <c r="H426" s="203"/>
      <c r="I426" s="203"/>
      <c r="J426" s="324"/>
      <c r="K426" s="324"/>
      <c r="L426" s="324"/>
      <c r="M426" s="324"/>
      <c r="N426" s="324"/>
      <c r="O426" s="332"/>
      <c r="P426" s="324"/>
      <c r="Q426" s="332"/>
      <c r="R426" s="332"/>
      <c r="S426" s="128"/>
      <c r="T426" s="129">
        <f t="shared" si="1886"/>
        <v>0</v>
      </c>
      <c r="U426" s="325"/>
      <c r="V426" s="325"/>
      <c r="W426" s="203"/>
      <c r="X426" s="324"/>
      <c r="Y426" s="329"/>
      <c r="Z426" s="206">
        <f t="shared" si="1887"/>
        <v>0</v>
      </c>
      <c r="AA426" s="203"/>
      <c r="AB426" s="203"/>
      <c r="AC426" s="329"/>
      <c r="AD426" s="325"/>
      <c r="AE426" s="202">
        <f t="shared" si="1888"/>
        <v>0</v>
      </c>
      <c r="AF426" s="203"/>
      <c r="AG426" s="203"/>
      <c r="AH426" s="329"/>
      <c r="AI426" s="325"/>
      <c r="AJ426" s="202">
        <f t="shared" si="1889"/>
        <v>0</v>
      </c>
      <c r="AK426" s="203"/>
      <c r="AL426" s="203"/>
      <c r="AM426" s="329"/>
      <c r="AN426" s="325"/>
      <c r="AO426" s="202">
        <f t="shared" si="1890"/>
        <v>0</v>
      </c>
      <c r="AP426" s="203"/>
      <c r="AQ426" s="325"/>
      <c r="AR426" s="325"/>
      <c r="AS426" s="327"/>
      <c r="AT426" s="327"/>
      <c r="AU426" s="336"/>
      <c r="AV426" s="336"/>
      <c r="AW426" s="203" t="s">
        <v>89</v>
      </c>
      <c r="AX426" s="203"/>
      <c r="AY426" s="130"/>
      <c r="AZ426" s="131"/>
      <c r="BA426" s="207"/>
      <c r="BB426" s="145"/>
      <c r="BC426" s="145"/>
      <c r="BD426" s="145"/>
      <c r="BE426" s="145"/>
      <c r="BF426" s="145"/>
      <c r="BG426" s="145"/>
      <c r="BH426" s="145"/>
    </row>
    <row r="427" spans="1:60" ht="63.75" hidden="1" customHeight="1" x14ac:dyDescent="0.2">
      <c r="A427" s="324"/>
      <c r="B427" s="324"/>
      <c r="C427" s="325"/>
      <c r="D427" s="336"/>
      <c r="E427" s="325"/>
      <c r="F427" s="324"/>
      <c r="G427" s="203"/>
      <c r="H427" s="203"/>
      <c r="I427" s="203"/>
      <c r="J427" s="324"/>
      <c r="K427" s="324"/>
      <c r="L427" s="324"/>
      <c r="M427" s="324"/>
      <c r="N427" s="324"/>
      <c r="O427" s="332"/>
      <c r="P427" s="324"/>
      <c r="Q427" s="332"/>
      <c r="R427" s="332"/>
      <c r="S427" s="128"/>
      <c r="T427" s="129">
        <f t="shared" si="1886"/>
        <v>0</v>
      </c>
      <c r="U427" s="325"/>
      <c r="V427" s="325"/>
      <c r="W427" s="203"/>
      <c r="X427" s="324"/>
      <c r="Y427" s="329"/>
      <c r="Z427" s="206">
        <f t="shared" si="1887"/>
        <v>0</v>
      </c>
      <c r="AA427" s="203"/>
      <c r="AB427" s="203"/>
      <c r="AC427" s="329"/>
      <c r="AD427" s="325"/>
      <c r="AE427" s="202">
        <f t="shared" si="1888"/>
        <v>0</v>
      </c>
      <c r="AF427" s="203"/>
      <c r="AG427" s="203"/>
      <c r="AH427" s="329"/>
      <c r="AI427" s="325"/>
      <c r="AJ427" s="202">
        <f t="shared" si="1889"/>
        <v>0</v>
      </c>
      <c r="AK427" s="203"/>
      <c r="AL427" s="203"/>
      <c r="AM427" s="329"/>
      <c r="AN427" s="325"/>
      <c r="AO427" s="202">
        <f t="shared" si="1890"/>
        <v>0</v>
      </c>
      <c r="AP427" s="203"/>
      <c r="AQ427" s="325"/>
      <c r="AR427" s="325"/>
      <c r="AS427" s="327"/>
      <c r="AT427" s="327"/>
      <c r="AU427" s="336"/>
      <c r="AV427" s="336"/>
      <c r="AW427" s="203" t="s">
        <v>89</v>
      </c>
      <c r="AX427" s="203"/>
      <c r="AY427" s="130"/>
      <c r="AZ427" s="131"/>
      <c r="BA427" s="207"/>
      <c r="BB427" s="145"/>
      <c r="BC427" s="145"/>
      <c r="BD427" s="145"/>
      <c r="BE427" s="145"/>
      <c r="BF427" s="145"/>
      <c r="BG427" s="145"/>
      <c r="BH427" s="145"/>
    </row>
    <row r="428" spans="1:60" ht="63.75" hidden="1" customHeight="1" x14ac:dyDescent="0.2">
      <c r="A428" s="324">
        <v>140</v>
      </c>
      <c r="B428" s="324" t="s">
        <v>160</v>
      </c>
      <c r="C428" s="325" t="str">
        <f>+VLOOKUP(B428,$A$568:$B$606,2,0)</f>
        <v>FRANCISCO ANTORIO URIBE GOMEZ</v>
      </c>
      <c r="D428" s="336" t="s">
        <v>162</v>
      </c>
      <c r="E428" s="325"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4" t="s">
        <v>265</v>
      </c>
      <c r="G428" s="203" t="s">
        <v>260</v>
      </c>
      <c r="H428" s="203" t="s">
        <v>37</v>
      </c>
      <c r="I428" s="127" t="s">
        <v>1795</v>
      </c>
      <c r="J428" s="324" t="s">
        <v>107</v>
      </c>
      <c r="K428" s="337" t="s">
        <v>1815</v>
      </c>
      <c r="L428" s="337" t="s">
        <v>1816</v>
      </c>
      <c r="M428" s="337" t="s">
        <v>1817</v>
      </c>
      <c r="N428" s="324" t="s">
        <v>104</v>
      </c>
      <c r="O428" s="332">
        <f t="shared" ref="O428" si="2010">IF(N428="ALTA",5,IF(N428="MEDIO ALTA",4,IF(N428="MEDIA",3,IF(N428="MEDIO BAJA",2,IF(N428="BAJA",1,0)))))</f>
        <v>3</v>
      </c>
      <c r="P428" s="324" t="s">
        <v>209</v>
      </c>
      <c r="Q428" s="332">
        <f t="shared" ref="Q428" si="2011">IF(P428="ALTO",5,IF(P428="MEDIO-ALTO",4,IF(P428="MEDIO",3,IF(P428="MEDIO-BAJO",2,IF(P428="BAJO",1,0)))))</f>
        <v>4</v>
      </c>
      <c r="R428" s="332">
        <f t="shared" ref="R428" si="2012">Q428*O428</f>
        <v>12</v>
      </c>
      <c r="S428" s="128" t="s">
        <v>315</v>
      </c>
      <c r="T428" s="129">
        <f t="shared" si="1886"/>
        <v>1</v>
      </c>
      <c r="U428" s="325">
        <f t="shared" ref="U428" si="2013">ROUND(AVERAGEIF(T428:T430,"&gt;0"),0)</f>
        <v>1</v>
      </c>
      <c r="V428" s="325">
        <f t="shared" ref="V428" si="2014">U428*0.6</f>
        <v>0.6</v>
      </c>
      <c r="W428" s="207" t="s">
        <v>1832</v>
      </c>
      <c r="X428" s="324">
        <f t="shared" ref="X428" si="2015">IF(S428="No_existen",5*$X$10,Y428*$X$10)</f>
        <v>0.15000000000000002</v>
      </c>
      <c r="Y428" s="329">
        <f t="shared" ref="Y428" si="2016">ROUND(AVERAGEIF(Z428:Z430,"&gt;0"),0)</f>
        <v>3</v>
      </c>
      <c r="Z428" s="206">
        <f t="shared" si="1887"/>
        <v>4</v>
      </c>
      <c r="AA428" s="203" t="s">
        <v>318</v>
      </c>
      <c r="AB428" s="203"/>
      <c r="AC428" s="329">
        <f t="shared" ref="AC428" si="2017">IF(S428="No_existen",5*$AC$10,AD428*$AC$10)</f>
        <v>0.15</v>
      </c>
      <c r="AD428" s="325">
        <f t="shared" ref="AD428" si="2018">ROUND(AVERAGEIF(AE428:AE430,"&gt;0"),0)</f>
        <v>1</v>
      </c>
      <c r="AE428" s="202">
        <f t="shared" si="1888"/>
        <v>1</v>
      </c>
      <c r="AF428" s="203" t="s">
        <v>295</v>
      </c>
      <c r="AG428" s="203" t="s">
        <v>1847</v>
      </c>
      <c r="AH428" s="329">
        <f t="shared" ref="AH428" si="2019">IF(S428="No_existen",5*$AH$10,AI428*$AH$10)</f>
        <v>0.1</v>
      </c>
      <c r="AI428" s="325">
        <f t="shared" ref="AI428" si="2020">ROUND(AVERAGEIF(AJ428:AJ430,"&gt;0"),0)</f>
        <v>1</v>
      </c>
      <c r="AJ428" s="202">
        <f t="shared" si="1889"/>
        <v>1</v>
      </c>
      <c r="AK428" s="203" t="s">
        <v>292</v>
      </c>
      <c r="AL428" s="203" t="s">
        <v>307</v>
      </c>
      <c r="AM428" s="329">
        <f t="shared" ref="AM428" si="2021">IF(S428="No_existen",5*$AM$10,AN428*$AM$10)</f>
        <v>0.1</v>
      </c>
      <c r="AN428" s="325">
        <f t="shared" ref="AN428" si="2022">ROUND(AVERAGEIF(AO428:AO430,"&gt;0"),0)</f>
        <v>1</v>
      </c>
      <c r="AO428" s="202">
        <f t="shared" si="1890"/>
        <v>1</v>
      </c>
      <c r="AP428" s="203" t="s">
        <v>614</v>
      </c>
      <c r="AQ428" s="325">
        <f t="shared" ref="AQ428" si="2023">ROUND(AVERAGE(U428,Y428,AD428,AI428,AN428),0)</f>
        <v>1</v>
      </c>
      <c r="AR428" s="325" t="str">
        <f t="shared" ref="AR428" si="2024">IF(AQ428&lt;1.5,"FUERTE",IF(AND(AQ428&gt;=1.5,AQ428&lt;2.5),"ACEPTABLE",IF(AQ428&gt;=5,"INEXISTENTE","DÉBIL")))</f>
        <v>FUERTE</v>
      </c>
      <c r="AS428" s="327">
        <f t="shared" ref="AS428" si="2025">IF(R428=0,0,ROUND((R428*AQ428),0))</f>
        <v>12</v>
      </c>
      <c r="AT428" s="327" t="str">
        <f t="shared" ref="AT428" si="2026">IF(AS428&gt;=36,"GRAVE", IF(AS428&lt;=10, "LEVE", "MODERADO"))</f>
        <v>MODERADO</v>
      </c>
      <c r="AU428" s="337" t="s">
        <v>1855</v>
      </c>
      <c r="AV428" s="338">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4"/>
      <c r="B429" s="324"/>
      <c r="C429" s="325"/>
      <c r="D429" s="336"/>
      <c r="E429" s="325"/>
      <c r="F429" s="324"/>
      <c r="G429" s="203" t="s">
        <v>260</v>
      </c>
      <c r="H429" s="203" t="s">
        <v>34</v>
      </c>
      <c r="I429" s="127" t="s">
        <v>1796</v>
      </c>
      <c r="J429" s="324"/>
      <c r="K429" s="337"/>
      <c r="L429" s="337"/>
      <c r="M429" s="337"/>
      <c r="N429" s="324"/>
      <c r="O429" s="332"/>
      <c r="P429" s="324"/>
      <c r="Q429" s="332"/>
      <c r="R429" s="332"/>
      <c r="S429" s="128" t="s">
        <v>315</v>
      </c>
      <c r="T429" s="129">
        <f t="shared" si="1886"/>
        <v>1</v>
      </c>
      <c r="U429" s="325"/>
      <c r="V429" s="325"/>
      <c r="W429" s="203" t="s">
        <v>1833</v>
      </c>
      <c r="X429" s="324"/>
      <c r="Y429" s="329"/>
      <c r="Z429" s="206">
        <f t="shared" si="1887"/>
        <v>2</v>
      </c>
      <c r="AA429" s="203" t="s">
        <v>319</v>
      </c>
      <c r="AB429" s="203"/>
      <c r="AC429" s="329"/>
      <c r="AD429" s="325"/>
      <c r="AE429" s="202">
        <f t="shared" si="1888"/>
        <v>1</v>
      </c>
      <c r="AF429" s="203" t="s">
        <v>295</v>
      </c>
      <c r="AG429" s="203" t="s">
        <v>1847</v>
      </c>
      <c r="AH429" s="329"/>
      <c r="AI429" s="325"/>
      <c r="AJ429" s="202">
        <f t="shared" si="1889"/>
        <v>1</v>
      </c>
      <c r="AK429" s="203" t="s">
        <v>292</v>
      </c>
      <c r="AL429" s="203" t="s">
        <v>307</v>
      </c>
      <c r="AM429" s="329"/>
      <c r="AN429" s="325"/>
      <c r="AO429" s="202">
        <f t="shared" si="1890"/>
        <v>1</v>
      </c>
      <c r="AP429" s="203" t="s">
        <v>614</v>
      </c>
      <c r="AQ429" s="325"/>
      <c r="AR429" s="325"/>
      <c r="AS429" s="327"/>
      <c r="AT429" s="327"/>
      <c r="AU429" s="337"/>
      <c r="AV429" s="337"/>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4"/>
      <c r="B430" s="324"/>
      <c r="C430" s="325"/>
      <c r="D430" s="336"/>
      <c r="E430" s="325"/>
      <c r="F430" s="324"/>
      <c r="G430" s="203"/>
      <c r="H430" s="203"/>
      <c r="I430" s="203"/>
      <c r="J430" s="324"/>
      <c r="K430" s="337"/>
      <c r="L430" s="337"/>
      <c r="M430" s="337"/>
      <c r="N430" s="324"/>
      <c r="O430" s="332"/>
      <c r="P430" s="324"/>
      <c r="Q430" s="332"/>
      <c r="R430" s="332"/>
      <c r="S430" s="128"/>
      <c r="T430" s="129">
        <f t="shared" si="1886"/>
        <v>0</v>
      </c>
      <c r="U430" s="325"/>
      <c r="V430" s="325"/>
      <c r="W430" s="203"/>
      <c r="X430" s="324"/>
      <c r="Y430" s="329"/>
      <c r="Z430" s="206">
        <f t="shared" si="1887"/>
        <v>0</v>
      </c>
      <c r="AA430" s="203"/>
      <c r="AB430" s="203"/>
      <c r="AC430" s="329"/>
      <c r="AD430" s="325"/>
      <c r="AE430" s="202">
        <f t="shared" si="1888"/>
        <v>0</v>
      </c>
      <c r="AF430" s="203"/>
      <c r="AG430" s="203"/>
      <c r="AH430" s="329"/>
      <c r="AI430" s="325"/>
      <c r="AJ430" s="202">
        <f t="shared" si="1889"/>
        <v>0</v>
      </c>
      <c r="AK430" s="203"/>
      <c r="AL430" s="203"/>
      <c r="AM430" s="329"/>
      <c r="AN430" s="325"/>
      <c r="AO430" s="202">
        <f t="shared" si="1890"/>
        <v>0</v>
      </c>
      <c r="AP430" s="203"/>
      <c r="AQ430" s="325"/>
      <c r="AR430" s="325"/>
      <c r="AS430" s="327"/>
      <c r="AT430" s="327"/>
      <c r="AU430" s="337"/>
      <c r="AV430" s="337"/>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4">
        <v>141</v>
      </c>
      <c r="B431" s="324" t="s">
        <v>160</v>
      </c>
      <c r="C431" s="325" t="str">
        <f>+VLOOKUP(B431,$A$568:$B$606,2,0)</f>
        <v>FRANCISCO ANTORIO URIBE GOMEZ</v>
      </c>
      <c r="D431" s="336" t="s">
        <v>162</v>
      </c>
      <c r="E431" s="325"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4" t="s">
        <v>264</v>
      </c>
      <c r="G431" s="203" t="s">
        <v>260</v>
      </c>
      <c r="H431" s="203" t="s">
        <v>38</v>
      </c>
      <c r="I431" s="167" t="s">
        <v>1797</v>
      </c>
      <c r="J431" s="324" t="s">
        <v>111</v>
      </c>
      <c r="K431" s="324" t="s">
        <v>1818</v>
      </c>
      <c r="L431" s="324" t="s">
        <v>1819</v>
      </c>
      <c r="M431" s="324" t="s">
        <v>1820</v>
      </c>
      <c r="N431" s="324" t="s">
        <v>104</v>
      </c>
      <c r="O431" s="332">
        <f t="shared" ref="O431" si="2027">IF(N431="ALTA",5,IF(N431="MEDIO ALTA",4,IF(N431="MEDIA",3,IF(N431="MEDIO BAJA",2,IF(N431="BAJA",1,0)))))</f>
        <v>3</v>
      </c>
      <c r="P431" s="324" t="s">
        <v>140</v>
      </c>
      <c r="Q431" s="332">
        <f t="shared" ref="Q431" si="2028">IF(P431="ALTO",5,IF(P431="MEDIO-ALTO",4,IF(P431="MEDIO",3,IF(P431="MEDIO-BAJO",2,IF(P431="BAJO",1,0)))))</f>
        <v>3</v>
      </c>
      <c r="R431" s="332">
        <f t="shared" ref="R431" si="2029">Q431*O431</f>
        <v>9</v>
      </c>
      <c r="S431" s="128" t="s">
        <v>315</v>
      </c>
      <c r="T431" s="129">
        <f t="shared" si="1886"/>
        <v>1</v>
      </c>
      <c r="U431" s="325">
        <f t="shared" ref="U431" si="2030">ROUND(AVERAGEIF(T431:T433,"&gt;0"),0)</f>
        <v>1</v>
      </c>
      <c r="V431" s="325">
        <f t="shared" ref="V431" si="2031">U431*0.6</f>
        <v>0.6</v>
      </c>
      <c r="W431" s="203" t="s">
        <v>1834</v>
      </c>
      <c r="X431" s="324">
        <f t="shared" ref="X431" si="2032">IF(S431="No_existen",5*$X$10,Y431*$X$10)</f>
        <v>0.15000000000000002</v>
      </c>
      <c r="Y431" s="329">
        <f t="shared" ref="Y431" si="2033">ROUND(AVERAGEIF(Z431:Z433,"&gt;0"),0)</f>
        <v>3</v>
      </c>
      <c r="Z431" s="206">
        <f t="shared" si="1887"/>
        <v>2</v>
      </c>
      <c r="AA431" s="203" t="s">
        <v>319</v>
      </c>
      <c r="AB431" s="203"/>
      <c r="AC431" s="329">
        <f t="shared" ref="AC431" si="2034">IF(S431="No_existen",5*$AC$10,AD431*$AC$10)</f>
        <v>0.15</v>
      </c>
      <c r="AD431" s="325">
        <f t="shared" ref="AD431" si="2035">ROUND(AVERAGEIF(AE431:AE433,"&gt;0"),0)</f>
        <v>1</v>
      </c>
      <c r="AE431" s="202">
        <f t="shared" si="1888"/>
        <v>1</v>
      </c>
      <c r="AF431" s="203" t="s">
        <v>295</v>
      </c>
      <c r="AG431" s="203" t="s">
        <v>1848</v>
      </c>
      <c r="AH431" s="329">
        <f t="shared" ref="AH431" si="2036">IF(S431="No_existen",5*$AH$10,AI431*$AH$10)</f>
        <v>0.1</v>
      </c>
      <c r="AI431" s="325">
        <f t="shared" ref="AI431" si="2037">ROUND(AVERAGEIF(AJ431:AJ433,"&gt;0"),0)</f>
        <v>1</v>
      </c>
      <c r="AJ431" s="202">
        <f t="shared" si="1889"/>
        <v>1</v>
      </c>
      <c r="AK431" s="203" t="s">
        <v>292</v>
      </c>
      <c r="AL431" s="203" t="s">
        <v>307</v>
      </c>
      <c r="AM431" s="329">
        <f t="shared" ref="AM431" si="2038">IF(S431="No_existen",5*$AM$10,AN431*$AM$10)</f>
        <v>0.1</v>
      </c>
      <c r="AN431" s="325">
        <f t="shared" ref="AN431" si="2039">ROUND(AVERAGEIF(AO431:AO433,"&gt;0"),0)</f>
        <v>1</v>
      </c>
      <c r="AO431" s="202">
        <f t="shared" si="1890"/>
        <v>1</v>
      </c>
      <c r="AP431" s="203" t="s">
        <v>614</v>
      </c>
      <c r="AQ431" s="325">
        <f t="shared" ref="AQ431" si="2040">ROUND(AVERAGE(U431,Y431,AD431,AI431,AN431),0)</f>
        <v>1</v>
      </c>
      <c r="AR431" s="325" t="str">
        <f t="shared" ref="AR431" si="2041">IF(AQ431&lt;1.5,"FUERTE",IF(AND(AQ431&gt;=1.5,AQ431&lt;2.5),"ACEPTABLE",IF(AQ431&gt;=5,"INEXISTENTE","DÉBIL")))</f>
        <v>FUERTE</v>
      </c>
      <c r="AS431" s="327">
        <f t="shared" ref="AS431" si="2042">IF(R431=0,0,ROUND((R431*AQ431),0))</f>
        <v>9</v>
      </c>
      <c r="AT431" s="327" t="str">
        <f t="shared" ref="AT431" si="2043">IF(AS431&gt;=36,"GRAVE", IF(AS431&lt;=10, "LEVE", "MODERADO"))</f>
        <v>LEVE</v>
      </c>
      <c r="AU431" s="334" t="s">
        <v>1856</v>
      </c>
      <c r="AV431" s="335">
        <v>1</v>
      </c>
      <c r="AW431" s="203" t="s">
        <v>89</v>
      </c>
      <c r="AX431" s="203"/>
      <c r="AY431" s="130"/>
      <c r="AZ431" s="131"/>
      <c r="BA431" s="207"/>
      <c r="BB431" s="145"/>
      <c r="BC431" s="145"/>
      <c r="BD431" s="145"/>
      <c r="BE431" s="145"/>
      <c r="BF431" s="145"/>
      <c r="BG431" s="145"/>
      <c r="BH431" s="145"/>
    </row>
    <row r="432" spans="1:60" ht="63.75" hidden="1" customHeight="1" x14ac:dyDescent="0.2">
      <c r="A432" s="324"/>
      <c r="B432" s="324"/>
      <c r="C432" s="325"/>
      <c r="D432" s="336"/>
      <c r="E432" s="325"/>
      <c r="F432" s="324"/>
      <c r="G432" s="203" t="s">
        <v>260</v>
      </c>
      <c r="H432" s="203" t="s">
        <v>38</v>
      </c>
      <c r="I432" s="167" t="s">
        <v>1798</v>
      </c>
      <c r="J432" s="324"/>
      <c r="K432" s="324"/>
      <c r="L432" s="324"/>
      <c r="M432" s="324"/>
      <c r="N432" s="324"/>
      <c r="O432" s="332"/>
      <c r="P432" s="324"/>
      <c r="Q432" s="332"/>
      <c r="R432" s="332"/>
      <c r="S432" s="128" t="s">
        <v>315</v>
      </c>
      <c r="T432" s="129">
        <f t="shared" si="1886"/>
        <v>1</v>
      </c>
      <c r="U432" s="325"/>
      <c r="V432" s="325"/>
      <c r="W432" s="203" t="s">
        <v>1835</v>
      </c>
      <c r="X432" s="324"/>
      <c r="Y432" s="329"/>
      <c r="Z432" s="206">
        <f t="shared" si="1887"/>
        <v>4</v>
      </c>
      <c r="AA432" s="203" t="s">
        <v>318</v>
      </c>
      <c r="AB432" s="203"/>
      <c r="AC432" s="329"/>
      <c r="AD432" s="325"/>
      <c r="AE432" s="202">
        <f t="shared" si="1888"/>
        <v>1</v>
      </c>
      <c r="AF432" s="203" t="s">
        <v>295</v>
      </c>
      <c r="AG432" s="203" t="s">
        <v>1848</v>
      </c>
      <c r="AH432" s="329"/>
      <c r="AI432" s="325"/>
      <c r="AJ432" s="202">
        <f t="shared" si="1889"/>
        <v>1</v>
      </c>
      <c r="AK432" s="203" t="s">
        <v>292</v>
      </c>
      <c r="AL432" s="203" t="s">
        <v>307</v>
      </c>
      <c r="AM432" s="329"/>
      <c r="AN432" s="325"/>
      <c r="AO432" s="202">
        <f t="shared" si="1890"/>
        <v>1</v>
      </c>
      <c r="AP432" s="203" t="s">
        <v>614</v>
      </c>
      <c r="AQ432" s="325"/>
      <c r="AR432" s="325"/>
      <c r="AS432" s="327"/>
      <c r="AT432" s="327"/>
      <c r="AU432" s="334"/>
      <c r="AV432" s="334"/>
      <c r="AW432" s="203" t="s">
        <v>89</v>
      </c>
      <c r="AX432" s="203"/>
      <c r="AY432" s="130"/>
      <c r="AZ432" s="131"/>
      <c r="BA432" s="207"/>
      <c r="BB432" s="145"/>
      <c r="BC432" s="145"/>
      <c r="BD432" s="145"/>
      <c r="BE432" s="145"/>
      <c r="BF432" s="145"/>
      <c r="BG432" s="145"/>
      <c r="BH432" s="145"/>
    </row>
    <row r="433" spans="1:60" ht="63.75" hidden="1" customHeight="1" x14ac:dyDescent="0.2">
      <c r="A433" s="324"/>
      <c r="B433" s="324"/>
      <c r="C433" s="325"/>
      <c r="D433" s="336"/>
      <c r="E433" s="325"/>
      <c r="F433" s="324"/>
      <c r="G433" s="203" t="s">
        <v>261</v>
      </c>
      <c r="H433" s="203" t="s">
        <v>41</v>
      </c>
      <c r="I433" s="167" t="s">
        <v>1799</v>
      </c>
      <c r="J433" s="324"/>
      <c r="K433" s="324"/>
      <c r="L433" s="324"/>
      <c r="M433" s="324"/>
      <c r="N433" s="324"/>
      <c r="O433" s="332"/>
      <c r="P433" s="324"/>
      <c r="Q433" s="332"/>
      <c r="R433" s="332"/>
      <c r="S433" s="128" t="s">
        <v>315</v>
      </c>
      <c r="T433" s="129">
        <f t="shared" si="1886"/>
        <v>1</v>
      </c>
      <c r="U433" s="325"/>
      <c r="V433" s="325"/>
      <c r="W433" s="203" t="s">
        <v>1836</v>
      </c>
      <c r="X433" s="324"/>
      <c r="Y433" s="329"/>
      <c r="Z433" s="206">
        <f t="shared" si="1887"/>
        <v>4</v>
      </c>
      <c r="AA433" s="203" t="s">
        <v>318</v>
      </c>
      <c r="AB433" s="203"/>
      <c r="AC433" s="329"/>
      <c r="AD433" s="325"/>
      <c r="AE433" s="202">
        <f t="shared" si="1888"/>
        <v>1</v>
      </c>
      <c r="AF433" s="203" t="s">
        <v>295</v>
      </c>
      <c r="AG433" s="203" t="s">
        <v>1848</v>
      </c>
      <c r="AH433" s="329"/>
      <c r="AI433" s="325"/>
      <c r="AJ433" s="202">
        <f t="shared" si="1889"/>
        <v>1</v>
      </c>
      <c r="AK433" s="203" t="s">
        <v>292</v>
      </c>
      <c r="AL433" s="203" t="s">
        <v>307</v>
      </c>
      <c r="AM433" s="329"/>
      <c r="AN433" s="325"/>
      <c r="AO433" s="202">
        <f t="shared" si="1890"/>
        <v>1</v>
      </c>
      <c r="AP433" s="203" t="s">
        <v>614</v>
      </c>
      <c r="AQ433" s="325"/>
      <c r="AR433" s="325"/>
      <c r="AS433" s="327"/>
      <c r="AT433" s="327"/>
      <c r="AU433" s="334"/>
      <c r="AV433" s="334"/>
      <c r="AW433" s="203" t="s">
        <v>89</v>
      </c>
      <c r="AX433" s="203"/>
      <c r="AY433" s="130"/>
      <c r="AZ433" s="131"/>
      <c r="BA433" s="207"/>
      <c r="BB433" s="145"/>
      <c r="BC433" s="145"/>
      <c r="BD433" s="145"/>
      <c r="BE433" s="145"/>
      <c r="BF433" s="145"/>
      <c r="BG433" s="145"/>
      <c r="BH433" s="145"/>
    </row>
    <row r="434" spans="1:60" ht="63.75" hidden="1" customHeight="1" x14ac:dyDescent="0.2">
      <c r="A434" s="324">
        <v>142</v>
      </c>
      <c r="B434" s="324" t="s">
        <v>176</v>
      </c>
      <c r="C434" s="325" t="str">
        <f>+VLOOKUP(B434,$A$568:$B$606,2,0)</f>
        <v>CAROLINA CUARTAS</v>
      </c>
      <c r="D434" s="336" t="s">
        <v>151</v>
      </c>
      <c r="E434" s="325"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4" t="s">
        <v>265</v>
      </c>
      <c r="G434" s="203" t="s">
        <v>260</v>
      </c>
      <c r="H434" s="203" t="s">
        <v>37</v>
      </c>
      <c r="I434" s="128" t="s">
        <v>1867</v>
      </c>
      <c r="J434" s="324" t="s">
        <v>111</v>
      </c>
      <c r="K434" s="337" t="s">
        <v>1869</v>
      </c>
      <c r="L434" s="324" t="s">
        <v>1870</v>
      </c>
      <c r="M434" s="324" t="s">
        <v>1871</v>
      </c>
      <c r="N434" s="324" t="s">
        <v>127</v>
      </c>
      <c r="O434" s="332">
        <f t="shared" ref="O434" si="2044">IF(N434="ALTA",5,IF(N434="MEDIO ALTA",4,IF(N434="MEDIA",3,IF(N434="MEDIO BAJA",2,IF(N434="BAJA",1,0)))))</f>
        <v>1</v>
      </c>
      <c r="P434" s="324" t="s">
        <v>140</v>
      </c>
      <c r="Q434" s="332">
        <f t="shared" ref="Q434" si="2045">IF(P434="ALTO",5,IF(P434="MEDIO-ALTO",4,IF(P434="MEDIO",3,IF(P434="MEDIO-BAJO",2,IF(P434="BAJO",1,0)))))</f>
        <v>3</v>
      </c>
      <c r="R434" s="332">
        <f t="shared" ref="R434" si="2046">Q434*O434</f>
        <v>3</v>
      </c>
      <c r="S434" s="128" t="s">
        <v>315</v>
      </c>
      <c r="T434" s="129">
        <f t="shared" si="1886"/>
        <v>1</v>
      </c>
      <c r="U434" s="325">
        <f t="shared" ref="U434" si="2047">ROUND(AVERAGEIF(T434:T436,"&gt;0"),0)</f>
        <v>1</v>
      </c>
      <c r="V434" s="325">
        <f t="shared" ref="V434" si="2048">U434*0.6</f>
        <v>0.6</v>
      </c>
      <c r="W434" s="203" t="s">
        <v>1872</v>
      </c>
      <c r="X434" s="324">
        <f t="shared" ref="X434" si="2049">IF(S434="No_existen",5*$X$10,Y434*$X$10)</f>
        <v>0.2</v>
      </c>
      <c r="Y434" s="329">
        <f t="shared" ref="Y434" si="2050">ROUND(AVERAGEIF(Z434:Z436,"&gt;0"),0)</f>
        <v>4</v>
      </c>
      <c r="Z434" s="206">
        <f t="shared" si="1887"/>
        <v>4</v>
      </c>
      <c r="AA434" s="203" t="s">
        <v>318</v>
      </c>
      <c r="AB434" s="203"/>
      <c r="AC434" s="329">
        <f t="shared" ref="AC434" si="2051">IF(S434="No_existen",5*$AC$10,AD434*$AC$10)</f>
        <v>0.15</v>
      </c>
      <c r="AD434" s="325">
        <f t="shared" ref="AD434" si="2052">ROUND(AVERAGEIF(AE434:AE436,"&gt;0"),0)</f>
        <v>1</v>
      </c>
      <c r="AE434" s="202">
        <f t="shared" si="1888"/>
        <v>1</v>
      </c>
      <c r="AF434" s="203" t="s">
        <v>295</v>
      </c>
      <c r="AG434" s="203" t="s">
        <v>1875</v>
      </c>
      <c r="AH434" s="329">
        <f t="shared" ref="AH434" si="2053">IF(S434="No_existen",5*$AH$10,AI434*$AH$10)</f>
        <v>0.1</v>
      </c>
      <c r="AI434" s="325">
        <f t="shared" ref="AI434" si="2054">ROUND(AVERAGEIF(AJ434:AJ436,"&gt;0"),0)</f>
        <v>1</v>
      </c>
      <c r="AJ434" s="202">
        <f t="shared" si="1889"/>
        <v>1</v>
      </c>
      <c r="AK434" s="203" t="s">
        <v>292</v>
      </c>
      <c r="AL434" s="203" t="s">
        <v>299</v>
      </c>
      <c r="AM434" s="329">
        <f t="shared" ref="AM434" si="2055">IF(S434="No_existen",5*$AM$10,AN434*$AM$10)</f>
        <v>0.1</v>
      </c>
      <c r="AN434" s="325">
        <f t="shared" ref="AN434" si="2056">ROUND(AVERAGEIF(AO434:AO436,"&gt;0"),0)</f>
        <v>1</v>
      </c>
      <c r="AO434" s="202">
        <f t="shared" si="1890"/>
        <v>1</v>
      </c>
      <c r="AP434" s="203" t="s">
        <v>614</v>
      </c>
      <c r="AQ434" s="325">
        <f t="shared" ref="AQ434" si="2057">ROUND(AVERAGE(U434,Y434,AD434,AI434,AN434),0)</f>
        <v>2</v>
      </c>
      <c r="AR434" s="325" t="str">
        <f t="shared" ref="AR434" si="2058">IF(AQ434&lt;1.5,"FUERTE",IF(AND(AQ434&gt;=1.5,AQ434&lt;2.5),"ACEPTABLE",IF(AQ434&gt;=5,"INEXISTENTE","DÉBIL")))</f>
        <v>ACEPTABLE</v>
      </c>
      <c r="AS434" s="327">
        <f t="shared" ref="AS434" si="2059">IF(R434=0,0,ROUND((R434*AQ434),0))</f>
        <v>6</v>
      </c>
      <c r="AT434" s="327" t="str">
        <f t="shared" ref="AT434" si="2060">IF(AS434&gt;=36,"GRAVE", IF(AS434&lt;=10, "LEVE", "MODERADO"))</f>
        <v>LEVE</v>
      </c>
      <c r="AU434" s="337" t="s">
        <v>1876</v>
      </c>
      <c r="AV434" s="338">
        <v>0</v>
      </c>
      <c r="AW434" s="203" t="s">
        <v>89</v>
      </c>
      <c r="AX434" s="203"/>
      <c r="AY434" s="130"/>
      <c r="AZ434" s="131"/>
      <c r="BA434" s="207"/>
      <c r="BB434" s="145"/>
      <c r="BC434" s="145"/>
      <c r="BD434" s="145"/>
      <c r="BE434" s="145"/>
      <c r="BF434" s="145"/>
      <c r="BG434" s="145"/>
      <c r="BH434" s="145"/>
    </row>
    <row r="435" spans="1:60" ht="63.75" hidden="1" customHeight="1" x14ac:dyDescent="0.2">
      <c r="A435" s="324"/>
      <c r="B435" s="324"/>
      <c r="C435" s="325"/>
      <c r="D435" s="336"/>
      <c r="E435" s="325"/>
      <c r="F435" s="324"/>
      <c r="G435" s="203" t="s">
        <v>260</v>
      </c>
      <c r="H435" s="203" t="s">
        <v>37</v>
      </c>
      <c r="I435" s="128" t="s">
        <v>1868</v>
      </c>
      <c r="J435" s="324"/>
      <c r="K435" s="337"/>
      <c r="L435" s="324"/>
      <c r="M435" s="324"/>
      <c r="N435" s="324"/>
      <c r="O435" s="332"/>
      <c r="P435" s="324"/>
      <c r="Q435" s="332"/>
      <c r="R435" s="332"/>
      <c r="S435" s="128" t="s">
        <v>315</v>
      </c>
      <c r="T435" s="129">
        <f t="shared" si="1886"/>
        <v>1</v>
      </c>
      <c r="U435" s="325"/>
      <c r="V435" s="325"/>
      <c r="W435" s="203" t="s">
        <v>1873</v>
      </c>
      <c r="X435" s="324"/>
      <c r="Y435" s="329"/>
      <c r="Z435" s="206">
        <f t="shared" si="1887"/>
        <v>4</v>
      </c>
      <c r="AA435" s="203" t="s">
        <v>318</v>
      </c>
      <c r="AB435" s="203"/>
      <c r="AC435" s="329"/>
      <c r="AD435" s="325"/>
      <c r="AE435" s="202">
        <f t="shared" si="1888"/>
        <v>1</v>
      </c>
      <c r="AF435" s="203" t="s">
        <v>295</v>
      </c>
      <c r="AG435" s="203" t="s">
        <v>1626</v>
      </c>
      <c r="AH435" s="329"/>
      <c r="AI435" s="325"/>
      <c r="AJ435" s="202">
        <f t="shared" si="1889"/>
        <v>1</v>
      </c>
      <c r="AK435" s="203" t="s">
        <v>292</v>
      </c>
      <c r="AL435" s="203" t="s">
        <v>303</v>
      </c>
      <c r="AM435" s="329"/>
      <c r="AN435" s="325"/>
      <c r="AO435" s="202">
        <f t="shared" si="1890"/>
        <v>1</v>
      </c>
      <c r="AP435" s="203" t="s">
        <v>614</v>
      </c>
      <c r="AQ435" s="325"/>
      <c r="AR435" s="325"/>
      <c r="AS435" s="327"/>
      <c r="AT435" s="327"/>
      <c r="AU435" s="337"/>
      <c r="AV435" s="337"/>
      <c r="AW435" s="203" t="s">
        <v>89</v>
      </c>
      <c r="AX435" s="203"/>
      <c r="AY435" s="130"/>
      <c r="AZ435" s="131"/>
      <c r="BA435" s="207"/>
      <c r="BB435" s="145"/>
      <c r="BC435" s="145"/>
      <c r="BD435" s="145"/>
      <c r="BE435" s="145"/>
      <c r="BF435" s="145"/>
      <c r="BG435" s="145"/>
      <c r="BH435" s="145"/>
    </row>
    <row r="436" spans="1:60" ht="63.75" hidden="1" customHeight="1" x14ac:dyDescent="0.2">
      <c r="A436" s="324"/>
      <c r="B436" s="324"/>
      <c r="C436" s="325"/>
      <c r="D436" s="336"/>
      <c r="E436" s="325"/>
      <c r="F436" s="324"/>
      <c r="G436" s="203"/>
      <c r="H436" s="203"/>
      <c r="I436" s="127"/>
      <c r="J436" s="324"/>
      <c r="K436" s="337"/>
      <c r="L436" s="324"/>
      <c r="M436" s="324"/>
      <c r="N436" s="324"/>
      <c r="O436" s="332"/>
      <c r="P436" s="324"/>
      <c r="Q436" s="332"/>
      <c r="R436" s="332"/>
      <c r="S436" s="128" t="s">
        <v>314</v>
      </c>
      <c r="T436" s="129">
        <f t="shared" si="1886"/>
        <v>2</v>
      </c>
      <c r="U436" s="325"/>
      <c r="V436" s="325"/>
      <c r="W436" s="203" t="s">
        <v>1874</v>
      </c>
      <c r="X436" s="324"/>
      <c r="Y436" s="329"/>
      <c r="Z436" s="206">
        <f t="shared" si="1887"/>
        <v>4</v>
      </c>
      <c r="AA436" s="203" t="s">
        <v>318</v>
      </c>
      <c r="AB436" s="203"/>
      <c r="AC436" s="329"/>
      <c r="AD436" s="325"/>
      <c r="AE436" s="202">
        <f t="shared" si="1888"/>
        <v>1</v>
      </c>
      <c r="AF436" s="203" t="s">
        <v>295</v>
      </c>
      <c r="AG436" s="203" t="s">
        <v>1626</v>
      </c>
      <c r="AH436" s="329"/>
      <c r="AI436" s="325"/>
      <c r="AJ436" s="202">
        <f t="shared" si="1889"/>
        <v>1</v>
      </c>
      <c r="AK436" s="203" t="s">
        <v>292</v>
      </c>
      <c r="AL436" s="203" t="s">
        <v>299</v>
      </c>
      <c r="AM436" s="329"/>
      <c r="AN436" s="325"/>
      <c r="AO436" s="202">
        <f t="shared" si="1890"/>
        <v>1</v>
      </c>
      <c r="AP436" s="203" t="s">
        <v>614</v>
      </c>
      <c r="AQ436" s="325"/>
      <c r="AR436" s="325"/>
      <c r="AS436" s="327"/>
      <c r="AT436" s="327"/>
      <c r="AU436" s="337"/>
      <c r="AV436" s="337"/>
      <c r="AW436" s="203" t="s">
        <v>89</v>
      </c>
      <c r="AX436" s="203"/>
      <c r="AY436" s="130"/>
      <c r="AZ436" s="131"/>
      <c r="BA436" s="207"/>
      <c r="BB436" s="145"/>
      <c r="BC436" s="145"/>
      <c r="BD436" s="145"/>
      <c r="BE436" s="145"/>
      <c r="BF436" s="145"/>
      <c r="BG436" s="145"/>
      <c r="BH436" s="145"/>
    </row>
    <row r="437" spans="1:60" ht="63.75" hidden="1" customHeight="1" x14ac:dyDescent="0.2">
      <c r="A437" s="324">
        <v>143</v>
      </c>
      <c r="B437" s="324" t="s">
        <v>177</v>
      </c>
      <c r="C437" s="325" t="str">
        <f>+VLOOKUP(B437,$A$568:$B$606,2,0)</f>
        <v>MARIA TERESA VELEZ ANGEL</v>
      </c>
      <c r="D437" s="336" t="s">
        <v>162</v>
      </c>
      <c r="E437" s="325"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4" t="s">
        <v>264</v>
      </c>
      <c r="G437" s="203" t="s">
        <v>260</v>
      </c>
      <c r="H437" s="208" t="s">
        <v>34</v>
      </c>
      <c r="I437" s="171" t="s">
        <v>1877</v>
      </c>
      <c r="J437" s="324" t="s">
        <v>105</v>
      </c>
      <c r="K437" s="369" t="s">
        <v>1888</v>
      </c>
      <c r="L437" s="370" t="s">
        <v>1889</v>
      </c>
      <c r="M437" s="370" t="s">
        <v>1890</v>
      </c>
      <c r="N437" s="324" t="s">
        <v>127</v>
      </c>
      <c r="O437" s="332">
        <f t="shared" ref="O437" si="2061">IF(N437="ALTA",5,IF(N437="MEDIO ALTA",4,IF(N437="MEDIA",3,IF(N437="MEDIO BAJA",2,IF(N437="BAJA",1,0)))))</f>
        <v>1</v>
      </c>
      <c r="P437" s="324" t="s">
        <v>140</v>
      </c>
      <c r="Q437" s="332">
        <f t="shared" ref="Q437" si="2062">IF(P437="ALTO",5,IF(P437="MEDIO-ALTO",4,IF(P437="MEDIO",3,IF(P437="MEDIO-BAJO",2,IF(P437="BAJO",1,0)))))</f>
        <v>3</v>
      </c>
      <c r="R437" s="332">
        <f t="shared" ref="R437" si="2063">Q437*O437</f>
        <v>3</v>
      </c>
      <c r="S437" s="172" t="s">
        <v>315</v>
      </c>
      <c r="T437" s="129">
        <f t="shared" ref="T437:T468" si="2064">IF(S437=$S$542,1,IF(S437=$S$538,5,IF(S437=$S$539,4,IF(S437=$S$540,3,IF(S437=$S$541,2,0)))))</f>
        <v>1</v>
      </c>
      <c r="U437" s="325">
        <f t="shared" ref="U437" si="2065">ROUND(AVERAGEIF(T437:T439,"&gt;0"),0)</f>
        <v>1</v>
      </c>
      <c r="V437" s="325">
        <f t="shared" ref="V437" si="2066">U437*0.6</f>
        <v>0.6</v>
      </c>
      <c r="W437" s="208" t="s">
        <v>1903</v>
      </c>
      <c r="X437" s="324">
        <f t="shared" ref="X437" si="2067">IF(S437="No_existen",5*$X$10,Y437*$X$10)</f>
        <v>0.05</v>
      </c>
      <c r="Y437" s="329">
        <f t="shared" ref="Y437" si="2068">ROUND(AVERAGEIF(Z437:Z439,"&gt;0"),0)</f>
        <v>1</v>
      </c>
      <c r="Z437" s="206">
        <f t="shared" ref="Z437:Z468" si="2069">IF(AA437=$AA$540,1,IF(AA437=$AA$539,2,IF(AA437=$AA$538,4,IF(S437="No_existen",5,0))))</f>
        <v>1</v>
      </c>
      <c r="AA437" s="203" t="s">
        <v>320</v>
      </c>
      <c r="AB437" s="208" t="s">
        <v>1920</v>
      </c>
      <c r="AC437" s="329">
        <f t="shared" ref="AC437" si="2070">IF(S437="No_existen",5*$AC$10,AD437*$AC$10)</f>
        <v>0.15</v>
      </c>
      <c r="AD437" s="325">
        <f t="shared" ref="AD437" si="2071">ROUND(AVERAGEIF(AE437:AE439,"&gt;0"),0)</f>
        <v>1</v>
      </c>
      <c r="AE437" s="202">
        <f t="shared" ref="AE437:AE468" si="2072">IF(AF437=$AG$539,1,IF(AF437=$AG$538,4,IF(S437="No_existen",5,0)))</f>
        <v>1</v>
      </c>
      <c r="AF437" s="203" t="s">
        <v>295</v>
      </c>
      <c r="AG437" s="208" t="s">
        <v>1921</v>
      </c>
      <c r="AH437" s="329">
        <f t="shared" ref="AH437" si="2073">IF(S437="No_existen",5*$AH$10,AI437*$AH$10)</f>
        <v>0.1</v>
      </c>
      <c r="AI437" s="325">
        <f t="shared" ref="AI437" si="2074">ROUND(AVERAGEIF(AJ437:AJ439,"&gt;0"),0)</f>
        <v>1</v>
      </c>
      <c r="AJ437" s="202">
        <f t="shared" ref="AJ437:AJ468" si="2075">IF(AK437=$AK$538,1,IF(AK437=$AK$539,4,IF(S437="No_existen",5,0)))</f>
        <v>1</v>
      </c>
      <c r="AK437" s="203" t="s">
        <v>292</v>
      </c>
      <c r="AL437" s="203" t="s">
        <v>307</v>
      </c>
      <c r="AM437" s="329">
        <f t="shared" ref="AM437" si="2076">IF(S437="No_existen",5*$AM$10,AN437*$AM$10)</f>
        <v>0.1</v>
      </c>
      <c r="AN437" s="325">
        <f t="shared" ref="AN437" si="2077">ROUND(AVERAGEIF(AO437:AO439,"&gt;0"),0)</f>
        <v>1</v>
      </c>
      <c r="AO437" s="202">
        <f t="shared" si="1890"/>
        <v>1</v>
      </c>
      <c r="AP437" s="203" t="s">
        <v>614</v>
      </c>
      <c r="AQ437" s="325">
        <f t="shared" ref="AQ437" si="2078">ROUND(AVERAGE(U437,Y437,AD437,AI437,AN437),0)</f>
        <v>1</v>
      </c>
      <c r="AR437" s="325" t="str">
        <f t="shared" ref="AR437" si="2079">IF(AQ437&lt;1.5,"FUERTE",IF(AND(AQ437&gt;=1.5,AQ437&lt;2.5),"ACEPTABLE",IF(AQ437&gt;=5,"INEXISTENTE","DÉBIL")))</f>
        <v>FUERTE</v>
      </c>
      <c r="AS437" s="327">
        <f t="shared" ref="AS437" si="2080">IF(R437=0,0,ROUND((R437*AQ437),0))</f>
        <v>3</v>
      </c>
      <c r="AT437" s="327" t="str">
        <f t="shared" ref="AT437" si="2081">IF(AS437&gt;=36,"GRAVE", IF(AS437&lt;=10, "LEVE", "MODERADO"))</f>
        <v>LEVE</v>
      </c>
      <c r="AU437" s="370" t="s">
        <v>1931</v>
      </c>
      <c r="AV437" s="371">
        <v>0</v>
      </c>
      <c r="AW437" s="203" t="s">
        <v>89</v>
      </c>
      <c r="AX437" s="203"/>
      <c r="AY437" s="130"/>
      <c r="AZ437" s="131"/>
      <c r="BA437" s="207"/>
      <c r="BB437" s="145"/>
      <c r="BC437" s="145"/>
      <c r="BD437" s="145"/>
      <c r="BE437" s="145"/>
      <c r="BF437" s="145"/>
      <c r="BG437" s="145"/>
      <c r="BH437" s="145"/>
    </row>
    <row r="438" spans="1:60" ht="63.75" hidden="1" customHeight="1" x14ac:dyDescent="0.2">
      <c r="A438" s="324"/>
      <c r="B438" s="324"/>
      <c r="C438" s="325"/>
      <c r="D438" s="336"/>
      <c r="E438" s="325"/>
      <c r="F438" s="324"/>
      <c r="G438" s="203" t="s">
        <v>260</v>
      </c>
      <c r="H438" s="208" t="s">
        <v>35</v>
      </c>
      <c r="I438" s="171" t="s">
        <v>1878</v>
      </c>
      <c r="J438" s="324"/>
      <c r="K438" s="369"/>
      <c r="L438" s="370"/>
      <c r="M438" s="370"/>
      <c r="N438" s="324"/>
      <c r="O438" s="332"/>
      <c r="P438" s="324"/>
      <c r="Q438" s="332"/>
      <c r="R438" s="332"/>
      <c r="S438" s="172" t="s">
        <v>315</v>
      </c>
      <c r="T438" s="129">
        <f t="shared" si="2064"/>
        <v>1</v>
      </c>
      <c r="U438" s="325"/>
      <c r="V438" s="325"/>
      <c r="W438" s="208" t="s">
        <v>1904</v>
      </c>
      <c r="X438" s="324"/>
      <c r="Y438" s="329"/>
      <c r="Z438" s="206">
        <f t="shared" si="2069"/>
        <v>2</v>
      </c>
      <c r="AA438" s="203" t="s">
        <v>319</v>
      </c>
      <c r="AB438" s="203"/>
      <c r="AC438" s="329"/>
      <c r="AD438" s="325"/>
      <c r="AE438" s="202">
        <f t="shared" si="2072"/>
        <v>1</v>
      </c>
      <c r="AF438" s="203" t="s">
        <v>295</v>
      </c>
      <c r="AG438" s="208" t="s">
        <v>1922</v>
      </c>
      <c r="AH438" s="329"/>
      <c r="AI438" s="325"/>
      <c r="AJ438" s="202">
        <f t="shared" si="2075"/>
        <v>1</v>
      </c>
      <c r="AK438" s="203" t="s">
        <v>292</v>
      </c>
      <c r="AL438" s="203" t="s">
        <v>307</v>
      </c>
      <c r="AM438" s="329"/>
      <c r="AN438" s="325"/>
      <c r="AO438" s="202">
        <f t="shared" si="1890"/>
        <v>1</v>
      </c>
      <c r="AP438" s="203" t="s">
        <v>614</v>
      </c>
      <c r="AQ438" s="325"/>
      <c r="AR438" s="325"/>
      <c r="AS438" s="327"/>
      <c r="AT438" s="327"/>
      <c r="AU438" s="370"/>
      <c r="AV438" s="370"/>
      <c r="AW438" s="203" t="s">
        <v>89</v>
      </c>
      <c r="AX438" s="203"/>
      <c r="AY438" s="130"/>
      <c r="AZ438" s="131"/>
      <c r="BA438" s="207"/>
      <c r="BB438" s="145"/>
      <c r="BC438" s="145"/>
      <c r="BD438" s="145"/>
      <c r="BE438" s="145"/>
      <c r="BF438" s="145"/>
      <c r="BG438" s="145"/>
      <c r="BH438" s="145"/>
    </row>
    <row r="439" spans="1:60" ht="63.75" hidden="1" customHeight="1" x14ac:dyDescent="0.2">
      <c r="A439" s="324"/>
      <c r="B439" s="324"/>
      <c r="C439" s="325"/>
      <c r="D439" s="336"/>
      <c r="E439" s="325"/>
      <c r="F439" s="324"/>
      <c r="G439" s="203" t="s">
        <v>260</v>
      </c>
      <c r="H439" s="208" t="s">
        <v>38</v>
      </c>
      <c r="I439" s="172" t="s">
        <v>1879</v>
      </c>
      <c r="J439" s="324"/>
      <c r="K439" s="369"/>
      <c r="L439" s="370"/>
      <c r="M439" s="370"/>
      <c r="N439" s="324"/>
      <c r="O439" s="332"/>
      <c r="P439" s="324"/>
      <c r="Q439" s="332"/>
      <c r="R439" s="332"/>
      <c r="S439" s="172" t="s">
        <v>315</v>
      </c>
      <c r="T439" s="129">
        <f t="shared" si="2064"/>
        <v>1</v>
      </c>
      <c r="U439" s="325"/>
      <c r="V439" s="325"/>
      <c r="W439" s="208" t="s">
        <v>1905</v>
      </c>
      <c r="X439" s="324"/>
      <c r="Y439" s="329"/>
      <c r="Z439" s="206">
        <f t="shared" si="2069"/>
        <v>1</v>
      </c>
      <c r="AA439" s="203" t="s">
        <v>320</v>
      </c>
      <c r="AB439" s="208" t="s">
        <v>1919</v>
      </c>
      <c r="AC439" s="329"/>
      <c r="AD439" s="325"/>
      <c r="AE439" s="202">
        <f t="shared" si="2072"/>
        <v>1</v>
      </c>
      <c r="AF439" s="203" t="s">
        <v>295</v>
      </c>
      <c r="AG439" s="208" t="s">
        <v>1923</v>
      </c>
      <c r="AH439" s="329"/>
      <c r="AI439" s="325"/>
      <c r="AJ439" s="202">
        <f t="shared" si="2075"/>
        <v>1</v>
      </c>
      <c r="AK439" s="203" t="s">
        <v>292</v>
      </c>
      <c r="AL439" s="203" t="s">
        <v>307</v>
      </c>
      <c r="AM439" s="329"/>
      <c r="AN439" s="325"/>
      <c r="AO439" s="202">
        <f t="shared" si="1890"/>
        <v>1</v>
      </c>
      <c r="AP439" s="203" t="s">
        <v>614</v>
      </c>
      <c r="AQ439" s="325"/>
      <c r="AR439" s="325"/>
      <c r="AS439" s="327"/>
      <c r="AT439" s="327"/>
      <c r="AU439" s="370"/>
      <c r="AV439" s="370"/>
      <c r="AW439" s="203" t="s">
        <v>89</v>
      </c>
      <c r="AX439" s="203"/>
      <c r="AY439" s="130"/>
      <c r="AZ439" s="131"/>
      <c r="BA439" s="207"/>
      <c r="BB439" s="145"/>
      <c r="BC439" s="145"/>
      <c r="BD439" s="145"/>
      <c r="BE439" s="145"/>
      <c r="BF439" s="145"/>
      <c r="BG439" s="145"/>
      <c r="BH439" s="145"/>
    </row>
    <row r="440" spans="1:60" ht="63.75" hidden="1" customHeight="1" x14ac:dyDescent="0.2">
      <c r="A440" s="324">
        <v>144</v>
      </c>
      <c r="B440" s="324" t="s">
        <v>177</v>
      </c>
      <c r="C440" s="325" t="str">
        <f>+VLOOKUP(B440,$A$568:$B$606,2,0)</f>
        <v>MARIA TERESA VELEZ ANGEL</v>
      </c>
      <c r="D440" s="336" t="s">
        <v>162</v>
      </c>
      <c r="E440" s="325"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4" t="s">
        <v>264</v>
      </c>
      <c r="G440" s="203" t="s">
        <v>260</v>
      </c>
      <c r="H440" s="208" t="s">
        <v>34</v>
      </c>
      <c r="I440" s="172" t="s">
        <v>1880</v>
      </c>
      <c r="J440" s="324" t="s">
        <v>111</v>
      </c>
      <c r="K440" s="369" t="s">
        <v>1891</v>
      </c>
      <c r="L440" s="369" t="s">
        <v>1892</v>
      </c>
      <c r="M440" s="369" t="s">
        <v>1893</v>
      </c>
      <c r="N440" s="324" t="s">
        <v>127</v>
      </c>
      <c r="O440" s="332">
        <f t="shared" ref="O440" si="2082">IF(N440="ALTA",5,IF(N440="MEDIO ALTA",4,IF(N440="MEDIA",3,IF(N440="MEDIO BAJA",2,IF(N440="BAJA",1,0)))))</f>
        <v>1</v>
      </c>
      <c r="P440" s="324" t="s">
        <v>209</v>
      </c>
      <c r="Q440" s="332">
        <f t="shared" ref="Q440" si="2083">IF(P440="ALTO",5,IF(P440="MEDIO-ALTO",4,IF(P440="MEDIO",3,IF(P440="MEDIO-BAJO",2,IF(P440="BAJO",1,0)))))</f>
        <v>4</v>
      </c>
      <c r="R440" s="332">
        <f t="shared" ref="R440" si="2084">Q440*O440</f>
        <v>4</v>
      </c>
      <c r="S440" s="172" t="s">
        <v>315</v>
      </c>
      <c r="T440" s="129">
        <f t="shared" si="2064"/>
        <v>1</v>
      </c>
      <c r="U440" s="325">
        <f t="shared" ref="U440" si="2085">ROUND(AVERAGEIF(T440:T442,"&gt;0"),0)</f>
        <v>1</v>
      </c>
      <c r="V440" s="325">
        <f t="shared" ref="V440" si="2086">U440*0.6</f>
        <v>0.6</v>
      </c>
      <c r="W440" s="208" t="s">
        <v>1906</v>
      </c>
      <c r="X440" s="324">
        <f t="shared" ref="X440" si="2087">IF(S440="No_existen",5*$X$10,Y440*$X$10)</f>
        <v>0.1</v>
      </c>
      <c r="Y440" s="329">
        <f t="shared" ref="Y440" si="2088">ROUND(AVERAGEIF(Z440:Z442,"&gt;0"),0)</f>
        <v>2</v>
      </c>
      <c r="Z440" s="206">
        <f t="shared" si="2069"/>
        <v>2</v>
      </c>
      <c r="AA440" s="203" t="s">
        <v>319</v>
      </c>
      <c r="AB440" s="203"/>
      <c r="AC440" s="329">
        <f t="shared" ref="AC440" si="2089">IF(S440="No_existen",5*$AC$10,AD440*$AC$10)</f>
        <v>0.15</v>
      </c>
      <c r="AD440" s="325">
        <f t="shared" ref="AD440" si="2090">ROUND(AVERAGEIF(AE440:AE442,"&gt;0"),0)</f>
        <v>1</v>
      </c>
      <c r="AE440" s="202">
        <f t="shared" si="2072"/>
        <v>1</v>
      </c>
      <c r="AF440" s="203" t="s">
        <v>295</v>
      </c>
      <c r="AG440" s="208" t="s">
        <v>1924</v>
      </c>
      <c r="AH440" s="329">
        <f t="shared" ref="AH440" si="2091">IF(S440="No_existen",5*$AH$10,AI440*$AH$10)</f>
        <v>0.1</v>
      </c>
      <c r="AI440" s="325">
        <f t="shared" ref="AI440" si="2092">ROUND(AVERAGEIF(AJ440:AJ442,"&gt;0"),0)</f>
        <v>1</v>
      </c>
      <c r="AJ440" s="202">
        <f t="shared" si="2075"/>
        <v>1</v>
      </c>
      <c r="AK440" s="203" t="s">
        <v>292</v>
      </c>
      <c r="AL440" s="203" t="s">
        <v>307</v>
      </c>
      <c r="AM440" s="329">
        <f t="shared" ref="AM440" si="2093">IF(S440="No_existen",5*$AM$10,AN440*$AM$10)</f>
        <v>0.1</v>
      </c>
      <c r="AN440" s="325">
        <f t="shared" ref="AN440" si="2094">ROUND(AVERAGEIF(AO440:AO442,"&gt;0"),0)</f>
        <v>1</v>
      </c>
      <c r="AO440" s="202">
        <f t="shared" si="1890"/>
        <v>1</v>
      </c>
      <c r="AP440" s="203" t="s">
        <v>614</v>
      </c>
      <c r="AQ440" s="325">
        <f t="shared" ref="AQ440" si="2095">ROUND(AVERAGE(U440,Y440,AD440,AI440,AN440),0)</f>
        <v>1</v>
      </c>
      <c r="AR440" s="325" t="str">
        <f t="shared" ref="AR440" si="2096">IF(AQ440&lt;1.5,"FUERTE",IF(AND(AQ440&gt;=1.5,AQ440&lt;2.5),"ACEPTABLE",IF(AQ440&gt;=5,"INEXISTENTE","DÉBIL")))</f>
        <v>FUERTE</v>
      </c>
      <c r="AS440" s="327">
        <f t="shared" ref="AS440" si="2097">IF(R440=0,0,ROUND((R440*AQ440),0))</f>
        <v>4</v>
      </c>
      <c r="AT440" s="327" t="str">
        <f t="shared" ref="AT440" si="2098">IF(AS440&gt;=36,"GRAVE", IF(AS440&lt;=10, "LEVE", "MODERADO"))</f>
        <v>LEVE</v>
      </c>
      <c r="AU440" s="372" t="s">
        <v>1932</v>
      </c>
      <c r="AV440" s="371">
        <v>0</v>
      </c>
      <c r="AW440" s="203" t="s">
        <v>89</v>
      </c>
      <c r="AX440" s="203"/>
      <c r="AY440" s="130"/>
      <c r="AZ440" s="131"/>
      <c r="BA440" s="207"/>
      <c r="BB440" s="145"/>
      <c r="BC440" s="145"/>
      <c r="BD440" s="145"/>
      <c r="BE440" s="145"/>
      <c r="BF440" s="145"/>
      <c r="BG440" s="145"/>
      <c r="BH440" s="145"/>
    </row>
    <row r="441" spans="1:60" ht="63.75" hidden="1" customHeight="1" x14ac:dyDescent="0.2">
      <c r="A441" s="324"/>
      <c r="B441" s="324"/>
      <c r="C441" s="325"/>
      <c r="D441" s="336"/>
      <c r="E441" s="325"/>
      <c r="F441" s="324"/>
      <c r="G441" s="203" t="s">
        <v>261</v>
      </c>
      <c r="H441" s="208" t="s">
        <v>41</v>
      </c>
      <c r="I441" s="172" t="s">
        <v>1881</v>
      </c>
      <c r="J441" s="324"/>
      <c r="K441" s="369"/>
      <c r="L441" s="369"/>
      <c r="M441" s="369"/>
      <c r="N441" s="324"/>
      <c r="O441" s="332"/>
      <c r="P441" s="324"/>
      <c r="Q441" s="332"/>
      <c r="R441" s="332"/>
      <c r="S441" s="172" t="s">
        <v>315</v>
      </c>
      <c r="T441" s="129">
        <f t="shared" si="2064"/>
        <v>1</v>
      </c>
      <c r="U441" s="325"/>
      <c r="V441" s="325"/>
      <c r="W441" s="208" t="s">
        <v>1907</v>
      </c>
      <c r="X441" s="324"/>
      <c r="Y441" s="329"/>
      <c r="Z441" s="206">
        <f t="shared" si="2069"/>
        <v>4</v>
      </c>
      <c r="AA441" s="203" t="s">
        <v>318</v>
      </c>
      <c r="AB441" s="203"/>
      <c r="AC441" s="329"/>
      <c r="AD441" s="325"/>
      <c r="AE441" s="202">
        <f t="shared" si="2072"/>
        <v>1</v>
      </c>
      <c r="AF441" s="203" t="s">
        <v>295</v>
      </c>
      <c r="AG441" s="208" t="s">
        <v>1925</v>
      </c>
      <c r="AH441" s="329"/>
      <c r="AI441" s="325"/>
      <c r="AJ441" s="202">
        <f t="shared" si="2075"/>
        <v>1</v>
      </c>
      <c r="AK441" s="203" t="s">
        <v>292</v>
      </c>
      <c r="AL441" s="203" t="s">
        <v>307</v>
      </c>
      <c r="AM441" s="329"/>
      <c r="AN441" s="325"/>
      <c r="AO441" s="202">
        <f t="shared" si="1890"/>
        <v>1</v>
      </c>
      <c r="AP441" s="203" t="s">
        <v>614</v>
      </c>
      <c r="AQ441" s="325"/>
      <c r="AR441" s="325"/>
      <c r="AS441" s="327"/>
      <c r="AT441" s="327"/>
      <c r="AU441" s="372"/>
      <c r="AV441" s="370"/>
      <c r="AW441" s="203" t="s">
        <v>89</v>
      </c>
      <c r="AX441" s="203"/>
      <c r="AY441" s="130"/>
      <c r="AZ441" s="131"/>
      <c r="BA441" s="207"/>
      <c r="BB441" s="145"/>
      <c r="BC441" s="145"/>
      <c r="BD441" s="145"/>
      <c r="BE441" s="145"/>
      <c r="BF441" s="145"/>
      <c r="BG441" s="145"/>
      <c r="BH441" s="145"/>
    </row>
    <row r="442" spans="1:60" ht="63.75" hidden="1" customHeight="1" x14ac:dyDescent="0.2">
      <c r="A442" s="324"/>
      <c r="B442" s="324"/>
      <c r="C442" s="325"/>
      <c r="D442" s="336"/>
      <c r="E442" s="325"/>
      <c r="F442" s="324"/>
      <c r="G442" s="203"/>
      <c r="H442" s="208"/>
      <c r="I442" s="172"/>
      <c r="J442" s="324"/>
      <c r="K442" s="369"/>
      <c r="L442" s="369"/>
      <c r="M442" s="369"/>
      <c r="N442" s="324"/>
      <c r="O442" s="332"/>
      <c r="P442" s="324"/>
      <c r="Q442" s="332"/>
      <c r="R442" s="332"/>
      <c r="S442" s="172" t="s">
        <v>315</v>
      </c>
      <c r="T442" s="129">
        <f t="shared" si="2064"/>
        <v>1</v>
      </c>
      <c r="U442" s="325"/>
      <c r="V442" s="325"/>
      <c r="W442" s="208" t="s">
        <v>1908</v>
      </c>
      <c r="X442" s="324"/>
      <c r="Y442" s="329"/>
      <c r="Z442" s="206">
        <f t="shared" si="2069"/>
        <v>1</v>
      </c>
      <c r="AA442" s="203" t="s">
        <v>320</v>
      </c>
      <c r="AB442" s="208" t="s">
        <v>1917</v>
      </c>
      <c r="AC442" s="329"/>
      <c r="AD442" s="325"/>
      <c r="AE442" s="202">
        <f t="shared" si="2072"/>
        <v>1</v>
      </c>
      <c r="AF442" s="203" t="s">
        <v>295</v>
      </c>
      <c r="AG442" s="208" t="s">
        <v>1926</v>
      </c>
      <c r="AH442" s="329"/>
      <c r="AI442" s="325"/>
      <c r="AJ442" s="202">
        <f t="shared" si="2075"/>
        <v>1</v>
      </c>
      <c r="AK442" s="203" t="s">
        <v>292</v>
      </c>
      <c r="AL442" s="203" t="s">
        <v>307</v>
      </c>
      <c r="AM442" s="329"/>
      <c r="AN442" s="325"/>
      <c r="AO442" s="202">
        <f t="shared" si="1890"/>
        <v>1</v>
      </c>
      <c r="AP442" s="203" t="s">
        <v>614</v>
      </c>
      <c r="AQ442" s="325"/>
      <c r="AR442" s="325"/>
      <c r="AS442" s="327"/>
      <c r="AT442" s="327"/>
      <c r="AU442" s="372"/>
      <c r="AV442" s="370"/>
      <c r="AW442" s="203" t="s">
        <v>89</v>
      </c>
      <c r="AX442" s="203"/>
      <c r="AY442" s="130"/>
      <c r="AZ442" s="131"/>
      <c r="BA442" s="207"/>
      <c r="BB442" s="145"/>
      <c r="BC442" s="145"/>
      <c r="BD442" s="145"/>
      <c r="BE442" s="145"/>
      <c r="BF442" s="145"/>
      <c r="BG442" s="145"/>
      <c r="BH442" s="145"/>
    </row>
    <row r="443" spans="1:60" ht="63.75" hidden="1" customHeight="1" x14ac:dyDescent="0.2">
      <c r="A443" s="324">
        <v>145</v>
      </c>
      <c r="B443" s="324" t="s">
        <v>177</v>
      </c>
      <c r="C443" s="325" t="str">
        <f>+VLOOKUP(B443,$A$568:$B$606,2,0)</f>
        <v>MARIA TERESA VELEZ ANGEL</v>
      </c>
      <c r="D443" s="336" t="s">
        <v>162</v>
      </c>
      <c r="E443" s="325"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4" t="s">
        <v>265</v>
      </c>
      <c r="G443" s="203" t="s">
        <v>260</v>
      </c>
      <c r="H443" s="208" t="s">
        <v>37</v>
      </c>
      <c r="I443" s="172" t="s">
        <v>1882</v>
      </c>
      <c r="J443" s="324" t="s">
        <v>111</v>
      </c>
      <c r="K443" s="369" t="s">
        <v>1894</v>
      </c>
      <c r="L443" s="369" t="s">
        <v>1895</v>
      </c>
      <c r="M443" s="369" t="s">
        <v>1896</v>
      </c>
      <c r="N443" s="324" t="s">
        <v>127</v>
      </c>
      <c r="O443" s="332">
        <f t="shared" ref="O443" si="2099">IF(N443="ALTA",5,IF(N443="MEDIO ALTA",4,IF(N443="MEDIA",3,IF(N443="MEDIO BAJA",2,IF(N443="BAJA",1,0)))))</f>
        <v>1</v>
      </c>
      <c r="P443" s="324" t="s">
        <v>209</v>
      </c>
      <c r="Q443" s="332">
        <f t="shared" ref="Q443" si="2100">IF(P443="ALTO",5,IF(P443="MEDIO-ALTO",4,IF(P443="MEDIO",3,IF(P443="MEDIO-BAJO",2,IF(P443="BAJO",1,0)))))</f>
        <v>4</v>
      </c>
      <c r="R443" s="332">
        <f t="shared" ref="R443" si="2101">Q443*O443</f>
        <v>4</v>
      </c>
      <c r="S443" s="172" t="s">
        <v>315</v>
      </c>
      <c r="T443" s="129">
        <f t="shared" si="2064"/>
        <v>1</v>
      </c>
      <c r="U443" s="325">
        <f t="shared" ref="U443" si="2102">ROUND(AVERAGEIF(T443:T445,"&gt;0"),0)</f>
        <v>1</v>
      </c>
      <c r="V443" s="325">
        <f t="shared" ref="V443" si="2103">U443*0.6</f>
        <v>0.6</v>
      </c>
      <c r="W443" s="208" t="s">
        <v>1909</v>
      </c>
      <c r="X443" s="324">
        <f t="shared" ref="X443" si="2104">IF(S443="No_existen",5*$X$10,Y443*$X$10)</f>
        <v>0.15000000000000002</v>
      </c>
      <c r="Y443" s="329">
        <f t="shared" ref="Y443" si="2105">ROUND(AVERAGEIF(Z443:Z445,"&gt;0"),0)</f>
        <v>3</v>
      </c>
      <c r="Z443" s="206">
        <f t="shared" si="2069"/>
        <v>1</v>
      </c>
      <c r="AA443" s="203" t="s">
        <v>320</v>
      </c>
      <c r="AB443" s="208" t="s">
        <v>1918</v>
      </c>
      <c r="AC443" s="329">
        <f t="shared" ref="AC443" si="2106">IF(S443="No_existen",5*$AC$10,AD443*$AC$10)</f>
        <v>0.15</v>
      </c>
      <c r="AD443" s="325">
        <f t="shared" ref="AD443" si="2107">ROUND(AVERAGEIF(AE443:AE445,"&gt;0"),0)</f>
        <v>1</v>
      </c>
      <c r="AE443" s="202">
        <f t="shared" si="2072"/>
        <v>1</v>
      </c>
      <c r="AF443" s="203" t="s">
        <v>295</v>
      </c>
      <c r="AG443" s="208" t="s">
        <v>1925</v>
      </c>
      <c r="AH443" s="329">
        <f t="shared" ref="AH443" si="2108">IF(S443="No_existen",5*$AH$10,AI443*$AH$10)</f>
        <v>0.1</v>
      </c>
      <c r="AI443" s="325">
        <f t="shared" ref="AI443" si="2109">ROUND(AVERAGEIF(AJ443:AJ445,"&gt;0"),0)</f>
        <v>1</v>
      </c>
      <c r="AJ443" s="202">
        <f t="shared" si="2075"/>
        <v>1</v>
      </c>
      <c r="AK443" s="203" t="s">
        <v>292</v>
      </c>
      <c r="AL443" s="203" t="s">
        <v>303</v>
      </c>
      <c r="AM443" s="329">
        <f t="shared" ref="AM443" si="2110">IF(S443="No_existen",5*$AM$10,AN443*$AM$10)</f>
        <v>0.1</v>
      </c>
      <c r="AN443" s="325">
        <f t="shared" ref="AN443" si="2111">ROUND(AVERAGEIF(AO443:AO445,"&gt;0"),0)</f>
        <v>1</v>
      </c>
      <c r="AO443" s="202">
        <f t="shared" si="1890"/>
        <v>1</v>
      </c>
      <c r="AP443" s="203" t="s">
        <v>614</v>
      </c>
      <c r="AQ443" s="325">
        <f t="shared" ref="AQ443" si="2112">ROUND(AVERAGE(U443,Y443,AD443,AI443,AN443),0)</f>
        <v>1</v>
      </c>
      <c r="AR443" s="325" t="str">
        <f t="shared" ref="AR443" si="2113">IF(AQ443&lt;1.5,"FUERTE",IF(AND(AQ443&gt;=1.5,AQ443&lt;2.5),"ACEPTABLE",IF(AQ443&gt;=5,"INEXISTENTE","DÉBIL")))</f>
        <v>FUERTE</v>
      </c>
      <c r="AS443" s="327">
        <f t="shared" ref="AS443" si="2114">IF(R443=0,0,ROUND((R443*AQ443),0))</f>
        <v>4</v>
      </c>
      <c r="AT443" s="327" t="str">
        <f t="shared" ref="AT443" si="2115">IF(AS443&gt;=36,"GRAVE", IF(AS443&lt;=10, "LEVE", "MODERADO"))</f>
        <v>LEVE</v>
      </c>
      <c r="AU443" s="372" t="s">
        <v>1933</v>
      </c>
      <c r="AV443" s="371">
        <v>0</v>
      </c>
      <c r="AW443" s="203" t="s">
        <v>89</v>
      </c>
      <c r="AX443" s="203"/>
      <c r="AY443" s="130"/>
      <c r="AZ443" s="131"/>
      <c r="BA443" s="207"/>
      <c r="BB443" s="145"/>
      <c r="BC443" s="145"/>
      <c r="BD443" s="145"/>
      <c r="BE443" s="145"/>
      <c r="BF443" s="145"/>
      <c r="BG443" s="145"/>
      <c r="BH443" s="145"/>
    </row>
    <row r="444" spans="1:60" ht="63.75" hidden="1" customHeight="1" x14ac:dyDescent="0.2">
      <c r="A444" s="324"/>
      <c r="B444" s="324"/>
      <c r="C444" s="325"/>
      <c r="D444" s="336"/>
      <c r="E444" s="325"/>
      <c r="F444" s="324"/>
      <c r="G444" s="203" t="s">
        <v>261</v>
      </c>
      <c r="H444" s="208" t="s">
        <v>41</v>
      </c>
      <c r="I444" s="172" t="s">
        <v>1883</v>
      </c>
      <c r="J444" s="324"/>
      <c r="K444" s="369"/>
      <c r="L444" s="369"/>
      <c r="M444" s="369"/>
      <c r="N444" s="324"/>
      <c r="O444" s="332"/>
      <c r="P444" s="324"/>
      <c r="Q444" s="332"/>
      <c r="R444" s="332"/>
      <c r="S444" s="172" t="s">
        <v>315</v>
      </c>
      <c r="T444" s="129">
        <f t="shared" si="2064"/>
        <v>1</v>
      </c>
      <c r="U444" s="325"/>
      <c r="V444" s="325"/>
      <c r="W444" s="208" t="s">
        <v>1910</v>
      </c>
      <c r="X444" s="324"/>
      <c r="Y444" s="329"/>
      <c r="Z444" s="206">
        <f t="shared" si="2069"/>
        <v>4</v>
      </c>
      <c r="AA444" s="203" t="s">
        <v>318</v>
      </c>
      <c r="AB444" s="203"/>
      <c r="AC444" s="329"/>
      <c r="AD444" s="325"/>
      <c r="AE444" s="202">
        <f t="shared" si="2072"/>
        <v>1</v>
      </c>
      <c r="AF444" s="203" t="s">
        <v>295</v>
      </c>
      <c r="AG444" s="208" t="s">
        <v>1925</v>
      </c>
      <c r="AH444" s="329"/>
      <c r="AI444" s="325"/>
      <c r="AJ444" s="202">
        <f t="shared" si="2075"/>
        <v>1</v>
      </c>
      <c r="AK444" s="203" t="s">
        <v>292</v>
      </c>
      <c r="AL444" s="203" t="s">
        <v>300</v>
      </c>
      <c r="AM444" s="329"/>
      <c r="AN444" s="325"/>
      <c r="AO444" s="202">
        <f t="shared" si="1890"/>
        <v>1</v>
      </c>
      <c r="AP444" s="203" t="s">
        <v>614</v>
      </c>
      <c r="AQ444" s="325"/>
      <c r="AR444" s="325"/>
      <c r="AS444" s="327"/>
      <c r="AT444" s="327"/>
      <c r="AU444" s="372"/>
      <c r="AV444" s="370"/>
      <c r="AW444" s="203" t="s">
        <v>89</v>
      </c>
      <c r="AX444" s="203"/>
      <c r="AY444" s="130"/>
      <c r="AZ444" s="131"/>
      <c r="BA444" s="207"/>
      <c r="BB444" s="145"/>
      <c r="BC444" s="145"/>
      <c r="BD444" s="145"/>
      <c r="BE444" s="145"/>
      <c r="BF444" s="145"/>
      <c r="BG444" s="145"/>
      <c r="BH444" s="145"/>
    </row>
    <row r="445" spans="1:60" ht="63.75" hidden="1" customHeight="1" x14ac:dyDescent="0.2">
      <c r="A445" s="324"/>
      <c r="B445" s="324"/>
      <c r="C445" s="325"/>
      <c r="D445" s="336"/>
      <c r="E445" s="325"/>
      <c r="F445" s="324"/>
      <c r="G445" s="203"/>
      <c r="H445" s="208"/>
      <c r="I445" s="172"/>
      <c r="J445" s="324"/>
      <c r="K445" s="369"/>
      <c r="L445" s="369"/>
      <c r="M445" s="369"/>
      <c r="N445" s="324"/>
      <c r="O445" s="332"/>
      <c r="P445" s="324"/>
      <c r="Q445" s="332"/>
      <c r="R445" s="332"/>
      <c r="S445" s="172"/>
      <c r="T445" s="129">
        <f t="shared" si="2064"/>
        <v>0</v>
      </c>
      <c r="U445" s="325"/>
      <c r="V445" s="325"/>
      <c r="W445" s="208"/>
      <c r="X445" s="324"/>
      <c r="Y445" s="329"/>
      <c r="Z445" s="206">
        <f t="shared" si="2069"/>
        <v>0</v>
      </c>
      <c r="AA445" s="203"/>
      <c r="AB445" s="203"/>
      <c r="AC445" s="329"/>
      <c r="AD445" s="325"/>
      <c r="AE445" s="202">
        <f t="shared" si="2072"/>
        <v>0</v>
      </c>
      <c r="AF445" s="203"/>
      <c r="AG445" s="208"/>
      <c r="AH445" s="329"/>
      <c r="AI445" s="325"/>
      <c r="AJ445" s="202">
        <f t="shared" si="2075"/>
        <v>0</v>
      </c>
      <c r="AK445" s="203"/>
      <c r="AL445" s="203"/>
      <c r="AM445" s="329"/>
      <c r="AN445" s="325"/>
      <c r="AO445" s="202">
        <f t="shared" si="1890"/>
        <v>0</v>
      </c>
      <c r="AP445" s="203"/>
      <c r="AQ445" s="325"/>
      <c r="AR445" s="325"/>
      <c r="AS445" s="327"/>
      <c r="AT445" s="327"/>
      <c r="AU445" s="372"/>
      <c r="AV445" s="370"/>
      <c r="AW445" s="203" t="s">
        <v>89</v>
      </c>
      <c r="AX445" s="203"/>
      <c r="AY445" s="130"/>
      <c r="AZ445" s="131"/>
      <c r="BA445" s="207"/>
      <c r="BB445" s="145"/>
      <c r="BC445" s="145"/>
      <c r="BD445" s="145"/>
      <c r="BE445" s="145"/>
      <c r="BF445" s="145"/>
      <c r="BG445" s="145"/>
      <c r="BH445" s="145"/>
    </row>
    <row r="446" spans="1:60" ht="63.75" hidden="1" customHeight="1" x14ac:dyDescent="0.2">
      <c r="A446" s="324">
        <v>146</v>
      </c>
      <c r="B446" s="324" t="s">
        <v>177</v>
      </c>
      <c r="C446" s="325" t="str">
        <f>+VLOOKUP(B446,$A$568:$B$606,2,0)</f>
        <v>MARIA TERESA VELEZ ANGEL</v>
      </c>
      <c r="D446" s="336" t="s">
        <v>162</v>
      </c>
      <c r="E446" s="325"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4" t="s">
        <v>265</v>
      </c>
      <c r="G446" s="203" t="s">
        <v>260</v>
      </c>
      <c r="H446" s="208" t="s">
        <v>37</v>
      </c>
      <c r="I446" s="173" t="s">
        <v>1884</v>
      </c>
      <c r="J446" s="324" t="s">
        <v>107</v>
      </c>
      <c r="K446" s="370" t="s">
        <v>1897</v>
      </c>
      <c r="L446" s="370" t="s">
        <v>1898</v>
      </c>
      <c r="M446" s="370" t="s">
        <v>1899</v>
      </c>
      <c r="N446" s="324" t="s">
        <v>127</v>
      </c>
      <c r="O446" s="332">
        <f t="shared" ref="O446" si="2116">IF(N446="ALTA",5,IF(N446="MEDIO ALTA",4,IF(N446="MEDIA",3,IF(N446="MEDIO BAJA",2,IF(N446="BAJA",1,0)))))</f>
        <v>1</v>
      </c>
      <c r="P446" s="324" t="s">
        <v>139</v>
      </c>
      <c r="Q446" s="332">
        <f t="shared" ref="Q446" si="2117">IF(P446="ALTO",5,IF(P446="MEDIO-ALTO",4,IF(P446="MEDIO",3,IF(P446="MEDIO-BAJO",2,IF(P446="BAJO",1,0)))))</f>
        <v>5</v>
      </c>
      <c r="R446" s="332">
        <f t="shared" ref="R446" si="2118">Q446*O446</f>
        <v>5</v>
      </c>
      <c r="S446" s="172" t="s">
        <v>315</v>
      </c>
      <c r="T446" s="129">
        <f t="shared" si="2064"/>
        <v>1</v>
      </c>
      <c r="U446" s="325">
        <f t="shared" ref="U446" si="2119">ROUND(AVERAGEIF(T446:T448,"&gt;0"),0)</f>
        <v>1</v>
      </c>
      <c r="V446" s="325">
        <f t="shared" ref="V446" si="2120">U446*0.6</f>
        <v>0.6</v>
      </c>
      <c r="W446" s="208" t="s">
        <v>1911</v>
      </c>
      <c r="X446" s="324">
        <f t="shared" ref="X446" si="2121">IF(S446="No_existen",5*$X$10,Y446*$X$10)</f>
        <v>0.2</v>
      </c>
      <c r="Y446" s="329">
        <f t="shared" ref="Y446" si="2122">ROUND(AVERAGEIF(Z446:Z448,"&gt;0"),0)</f>
        <v>4</v>
      </c>
      <c r="Z446" s="206">
        <f t="shared" si="2069"/>
        <v>4</v>
      </c>
      <c r="AA446" s="203" t="s">
        <v>318</v>
      </c>
      <c r="AB446" s="203"/>
      <c r="AC446" s="329">
        <f t="shared" ref="AC446" si="2123">IF(S446="No_existen",5*$AC$10,AD446*$AC$10)</f>
        <v>0.15</v>
      </c>
      <c r="AD446" s="325">
        <f t="shared" ref="AD446" si="2124">ROUND(AVERAGEIF(AE446:AE448,"&gt;0"),0)</f>
        <v>1</v>
      </c>
      <c r="AE446" s="202">
        <f t="shared" si="2072"/>
        <v>1</v>
      </c>
      <c r="AF446" s="203" t="s">
        <v>295</v>
      </c>
      <c r="AG446" s="208" t="s">
        <v>1927</v>
      </c>
      <c r="AH446" s="329">
        <f t="shared" ref="AH446" si="2125">IF(S446="No_existen",5*$AH$10,AI446*$AH$10)</f>
        <v>0.1</v>
      </c>
      <c r="AI446" s="325">
        <f t="shared" ref="AI446" si="2126">ROUND(AVERAGEIF(AJ446:AJ448,"&gt;0"),0)</f>
        <v>1</v>
      </c>
      <c r="AJ446" s="202">
        <f t="shared" si="2075"/>
        <v>1</v>
      </c>
      <c r="AK446" s="203" t="s">
        <v>292</v>
      </c>
      <c r="AL446" s="203" t="s">
        <v>299</v>
      </c>
      <c r="AM446" s="329">
        <f t="shared" ref="AM446" si="2127">IF(S446="No_existen",5*$AM$10,AN446*$AM$10)</f>
        <v>0.1</v>
      </c>
      <c r="AN446" s="325">
        <f t="shared" ref="AN446" si="2128">ROUND(AVERAGEIF(AO446:AO448,"&gt;0"),0)</f>
        <v>1</v>
      </c>
      <c r="AO446" s="202">
        <f t="shared" si="1890"/>
        <v>1</v>
      </c>
      <c r="AP446" s="203" t="s">
        <v>614</v>
      </c>
      <c r="AQ446" s="325">
        <f t="shared" ref="AQ446" si="2129">ROUND(AVERAGE(U446,Y446,AD446,AI446,AN446),0)</f>
        <v>2</v>
      </c>
      <c r="AR446" s="325" t="str">
        <f t="shared" ref="AR446" si="2130">IF(AQ446&lt;1.5,"FUERTE",IF(AND(AQ446&gt;=1.5,AQ446&lt;2.5),"ACEPTABLE",IF(AQ446&gt;=5,"INEXISTENTE","DÉBIL")))</f>
        <v>ACEPTABLE</v>
      </c>
      <c r="AS446" s="327">
        <f t="shared" ref="AS446" si="2131">IF(R446=0,0,ROUND((R446*AQ446),0))</f>
        <v>10</v>
      </c>
      <c r="AT446" s="327" t="str">
        <f t="shared" ref="AT446" si="2132">IF(AS446&gt;=36,"GRAVE", IF(AS446&lt;=10, "LEVE", "MODERADO"))</f>
        <v>LEVE</v>
      </c>
      <c r="AU446" s="372" t="s">
        <v>1934</v>
      </c>
      <c r="AV446" s="372" t="s">
        <v>1935</v>
      </c>
      <c r="AW446" s="203" t="s">
        <v>89</v>
      </c>
      <c r="AX446" s="203"/>
      <c r="AY446" s="130"/>
      <c r="AZ446" s="131"/>
      <c r="BA446" s="207"/>
      <c r="BB446" s="145"/>
      <c r="BC446" s="145"/>
      <c r="BD446" s="145"/>
      <c r="BE446" s="145"/>
      <c r="BF446" s="145"/>
      <c r="BG446" s="145"/>
      <c r="BH446" s="145"/>
    </row>
    <row r="447" spans="1:60" ht="63.75" hidden="1" customHeight="1" x14ac:dyDescent="0.2">
      <c r="A447" s="324"/>
      <c r="B447" s="324"/>
      <c r="C447" s="325"/>
      <c r="D447" s="336"/>
      <c r="E447" s="325"/>
      <c r="F447" s="324"/>
      <c r="G447" s="203" t="s">
        <v>260</v>
      </c>
      <c r="H447" s="208" t="s">
        <v>38</v>
      </c>
      <c r="I447" s="173" t="s">
        <v>1885</v>
      </c>
      <c r="J447" s="324"/>
      <c r="K447" s="370"/>
      <c r="L447" s="370"/>
      <c r="M447" s="370"/>
      <c r="N447" s="324"/>
      <c r="O447" s="332"/>
      <c r="P447" s="324"/>
      <c r="Q447" s="332"/>
      <c r="R447" s="332"/>
      <c r="S447" s="172" t="s">
        <v>315</v>
      </c>
      <c r="T447" s="129">
        <f t="shared" si="2064"/>
        <v>1</v>
      </c>
      <c r="U447" s="325"/>
      <c r="V447" s="325"/>
      <c r="W447" s="208" t="s">
        <v>1912</v>
      </c>
      <c r="X447" s="324"/>
      <c r="Y447" s="329"/>
      <c r="Z447" s="206">
        <f t="shared" si="2069"/>
        <v>4</v>
      </c>
      <c r="AA447" s="203" t="s">
        <v>318</v>
      </c>
      <c r="AB447" s="203"/>
      <c r="AC447" s="329"/>
      <c r="AD447" s="325"/>
      <c r="AE447" s="202">
        <f t="shared" si="2072"/>
        <v>1</v>
      </c>
      <c r="AF447" s="203" t="s">
        <v>295</v>
      </c>
      <c r="AG447" s="208" t="s">
        <v>1928</v>
      </c>
      <c r="AH447" s="329"/>
      <c r="AI447" s="325"/>
      <c r="AJ447" s="202">
        <f t="shared" si="2075"/>
        <v>1</v>
      </c>
      <c r="AK447" s="203" t="s">
        <v>292</v>
      </c>
      <c r="AL447" s="203" t="s">
        <v>303</v>
      </c>
      <c r="AM447" s="329"/>
      <c r="AN447" s="325"/>
      <c r="AO447" s="202">
        <f t="shared" si="1890"/>
        <v>1</v>
      </c>
      <c r="AP447" s="203" t="s">
        <v>614</v>
      </c>
      <c r="AQ447" s="325"/>
      <c r="AR447" s="325"/>
      <c r="AS447" s="327"/>
      <c r="AT447" s="327"/>
      <c r="AU447" s="372"/>
      <c r="AV447" s="372"/>
      <c r="AW447" s="203" t="s">
        <v>89</v>
      </c>
      <c r="AX447" s="203"/>
      <c r="AY447" s="130"/>
      <c r="AZ447" s="131"/>
      <c r="BA447" s="207"/>
      <c r="BB447" s="145"/>
      <c r="BC447" s="145"/>
      <c r="BD447" s="145"/>
      <c r="BE447" s="145"/>
      <c r="BF447" s="145"/>
      <c r="BG447" s="145"/>
      <c r="BH447" s="145"/>
    </row>
    <row r="448" spans="1:60" ht="63.75" hidden="1" customHeight="1" x14ac:dyDescent="0.2">
      <c r="A448" s="324"/>
      <c r="B448" s="324"/>
      <c r="C448" s="325"/>
      <c r="D448" s="336"/>
      <c r="E448" s="325"/>
      <c r="F448" s="324"/>
      <c r="G448" s="203"/>
      <c r="H448" s="208"/>
      <c r="I448" s="208"/>
      <c r="J448" s="324"/>
      <c r="K448" s="370"/>
      <c r="L448" s="370"/>
      <c r="M448" s="370"/>
      <c r="N448" s="324"/>
      <c r="O448" s="332"/>
      <c r="P448" s="324"/>
      <c r="Q448" s="332"/>
      <c r="R448" s="332"/>
      <c r="S448" s="172" t="s">
        <v>315</v>
      </c>
      <c r="T448" s="129">
        <f t="shared" si="2064"/>
        <v>1</v>
      </c>
      <c r="U448" s="325"/>
      <c r="V448" s="325"/>
      <c r="W448" s="208" t="s">
        <v>1913</v>
      </c>
      <c r="X448" s="324"/>
      <c r="Y448" s="329"/>
      <c r="Z448" s="206">
        <f t="shared" si="2069"/>
        <v>4</v>
      </c>
      <c r="AA448" s="203" t="s">
        <v>318</v>
      </c>
      <c r="AB448" s="203"/>
      <c r="AC448" s="329"/>
      <c r="AD448" s="325"/>
      <c r="AE448" s="202">
        <f t="shared" si="2072"/>
        <v>1</v>
      </c>
      <c r="AF448" s="203" t="s">
        <v>295</v>
      </c>
      <c r="AG448" s="208" t="s">
        <v>1925</v>
      </c>
      <c r="AH448" s="329"/>
      <c r="AI448" s="325"/>
      <c r="AJ448" s="202">
        <f t="shared" si="2075"/>
        <v>1</v>
      </c>
      <c r="AK448" s="203" t="s">
        <v>292</v>
      </c>
      <c r="AL448" s="203" t="s">
        <v>307</v>
      </c>
      <c r="AM448" s="329"/>
      <c r="AN448" s="325"/>
      <c r="AO448" s="202">
        <f t="shared" si="1890"/>
        <v>1</v>
      </c>
      <c r="AP448" s="203" t="s">
        <v>614</v>
      </c>
      <c r="AQ448" s="325"/>
      <c r="AR448" s="325"/>
      <c r="AS448" s="327"/>
      <c r="AT448" s="327"/>
      <c r="AU448" s="372"/>
      <c r="AV448" s="372"/>
      <c r="AW448" s="203" t="s">
        <v>89</v>
      </c>
      <c r="AX448" s="203"/>
      <c r="AY448" s="130"/>
      <c r="AZ448" s="131"/>
      <c r="BA448" s="207"/>
      <c r="BB448" s="145"/>
      <c r="BC448" s="145"/>
      <c r="BD448" s="145"/>
      <c r="BE448" s="145"/>
      <c r="BF448" s="145"/>
      <c r="BG448" s="145"/>
      <c r="BH448" s="145"/>
    </row>
    <row r="449" spans="1:60" ht="63.75" hidden="1" customHeight="1" x14ac:dyDescent="0.2">
      <c r="A449" s="324">
        <v>147</v>
      </c>
      <c r="B449" s="324" t="s">
        <v>177</v>
      </c>
      <c r="C449" s="325" t="str">
        <f>+VLOOKUP(B449,$A$568:$B$606,2,0)</f>
        <v>MARIA TERESA VELEZ ANGEL</v>
      </c>
      <c r="D449" s="336" t="s">
        <v>162</v>
      </c>
      <c r="E449" s="325"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4" t="s">
        <v>265</v>
      </c>
      <c r="G449" s="203" t="s">
        <v>260</v>
      </c>
      <c r="H449" s="208" t="s">
        <v>37</v>
      </c>
      <c r="I449" s="172" t="s">
        <v>1886</v>
      </c>
      <c r="J449" s="324" t="s">
        <v>111</v>
      </c>
      <c r="K449" s="369" t="s">
        <v>1900</v>
      </c>
      <c r="L449" s="369" t="s">
        <v>1901</v>
      </c>
      <c r="M449" s="369" t="s">
        <v>1902</v>
      </c>
      <c r="N449" s="324" t="s">
        <v>104</v>
      </c>
      <c r="O449" s="332">
        <f t="shared" ref="O449" si="2133">IF(N449="ALTA",5,IF(N449="MEDIO ALTA",4,IF(N449="MEDIA",3,IF(N449="MEDIO BAJA",2,IF(N449="BAJA",1,0)))))</f>
        <v>3</v>
      </c>
      <c r="P449" s="324" t="s">
        <v>141</v>
      </c>
      <c r="Q449" s="332">
        <f t="shared" ref="Q449" si="2134">IF(P449="ALTO",5,IF(P449="MEDIO-ALTO",4,IF(P449="MEDIO",3,IF(P449="MEDIO-BAJO",2,IF(P449="BAJO",1,0)))))</f>
        <v>1</v>
      </c>
      <c r="R449" s="332">
        <f t="shared" ref="R449" si="2135">Q449*O449</f>
        <v>3</v>
      </c>
      <c r="S449" s="172" t="s">
        <v>315</v>
      </c>
      <c r="T449" s="129">
        <f t="shared" si="2064"/>
        <v>1</v>
      </c>
      <c r="U449" s="325">
        <f t="shared" ref="U449" si="2136">ROUND(AVERAGEIF(T449:T451,"&gt;0"),0)</f>
        <v>1</v>
      </c>
      <c r="V449" s="325">
        <f t="shared" ref="V449" si="2137">U449*0.6</f>
        <v>0.6</v>
      </c>
      <c r="W449" s="208" t="s">
        <v>1914</v>
      </c>
      <c r="X449" s="324">
        <f t="shared" ref="X449" si="2138">IF(S449="No_existen",5*$X$10,Y449*$X$10)</f>
        <v>0.2</v>
      </c>
      <c r="Y449" s="329">
        <f t="shared" ref="Y449" si="2139">ROUND(AVERAGEIF(Z449:Z451,"&gt;0"),0)</f>
        <v>4</v>
      </c>
      <c r="Z449" s="206">
        <f t="shared" si="2069"/>
        <v>4</v>
      </c>
      <c r="AA449" s="203" t="s">
        <v>318</v>
      </c>
      <c r="AB449" s="203"/>
      <c r="AC449" s="329">
        <f t="shared" ref="AC449" si="2140">IF(S449="No_existen",5*$AC$10,AD449*$AC$10)</f>
        <v>0.15</v>
      </c>
      <c r="AD449" s="325">
        <f t="shared" ref="AD449" si="2141">ROUND(AVERAGEIF(AE449:AE451,"&gt;0"),0)</f>
        <v>1</v>
      </c>
      <c r="AE449" s="202">
        <f t="shared" si="2072"/>
        <v>1</v>
      </c>
      <c r="AF449" s="203" t="s">
        <v>295</v>
      </c>
      <c r="AG449" s="208" t="s">
        <v>1925</v>
      </c>
      <c r="AH449" s="329">
        <f t="shared" ref="AH449" si="2142">IF(S449="No_existen",5*$AH$10,AI449*$AH$10)</f>
        <v>0.1</v>
      </c>
      <c r="AI449" s="325">
        <f t="shared" ref="AI449" si="2143">ROUND(AVERAGEIF(AJ449:AJ451,"&gt;0"),0)</f>
        <v>1</v>
      </c>
      <c r="AJ449" s="202">
        <f t="shared" si="2075"/>
        <v>1</v>
      </c>
      <c r="AK449" s="203" t="s">
        <v>292</v>
      </c>
      <c r="AL449" s="203" t="s">
        <v>307</v>
      </c>
      <c r="AM449" s="329">
        <f t="shared" ref="AM449" si="2144">IF(S449="No_existen",5*$AM$10,AN449*$AM$10)</f>
        <v>0.1</v>
      </c>
      <c r="AN449" s="325">
        <f t="shared" ref="AN449" si="2145">ROUND(AVERAGEIF(AO449:AO451,"&gt;0"),0)</f>
        <v>1</v>
      </c>
      <c r="AO449" s="202">
        <f t="shared" si="1890"/>
        <v>1</v>
      </c>
      <c r="AP449" s="203" t="s">
        <v>614</v>
      </c>
      <c r="AQ449" s="325">
        <f t="shared" ref="AQ449" si="2146">ROUND(AVERAGE(U449,Y449,AD449,AI449,AN449),0)</f>
        <v>2</v>
      </c>
      <c r="AR449" s="325" t="str">
        <f t="shared" ref="AR449" si="2147">IF(AQ449&lt;1.5,"FUERTE",IF(AND(AQ449&gt;=1.5,AQ449&lt;2.5),"ACEPTABLE",IF(AQ449&gt;=5,"INEXISTENTE","DÉBIL")))</f>
        <v>ACEPTABLE</v>
      </c>
      <c r="AS449" s="327">
        <f t="shared" ref="AS449" si="2148">IF(R449=0,0,ROUND((R449*AQ449),0))</f>
        <v>6</v>
      </c>
      <c r="AT449" s="327" t="str">
        <f t="shared" ref="AT449" si="2149">IF(AS449&gt;=36,"GRAVE", IF(AS449&lt;=10, "LEVE", "MODERADO"))</f>
        <v>LEVE</v>
      </c>
      <c r="AU449" s="372" t="s">
        <v>1936</v>
      </c>
      <c r="AV449" s="372">
        <v>4</v>
      </c>
      <c r="AW449" s="203" t="s">
        <v>89</v>
      </c>
      <c r="AX449" s="203"/>
      <c r="AY449" s="130"/>
      <c r="AZ449" s="131"/>
      <c r="BA449" s="207"/>
      <c r="BB449" s="145"/>
      <c r="BC449" s="145"/>
      <c r="BD449" s="145"/>
      <c r="BE449" s="145"/>
      <c r="BF449" s="145"/>
      <c r="BG449" s="145"/>
      <c r="BH449" s="145"/>
    </row>
    <row r="450" spans="1:60" ht="63.75" hidden="1" customHeight="1" x14ac:dyDescent="0.2">
      <c r="A450" s="324"/>
      <c r="B450" s="324"/>
      <c r="C450" s="325"/>
      <c r="D450" s="336"/>
      <c r="E450" s="325"/>
      <c r="F450" s="324"/>
      <c r="G450" s="203" t="s">
        <v>260</v>
      </c>
      <c r="H450" s="208" t="s">
        <v>37</v>
      </c>
      <c r="I450" s="172" t="s">
        <v>1887</v>
      </c>
      <c r="J450" s="324"/>
      <c r="K450" s="369"/>
      <c r="L450" s="369"/>
      <c r="M450" s="369"/>
      <c r="N450" s="324"/>
      <c r="O450" s="332"/>
      <c r="P450" s="324"/>
      <c r="Q450" s="332"/>
      <c r="R450" s="332"/>
      <c r="S450" s="172" t="s">
        <v>315</v>
      </c>
      <c r="T450" s="129">
        <f t="shared" si="2064"/>
        <v>1</v>
      </c>
      <c r="U450" s="325"/>
      <c r="V450" s="325"/>
      <c r="W450" s="208" t="s">
        <v>1915</v>
      </c>
      <c r="X450" s="324"/>
      <c r="Y450" s="329"/>
      <c r="Z450" s="206">
        <f t="shared" si="2069"/>
        <v>4</v>
      </c>
      <c r="AA450" s="203" t="s">
        <v>318</v>
      </c>
      <c r="AB450" s="203"/>
      <c r="AC450" s="329"/>
      <c r="AD450" s="325"/>
      <c r="AE450" s="202">
        <f t="shared" si="2072"/>
        <v>1</v>
      </c>
      <c r="AF450" s="203" t="s">
        <v>295</v>
      </c>
      <c r="AG450" s="208" t="s">
        <v>1929</v>
      </c>
      <c r="AH450" s="329"/>
      <c r="AI450" s="325"/>
      <c r="AJ450" s="202">
        <f t="shared" si="2075"/>
        <v>1</v>
      </c>
      <c r="AK450" s="203" t="s">
        <v>292</v>
      </c>
      <c r="AL450" s="203" t="s">
        <v>307</v>
      </c>
      <c r="AM450" s="329"/>
      <c r="AN450" s="325"/>
      <c r="AO450" s="202">
        <f t="shared" si="1890"/>
        <v>1</v>
      </c>
      <c r="AP450" s="203" t="s">
        <v>614</v>
      </c>
      <c r="AQ450" s="325"/>
      <c r="AR450" s="325"/>
      <c r="AS450" s="327"/>
      <c r="AT450" s="327"/>
      <c r="AU450" s="372"/>
      <c r="AV450" s="372"/>
      <c r="AW450" s="203" t="s">
        <v>89</v>
      </c>
      <c r="AX450" s="203"/>
      <c r="AY450" s="130"/>
      <c r="AZ450" s="131"/>
      <c r="BA450" s="207"/>
      <c r="BB450" s="145"/>
      <c r="BC450" s="145"/>
      <c r="BD450" s="145"/>
      <c r="BE450" s="145"/>
      <c r="BF450" s="145"/>
      <c r="BG450" s="145"/>
      <c r="BH450" s="145"/>
    </row>
    <row r="451" spans="1:60" ht="63.75" hidden="1" customHeight="1" x14ac:dyDescent="0.2">
      <c r="A451" s="324"/>
      <c r="B451" s="324"/>
      <c r="C451" s="325"/>
      <c r="D451" s="336"/>
      <c r="E451" s="325"/>
      <c r="F451" s="324"/>
      <c r="G451" s="203"/>
      <c r="H451" s="203"/>
      <c r="I451" s="127"/>
      <c r="J451" s="324"/>
      <c r="K451" s="369"/>
      <c r="L451" s="369"/>
      <c r="M451" s="369"/>
      <c r="N451" s="324"/>
      <c r="O451" s="332"/>
      <c r="P451" s="324"/>
      <c r="Q451" s="332"/>
      <c r="R451" s="332"/>
      <c r="S451" s="172" t="s">
        <v>315</v>
      </c>
      <c r="T451" s="129">
        <f t="shared" si="2064"/>
        <v>1</v>
      </c>
      <c r="U451" s="325"/>
      <c r="V451" s="325"/>
      <c r="W451" s="208" t="s">
        <v>1916</v>
      </c>
      <c r="X451" s="324"/>
      <c r="Y451" s="329"/>
      <c r="Z451" s="206">
        <f t="shared" si="2069"/>
        <v>4</v>
      </c>
      <c r="AA451" s="203" t="s">
        <v>318</v>
      </c>
      <c r="AB451" s="203"/>
      <c r="AC451" s="329"/>
      <c r="AD451" s="325"/>
      <c r="AE451" s="202">
        <f t="shared" si="2072"/>
        <v>1</v>
      </c>
      <c r="AF451" s="203" t="s">
        <v>295</v>
      </c>
      <c r="AG451" s="208" t="s">
        <v>1930</v>
      </c>
      <c r="AH451" s="329"/>
      <c r="AI451" s="325"/>
      <c r="AJ451" s="202">
        <f t="shared" si="2075"/>
        <v>1</v>
      </c>
      <c r="AK451" s="203" t="s">
        <v>292</v>
      </c>
      <c r="AL451" s="203" t="s">
        <v>307</v>
      </c>
      <c r="AM451" s="329"/>
      <c r="AN451" s="325"/>
      <c r="AO451" s="202">
        <f t="shared" si="1890"/>
        <v>1</v>
      </c>
      <c r="AP451" s="203" t="s">
        <v>614</v>
      </c>
      <c r="AQ451" s="325"/>
      <c r="AR451" s="325"/>
      <c r="AS451" s="327"/>
      <c r="AT451" s="327"/>
      <c r="AU451" s="372"/>
      <c r="AV451" s="372"/>
      <c r="AW451" s="203" t="s">
        <v>89</v>
      </c>
      <c r="AX451" s="203"/>
      <c r="AY451" s="130"/>
      <c r="AZ451" s="131"/>
      <c r="BA451" s="207"/>
      <c r="BB451" s="145"/>
      <c r="BC451" s="145"/>
      <c r="BD451" s="145"/>
      <c r="BE451" s="145"/>
      <c r="BF451" s="145"/>
      <c r="BG451" s="145"/>
      <c r="BH451" s="145"/>
    </row>
    <row r="452" spans="1:60" ht="63.75" hidden="1" customHeight="1" x14ac:dyDescent="0.2">
      <c r="A452" s="324">
        <v>148</v>
      </c>
      <c r="B452" s="324" t="s">
        <v>178</v>
      </c>
      <c r="C452" s="325" t="str">
        <f>+VLOOKUP(B452,$A$568:$B$606,2,0)</f>
        <v>WILSON ARENAS VALENCIA</v>
      </c>
      <c r="D452" s="336" t="s">
        <v>152</v>
      </c>
      <c r="E452" s="325"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4" t="s">
        <v>265</v>
      </c>
      <c r="G452" s="203" t="s">
        <v>261</v>
      </c>
      <c r="H452" s="203" t="s">
        <v>39</v>
      </c>
      <c r="I452" s="203" t="s">
        <v>1937</v>
      </c>
      <c r="J452" s="324" t="s">
        <v>107</v>
      </c>
      <c r="K452" s="324" t="s">
        <v>1954</v>
      </c>
      <c r="L452" s="324" t="s">
        <v>1955</v>
      </c>
      <c r="M452" s="324" t="s">
        <v>1956</v>
      </c>
      <c r="N452" s="324" t="s">
        <v>104</v>
      </c>
      <c r="O452" s="332">
        <f t="shared" ref="O452" si="2150">IF(N452="ALTA",5,IF(N452="MEDIO ALTA",4,IF(N452="MEDIA",3,IF(N452="MEDIO BAJA",2,IF(N452="BAJA",1,0)))))</f>
        <v>3</v>
      </c>
      <c r="P452" s="324" t="s">
        <v>209</v>
      </c>
      <c r="Q452" s="332">
        <f t="shared" ref="Q452" si="2151">IF(P452="ALTO",5,IF(P452="MEDIO-ALTO",4,IF(P452="MEDIO",3,IF(P452="MEDIO-BAJO",2,IF(P452="BAJO",1,0)))))</f>
        <v>4</v>
      </c>
      <c r="R452" s="332">
        <f t="shared" ref="R452" si="2152">Q452*O452</f>
        <v>12</v>
      </c>
      <c r="S452" s="128" t="s">
        <v>315</v>
      </c>
      <c r="T452" s="129">
        <f t="shared" si="2064"/>
        <v>1</v>
      </c>
      <c r="U452" s="325">
        <f t="shared" ref="U452" si="2153">ROUND(AVERAGEIF(T452:T454,"&gt;0"),0)</f>
        <v>1</v>
      </c>
      <c r="V452" s="325">
        <f t="shared" ref="V452" si="2154">U452*0.6</f>
        <v>0.6</v>
      </c>
      <c r="W452" s="203" t="s">
        <v>1973</v>
      </c>
      <c r="X452" s="324">
        <f t="shared" ref="X452" si="2155">IF(S452="No_existen",5*$X$10,Y452*$X$10)</f>
        <v>0.15000000000000002</v>
      </c>
      <c r="Y452" s="329">
        <f t="shared" ref="Y452" si="2156">ROUND(AVERAGEIF(Z452:Z454,"&gt;0"),0)</f>
        <v>3</v>
      </c>
      <c r="Z452" s="206">
        <f t="shared" si="2069"/>
        <v>4</v>
      </c>
      <c r="AA452" s="203" t="s">
        <v>318</v>
      </c>
      <c r="AB452" s="203"/>
      <c r="AC452" s="329">
        <f t="shared" ref="AC452" si="2157">IF(S452="No_existen",5*$AC$10,AD452*$AC$10)</f>
        <v>0.15</v>
      </c>
      <c r="AD452" s="325">
        <f t="shared" ref="AD452" si="2158">ROUND(AVERAGEIF(AE452:AE454,"&gt;0"),0)</f>
        <v>1</v>
      </c>
      <c r="AE452" s="202">
        <f t="shared" si="2072"/>
        <v>1</v>
      </c>
      <c r="AF452" s="203" t="s">
        <v>295</v>
      </c>
      <c r="AG452" s="203" t="s">
        <v>1988</v>
      </c>
      <c r="AH452" s="329">
        <f t="shared" ref="AH452" si="2159">IF(S452="No_existen",5*$AH$10,AI452*$AH$10)</f>
        <v>0.1</v>
      </c>
      <c r="AI452" s="325">
        <f t="shared" ref="AI452" si="2160">ROUND(AVERAGEIF(AJ452:AJ454,"&gt;0"),0)</f>
        <v>1</v>
      </c>
      <c r="AJ452" s="202">
        <f t="shared" si="2075"/>
        <v>1</v>
      </c>
      <c r="AK452" s="203" t="s">
        <v>292</v>
      </c>
      <c r="AL452" s="203" t="s">
        <v>300</v>
      </c>
      <c r="AM452" s="329">
        <f t="shared" ref="AM452" si="2161">IF(S452="No_existen",5*$AM$10,AN452*$AM$10)</f>
        <v>0.30000000000000004</v>
      </c>
      <c r="AN452" s="325">
        <f t="shared" ref="AN452" si="2162">ROUND(AVERAGEIF(AO452:AO454,"&gt;0"),0)</f>
        <v>3</v>
      </c>
      <c r="AO452" s="202">
        <f t="shared" si="1890"/>
        <v>4</v>
      </c>
      <c r="AP452" s="203" t="s">
        <v>613</v>
      </c>
      <c r="AQ452" s="325">
        <f t="shared" ref="AQ452" si="2163">ROUND(AVERAGE(U452,Y452,AD452,AI452,AN452),0)</f>
        <v>2</v>
      </c>
      <c r="AR452" s="325" t="str">
        <f t="shared" ref="AR452" si="2164">IF(AQ452&lt;1.5,"FUERTE",IF(AND(AQ452&gt;=1.5,AQ452&lt;2.5),"ACEPTABLE",IF(AQ452&gt;=5,"INEXISTENTE","DÉBIL")))</f>
        <v>ACEPTABLE</v>
      </c>
      <c r="AS452" s="327">
        <f t="shared" ref="AS452" si="2165">IF(R452=0,0,ROUND((R452*AQ452),0))</f>
        <v>24</v>
      </c>
      <c r="AT452" s="327" t="str">
        <f t="shared" ref="AT452" si="2166">IF(AS452&gt;=36,"GRAVE", IF(AS452&lt;=10, "LEVE", "MODERADO"))</f>
        <v>MODERADO</v>
      </c>
      <c r="AU452" s="336" t="s">
        <v>1999</v>
      </c>
      <c r="AV452" s="336"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4"/>
      <c r="B453" s="324"/>
      <c r="C453" s="325"/>
      <c r="D453" s="336"/>
      <c r="E453" s="325"/>
      <c r="F453" s="324"/>
      <c r="G453" s="203" t="s">
        <v>260</v>
      </c>
      <c r="H453" s="203" t="s">
        <v>226</v>
      </c>
      <c r="I453" s="203" t="s">
        <v>1938</v>
      </c>
      <c r="J453" s="324"/>
      <c r="K453" s="324"/>
      <c r="L453" s="324"/>
      <c r="M453" s="324"/>
      <c r="N453" s="324"/>
      <c r="O453" s="332"/>
      <c r="P453" s="324"/>
      <c r="Q453" s="332"/>
      <c r="R453" s="332"/>
      <c r="S453" s="128" t="s">
        <v>315</v>
      </c>
      <c r="T453" s="129">
        <f t="shared" si="2064"/>
        <v>1</v>
      </c>
      <c r="U453" s="325"/>
      <c r="V453" s="325"/>
      <c r="W453" s="203" t="s">
        <v>1974</v>
      </c>
      <c r="X453" s="324"/>
      <c r="Y453" s="329"/>
      <c r="Z453" s="206">
        <f t="shared" si="2069"/>
        <v>2</v>
      </c>
      <c r="AA453" s="203" t="s">
        <v>319</v>
      </c>
      <c r="AB453" s="203"/>
      <c r="AC453" s="329"/>
      <c r="AD453" s="325"/>
      <c r="AE453" s="202">
        <f t="shared" si="2072"/>
        <v>1</v>
      </c>
      <c r="AF453" s="203" t="s">
        <v>295</v>
      </c>
      <c r="AG453" s="203" t="s">
        <v>1989</v>
      </c>
      <c r="AH453" s="329"/>
      <c r="AI453" s="325"/>
      <c r="AJ453" s="202">
        <f t="shared" si="2075"/>
        <v>1</v>
      </c>
      <c r="AK453" s="203" t="s">
        <v>292</v>
      </c>
      <c r="AL453" s="203" t="s">
        <v>303</v>
      </c>
      <c r="AM453" s="329"/>
      <c r="AN453" s="325"/>
      <c r="AO453" s="202">
        <f t="shared" si="1890"/>
        <v>1</v>
      </c>
      <c r="AP453" s="203" t="s">
        <v>614</v>
      </c>
      <c r="AQ453" s="325"/>
      <c r="AR453" s="325"/>
      <c r="AS453" s="327"/>
      <c r="AT453" s="327"/>
      <c r="AU453" s="336"/>
      <c r="AV453" s="336"/>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4"/>
      <c r="B454" s="324"/>
      <c r="C454" s="325"/>
      <c r="D454" s="336"/>
      <c r="E454" s="325"/>
      <c r="F454" s="324"/>
      <c r="G454" s="203" t="s">
        <v>260</v>
      </c>
      <c r="H454" s="203" t="s">
        <v>37</v>
      </c>
      <c r="I454" s="203" t="s">
        <v>1939</v>
      </c>
      <c r="J454" s="324"/>
      <c r="K454" s="324"/>
      <c r="L454" s="324"/>
      <c r="M454" s="324"/>
      <c r="N454" s="324"/>
      <c r="O454" s="332"/>
      <c r="P454" s="324"/>
      <c r="Q454" s="332"/>
      <c r="R454" s="332"/>
      <c r="S454" s="128" t="s">
        <v>315</v>
      </c>
      <c r="T454" s="129">
        <f t="shared" si="2064"/>
        <v>1</v>
      </c>
      <c r="U454" s="325"/>
      <c r="V454" s="325"/>
      <c r="W454" s="203" t="s">
        <v>1975</v>
      </c>
      <c r="X454" s="324"/>
      <c r="Y454" s="329"/>
      <c r="Z454" s="206">
        <f t="shared" si="2069"/>
        <v>4</v>
      </c>
      <c r="AA454" s="203" t="s">
        <v>318</v>
      </c>
      <c r="AB454" s="203"/>
      <c r="AC454" s="329"/>
      <c r="AD454" s="325"/>
      <c r="AE454" s="202">
        <f t="shared" si="2072"/>
        <v>1</v>
      </c>
      <c r="AF454" s="203" t="s">
        <v>295</v>
      </c>
      <c r="AG454" s="203" t="s">
        <v>1988</v>
      </c>
      <c r="AH454" s="329"/>
      <c r="AI454" s="325"/>
      <c r="AJ454" s="202">
        <f t="shared" si="2075"/>
        <v>1</v>
      </c>
      <c r="AK454" s="203" t="s">
        <v>292</v>
      </c>
      <c r="AL454" s="203" t="s">
        <v>300</v>
      </c>
      <c r="AM454" s="329"/>
      <c r="AN454" s="325"/>
      <c r="AO454" s="202">
        <f t="shared" si="1890"/>
        <v>4</v>
      </c>
      <c r="AP454" s="203" t="s">
        <v>613</v>
      </c>
      <c r="AQ454" s="325"/>
      <c r="AR454" s="325"/>
      <c r="AS454" s="327"/>
      <c r="AT454" s="327"/>
      <c r="AU454" s="336"/>
      <c r="AV454" s="336"/>
      <c r="AW454" s="203" t="s">
        <v>90</v>
      </c>
      <c r="AX454" s="203" t="s">
        <v>2011</v>
      </c>
      <c r="AY454" s="131">
        <v>45291</v>
      </c>
      <c r="AZ454" s="131"/>
      <c r="BA454" s="207"/>
      <c r="BB454" s="145"/>
      <c r="BC454" s="145"/>
      <c r="BD454" s="145"/>
      <c r="BE454" s="145"/>
      <c r="BF454" s="145"/>
      <c r="BG454" s="145"/>
      <c r="BH454" s="145"/>
    </row>
    <row r="455" spans="1:60" ht="63.75" hidden="1" customHeight="1" x14ac:dyDescent="0.2">
      <c r="A455" s="324">
        <v>149</v>
      </c>
      <c r="B455" s="324" t="s">
        <v>178</v>
      </c>
      <c r="C455" s="325" t="str">
        <f>+VLOOKUP(B455,$A$568:$B$606,2,0)</f>
        <v>WILSON ARENAS VALENCIA</v>
      </c>
      <c r="D455" s="336" t="s">
        <v>152</v>
      </c>
      <c r="E455" s="325"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4" t="s">
        <v>265</v>
      </c>
      <c r="G455" s="203" t="s">
        <v>260</v>
      </c>
      <c r="H455" s="203" t="s">
        <v>37</v>
      </c>
      <c r="I455" s="128" t="s">
        <v>1940</v>
      </c>
      <c r="J455" s="324" t="s">
        <v>108</v>
      </c>
      <c r="K455" s="324" t="s">
        <v>1957</v>
      </c>
      <c r="L455" s="324" t="s">
        <v>1958</v>
      </c>
      <c r="M455" s="324" t="s">
        <v>1959</v>
      </c>
      <c r="N455" s="324" t="s">
        <v>147</v>
      </c>
      <c r="O455" s="332">
        <f t="shared" ref="O455" si="2167">IF(N455="ALTA",5,IF(N455="MEDIO ALTA",4,IF(N455="MEDIA",3,IF(N455="MEDIO BAJA",2,IF(N455="BAJA",1,0)))))</f>
        <v>2</v>
      </c>
      <c r="P455" s="324" t="s">
        <v>209</v>
      </c>
      <c r="Q455" s="332">
        <f t="shared" ref="Q455" si="2168">IF(P455="ALTO",5,IF(P455="MEDIO-ALTO",4,IF(P455="MEDIO",3,IF(P455="MEDIO-BAJO",2,IF(P455="BAJO",1,0)))))</f>
        <v>4</v>
      </c>
      <c r="R455" s="332">
        <f t="shared" ref="R455" si="2169">Q455*O455</f>
        <v>8</v>
      </c>
      <c r="S455" s="128" t="s">
        <v>315</v>
      </c>
      <c r="T455" s="129">
        <f t="shared" si="2064"/>
        <v>1</v>
      </c>
      <c r="U455" s="325">
        <f t="shared" ref="U455" si="2170">ROUND(AVERAGEIF(T455:T457,"&gt;0"),0)</f>
        <v>1</v>
      </c>
      <c r="V455" s="325">
        <f t="shared" ref="V455" si="2171">U455*0.6</f>
        <v>0.6</v>
      </c>
      <c r="W455" s="203" t="s">
        <v>1973</v>
      </c>
      <c r="X455" s="324">
        <f t="shared" ref="X455" si="2172">IF(S455="No_existen",5*$X$10,Y455*$X$10)</f>
        <v>0.2</v>
      </c>
      <c r="Y455" s="329">
        <f t="shared" ref="Y455" si="2173">ROUND(AVERAGEIF(Z455:Z457,"&gt;0"),0)</f>
        <v>4</v>
      </c>
      <c r="Z455" s="206">
        <f t="shared" si="2069"/>
        <v>4</v>
      </c>
      <c r="AA455" s="203" t="s">
        <v>318</v>
      </c>
      <c r="AB455" s="203"/>
      <c r="AC455" s="329">
        <f t="shared" ref="AC455" si="2174">IF(S455="No_existen",5*$AC$10,AD455*$AC$10)</f>
        <v>0.15</v>
      </c>
      <c r="AD455" s="325">
        <f t="shared" ref="AD455" si="2175">ROUND(AVERAGEIF(AE455:AE457,"&gt;0"),0)</f>
        <v>1</v>
      </c>
      <c r="AE455" s="202">
        <f t="shared" si="2072"/>
        <v>1</v>
      </c>
      <c r="AF455" s="203" t="s">
        <v>295</v>
      </c>
      <c r="AG455" s="203" t="s">
        <v>1988</v>
      </c>
      <c r="AH455" s="329">
        <f t="shared" ref="AH455" si="2176">IF(S455="No_existen",5*$AH$10,AI455*$AH$10)</f>
        <v>0.1</v>
      </c>
      <c r="AI455" s="325">
        <f t="shared" ref="AI455" si="2177">ROUND(AVERAGEIF(AJ455:AJ457,"&gt;0"),0)</f>
        <v>1</v>
      </c>
      <c r="AJ455" s="202">
        <f t="shared" si="2075"/>
        <v>1</v>
      </c>
      <c r="AK455" s="203" t="s">
        <v>292</v>
      </c>
      <c r="AL455" s="203" t="s">
        <v>301</v>
      </c>
      <c r="AM455" s="329">
        <f t="shared" ref="AM455" si="2178">IF(S455="No_existen",5*$AM$10,AN455*$AM$10)</f>
        <v>0.4</v>
      </c>
      <c r="AN455" s="325">
        <f t="shared" ref="AN455" si="2179">ROUND(AVERAGEIF(AO455:AO457,"&gt;0"),0)</f>
        <v>4</v>
      </c>
      <c r="AO455" s="202">
        <f t="shared" si="1890"/>
        <v>4</v>
      </c>
      <c r="AP455" s="203" t="s">
        <v>613</v>
      </c>
      <c r="AQ455" s="325">
        <f t="shared" ref="AQ455" si="2180">ROUND(AVERAGE(U455,Y455,AD455,AI455,AN455),0)</f>
        <v>2</v>
      </c>
      <c r="AR455" s="325" t="str">
        <f t="shared" ref="AR455" si="2181">IF(AQ455&lt;1.5,"FUERTE",IF(AND(AQ455&gt;=1.5,AQ455&lt;2.5),"ACEPTABLE",IF(AQ455&gt;=5,"INEXISTENTE","DÉBIL")))</f>
        <v>ACEPTABLE</v>
      </c>
      <c r="AS455" s="327">
        <f t="shared" ref="AS455" si="2182">IF(R455=0,0,ROUND((R455*AQ455),0))</f>
        <v>16</v>
      </c>
      <c r="AT455" s="327" t="str">
        <f t="shared" ref="AT455" si="2183">IF(AS455&gt;=36,"GRAVE", IF(AS455&lt;=10, "LEVE", "MODERADO"))</f>
        <v>MODERADO</v>
      </c>
      <c r="AU455" s="336" t="s">
        <v>2001</v>
      </c>
      <c r="AV455" s="336"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4"/>
      <c r="B456" s="324"/>
      <c r="C456" s="325"/>
      <c r="D456" s="336"/>
      <c r="E456" s="325"/>
      <c r="F456" s="324"/>
      <c r="G456" s="203" t="s">
        <v>260</v>
      </c>
      <c r="H456" s="203" t="s">
        <v>226</v>
      </c>
      <c r="I456" s="128" t="s">
        <v>1941</v>
      </c>
      <c r="J456" s="324"/>
      <c r="K456" s="324"/>
      <c r="L456" s="324"/>
      <c r="M456" s="324"/>
      <c r="N456" s="324"/>
      <c r="O456" s="332"/>
      <c r="P456" s="324"/>
      <c r="Q456" s="332"/>
      <c r="R456" s="332"/>
      <c r="S456" s="128" t="s">
        <v>315</v>
      </c>
      <c r="T456" s="129">
        <f t="shared" si="2064"/>
        <v>1</v>
      </c>
      <c r="U456" s="325"/>
      <c r="V456" s="325"/>
      <c r="W456" s="203" t="s">
        <v>1976</v>
      </c>
      <c r="X456" s="324"/>
      <c r="Y456" s="329"/>
      <c r="Z456" s="206">
        <f t="shared" si="2069"/>
        <v>4</v>
      </c>
      <c r="AA456" s="203" t="s">
        <v>318</v>
      </c>
      <c r="AB456" s="203"/>
      <c r="AC456" s="329"/>
      <c r="AD456" s="325"/>
      <c r="AE456" s="202">
        <f t="shared" si="2072"/>
        <v>1</v>
      </c>
      <c r="AF456" s="203" t="s">
        <v>295</v>
      </c>
      <c r="AG456" s="203" t="s">
        <v>1990</v>
      </c>
      <c r="AH456" s="329"/>
      <c r="AI456" s="325"/>
      <c r="AJ456" s="202">
        <f t="shared" si="2075"/>
        <v>1</v>
      </c>
      <c r="AK456" s="203" t="s">
        <v>292</v>
      </c>
      <c r="AL456" s="203" t="s">
        <v>301</v>
      </c>
      <c r="AM456" s="329"/>
      <c r="AN456" s="325"/>
      <c r="AO456" s="202">
        <f t="shared" si="1890"/>
        <v>4</v>
      </c>
      <c r="AP456" s="203" t="s">
        <v>613</v>
      </c>
      <c r="AQ456" s="325"/>
      <c r="AR456" s="325"/>
      <c r="AS456" s="327"/>
      <c r="AT456" s="327"/>
      <c r="AU456" s="336"/>
      <c r="AV456" s="336"/>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4"/>
      <c r="B457" s="324"/>
      <c r="C457" s="325"/>
      <c r="D457" s="336"/>
      <c r="E457" s="325"/>
      <c r="F457" s="324"/>
      <c r="G457" s="203"/>
      <c r="H457" s="203"/>
      <c r="I457" s="127"/>
      <c r="J457" s="324"/>
      <c r="K457" s="324"/>
      <c r="L457" s="324"/>
      <c r="M457" s="324"/>
      <c r="N457" s="324"/>
      <c r="O457" s="332"/>
      <c r="P457" s="324"/>
      <c r="Q457" s="332"/>
      <c r="R457" s="332"/>
      <c r="S457" s="128"/>
      <c r="T457" s="129">
        <f t="shared" si="2064"/>
        <v>0</v>
      </c>
      <c r="U457" s="325"/>
      <c r="V457" s="325"/>
      <c r="W457" s="203"/>
      <c r="X457" s="324"/>
      <c r="Y457" s="329"/>
      <c r="Z457" s="206">
        <f t="shared" si="2069"/>
        <v>0</v>
      </c>
      <c r="AA457" s="203"/>
      <c r="AB457" s="203"/>
      <c r="AC457" s="329"/>
      <c r="AD457" s="325"/>
      <c r="AE457" s="202">
        <f t="shared" si="2072"/>
        <v>0</v>
      </c>
      <c r="AF457" s="203"/>
      <c r="AG457" s="203"/>
      <c r="AH457" s="329"/>
      <c r="AI457" s="325"/>
      <c r="AJ457" s="202">
        <f t="shared" si="2075"/>
        <v>0</v>
      </c>
      <c r="AK457" s="203"/>
      <c r="AL457" s="203"/>
      <c r="AM457" s="329"/>
      <c r="AN457" s="325"/>
      <c r="AO457" s="202">
        <f t="shared" si="1890"/>
        <v>0</v>
      </c>
      <c r="AP457" s="203"/>
      <c r="AQ457" s="325"/>
      <c r="AR457" s="325"/>
      <c r="AS457" s="327"/>
      <c r="AT457" s="327"/>
      <c r="AU457" s="336"/>
      <c r="AV457" s="336"/>
      <c r="AW457" s="203"/>
      <c r="AX457" s="203"/>
      <c r="AY457" s="130"/>
      <c r="AZ457" s="131"/>
      <c r="BA457" s="207"/>
      <c r="BB457" s="145"/>
      <c r="BC457" s="145"/>
      <c r="BD457" s="145"/>
      <c r="BE457" s="145"/>
      <c r="BF457" s="145"/>
      <c r="BG457" s="145"/>
      <c r="BH457" s="145"/>
    </row>
    <row r="458" spans="1:60" ht="63.75" hidden="1" customHeight="1" x14ac:dyDescent="0.2">
      <c r="A458" s="324">
        <v>150</v>
      </c>
      <c r="B458" s="324" t="s">
        <v>178</v>
      </c>
      <c r="C458" s="325" t="str">
        <f>+VLOOKUP(B458,$A$568:$B$606,2,0)</f>
        <v>WILSON ARENAS VALENCIA</v>
      </c>
      <c r="D458" s="336" t="s">
        <v>150</v>
      </c>
      <c r="E458" s="325"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4" t="s">
        <v>265</v>
      </c>
      <c r="G458" s="203" t="s">
        <v>261</v>
      </c>
      <c r="H458" s="203" t="s">
        <v>41</v>
      </c>
      <c r="I458" s="127" t="s">
        <v>1942</v>
      </c>
      <c r="J458" s="324" t="s">
        <v>105</v>
      </c>
      <c r="K458" s="337" t="s">
        <v>1960</v>
      </c>
      <c r="L458" s="337" t="s">
        <v>1961</v>
      </c>
      <c r="M458" s="337" t="s">
        <v>1962</v>
      </c>
      <c r="N458" s="324" t="s">
        <v>127</v>
      </c>
      <c r="O458" s="332">
        <f t="shared" ref="O458" si="2184">IF(N458="ALTA",5,IF(N458="MEDIO ALTA",4,IF(N458="MEDIA",3,IF(N458="MEDIO BAJA",2,IF(N458="BAJA",1,0)))))</f>
        <v>1</v>
      </c>
      <c r="P458" s="324" t="s">
        <v>140</v>
      </c>
      <c r="Q458" s="332">
        <f t="shared" ref="Q458" si="2185">IF(P458="ALTO",5,IF(P458="MEDIO-ALTO",4,IF(P458="MEDIO",3,IF(P458="MEDIO-BAJO",2,IF(P458="BAJO",1,0)))))</f>
        <v>3</v>
      </c>
      <c r="R458" s="332">
        <f t="shared" ref="R458" si="2186">Q458*O458</f>
        <v>3</v>
      </c>
      <c r="S458" s="128" t="s">
        <v>315</v>
      </c>
      <c r="T458" s="129">
        <f t="shared" si="2064"/>
        <v>1</v>
      </c>
      <c r="U458" s="325">
        <f t="shared" ref="U458" si="2187">ROUND(AVERAGEIF(T458:T460,"&gt;0"),0)</f>
        <v>1</v>
      </c>
      <c r="V458" s="325">
        <f t="shared" ref="V458" si="2188">U458*0.6</f>
        <v>0.6</v>
      </c>
      <c r="W458" s="203" t="s">
        <v>1977</v>
      </c>
      <c r="X458" s="324">
        <f t="shared" ref="X458" si="2189">IF(S458="No_existen",5*$X$10,Y458*$X$10)</f>
        <v>0.2</v>
      </c>
      <c r="Y458" s="329">
        <f t="shared" ref="Y458" si="2190">ROUND(AVERAGEIF(Z458:Z460,"&gt;0"),0)</f>
        <v>4</v>
      </c>
      <c r="Z458" s="206">
        <f t="shared" si="2069"/>
        <v>4</v>
      </c>
      <c r="AA458" s="203" t="s">
        <v>318</v>
      </c>
      <c r="AB458" s="203"/>
      <c r="AC458" s="329">
        <f t="shared" ref="AC458" si="2191">IF(S458="No_existen",5*$AC$10,AD458*$AC$10)</f>
        <v>0.15</v>
      </c>
      <c r="AD458" s="325">
        <f t="shared" ref="AD458" si="2192">ROUND(AVERAGEIF(AE458:AE460,"&gt;0"),0)</f>
        <v>1</v>
      </c>
      <c r="AE458" s="202">
        <f t="shared" si="2072"/>
        <v>1</v>
      </c>
      <c r="AF458" s="203" t="s">
        <v>295</v>
      </c>
      <c r="AG458" s="203" t="s">
        <v>1991</v>
      </c>
      <c r="AH458" s="329">
        <f t="shared" ref="AH458" si="2193">IF(S458="No_existen",5*$AH$10,AI458*$AH$10)</f>
        <v>0.1</v>
      </c>
      <c r="AI458" s="325">
        <f t="shared" ref="AI458" si="2194">ROUND(AVERAGEIF(AJ458:AJ460,"&gt;0"),0)</f>
        <v>1</v>
      </c>
      <c r="AJ458" s="202">
        <f t="shared" si="2075"/>
        <v>1</v>
      </c>
      <c r="AK458" s="203" t="s">
        <v>292</v>
      </c>
      <c r="AL458" s="203" t="s">
        <v>306</v>
      </c>
      <c r="AM458" s="329">
        <f t="shared" ref="AM458" si="2195">IF(S458="No_existen",5*$AM$10,AN458*$AM$10)</f>
        <v>0.1</v>
      </c>
      <c r="AN458" s="325">
        <f t="shared" ref="AN458" si="2196">ROUND(AVERAGEIF(AO458:AO460,"&gt;0"),0)</f>
        <v>1</v>
      </c>
      <c r="AO458" s="202">
        <f t="shared" si="1890"/>
        <v>1</v>
      </c>
      <c r="AP458" s="203" t="s">
        <v>614</v>
      </c>
      <c r="AQ458" s="325">
        <f t="shared" ref="AQ458" si="2197">ROUND(AVERAGE(U458,Y458,AD458,AI458,AN458),0)</f>
        <v>2</v>
      </c>
      <c r="AR458" s="325" t="str">
        <f t="shared" ref="AR458" si="2198">IF(AQ458&lt;1.5,"FUERTE",IF(AND(AQ458&gt;=1.5,AQ458&lt;2.5),"ACEPTABLE",IF(AQ458&gt;=5,"INEXISTENTE","DÉBIL")))</f>
        <v>ACEPTABLE</v>
      </c>
      <c r="AS458" s="327">
        <f t="shared" ref="AS458" si="2199">IF(R458=0,0,ROUND((R458*AQ458),0))</f>
        <v>6</v>
      </c>
      <c r="AT458" s="327" t="str">
        <f t="shared" ref="AT458" si="2200">IF(AS458&gt;=36,"GRAVE", IF(AS458&lt;=10, "LEVE", "MODERADO"))</f>
        <v>LEVE</v>
      </c>
      <c r="AU458" s="337" t="s">
        <v>2003</v>
      </c>
      <c r="AV458" s="344">
        <v>0</v>
      </c>
      <c r="AW458" s="203" t="s">
        <v>89</v>
      </c>
      <c r="AX458" s="203"/>
      <c r="AY458" s="130"/>
      <c r="AZ458" s="131"/>
      <c r="BA458" s="207"/>
      <c r="BB458" s="145"/>
      <c r="BC458" s="145"/>
      <c r="BD458" s="145"/>
      <c r="BE458" s="145"/>
      <c r="BF458" s="145"/>
      <c r="BG458" s="145"/>
      <c r="BH458" s="145"/>
    </row>
    <row r="459" spans="1:60" ht="63.75" hidden="1" customHeight="1" x14ac:dyDescent="0.2">
      <c r="A459" s="324"/>
      <c r="B459" s="324"/>
      <c r="C459" s="325"/>
      <c r="D459" s="336"/>
      <c r="E459" s="325"/>
      <c r="F459" s="324"/>
      <c r="G459" s="203" t="s">
        <v>260</v>
      </c>
      <c r="H459" s="203" t="s">
        <v>34</v>
      </c>
      <c r="I459" s="127" t="s">
        <v>1943</v>
      </c>
      <c r="J459" s="324"/>
      <c r="K459" s="337"/>
      <c r="L459" s="337"/>
      <c r="M459" s="337"/>
      <c r="N459" s="324"/>
      <c r="O459" s="332"/>
      <c r="P459" s="324"/>
      <c r="Q459" s="332"/>
      <c r="R459" s="332"/>
      <c r="S459" s="128" t="s">
        <v>315</v>
      </c>
      <c r="T459" s="129">
        <f t="shared" si="2064"/>
        <v>1</v>
      </c>
      <c r="U459" s="325"/>
      <c r="V459" s="325"/>
      <c r="W459" s="203" t="s">
        <v>1978</v>
      </c>
      <c r="X459" s="324"/>
      <c r="Y459" s="329"/>
      <c r="Z459" s="206">
        <f t="shared" si="2069"/>
        <v>4</v>
      </c>
      <c r="AA459" s="203" t="s">
        <v>318</v>
      </c>
      <c r="AB459" s="203"/>
      <c r="AC459" s="329"/>
      <c r="AD459" s="325"/>
      <c r="AE459" s="202">
        <f t="shared" si="2072"/>
        <v>1</v>
      </c>
      <c r="AF459" s="203" t="s">
        <v>295</v>
      </c>
      <c r="AG459" s="203" t="s">
        <v>1992</v>
      </c>
      <c r="AH459" s="329"/>
      <c r="AI459" s="325"/>
      <c r="AJ459" s="202">
        <f t="shared" si="2075"/>
        <v>1</v>
      </c>
      <c r="AK459" s="203" t="s">
        <v>292</v>
      </c>
      <c r="AL459" s="203" t="s">
        <v>304</v>
      </c>
      <c r="AM459" s="329"/>
      <c r="AN459" s="325"/>
      <c r="AO459" s="202">
        <f t="shared" si="1890"/>
        <v>1</v>
      </c>
      <c r="AP459" s="203" t="s">
        <v>614</v>
      </c>
      <c r="AQ459" s="325"/>
      <c r="AR459" s="325"/>
      <c r="AS459" s="327"/>
      <c r="AT459" s="327"/>
      <c r="AU459" s="337"/>
      <c r="AV459" s="344"/>
      <c r="AW459" s="203" t="s">
        <v>89</v>
      </c>
      <c r="AX459" s="203"/>
      <c r="AY459" s="130"/>
      <c r="AZ459" s="131"/>
      <c r="BA459" s="207"/>
      <c r="BB459" s="145"/>
      <c r="BC459" s="145"/>
      <c r="BD459" s="145"/>
      <c r="BE459" s="145"/>
      <c r="BF459" s="145"/>
      <c r="BG459" s="145"/>
      <c r="BH459" s="145"/>
    </row>
    <row r="460" spans="1:60" ht="63.75" hidden="1" customHeight="1" x14ac:dyDescent="0.2">
      <c r="A460" s="324"/>
      <c r="B460" s="324"/>
      <c r="C460" s="325"/>
      <c r="D460" s="336"/>
      <c r="E460" s="325"/>
      <c r="F460" s="324"/>
      <c r="G460" s="203" t="s">
        <v>260</v>
      </c>
      <c r="H460" s="203" t="s">
        <v>35</v>
      </c>
      <c r="I460" s="128" t="s">
        <v>1944</v>
      </c>
      <c r="J460" s="324"/>
      <c r="K460" s="337"/>
      <c r="L460" s="337"/>
      <c r="M460" s="337"/>
      <c r="N460" s="324"/>
      <c r="O460" s="332"/>
      <c r="P460" s="324"/>
      <c r="Q460" s="332"/>
      <c r="R460" s="332"/>
      <c r="S460" s="128" t="s">
        <v>315</v>
      </c>
      <c r="T460" s="129">
        <f t="shared" si="2064"/>
        <v>1</v>
      </c>
      <c r="U460" s="325"/>
      <c r="V460" s="325"/>
      <c r="W460" s="203" t="s">
        <v>1979</v>
      </c>
      <c r="X460" s="324"/>
      <c r="Y460" s="329"/>
      <c r="Z460" s="206">
        <f t="shared" si="2069"/>
        <v>4</v>
      </c>
      <c r="AA460" s="203" t="s">
        <v>318</v>
      </c>
      <c r="AB460" s="203"/>
      <c r="AC460" s="329"/>
      <c r="AD460" s="325"/>
      <c r="AE460" s="202">
        <f t="shared" si="2072"/>
        <v>1</v>
      </c>
      <c r="AF460" s="203" t="s">
        <v>295</v>
      </c>
      <c r="AG460" s="203" t="s">
        <v>1993</v>
      </c>
      <c r="AH460" s="329"/>
      <c r="AI460" s="325"/>
      <c r="AJ460" s="202">
        <f t="shared" si="2075"/>
        <v>1</v>
      </c>
      <c r="AK460" s="203" t="s">
        <v>292</v>
      </c>
      <c r="AL460" s="203" t="s">
        <v>303</v>
      </c>
      <c r="AM460" s="329"/>
      <c r="AN460" s="325"/>
      <c r="AO460" s="202">
        <f t="shared" si="1890"/>
        <v>1</v>
      </c>
      <c r="AP460" s="203" t="s">
        <v>614</v>
      </c>
      <c r="AQ460" s="325"/>
      <c r="AR460" s="325"/>
      <c r="AS460" s="327"/>
      <c r="AT460" s="327"/>
      <c r="AU460" s="337"/>
      <c r="AV460" s="344"/>
      <c r="AW460" s="203" t="s">
        <v>89</v>
      </c>
      <c r="AX460" s="203"/>
      <c r="AY460" s="130"/>
      <c r="AZ460" s="131"/>
      <c r="BA460" s="207"/>
      <c r="BB460" s="145"/>
      <c r="BC460" s="145"/>
      <c r="BD460" s="145"/>
      <c r="BE460" s="145"/>
      <c r="BF460" s="145"/>
      <c r="BG460" s="145"/>
      <c r="BH460" s="145"/>
    </row>
    <row r="461" spans="1:60" ht="63.75" hidden="1" customHeight="1" x14ac:dyDescent="0.2">
      <c r="A461" s="324">
        <v>151</v>
      </c>
      <c r="B461" s="324" t="s">
        <v>178</v>
      </c>
      <c r="C461" s="325" t="str">
        <f>+VLOOKUP(B461,$A$568:$B$606,2,0)</f>
        <v>WILSON ARENAS VALENCIA</v>
      </c>
      <c r="D461" s="336" t="s">
        <v>161</v>
      </c>
      <c r="E461" s="325"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4" t="s">
        <v>265</v>
      </c>
      <c r="G461" s="203" t="s">
        <v>260</v>
      </c>
      <c r="H461" s="203" t="s">
        <v>36</v>
      </c>
      <c r="I461" s="128" t="s">
        <v>1945</v>
      </c>
      <c r="J461" s="324" t="s">
        <v>109</v>
      </c>
      <c r="K461" s="324" t="s">
        <v>1963</v>
      </c>
      <c r="L461" s="324" t="s">
        <v>1963</v>
      </c>
      <c r="M461" s="324" t="s">
        <v>1964</v>
      </c>
      <c r="N461" s="324" t="s">
        <v>127</v>
      </c>
      <c r="O461" s="332">
        <f t="shared" ref="O461" si="2201">IF(N461="ALTA",5,IF(N461="MEDIO ALTA",4,IF(N461="MEDIA",3,IF(N461="MEDIO BAJA",2,IF(N461="BAJA",1,0)))))</f>
        <v>1</v>
      </c>
      <c r="P461" s="324" t="s">
        <v>141</v>
      </c>
      <c r="Q461" s="332">
        <f t="shared" ref="Q461" si="2202">IF(P461="ALTO",5,IF(P461="MEDIO-ALTO",4,IF(P461="MEDIO",3,IF(P461="MEDIO-BAJO",2,IF(P461="BAJO",1,0)))))</f>
        <v>1</v>
      </c>
      <c r="R461" s="332">
        <f t="shared" ref="R461" si="2203">Q461*O461</f>
        <v>1</v>
      </c>
      <c r="S461" s="128" t="s">
        <v>315</v>
      </c>
      <c r="T461" s="129">
        <f t="shared" si="2064"/>
        <v>1</v>
      </c>
      <c r="U461" s="325">
        <f t="shared" ref="U461" si="2204">ROUND(AVERAGEIF(T461:T463,"&gt;0"),0)</f>
        <v>1</v>
      </c>
      <c r="V461" s="325">
        <f t="shared" ref="V461" si="2205">U461*0.6</f>
        <v>0.6</v>
      </c>
      <c r="W461" s="203" t="s">
        <v>1980</v>
      </c>
      <c r="X461" s="324">
        <f t="shared" ref="X461" si="2206">IF(S461="No_existen",5*$X$10,Y461*$X$10)</f>
        <v>0.2</v>
      </c>
      <c r="Y461" s="329">
        <f t="shared" ref="Y461" si="2207">ROUND(AVERAGEIF(Z461:Z463,"&gt;0"),0)</f>
        <v>4</v>
      </c>
      <c r="Z461" s="206">
        <f t="shared" si="2069"/>
        <v>4</v>
      </c>
      <c r="AA461" s="203" t="s">
        <v>318</v>
      </c>
      <c r="AB461" s="203"/>
      <c r="AC461" s="329">
        <f t="shared" ref="AC461" si="2208">IF(S461="No_existen",5*$AC$10,AD461*$AC$10)</f>
        <v>0.15</v>
      </c>
      <c r="AD461" s="325">
        <f t="shared" ref="AD461" si="2209">ROUND(AVERAGEIF(AE461:AE463,"&gt;0"),0)</f>
        <v>1</v>
      </c>
      <c r="AE461" s="202">
        <f t="shared" si="2072"/>
        <v>1</v>
      </c>
      <c r="AF461" s="203" t="s">
        <v>295</v>
      </c>
      <c r="AG461" s="203" t="s">
        <v>1994</v>
      </c>
      <c r="AH461" s="329">
        <f t="shared" ref="AH461" si="2210">IF(S461="No_existen",5*$AH$10,AI461*$AH$10)</f>
        <v>0.1</v>
      </c>
      <c r="AI461" s="325">
        <f t="shared" ref="AI461" si="2211">ROUND(AVERAGEIF(AJ461:AJ463,"&gt;0"),0)</f>
        <v>1</v>
      </c>
      <c r="AJ461" s="202">
        <f t="shared" si="2075"/>
        <v>1</v>
      </c>
      <c r="AK461" s="203" t="s">
        <v>292</v>
      </c>
      <c r="AL461" s="203" t="s">
        <v>299</v>
      </c>
      <c r="AM461" s="329">
        <f t="shared" ref="AM461" si="2212">IF(S461="No_existen",5*$AM$10,AN461*$AM$10)</f>
        <v>0.1</v>
      </c>
      <c r="AN461" s="325">
        <f t="shared" ref="AN461" si="2213">ROUND(AVERAGEIF(AO461:AO463,"&gt;0"),0)</f>
        <v>1</v>
      </c>
      <c r="AO461" s="202">
        <f t="shared" si="1890"/>
        <v>1</v>
      </c>
      <c r="AP461" s="203" t="s">
        <v>614</v>
      </c>
      <c r="AQ461" s="325">
        <f t="shared" ref="AQ461" si="2214">ROUND(AVERAGE(U461,Y461,AD461,AI461,AN461),0)</f>
        <v>2</v>
      </c>
      <c r="AR461" s="325" t="str">
        <f t="shared" ref="AR461" si="2215">IF(AQ461&lt;1.5,"FUERTE",IF(AND(AQ461&gt;=1.5,AQ461&lt;2.5),"ACEPTABLE",IF(AQ461&gt;=5,"INEXISTENTE","DÉBIL")))</f>
        <v>ACEPTABLE</v>
      </c>
      <c r="AS461" s="327">
        <f t="shared" ref="AS461" si="2216">IF(R461=0,0,ROUND((R461*AQ461),0))</f>
        <v>2</v>
      </c>
      <c r="AT461" s="327" t="str">
        <f t="shared" ref="AT461" si="2217">IF(AS461&gt;=36,"GRAVE", IF(AS461&lt;=10, "LEVE", "MODERADO"))</f>
        <v>LEVE</v>
      </c>
      <c r="AU461" s="334" t="s">
        <v>2004</v>
      </c>
      <c r="AV461" s="335">
        <v>0</v>
      </c>
      <c r="AW461" s="203" t="s">
        <v>89</v>
      </c>
      <c r="AX461" s="203"/>
      <c r="AY461" s="130"/>
      <c r="AZ461" s="131"/>
      <c r="BA461" s="207"/>
      <c r="BB461" s="145"/>
      <c r="BC461" s="145"/>
      <c r="BD461" s="145"/>
      <c r="BE461" s="145"/>
      <c r="BF461" s="145"/>
      <c r="BG461" s="145"/>
      <c r="BH461" s="145"/>
    </row>
    <row r="462" spans="1:60" ht="63.75" hidden="1" customHeight="1" x14ac:dyDescent="0.2">
      <c r="A462" s="324"/>
      <c r="B462" s="324"/>
      <c r="C462" s="325"/>
      <c r="D462" s="336"/>
      <c r="E462" s="325"/>
      <c r="F462" s="324"/>
      <c r="G462" s="203" t="s">
        <v>260</v>
      </c>
      <c r="H462" s="203" t="s">
        <v>36</v>
      </c>
      <c r="I462" s="128" t="s">
        <v>1946</v>
      </c>
      <c r="J462" s="324"/>
      <c r="K462" s="324"/>
      <c r="L462" s="324"/>
      <c r="M462" s="324"/>
      <c r="N462" s="324"/>
      <c r="O462" s="332"/>
      <c r="P462" s="324"/>
      <c r="Q462" s="332"/>
      <c r="R462" s="332"/>
      <c r="S462" s="128" t="s">
        <v>315</v>
      </c>
      <c r="T462" s="129">
        <f t="shared" si="2064"/>
        <v>1</v>
      </c>
      <c r="U462" s="325"/>
      <c r="V462" s="325"/>
      <c r="W462" s="203" t="s">
        <v>1980</v>
      </c>
      <c r="X462" s="324"/>
      <c r="Y462" s="329"/>
      <c r="Z462" s="206">
        <f t="shared" si="2069"/>
        <v>4</v>
      </c>
      <c r="AA462" s="203" t="s">
        <v>318</v>
      </c>
      <c r="AB462" s="203"/>
      <c r="AC462" s="329"/>
      <c r="AD462" s="325"/>
      <c r="AE462" s="202">
        <f t="shared" si="2072"/>
        <v>1</v>
      </c>
      <c r="AF462" s="203" t="s">
        <v>295</v>
      </c>
      <c r="AG462" s="203" t="s">
        <v>1995</v>
      </c>
      <c r="AH462" s="329"/>
      <c r="AI462" s="325"/>
      <c r="AJ462" s="202">
        <f t="shared" si="2075"/>
        <v>1</v>
      </c>
      <c r="AK462" s="203" t="s">
        <v>292</v>
      </c>
      <c r="AL462" s="203" t="s">
        <v>299</v>
      </c>
      <c r="AM462" s="329"/>
      <c r="AN462" s="325"/>
      <c r="AO462" s="202">
        <f t="shared" si="1890"/>
        <v>1</v>
      </c>
      <c r="AP462" s="203" t="s">
        <v>614</v>
      </c>
      <c r="AQ462" s="325"/>
      <c r="AR462" s="325"/>
      <c r="AS462" s="327"/>
      <c r="AT462" s="327"/>
      <c r="AU462" s="334"/>
      <c r="AV462" s="334"/>
      <c r="AW462" s="203" t="s">
        <v>89</v>
      </c>
      <c r="AX462" s="203"/>
      <c r="AY462" s="130"/>
      <c r="AZ462" s="131"/>
      <c r="BA462" s="207"/>
      <c r="BB462" s="145"/>
      <c r="BC462" s="145"/>
      <c r="BD462" s="145"/>
      <c r="BE462" s="145"/>
      <c r="BF462" s="145"/>
      <c r="BG462" s="145"/>
      <c r="BH462" s="145"/>
    </row>
    <row r="463" spans="1:60" ht="63.75" hidden="1" customHeight="1" x14ac:dyDescent="0.2">
      <c r="A463" s="324"/>
      <c r="B463" s="324"/>
      <c r="C463" s="325"/>
      <c r="D463" s="336"/>
      <c r="E463" s="325"/>
      <c r="F463" s="324"/>
      <c r="G463" s="203"/>
      <c r="H463" s="203"/>
      <c r="I463" s="128"/>
      <c r="J463" s="324"/>
      <c r="K463" s="324"/>
      <c r="L463" s="324"/>
      <c r="M463" s="324"/>
      <c r="N463" s="324"/>
      <c r="O463" s="332"/>
      <c r="P463" s="324"/>
      <c r="Q463" s="332"/>
      <c r="R463" s="332"/>
      <c r="S463" s="128"/>
      <c r="T463" s="129">
        <f t="shared" si="2064"/>
        <v>0</v>
      </c>
      <c r="U463" s="325"/>
      <c r="V463" s="325"/>
      <c r="W463" s="203"/>
      <c r="X463" s="324"/>
      <c r="Y463" s="329"/>
      <c r="Z463" s="206">
        <f t="shared" si="2069"/>
        <v>0</v>
      </c>
      <c r="AA463" s="203"/>
      <c r="AB463" s="203"/>
      <c r="AC463" s="329"/>
      <c r="AD463" s="325"/>
      <c r="AE463" s="202">
        <f t="shared" si="2072"/>
        <v>0</v>
      </c>
      <c r="AF463" s="203"/>
      <c r="AG463" s="203"/>
      <c r="AH463" s="329"/>
      <c r="AI463" s="325"/>
      <c r="AJ463" s="202">
        <f t="shared" si="2075"/>
        <v>0</v>
      </c>
      <c r="AK463" s="203"/>
      <c r="AL463" s="203"/>
      <c r="AM463" s="329"/>
      <c r="AN463" s="325"/>
      <c r="AO463" s="202">
        <f t="shared" si="1890"/>
        <v>0</v>
      </c>
      <c r="AP463" s="203"/>
      <c r="AQ463" s="325"/>
      <c r="AR463" s="325"/>
      <c r="AS463" s="327"/>
      <c r="AT463" s="327"/>
      <c r="AU463" s="334"/>
      <c r="AV463" s="334"/>
      <c r="AW463" s="203" t="s">
        <v>89</v>
      </c>
      <c r="AX463" s="203"/>
      <c r="AY463" s="130"/>
      <c r="AZ463" s="131"/>
      <c r="BA463" s="207"/>
      <c r="BB463" s="145"/>
      <c r="BC463" s="145"/>
      <c r="BD463" s="145"/>
      <c r="BE463" s="145"/>
      <c r="BF463" s="145"/>
      <c r="BG463" s="145"/>
      <c r="BH463" s="145"/>
    </row>
    <row r="464" spans="1:60" ht="63.75" customHeight="1" x14ac:dyDescent="0.2">
      <c r="A464" s="324">
        <v>152</v>
      </c>
      <c r="B464" s="324" t="s">
        <v>178</v>
      </c>
      <c r="C464" s="325" t="str">
        <f>+VLOOKUP(B464,$A$568:$B$606,2,0)</f>
        <v>WILSON ARENAS VALENCIA</v>
      </c>
      <c r="D464" s="336" t="s">
        <v>163</v>
      </c>
      <c r="E464" s="325"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4" t="s">
        <v>264</v>
      </c>
      <c r="G464" s="203" t="s">
        <v>260</v>
      </c>
      <c r="H464" s="203" t="s">
        <v>37</v>
      </c>
      <c r="I464" s="128" t="s">
        <v>1947</v>
      </c>
      <c r="J464" s="324" t="s">
        <v>107</v>
      </c>
      <c r="K464" s="324" t="s">
        <v>1965</v>
      </c>
      <c r="L464" s="324" t="s">
        <v>1966</v>
      </c>
      <c r="M464" s="324" t="s">
        <v>1967</v>
      </c>
      <c r="N464" s="324" t="s">
        <v>147</v>
      </c>
      <c r="O464" s="332">
        <f t="shared" ref="O464" si="2218">IF(N464="ALTA",5,IF(N464="MEDIO ALTA",4,IF(N464="MEDIA",3,IF(N464="MEDIO BAJA",2,IF(N464="BAJA",1,0)))))</f>
        <v>2</v>
      </c>
      <c r="P464" s="324" t="s">
        <v>140</v>
      </c>
      <c r="Q464" s="332">
        <f t="shared" ref="Q464" si="2219">IF(P464="ALTO",5,IF(P464="MEDIO-ALTO",4,IF(P464="MEDIO",3,IF(P464="MEDIO-BAJO",2,IF(P464="BAJO",1,0)))))</f>
        <v>3</v>
      </c>
      <c r="R464" s="332">
        <f t="shared" ref="R464" si="2220">Q464*O464</f>
        <v>6</v>
      </c>
      <c r="S464" s="128" t="s">
        <v>315</v>
      </c>
      <c r="T464" s="129">
        <f t="shared" si="2064"/>
        <v>1</v>
      </c>
      <c r="U464" s="325">
        <f t="shared" ref="U464" si="2221">ROUND(AVERAGEIF(T464:T466,"&gt;0"),0)</f>
        <v>1</v>
      </c>
      <c r="V464" s="325">
        <f t="shared" ref="V464" si="2222">U464*0.6</f>
        <v>0.6</v>
      </c>
      <c r="W464" s="203" t="s">
        <v>1981</v>
      </c>
      <c r="X464" s="324">
        <f t="shared" ref="X464" si="2223">IF(S464="No_existen",5*$X$10,Y464*$X$10)</f>
        <v>0.2</v>
      </c>
      <c r="Y464" s="329">
        <f t="shared" ref="Y464" si="2224">ROUND(AVERAGEIF(Z464:Z466,"&gt;0"),0)</f>
        <v>4</v>
      </c>
      <c r="Z464" s="206">
        <f t="shared" si="2069"/>
        <v>4</v>
      </c>
      <c r="AA464" s="203" t="s">
        <v>318</v>
      </c>
      <c r="AB464" s="203"/>
      <c r="AC464" s="329">
        <f t="shared" ref="AC464" si="2225">IF(S464="No_existen",5*$AC$10,AD464*$AC$10)</f>
        <v>0.15</v>
      </c>
      <c r="AD464" s="325">
        <f t="shared" ref="AD464" si="2226">ROUND(AVERAGEIF(AE464:AE466,"&gt;0"),0)</f>
        <v>1</v>
      </c>
      <c r="AE464" s="202">
        <f t="shared" si="2072"/>
        <v>1</v>
      </c>
      <c r="AF464" s="203" t="s">
        <v>295</v>
      </c>
      <c r="AG464" s="203" t="s">
        <v>1996</v>
      </c>
      <c r="AH464" s="329">
        <f t="shared" ref="AH464" si="2227">IF(S464="No_existen",5*$AH$10,AI464*$AH$10)</f>
        <v>0.1</v>
      </c>
      <c r="AI464" s="325">
        <f t="shared" ref="AI464" si="2228">ROUND(AVERAGEIF(AJ464:AJ466,"&gt;0"),0)</f>
        <v>1</v>
      </c>
      <c r="AJ464" s="202">
        <f t="shared" si="2075"/>
        <v>1</v>
      </c>
      <c r="AK464" s="203" t="s">
        <v>292</v>
      </c>
      <c r="AL464" s="203" t="s">
        <v>299</v>
      </c>
      <c r="AM464" s="329">
        <f t="shared" ref="AM464" si="2229">IF(S464="No_existen",5*$AM$10,AN464*$AM$10)</f>
        <v>0.1</v>
      </c>
      <c r="AN464" s="325">
        <f t="shared" ref="AN464" si="2230">ROUND(AVERAGEIF(AO464:AO466,"&gt;0"),0)</f>
        <v>1</v>
      </c>
      <c r="AO464" s="202">
        <f t="shared" ref="AO464:AO478" si="2231">IF(AP464="Preventivo",1,IF(AP464="Detectivo",4, IF(S464="No_existen",5,0)))</f>
        <v>1</v>
      </c>
      <c r="AP464" s="203" t="s">
        <v>614</v>
      </c>
      <c r="AQ464" s="325">
        <f t="shared" ref="AQ464" si="2232">ROUND(AVERAGE(U464,Y464,AD464,AI464,AN464),0)</f>
        <v>2</v>
      </c>
      <c r="AR464" s="325" t="str">
        <f t="shared" ref="AR464" si="2233">IF(AQ464&lt;1.5,"FUERTE",IF(AND(AQ464&gt;=1.5,AQ464&lt;2.5),"ACEPTABLE",IF(AQ464&gt;=5,"INEXISTENTE","DÉBIL")))</f>
        <v>ACEPTABLE</v>
      </c>
      <c r="AS464" s="327">
        <f t="shared" ref="AS464" si="2234">IF(R464=0,0,ROUND((R464*AQ464),0))</f>
        <v>12</v>
      </c>
      <c r="AT464" s="327" t="str">
        <f t="shared" ref="AT464" si="2235">IF(AS464&gt;=36,"GRAVE", IF(AS464&lt;=10, "LEVE", "MODERADO"))</f>
        <v>MODERADO</v>
      </c>
      <c r="AU464" s="334" t="s">
        <v>2005</v>
      </c>
      <c r="AV464" s="335">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4"/>
      <c r="B465" s="324"/>
      <c r="C465" s="325"/>
      <c r="D465" s="336"/>
      <c r="E465" s="325"/>
      <c r="F465" s="324"/>
      <c r="G465" s="203" t="s">
        <v>260</v>
      </c>
      <c r="H465" s="203" t="s">
        <v>34</v>
      </c>
      <c r="I465" s="128" t="s">
        <v>1948</v>
      </c>
      <c r="J465" s="324"/>
      <c r="K465" s="324"/>
      <c r="L465" s="324"/>
      <c r="M465" s="324"/>
      <c r="N465" s="324"/>
      <c r="O465" s="332"/>
      <c r="P465" s="324"/>
      <c r="Q465" s="332"/>
      <c r="R465" s="332"/>
      <c r="S465" s="128" t="s">
        <v>315</v>
      </c>
      <c r="T465" s="129">
        <f t="shared" si="2064"/>
        <v>1</v>
      </c>
      <c r="U465" s="325"/>
      <c r="V465" s="325"/>
      <c r="W465" s="203" t="s">
        <v>1982</v>
      </c>
      <c r="X465" s="324"/>
      <c r="Y465" s="329"/>
      <c r="Z465" s="206">
        <f t="shared" si="2069"/>
        <v>4</v>
      </c>
      <c r="AA465" s="203" t="s">
        <v>318</v>
      </c>
      <c r="AB465" s="203"/>
      <c r="AC465" s="329"/>
      <c r="AD465" s="325"/>
      <c r="AE465" s="202">
        <f t="shared" si="2072"/>
        <v>1</v>
      </c>
      <c r="AF465" s="203" t="s">
        <v>295</v>
      </c>
      <c r="AG465" s="203" t="s">
        <v>1996</v>
      </c>
      <c r="AH465" s="329"/>
      <c r="AI465" s="325"/>
      <c r="AJ465" s="202">
        <f t="shared" si="2075"/>
        <v>1</v>
      </c>
      <c r="AK465" s="203" t="s">
        <v>292</v>
      </c>
      <c r="AL465" s="203" t="s">
        <v>299</v>
      </c>
      <c r="AM465" s="329"/>
      <c r="AN465" s="325"/>
      <c r="AO465" s="202">
        <f t="shared" si="2231"/>
        <v>1</v>
      </c>
      <c r="AP465" s="203" t="s">
        <v>614</v>
      </c>
      <c r="AQ465" s="325"/>
      <c r="AR465" s="325"/>
      <c r="AS465" s="327"/>
      <c r="AT465" s="327"/>
      <c r="AU465" s="334"/>
      <c r="AV465" s="334"/>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4"/>
      <c r="B466" s="324"/>
      <c r="C466" s="325"/>
      <c r="D466" s="336"/>
      <c r="E466" s="325"/>
      <c r="F466" s="324"/>
      <c r="G466" s="203" t="s">
        <v>260</v>
      </c>
      <c r="H466" s="203" t="s">
        <v>36</v>
      </c>
      <c r="I466" s="128" t="s">
        <v>1948</v>
      </c>
      <c r="J466" s="324"/>
      <c r="K466" s="324"/>
      <c r="L466" s="324"/>
      <c r="M466" s="324"/>
      <c r="N466" s="324"/>
      <c r="O466" s="332"/>
      <c r="P466" s="324"/>
      <c r="Q466" s="332"/>
      <c r="R466" s="332"/>
      <c r="S466" s="128"/>
      <c r="T466" s="129">
        <f t="shared" si="2064"/>
        <v>0</v>
      </c>
      <c r="U466" s="325"/>
      <c r="V466" s="325"/>
      <c r="W466" s="203"/>
      <c r="X466" s="324"/>
      <c r="Y466" s="329"/>
      <c r="Z466" s="206">
        <f t="shared" si="2069"/>
        <v>0</v>
      </c>
      <c r="AA466" s="203"/>
      <c r="AB466" s="203"/>
      <c r="AC466" s="329"/>
      <c r="AD466" s="325"/>
      <c r="AE466" s="202">
        <f t="shared" si="2072"/>
        <v>0</v>
      </c>
      <c r="AF466" s="203"/>
      <c r="AG466" s="203"/>
      <c r="AH466" s="329"/>
      <c r="AI466" s="325"/>
      <c r="AJ466" s="202">
        <f t="shared" si="2075"/>
        <v>0</v>
      </c>
      <c r="AK466" s="203"/>
      <c r="AL466" s="203"/>
      <c r="AM466" s="329"/>
      <c r="AN466" s="325"/>
      <c r="AO466" s="202">
        <f t="shared" si="2231"/>
        <v>0</v>
      </c>
      <c r="AP466" s="203"/>
      <c r="AQ466" s="325"/>
      <c r="AR466" s="325"/>
      <c r="AS466" s="327"/>
      <c r="AT466" s="327"/>
      <c r="AU466" s="334"/>
      <c r="AV466" s="334"/>
      <c r="AW466" s="203" t="s">
        <v>89</v>
      </c>
      <c r="AX466" s="203"/>
      <c r="AY466" s="130"/>
      <c r="AZ466" s="131"/>
      <c r="BA466" s="207"/>
      <c r="BB466" s="145"/>
      <c r="BC466" s="145"/>
      <c r="BD466" s="145"/>
      <c r="BE466" s="145"/>
      <c r="BF466" s="145"/>
      <c r="BG466" s="145"/>
      <c r="BH466" s="145"/>
    </row>
    <row r="467" spans="1:60" ht="63.75" hidden="1" customHeight="1" x14ac:dyDescent="0.2">
      <c r="A467" s="324">
        <v>153</v>
      </c>
      <c r="B467" s="324" t="s">
        <v>178</v>
      </c>
      <c r="C467" s="325" t="str">
        <f>+VLOOKUP(B467,$A$568:$B$606,2,0)</f>
        <v>WILSON ARENAS VALENCIA</v>
      </c>
      <c r="D467" s="336" t="s">
        <v>150</v>
      </c>
      <c r="E467" s="325"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4" t="s">
        <v>265</v>
      </c>
      <c r="G467" s="203" t="s">
        <v>260</v>
      </c>
      <c r="H467" s="203" t="s">
        <v>34</v>
      </c>
      <c r="I467" s="209" t="s">
        <v>1949</v>
      </c>
      <c r="J467" s="324" t="s">
        <v>107</v>
      </c>
      <c r="K467" s="337" t="s">
        <v>1968</v>
      </c>
      <c r="L467" s="337" t="s">
        <v>579</v>
      </c>
      <c r="M467" s="337" t="s">
        <v>1969</v>
      </c>
      <c r="N467" s="324" t="s">
        <v>127</v>
      </c>
      <c r="O467" s="332">
        <f t="shared" ref="O467" si="2236">IF(N467="ALTA",5,IF(N467="MEDIO ALTA",4,IF(N467="MEDIA",3,IF(N467="MEDIO BAJA",2,IF(N467="BAJA",1,0)))))</f>
        <v>1</v>
      </c>
      <c r="P467" s="324" t="s">
        <v>209</v>
      </c>
      <c r="Q467" s="332">
        <f t="shared" ref="Q467" si="2237">IF(P467="ALTO",5,IF(P467="MEDIO-ALTO",4,IF(P467="MEDIO",3,IF(P467="MEDIO-BAJO",2,IF(P467="BAJO",1,0)))))</f>
        <v>4</v>
      </c>
      <c r="R467" s="332">
        <f t="shared" ref="R467" si="2238">Q467*O467</f>
        <v>4</v>
      </c>
      <c r="S467" s="128" t="s">
        <v>315</v>
      </c>
      <c r="T467" s="129">
        <f t="shared" si="2064"/>
        <v>1</v>
      </c>
      <c r="U467" s="325">
        <f t="shared" ref="U467" si="2239">ROUND(AVERAGEIF(T467:T469,"&gt;0"),0)</f>
        <v>1</v>
      </c>
      <c r="V467" s="325">
        <f t="shared" ref="V467" si="2240">U467*0.6</f>
        <v>0.6</v>
      </c>
      <c r="W467" s="203" t="s">
        <v>1983</v>
      </c>
      <c r="X467" s="324">
        <f t="shared" ref="X467" si="2241">IF(S467="No_existen",5*$X$10,Y467*$X$10)</f>
        <v>0.2</v>
      </c>
      <c r="Y467" s="329">
        <f t="shared" ref="Y467" si="2242">ROUND(AVERAGEIF(Z467:Z469,"&gt;0"),0)</f>
        <v>4</v>
      </c>
      <c r="Z467" s="206">
        <f t="shared" si="2069"/>
        <v>4</v>
      </c>
      <c r="AA467" s="203" t="s">
        <v>318</v>
      </c>
      <c r="AB467" s="203"/>
      <c r="AC467" s="329">
        <f t="shared" ref="AC467" si="2243">IF(S467="No_existen",5*$AC$10,AD467*$AC$10)</f>
        <v>0.15</v>
      </c>
      <c r="AD467" s="325">
        <f t="shared" ref="AD467" si="2244">ROUND(AVERAGEIF(AE467:AE469,"&gt;0"),0)</f>
        <v>1</v>
      </c>
      <c r="AE467" s="202">
        <f t="shared" si="2072"/>
        <v>1</v>
      </c>
      <c r="AF467" s="203" t="s">
        <v>295</v>
      </c>
      <c r="AG467" s="203" t="s">
        <v>1997</v>
      </c>
      <c r="AH467" s="329">
        <f t="shared" ref="AH467" si="2245">IF(S467="No_existen",5*$AH$10,AI467*$AH$10)</f>
        <v>0.1</v>
      </c>
      <c r="AI467" s="325">
        <f t="shared" ref="AI467" si="2246">ROUND(AVERAGEIF(AJ467:AJ469,"&gt;0"),0)</f>
        <v>1</v>
      </c>
      <c r="AJ467" s="202">
        <f t="shared" si="2075"/>
        <v>1</v>
      </c>
      <c r="AK467" s="203" t="s">
        <v>292</v>
      </c>
      <c r="AL467" s="203" t="s">
        <v>303</v>
      </c>
      <c r="AM467" s="329">
        <f t="shared" ref="AM467" si="2247">IF(S467="No_existen",5*$AM$10,AN467*$AM$10)</f>
        <v>0.1</v>
      </c>
      <c r="AN467" s="325">
        <f t="shared" ref="AN467" si="2248">ROUND(AVERAGEIF(AO467:AO469,"&gt;0"),0)</f>
        <v>1</v>
      </c>
      <c r="AO467" s="202">
        <f t="shared" si="2231"/>
        <v>1</v>
      </c>
      <c r="AP467" s="203" t="s">
        <v>614</v>
      </c>
      <c r="AQ467" s="325">
        <f t="shared" ref="AQ467" si="2249">ROUND(AVERAGE(U467,Y467,AD467,AI467,AN467),0)</f>
        <v>2</v>
      </c>
      <c r="AR467" s="325" t="str">
        <f t="shared" ref="AR467" si="2250">IF(AQ467&lt;1.5,"FUERTE",IF(AND(AQ467&gt;=1.5,AQ467&lt;2.5),"ACEPTABLE",IF(AQ467&gt;=5,"INEXISTENTE","DÉBIL")))</f>
        <v>ACEPTABLE</v>
      </c>
      <c r="AS467" s="327">
        <f t="shared" ref="AS467" si="2251">IF(R467=0,0,ROUND((R467*AQ467),0))</f>
        <v>8</v>
      </c>
      <c r="AT467" s="327" t="str">
        <f t="shared" ref="AT467" si="2252">IF(AS467&gt;=36,"GRAVE", IF(AS467&lt;=10, "LEVE", "MODERADO"))</f>
        <v>LEVE</v>
      </c>
      <c r="AU467" s="334" t="s">
        <v>2006</v>
      </c>
      <c r="AV467" s="334">
        <v>0</v>
      </c>
      <c r="AW467" s="203" t="s">
        <v>89</v>
      </c>
      <c r="AX467" s="203"/>
      <c r="AY467" s="130"/>
      <c r="AZ467" s="131"/>
      <c r="BA467" s="207"/>
      <c r="BB467" s="145"/>
      <c r="BC467" s="145"/>
      <c r="BD467" s="145"/>
      <c r="BE467" s="145"/>
      <c r="BF467" s="145"/>
      <c r="BG467" s="145"/>
      <c r="BH467" s="145"/>
    </row>
    <row r="468" spans="1:60" ht="63.75" hidden="1" customHeight="1" x14ac:dyDescent="0.2">
      <c r="A468" s="324"/>
      <c r="B468" s="324"/>
      <c r="C468" s="325"/>
      <c r="D468" s="336"/>
      <c r="E468" s="325"/>
      <c r="F468" s="324"/>
      <c r="G468" s="203" t="s">
        <v>260</v>
      </c>
      <c r="H468" s="203" t="s">
        <v>37</v>
      </c>
      <c r="I468" s="209" t="s">
        <v>1950</v>
      </c>
      <c r="J468" s="324"/>
      <c r="K468" s="337"/>
      <c r="L468" s="337"/>
      <c r="M468" s="337"/>
      <c r="N468" s="324"/>
      <c r="O468" s="332"/>
      <c r="P468" s="324"/>
      <c r="Q468" s="332"/>
      <c r="R468" s="332"/>
      <c r="S468" s="128" t="s">
        <v>315</v>
      </c>
      <c r="T468" s="129">
        <f t="shared" si="2064"/>
        <v>1</v>
      </c>
      <c r="U468" s="325"/>
      <c r="V468" s="325"/>
      <c r="W468" s="203" t="s">
        <v>1984</v>
      </c>
      <c r="X468" s="324"/>
      <c r="Y468" s="329"/>
      <c r="Z468" s="206">
        <f t="shared" si="2069"/>
        <v>4</v>
      </c>
      <c r="AA468" s="203" t="s">
        <v>318</v>
      </c>
      <c r="AB468" s="203"/>
      <c r="AC468" s="329"/>
      <c r="AD468" s="325"/>
      <c r="AE468" s="202">
        <f t="shared" si="2072"/>
        <v>1</v>
      </c>
      <c r="AF468" s="203" t="s">
        <v>295</v>
      </c>
      <c r="AG468" s="203" t="s">
        <v>1997</v>
      </c>
      <c r="AH468" s="329"/>
      <c r="AI468" s="325"/>
      <c r="AJ468" s="202">
        <f t="shared" si="2075"/>
        <v>1</v>
      </c>
      <c r="AK468" s="203" t="s">
        <v>292</v>
      </c>
      <c r="AL468" s="203" t="s">
        <v>307</v>
      </c>
      <c r="AM468" s="329"/>
      <c r="AN468" s="325"/>
      <c r="AO468" s="202">
        <f t="shared" si="2231"/>
        <v>1</v>
      </c>
      <c r="AP468" s="203" t="s">
        <v>614</v>
      </c>
      <c r="AQ468" s="325"/>
      <c r="AR468" s="325"/>
      <c r="AS468" s="327"/>
      <c r="AT468" s="327"/>
      <c r="AU468" s="334"/>
      <c r="AV468" s="334"/>
      <c r="AW468" s="203" t="s">
        <v>89</v>
      </c>
      <c r="AX468" s="203"/>
      <c r="AY468" s="130"/>
      <c r="AZ468" s="131"/>
      <c r="BA468" s="207"/>
      <c r="BB468" s="145"/>
      <c r="BC468" s="145"/>
      <c r="BD468" s="145"/>
      <c r="BE468" s="145"/>
      <c r="BF468" s="145"/>
      <c r="BG468" s="145"/>
      <c r="BH468" s="145"/>
    </row>
    <row r="469" spans="1:60" ht="63.75" hidden="1" customHeight="1" x14ac:dyDescent="0.2">
      <c r="A469" s="324"/>
      <c r="B469" s="324"/>
      <c r="C469" s="325"/>
      <c r="D469" s="336"/>
      <c r="E469" s="325"/>
      <c r="F469" s="324"/>
      <c r="G469" s="203"/>
      <c r="H469" s="203"/>
      <c r="I469" s="203"/>
      <c r="J469" s="324"/>
      <c r="K469" s="337"/>
      <c r="L469" s="337"/>
      <c r="M469" s="337"/>
      <c r="N469" s="324"/>
      <c r="O469" s="332"/>
      <c r="P469" s="324"/>
      <c r="Q469" s="332"/>
      <c r="R469" s="332"/>
      <c r="S469" s="128" t="s">
        <v>315</v>
      </c>
      <c r="T469" s="129">
        <f t="shared" ref="T469:T508" si="2253">IF(S469=$S$542,1,IF(S469=$S$538,5,IF(S469=$S$539,4,IF(S469=$S$540,3,IF(S469=$S$541,2,0)))))</f>
        <v>1</v>
      </c>
      <c r="U469" s="325"/>
      <c r="V469" s="325"/>
      <c r="W469" s="203" t="s">
        <v>1985</v>
      </c>
      <c r="X469" s="324"/>
      <c r="Y469" s="329"/>
      <c r="Z469" s="206">
        <f t="shared" ref="Z469:Z508" si="2254">IF(AA469=$AA$540,1,IF(AA469=$AA$539,2,IF(AA469=$AA$538,4,IF(S469="No_existen",5,0))))</f>
        <v>4</v>
      </c>
      <c r="AA469" s="203" t="s">
        <v>318</v>
      </c>
      <c r="AB469" s="203"/>
      <c r="AC469" s="329"/>
      <c r="AD469" s="325"/>
      <c r="AE469" s="202">
        <f t="shared" ref="AE469:AE508" si="2255">IF(AF469=$AG$539,1,IF(AF469=$AG$538,4,IF(S469="No_existen",5,0)))</f>
        <v>1</v>
      </c>
      <c r="AF469" s="203" t="s">
        <v>295</v>
      </c>
      <c r="AG469" s="203" t="s">
        <v>1997</v>
      </c>
      <c r="AH469" s="329"/>
      <c r="AI469" s="325"/>
      <c r="AJ469" s="202">
        <f t="shared" ref="AJ469:AJ508" si="2256">IF(AK469=$AK$538,1,IF(AK469=$AK$539,4,IF(S469="No_existen",5,0)))</f>
        <v>1</v>
      </c>
      <c r="AK469" s="203" t="s">
        <v>292</v>
      </c>
      <c r="AL469" s="203" t="s">
        <v>307</v>
      </c>
      <c r="AM469" s="329"/>
      <c r="AN469" s="325"/>
      <c r="AO469" s="202">
        <f t="shared" si="2231"/>
        <v>1</v>
      </c>
      <c r="AP469" s="203" t="s">
        <v>614</v>
      </c>
      <c r="AQ469" s="325"/>
      <c r="AR469" s="325"/>
      <c r="AS469" s="327"/>
      <c r="AT469" s="327"/>
      <c r="AU469" s="334"/>
      <c r="AV469" s="334"/>
      <c r="AW469" s="203" t="s">
        <v>89</v>
      </c>
      <c r="AX469" s="203"/>
      <c r="AY469" s="130"/>
      <c r="AZ469" s="131"/>
      <c r="BA469" s="207"/>
      <c r="BB469" s="145"/>
      <c r="BC469" s="145"/>
      <c r="BD469" s="145"/>
      <c r="BE469" s="145"/>
      <c r="BF469" s="145"/>
      <c r="BG469" s="145"/>
      <c r="BH469" s="145"/>
    </row>
    <row r="470" spans="1:60" ht="63.75" hidden="1" customHeight="1" x14ac:dyDescent="0.2">
      <c r="A470" s="324">
        <v>154</v>
      </c>
      <c r="B470" s="324" t="s">
        <v>178</v>
      </c>
      <c r="C470" s="325" t="str">
        <f>+VLOOKUP(B470,$A$568:$B$606,2,0)</f>
        <v>WILSON ARENAS VALENCIA</v>
      </c>
      <c r="D470" s="336" t="s">
        <v>150</v>
      </c>
      <c r="E470" s="325"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4" t="s">
        <v>265</v>
      </c>
      <c r="G470" s="203" t="s">
        <v>260</v>
      </c>
      <c r="H470" s="203" t="s">
        <v>37</v>
      </c>
      <c r="I470" s="203" t="s">
        <v>1951</v>
      </c>
      <c r="J470" s="324" t="s">
        <v>113</v>
      </c>
      <c r="K470" s="324" t="s">
        <v>1970</v>
      </c>
      <c r="L470" s="324" t="s">
        <v>1971</v>
      </c>
      <c r="M470" s="324" t="s">
        <v>1972</v>
      </c>
      <c r="N470" s="324" t="s">
        <v>145</v>
      </c>
      <c r="O470" s="332">
        <f t="shared" ref="O470" si="2257">IF(N470="ALTA",5,IF(N470="MEDIO ALTA",4,IF(N470="MEDIA",3,IF(N470="MEDIO BAJA",2,IF(N470="BAJA",1,0)))))</f>
        <v>5</v>
      </c>
      <c r="P470" s="324" t="s">
        <v>140</v>
      </c>
      <c r="Q470" s="332">
        <f t="shared" ref="Q470" si="2258">IF(P470="ALTO",5,IF(P470="MEDIO-ALTO",4,IF(P470="MEDIO",3,IF(P470="MEDIO-BAJO",2,IF(P470="BAJO",1,0)))))</f>
        <v>3</v>
      </c>
      <c r="R470" s="332">
        <f t="shared" ref="R470" si="2259">Q470*O470</f>
        <v>15</v>
      </c>
      <c r="S470" s="128" t="s">
        <v>315</v>
      </c>
      <c r="T470" s="129">
        <f t="shared" si="2253"/>
        <v>1</v>
      </c>
      <c r="U470" s="325">
        <f t="shared" ref="U470" si="2260">ROUND(AVERAGEIF(T470:T472,"&gt;0"),0)</f>
        <v>1</v>
      </c>
      <c r="V470" s="325">
        <f t="shared" ref="V470" si="2261">U470*0.6</f>
        <v>0.6</v>
      </c>
      <c r="W470" s="203" t="s">
        <v>1986</v>
      </c>
      <c r="X470" s="324">
        <f t="shared" ref="X470" si="2262">IF(S470="No_existen",5*$X$10,Y470*$X$10)</f>
        <v>0.2</v>
      </c>
      <c r="Y470" s="329">
        <f t="shared" ref="Y470" si="2263">ROUND(AVERAGEIF(Z470:Z472,"&gt;0"),0)</f>
        <v>4</v>
      </c>
      <c r="Z470" s="206">
        <f t="shared" si="2254"/>
        <v>4</v>
      </c>
      <c r="AA470" s="203" t="s">
        <v>318</v>
      </c>
      <c r="AB470" s="203"/>
      <c r="AC470" s="329">
        <f t="shared" ref="AC470" si="2264">IF(S470="No_existen",5*$AC$10,AD470*$AC$10)</f>
        <v>0.15</v>
      </c>
      <c r="AD470" s="325">
        <f t="shared" ref="AD470" si="2265">ROUND(AVERAGEIF(AE470:AE472,"&gt;0"),0)</f>
        <v>1</v>
      </c>
      <c r="AE470" s="202">
        <f t="shared" si="2255"/>
        <v>1</v>
      </c>
      <c r="AF470" s="203" t="s">
        <v>295</v>
      </c>
      <c r="AG470" s="203" t="s">
        <v>1998</v>
      </c>
      <c r="AH470" s="329">
        <f t="shared" ref="AH470" si="2266">IF(S470="No_existen",5*$AH$10,AI470*$AH$10)</f>
        <v>0.1</v>
      </c>
      <c r="AI470" s="325">
        <f t="shared" ref="AI470" si="2267">ROUND(AVERAGEIF(AJ470:AJ472,"&gt;0"),0)</f>
        <v>1</v>
      </c>
      <c r="AJ470" s="202">
        <f t="shared" si="2256"/>
        <v>1</v>
      </c>
      <c r="AK470" s="203" t="s">
        <v>292</v>
      </c>
      <c r="AL470" s="203" t="s">
        <v>305</v>
      </c>
      <c r="AM470" s="329">
        <f t="shared" ref="AM470" si="2268">IF(S470="No_existen",5*$AM$10,AN470*$AM$10)</f>
        <v>0.30000000000000004</v>
      </c>
      <c r="AN470" s="325">
        <f t="shared" ref="AN470" si="2269">ROUND(AVERAGEIF(AO470:AO472,"&gt;0"),0)</f>
        <v>3</v>
      </c>
      <c r="AO470" s="202">
        <f t="shared" si="2231"/>
        <v>1</v>
      </c>
      <c r="AP470" s="203" t="s">
        <v>614</v>
      </c>
      <c r="AQ470" s="325">
        <f t="shared" ref="AQ470" si="2270">ROUND(AVERAGE(U470,Y470,AD470,AI470,AN470),0)</f>
        <v>2</v>
      </c>
      <c r="AR470" s="325" t="str">
        <f t="shared" ref="AR470" si="2271">IF(AQ470&lt;1.5,"FUERTE",IF(AND(AQ470&gt;=1.5,AQ470&lt;2.5),"ACEPTABLE",IF(AQ470&gt;=5,"INEXISTENTE","DÉBIL")))</f>
        <v>ACEPTABLE</v>
      </c>
      <c r="AS470" s="327">
        <f t="shared" ref="AS470" si="2272">IF(R470=0,0,ROUND((R470*AQ470),0))</f>
        <v>30</v>
      </c>
      <c r="AT470" s="327" t="str">
        <f t="shared" ref="AT470" si="2273">IF(AS470&gt;=36,"GRAVE", IF(AS470&lt;=10, "LEVE", "MODERADO"))</f>
        <v>MODERADO</v>
      </c>
      <c r="AU470" s="336" t="s">
        <v>2007</v>
      </c>
      <c r="AV470" s="341">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4"/>
      <c r="B471" s="324"/>
      <c r="C471" s="325"/>
      <c r="D471" s="336"/>
      <c r="E471" s="325"/>
      <c r="F471" s="324"/>
      <c r="G471" s="203" t="s">
        <v>260</v>
      </c>
      <c r="H471" s="203" t="s">
        <v>37</v>
      </c>
      <c r="I471" s="203" t="s">
        <v>1952</v>
      </c>
      <c r="J471" s="324"/>
      <c r="K471" s="324"/>
      <c r="L471" s="324"/>
      <c r="M471" s="324"/>
      <c r="N471" s="324"/>
      <c r="O471" s="332"/>
      <c r="P471" s="324"/>
      <c r="Q471" s="332"/>
      <c r="R471" s="332"/>
      <c r="S471" s="128" t="s">
        <v>315</v>
      </c>
      <c r="T471" s="129">
        <f t="shared" si="2253"/>
        <v>1</v>
      </c>
      <c r="U471" s="325"/>
      <c r="V471" s="325"/>
      <c r="W471" s="203" t="s">
        <v>1987</v>
      </c>
      <c r="X471" s="324"/>
      <c r="Y471" s="329"/>
      <c r="Z471" s="206">
        <f t="shared" si="2254"/>
        <v>4</v>
      </c>
      <c r="AA471" s="203" t="s">
        <v>318</v>
      </c>
      <c r="AB471" s="203"/>
      <c r="AC471" s="329"/>
      <c r="AD471" s="325"/>
      <c r="AE471" s="202">
        <f t="shared" si="2255"/>
        <v>1</v>
      </c>
      <c r="AF471" s="203" t="s">
        <v>295</v>
      </c>
      <c r="AG471" s="203" t="s">
        <v>1998</v>
      </c>
      <c r="AH471" s="329"/>
      <c r="AI471" s="325"/>
      <c r="AJ471" s="202">
        <f t="shared" si="2256"/>
        <v>1</v>
      </c>
      <c r="AK471" s="203" t="s">
        <v>292</v>
      </c>
      <c r="AL471" s="203" t="s">
        <v>305</v>
      </c>
      <c r="AM471" s="329"/>
      <c r="AN471" s="325"/>
      <c r="AO471" s="202">
        <f t="shared" si="2231"/>
        <v>4</v>
      </c>
      <c r="AP471" s="203" t="s">
        <v>613</v>
      </c>
      <c r="AQ471" s="325"/>
      <c r="AR471" s="325"/>
      <c r="AS471" s="327"/>
      <c r="AT471" s="327"/>
      <c r="AU471" s="336"/>
      <c r="AV471" s="336"/>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4"/>
      <c r="B472" s="324"/>
      <c r="C472" s="325"/>
      <c r="D472" s="336"/>
      <c r="E472" s="325"/>
      <c r="F472" s="324"/>
      <c r="G472" s="203" t="s">
        <v>260</v>
      </c>
      <c r="H472" s="203" t="s">
        <v>37</v>
      </c>
      <c r="I472" s="203" t="s">
        <v>1953</v>
      </c>
      <c r="J472" s="324"/>
      <c r="K472" s="324"/>
      <c r="L472" s="324"/>
      <c r="M472" s="324"/>
      <c r="N472" s="324"/>
      <c r="O472" s="332"/>
      <c r="P472" s="324"/>
      <c r="Q472" s="332"/>
      <c r="R472" s="332"/>
      <c r="S472" s="128"/>
      <c r="T472" s="129">
        <f t="shared" si="2253"/>
        <v>0</v>
      </c>
      <c r="U472" s="325"/>
      <c r="V472" s="325"/>
      <c r="W472" s="203"/>
      <c r="X472" s="324"/>
      <c r="Y472" s="329"/>
      <c r="Z472" s="206">
        <f t="shared" si="2254"/>
        <v>0</v>
      </c>
      <c r="AA472" s="203"/>
      <c r="AB472" s="203"/>
      <c r="AC472" s="329"/>
      <c r="AD472" s="325"/>
      <c r="AE472" s="202">
        <f t="shared" si="2255"/>
        <v>0</v>
      </c>
      <c r="AF472" s="203"/>
      <c r="AG472" s="203"/>
      <c r="AH472" s="329"/>
      <c r="AI472" s="325"/>
      <c r="AJ472" s="202">
        <f t="shared" si="2256"/>
        <v>0</v>
      </c>
      <c r="AK472" s="203"/>
      <c r="AL472" s="203"/>
      <c r="AM472" s="329"/>
      <c r="AN472" s="325"/>
      <c r="AO472" s="202">
        <f t="shared" si="2231"/>
        <v>0</v>
      </c>
      <c r="AP472" s="203"/>
      <c r="AQ472" s="325"/>
      <c r="AR472" s="325"/>
      <c r="AS472" s="327"/>
      <c r="AT472" s="327"/>
      <c r="AU472" s="336"/>
      <c r="AV472" s="336"/>
      <c r="AW472" s="203" t="s">
        <v>89</v>
      </c>
      <c r="AX472" s="203"/>
      <c r="AY472" s="130"/>
      <c r="AZ472" s="131"/>
      <c r="BA472" s="207"/>
      <c r="BB472" s="145"/>
      <c r="BC472" s="145"/>
      <c r="BD472" s="145"/>
      <c r="BE472" s="145"/>
      <c r="BF472" s="145"/>
      <c r="BG472" s="145"/>
      <c r="BH472" s="145"/>
    </row>
    <row r="473" spans="1:60" ht="63.75" hidden="1" customHeight="1" x14ac:dyDescent="0.2">
      <c r="A473" s="324">
        <v>155</v>
      </c>
      <c r="B473" s="324" t="s">
        <v>532</v>
      </c>
      <c r="C473" s="325" t="str">
        <f>+VLOOKUP(B473,$A$568:$B$606,2,0)</f>
        <v>FERNANDO NOREÑA JARAMILLO</v>
      </c>
      <c r="D473" s="336" t="s">
        <v>165</v>
      </c>
      <c r="E473" s="325"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4" t="s">
        <v>265</v>
      </c>
      <c r="G473" s="203" t="s">
        <v>260</v>
      </c>
      <c r="H473" s="203" t="s">
        <v>34</v>
      </c>
      <c r="I473" s="127" t="s">
        <v>2018</v>
      </c>
      <c r="J473" s="324" t="s">
        <v>111</v>
      </c>
      <c r="K473" s="337" t="s">
        <v>2034</v>
      </c>
      <c r="L473" s="337" t="s">
        <v>2035</v>
      </c>
      <c r="M473" s="337" t="s">
        <v>2046</v>
      </c>
      <c r="N473" s="324" t="s">
        <v>145</v>
      </c>
      <c r="O473" s="332">
        <f t="shared" ref="O473" si="2274">IF(N473="ALTA",5,IF(N473="MEDIO ALTA",4,IF(N473="MEDIA",3,IF(N473="MEDIO BAJA",2,IF(N473="BAJA",1,0)))))</f>
        <v>5</v>
      </c>
      <c r="P473" s="324" t="s">
        <v>208</v>
      </c>
      <c r="Q473" s="332">
        <f t="shared" ref="Q473" si="2275">IF(P473="ALTO",5,IF(P473="MEDIO-ALTO",4,IF(P473="MEDIO",3,IF(P473="MEDIO-BAJO",2,IF(P473="BAJO",1,0)))))</f>
        <v>2</v>
      </c>
      <c r="R473" s="332">
        <f t="shared" ref="R473" si="2276">Q473*O473</f>
        <v>10</v>
      </c>
      <c r="S473" s="128" t="s">
        <v>315</v>
      </c>
      <c r="T473" s="129">
        <f t="shared" si="2253"/>
        <v>1</v>
      </c>
      <c r="U473" s="325">
        <f t="shared" ref="U473" si="2277">ROUND(AVERAGEIF(T473:T475,"&gt;0"),0)</f>
        <v>1</v>
      </c>
      <c r="V473" s="325">
        <f t="shared" ref="V473" si="2278">U473*0.6</f>
        <v>0.6</v>
      </c>
      <c r="W473" s="203" t="s">
        <v>2052</v>
      </c>
      <c r="X473" s="324">
        <f t="shared" ref="X473" si="2279">IF(S473="No_existen",5*$X$10,Y473*$X$10)</f>
        <v>0.15000000000000002</v>
      </c>
      <c r="Y473" s="329">
        <f t="shared" ref="Y473" si="2280">ROUND(AVERAGEIF(Z473:Z475,"&gt;0"),0)</f>
        <v>3</v>
      </c>
      <c r="Z473" s="206">
        <f t="shared" si="2254"/>
        <v>1</v>
      </c>
      <c r="AA473" s="203" t="s">
        <v>320</v>
      </c>
      <c r="AB473" s="203" t="s">
        <v>2067</v>
      </c>
      <c r="AC473" s="329">
        <f t="shared" ref="AC473" si="2281">IF(S473="No_existen",5*$AC$10,AD473*$AC$10)</f>
        <v>0.15</v>
      </c>
      <c r="AD473" s="325">
        <f t="shared" ref="AD473" si="2282">ROUND(AVERAGEIF(AE473:AE475,"&gt;0"),0)</f>
        <v>1</v>
      </c>
      <c r="AE473" s="202">
        <f t="shared" si="2255"/>
        <v>1</v>
      </c>
      <c r="AF473" s="203" t="s">
        <v>295</v>
      </c>
      <c r="AG473" s="203" t="s">
        <v>2068</v>
      </c>
      <c r="AH473" s="329">
        <f t="shared" ref="AH473" si="2283">IF(S473="No_existen",5*$AH$10,AI473*$AH$10)</f>
        <v>0.1</v>
      </c>
      <c r="AI473" s="325">
        <f t="shared" ref="AI473" si="2284">ROUND(AVERAGEIF(AJ473:AJ475,"&gt;0"),0)</f>
        <v>1</v>
      </c>
      <c r="AJ473" s="202">
        <f t="shared" si="2256"/>
        <v>1</v>
      </c>
      <c r="AK473" s="203" t="s">
        <v>292</v>
      </c>
      <c r="AL473" s="203" t="s">
        <v>306</v>
      </c>
      <c r="AM473" s="329">
        <f t="shared" ref="AM473" si="2285">IF(S473="No_existen",5*$AM$10,AN473*$AM$10)</f>
        <v>0.1</v>
      </c>
      <c r="AN473" s="325">
        <f t="shared" ref="AN473" si="2286">ROUND(AVERAGEIF(AO473:AO475,"&gt;0"),0)</f>
        <v>1</v>
      </c>
      <c r="AO473" s="202">
        <f t="shared" si="2231"/>
        <v>1</v>
      </c>
      <c r="AP473" s="203" t="s">
        <v>614</v>
      </c>
      <c r="AQ473" s="325">
        <f t="shared" ref="AQ473" si="2287">ROUND(AVERAGE(U473,Y473,AD473,AI473,AN473),0)</f>
        <v>1</v>
      </c>
      <c r="AR473" s="325" t="str">
        <f t="shared" ref="AR473" si="2288">IF(AQ473&lt;1.5,"FUERTE",IF(AND(AQ473&gt;=1.5,AQ473&lt;2.5),"ACEPTABLE",IF(AQ473&gt;=5,"INEXISTENTE","DÉBIL")))</f>
        <v>FUERTE</v>
      </c>
      <c r="AS473" s="327">
        <f t="shared" ref="AS473" si="2289">IF(R473=0,0,ROUND((R473*AQ473),0))</f>
        <v>10</v>
      </c>
      <c r="AT473" s="327" t="str">
        <f t="shared" ref="AT473" si="2290">IF(AS473&gt;=36,"GRAVE", IF(AS473&lt;=10, "LEVE", "MODERADO"))</f>
        <v>LEVE</v>
      </c>
      <c r="AU473" s="337" t="s">
        <v>2080</v>
      </c>
      <c r="AV473" s="338">
        <v>0.01</v>
      </c>
      <c r="AW473" s="203" t="s">
        <v>89</v>
      </c>
      <c r="AX473" s="203"/>
      <c r="AY473" s="130"/>
      <c r="AZ473" s="131"/>
      <c r="BA473" s="207"/>
      <c r="BB473" s="145"/>
      <c r="BC473" s="145"/>
      <c r="BD473" s="145"/>
      <c r="BE473" s="145"/>
      <c r="BF473" s="145"/>
      <c r="BG473" s="145"/>
      <c r="BH473" s="145"/>
    </row>
    <row r="474" spans="1:60" ht="63.75" hidden="1" customHeight="1" x14ac:dyDescent="0.2">
      <c r="A474" s="324"/>
      <c r="B474" s="324"/>
      <c r="C474" s="325"/>
      <c r="D474" s="336"/>
      <c r="E474" s="325"/>
      <c r="F474" s="324"/>
      <c r="G474" s="203" t="s">
        <v>260</v>
      </c>
      <c r="H474" s="203" t="s">
        <v>37</v>
      </c>
      <c r="I474" s="127" t="s">
        <v>2019</v>
      </c>
      <c r="J474" s="324"/>
      <c r="K474" s="337"/>
      <c r="L474" s="337"/>
      <c r="M474" s="337"/>
      <c r="N474" s="324"/>
      <c r="O474" s="332"/>
      <c r="P474" s="324"/>
      <c r="Q474" s="332"/>
      <c r="R474" s="332"/>
      <c r="S474" s="128" t="s">
        <v>315</v>
      </c>
      <c r="T474" s="129">
        <f t="shared" si="2253"/>
        <v>1</v>
      </c>
      <c r="U474" s="325"/>
      <c r="V474" s="325"/>
      <c r="W474" s="203" t="s">
        <v>2053</v>
      </c>
      <c r="X474" s="324"/>
      <c r="Y474" s="329"/>
      <c r="Z474" s="206">
        <f t="shared" si="2254"/>
        <v>4</v>
      </c>
      <c r="AA474" s="203" t="s">
        <v>318</v>
      </c>
      <c r="AB474" s="203"/>
      <c r="AC474" s="329"/>
      <c r="AD474" s="325"/>
      <c r="AE474" s="202">
        <f t="shared" si="2255"/>
        <v>1</v>
      </c>
      <c r="AF474" s="203" t="s">
        <v>295</v>
      </c>
      <c r="AG474" s="203" t="s">
        <v>2069</v>
      </c>
      <c r="AH474" s="329"/>
      <c r="AI474" s="325"/>
      <c r="AJ474" s="202">
        <f t="shared" si="2256"/>
        <v>1</v>
      </c>
      <c r="AK474" s="203" t="s">
        <v>292</v>
      </c>
      <c r="AL474" s="203" t="s">
        <v>302</v>
      </c>
      <c r="AM474" s="329"/>
      <c r="AN474" s="325"/>
      <c r="AO474" s="202">
        <f t="shared" si="2231"/>
        <v>1</v>
      </c>
      <c r="AP474" s="203" t="s">
        <v>614</v>
      </c>
      <c r="AQ474" s="325"/>
      <c r="AR474" s="325"/>
      <c r="AS474" s="327"/>
      <c r="AT474" s="327"/>
      <c r="AU474" s="337"/>
      <c r="AV474" s="337"/>
      <c r="AW474" s="203" t="s">
        <v>89</v>
      </c>
      <c r="AX474" s="203"/>
      <c r="AY474" s="130"/>
      <c r="AZ474" s="131"/>
      <c r="BA474" s="207"/>
      <c r="BB474" s="145"/>
      <c r="BC474" s="145"/>
      <c r="BD474" s="145"/>
      <c r="BE474" s="145"/>
      <c r="BF474" s="145"/>
      <c r="BG474" s="145"/>
      <c r="BH474" s="145"/>
    </row>
    <row r="475" spans="1:60" ht="63.75" hidden="1" customHeight="1" x14ac:dyDescent="0.2">
      <c r="A475" s="324"/>
      <c r="B475" s="324"/>
      <c r="C475" s="325"/>
      <c r="D475" s="336"/>
      <c r="E475" s="325"/>
      <c r="F475" s="324"/>
      <c r="G475" s="203"/>
      <c r="H475" s="203"/>
      <c r="I475" s="128"/>
      <c r="J475" s="324"/>
      <c r="K475" s="337"/>
      <c r="L475" s="337"/>
      <c r="M475" s="337"/>
      <c r="N475" s="324"/>
      <c r="O475" s="332"/>
      <c r="P475" s="324"/>
      <c r="Q475" s="332"/>
      <c r="R475" s="332"/>
      <c r="S475" s="128"/>
      <c r="T475" s="129">
        <f t="shared" si="2253"/>
        <v>0</v>
      </c>
      <c r="U475" s="325"/>
      <c r="V475" s="325"/>
      <c r="W475" s="203"/>
      <c r="X475" s="324"/>
      <c r="Y475" s="329"/>
      <c r="Z475" s="206">
        <f t="shared" si="2254"/>
        <v>0</v>
      </c>
      <c r="AA475" s="203"/>
      <c r="AB475" s="203"/>
      <c r="AC475" s="329"/>
      <c r="AD475" s="325"/>
      <c r="AE475" s="202">
        <f t="shared" si="2255"/>
        <v>0</v>
      </c>
      <c r="AF475" s="203"/>
      <c r="AG475" s="203"/>
      <c r="AH475" s="329"/>
      <c r="AI475" s="325"/>
      <c r="AJ475" s="202">
        <f t="shared" si="2256"/>
        <v>0</v>
      </c>
      <c r="AK475" s="203"/>
      <c r="AL475" s="203"/>
      <c r="AM475" s="329"/>
      <c r="AN475" s="325"/>
      <c r="AO475" s="202">
        <f t="shared" si="2231"/>
        <v>0</v>
      </c>
      <c r="AP475" s="203"/>
      <c r="AQ475" s="325"/>
      <c r="AR475" s="325"/>
      <c r="AS475" s="327"/>
      <c r="AT475" s="327"/>
      <c r="AU475" s="337"/>
      <c r="AV475" s="337"/>
      <c r="AW475" s="203" t="s">
        <v>89</v>
      </c>
      <c r="AX475" s="203"/>
      <c r="AY475" s="130"/>
      <c r="AZ475" s="131"/>
      <c r="BA475" s="207"/>
      <c r="BB475" s="145"/>
      <c r="BC475" s="145"/>
      <c r="BD475" s="145"/>
      <c r="BE475" s="145"/>
      <c r="BF475" s="145"/>
      <c r="BG475" s="145"/>
      <c r="BH475" s="145"/>
    </row>
    <row r="476" spans="1:60" ht="63.75" customHeight="1" x14ac:dyDescent="0.2">
      <c r="A476" s="324">
        <v>156</v>
      </c>
      <c r="B476" s="324" t="s">
        <v>532</v>
      </c>
      <c r="C476" s="325" t="str">
        <f>+VLOOKUP(B476,$A$568:$B$606,2,0)</f>
        <v>FERNANDO NOREÑA JARAMILLO</v>
      </c>
      <c r="D476" s="336" t="s">
        <v>163</v>
      </c>
      <c r="E476" s="325"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4" t="s">
        <v>265</v>
      </c>
      <c r="G476" s="203" t="s">
        <v>260</v>
      </c>
      <c r="H476" s="203" t="s">
        <v>35</v>
      </c>
      <c r="I476" s="128" t="s">
        <v>2020</v>
      </c>
      <c r="J476" s="324" t="s">
        <v>109</v>
      </c>
      <c r="K476" s="336" t="s">
        <v>2036</v>
      </c>
      <c r="L476" s="336" t="s">
        <v>2037</v>
      </c>
      <c r="M476" s="324" t="s">
        <v>2047</v>
      </c>
      <c r="N476" s="324" t="s">
        <v>145</v>
      </c>
      <c r="O476" s="332">
        <f t="shared" ref="O476" si="2291">IF(N476="ALTA",5,IF(N476="MEDIO ALTA",4,IF(N476="MEDIA",3,IF(N476="MEDIO BAJA",2,IF(N476="BAJA",1,0)))))</f>
        <v>5</v>
      </c>
      <c r="P476" s="324" t="s">
        <v>208</v>
      </c>
      <c r="Q476" s="332">
        <f t="shared" ref="Q476" si="2292">IF(P476="ALTO",5,IF(P476="MEDIO-ALTO",4,IF(P476="MEDIO",3,IF(P476="MEDIO-BAJO",2,IF(P476="BAJO",1,0)))))</f>
        <v>2</v>
      </c>
      <c r="R476" s="332">
        <f t="shared" ref="R476" si="2293">Q476*O476</f>
        <v>10</v>
      </c>
      <c r="S476" s="128" t="s">
        <v>315</v>
      </c>
      <c r="T476" s="129">
        <f t="shared" si="2253"/>
        <v>1</v>
      </c>
      <c r="U476" s="325">
        <f t="shared" ref="U476" si="2294">ROUND(AVERAGEIF(T476:T478,"&gt;0"),0)</f>
        <v>2</v>
      </c>
      <c r="V476" s="325">
        <f t="shared" ref="V476" si="2295">U476*0.6</f>
        <v>1.2</v>
      </c>
      <c r="W476" s="203" t="s">
        <v>2054</v>
      </c>
      <c r="X476" s="324">
        <f t="shared" ref="X476" si="2296">IF(S476="No_existen",5*$X$10,Y476*$X$10)</f>
        <v>0.15000000000000002</v>
      </c>
      <c r="Y476" s="329">
        <f t="shared" ref="Y476" si="2297">ROUND(AVERAGEIF(Z476:Z478,"&gt;0"),0)</f>
        <v>3</v>
      </c>
      <c r="Z476" s="206">
        <f t="shared" si="2254"/>
        <v>4</v>
      </c>
      <c r="AA476" s="203" t="s">
        <v>318</v>
      </c>
      <c r="AB476" s="203"/>
      <c r="AC476" s="329">
        <f t="shared" ref="AC476" si="2298">IF(S476="No_existen",5*$AC$10,AD476*$AC$10)</f>
        <v>0.15</v>
      </c>
      <c r="AD476" s="325">
        <f t="shared" ref="AD476" si="2299">ROUND(AVERAGEIF(AE476:AE478,"&gt;0"),0)</f>
        <v>1</v>
      </c>
      <c r="AE476" s="202">
        <f t="shared" si="2255"/>
        <v>1</v>
      </c>
      <c r="AF476" s="203" t="s">
        <v>295</v>
      </c>
      <c r="AG476" s="203" t="s">
        <v>2070</v>
      </c>
      <c r="AH476" s="329">
        <f t="shared" ref="AH476" si="2300">IF(S476="No_existen",5*$AH$10,AI476*$AH$10)</f>
        <v>0.1</v>
      </c>
      <c r="AI476" s="325">
        <f t="shared" ref="AI476" si="2301">ROUND(AVERAGEIF(AJ476:AJ478,"&gt;0"),0)</f>
        <v>1</v>
      </c>
      <c r="AJ476" s="202">
        <f t="shared" si="2256"/>
        <v>1</v>
      </c>
      <c r="AK476" s="203" t="s">
        <v>292</v>
      </c>
      <c r="AL476" s="203" t="s">
        <v>299</v>
      </c>
      <c r="AM476" s="329">
        <f t="shared" ref="AM476" si="2302">IF(S476="No_existen",5*$AM$10,AN476*$AM$10)</f>
        <v>0.1</v>
      </c>
      <c r="AN476" s="325">
        <f t="shared" ref="AN476" si="2303">ROUND(AVERAGEIF(AO476:AO478,"&gt;0"),0)</f>
        <v>1</v>
      </c>
      <c r="AO476" s="202">
        <f t="shared" si="2231"/>
        <v>1</v>
      </c>
      <c r="AP476" s="203" t="s">
        <v>614</v>
      </c>
      <c r="AQ476" s="325">
        <f t="shared" ref="AQ476" si="2304">ROUND(AVERAGE(U476,Y476,AD476,AI476,AN476),0)</f>
        <v>2</v>
      </c>
      <c r="AR476" s="325" t="str">
        <f t="shared" ref="AR476" si="2305">IF(AQ476&lt;1.5,"FUERTE",IF(AND(AQ476&gt;=1.5,AQ476&lt;2.5),"ACEPTABLE",IF(AQ476&gt;=5,"INEXISTENTE","DÉBIL")))</f>
        <v>ACEPTABLE</v>
      </c>
      <c r="AS476" s="327">
        <f t="shared" ref="AS476" si="2306">IF(R476=0,0,ROUND((R476*AQ476),0))</f>
        <v>20</v>
      </c>
      <c r="AT476" s="327" t="str">
        <f t="shared" ref="AT476" si="2307">IF(AS476&gt;=36,"GRAVE", IF(AS476&lt;=10, "LEVE", "MODERADO"))</f>
        <v>MODERADO</v>
      </c>
      <c r="AU476" s="334" t="s">
        <v>2081</v>
      </c>
      <c r="AV476" s="335"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4"/>
      <c r="B477" s="324"/>
      <c r="C477" s="325"/>
      <c r="D477" s="336"/>
      <c r="E477" s="325"/>
      <c r="F477" s="324"/>
      <c r="G477" s="203" t="s">
        <v>260</v>
      </c>
      <c r="H477" s="203" t="s">
        <v>34</v>
      </c>
      <c r="I477" s="128" t="s">
        <v>2021</v>
      </c>
      <c r="J477" s="324"/>
      <c r="K477" s="336"/>
      <c r="L477" s="336"/>
      <c r="M477" s="324"/>
      <c r="N477" s="324"/>
      <c r="O477" s="332"/>
      <c r="P477" s="324"/>
      <c r="Q477" s="332"/>
      <c r="R477" s="332"/>
      <c r="S477" s="128" t="s">
        <v>315</v>
      </c>
      <c r="T477" s="129">
        <f t="shared" si="2253"/>
        <v>1</v>
      </c>
      <c r="U477" s="325"/>
      <c r="V477" s="325"/>
      <c r="W477" s="203" t="s">
        <v>2055</v>
      </c>
      <c r="X477" s="324"/>
      <c r="Y477" s="329"/>
      <c r="Z477" s="206">
        <f t="shared" si="2254"/>
        <v>2</v>
      </c>
      <c r="AA477" s="203" t="s">
        <v>319</v>
      </c>
      <c r="AB477" s="203"/>
      <c r="AC477" s="329"/>
      <c r="AD477" s="325"/>
      <c r="AE477" s="202">
        <f t="shared" si="2255"/>
        <v>1</v>
      </c>
      <c r="AF477" s="203" t="s">
        <v>295</v>
      </c>
      <c r="AG477" s="203" t="s">
        <v>2071</v>
      </c>
      <c r="AH477" s="329"/>
      <c r="AI477" s="325"/>
      <c r="AJ477" s="202">
        <f t="shared" si="2256"/>
        <v>1</v>
      </c>
      <c r="AK477" s="203" t="s">
        <v>292</v>
      </c>
      <c r="AL477" s="203" t="s">
        <v>299</v>
      </c>
      <c r="AM477" s="329"/>
      <c r="AN477" s="325"/>
      <c r="AO477" s="202">
        <f t="shared" si="2231"/>
        <v>1</v>
      </c>
      <c r="AP477" s="203" t="s">
        <v>614</v>
      </c>
      <c r="AQ477" s="325"/>
      <c r="AR477" s="325"/>
      <c r="AS477" s="327"/>
      <c r="AT477" s="327"/>
      <c r="AU477" s="334"/>
      <c r="AV477" s="334"/>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4"/>
      <c r="B478" s="324"/>
      <c r="C478" s="325"/>
      <c r="D478" s="336"/>
      <c r="E478" s="325"/>
      <c r="F478" s="324"/>
      <c r="G478" s="203" t="s">
        <v>260</v>
      </c>
      <c r="H478" s="203" t="s">
        <v>37</v>
      </c>
      <c r="I478" s="128" t="s">
        <v>2022</v>
      </c>
      <c r="J478" s="324"/>
      <c r="K478" s="336"/>
      <c r="L478" s="336"/>
      <c r="M478" s="324"/>
      <c r="N478" s="324"/>
      <c r="O478" s="332"/>
      <c r="P478" s="324"/>
      <c r="Q478" s="332"/>
      <c r="R478" s="332"/>
      <c r="S478" s="128" t="s">
        <v>386</v>
      </c>
      <c r="T478" s="129">
        <f t="shared" si="2253"/>
        <v>4</v>
      </c>
      <c r="U478" s="325"/>
      <c r="V478" s="325"/>
      <c r="W478" s="203" t="s">
        <v>2056</v>
      </c>
      <c r="X478" s="324"/>
      <c r="Y478" s="329"/>
      <c r="Z478" s="206">
        <f t="shared" si="2254"/>
        <v>4</v>
      </c>
      <c r="AA478" s="203" t="s">
        <v>318</v>
      </c>
      <c r="AB478" s="203"/>
      <c r="AC478" s="329"/>
      <c r="AD478" s="325"/>
      <c r="AE478" s="202">
        <f t="shared" si="2255"/>
        <v>1</v>
      </c>
      <c r="AF478" s="203" t="s">
        <v>295</v>
      </c>
      <c r="AG478" s="203" t="s">
        <v>2070</v>
      </c>
      <c r="AH478" s="329"/>
      <c r="AI478" s="325"/>
      <c r="AJ478" s="202">
        <f t="shared" si="2256"/>
        <v>1</v>
      </c>
      <c r="AK478" s="203" t="s">
        <v>292</v>
      </c>
      <c r="AL478" s="203" t="s">
        <v>303</v>
      </c>
      <c r="AM478" s="329"/>
      <c r="AN478" s="325"/>
      <c r="AO478" s="202">
        <f t="shared" si="2231"/>
        <v>1</v>
      </c>
      <c r="AP478" s="203" t="s">
        <v>614</v>
      </c>
      <c r="AQ478" s="325"/>
      <c r="AR478" s="325"/>
      <c r="AS478" s="327"/>
      <c r="AT478" s="327"/>
      <c r="AU478" s="334"/>
      <c r="AV478" s="334"/>
      <c r="AW478" s="203" t="s">
        <v>90</v>
      </c>
      <c r="AX478" s="203" t="s">
        <v>2089</v>
      </c>
      <c r="AY478" s="130">
        <v>45657</v>
      </c>
      <c r="AZ478" s="131"/>
      <c r="BA478" s="207"/>
      <c r="BB478" s="145"/>
      <c r="BC478" s="145"/>
      <c r="BD478" s="145"/>
      <c r="BE478" s="145"/>
      <c r="BF478" s="145"/>
      <c r="BG478" s="145"/>
      <c r="BH478" s="145"/>
    </row>
    <row r="479" spans="1:60" ht="63.75" hidden="1" customHeight="1" x14ac:dyDescent="0.2">
      <c r="A479" s="324">
        <v>157</v>
      </c>
      <c r="B479" s="324" t="s">
        <v>532</v>
      </c>
      <c r="C479" s="325" t="str">
        <f>+VLOOKUP(B479,$A$568:$B$606,2,0)</f>
        <v>FERNANDO NOREÑA JARAMILLO</v>
      </c>
      <c r="D479" s="336" t="s">
        <v>167</v>
      </c>
      <c r="E479" s="325"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4" t="s">
        <v>264</v>
      </c>
      <c r="G479" s="203" t="s">
        <v>260</v>
      </c>
      <c r="H479" s="203" t="s">
        <v>37</v>
      </c>
      <c r="I479" s="203" t="s">
        <v>2023</v>
      </c>
      <c r="J479" s="324" t="s">
        <v>105</v>
      </c>
      <c r="K479" s="324" t="s">
        <v>2038</v>
      </c>
      <c r="L479" s="324" t="s">
        <v>2039</v>
      </c>
      <c r="M479" s="369" t="s">
        <v>2048</v>
      </c>
      <c r="N479" s="324" t="s">
        <v>104</v>
      </c>
      <c r="O479" s="332">
        <f t="shared" ref="O479" si="2308">IF(N479="ALTA",5,IF(N479="MEDIO ALTA",4,IF(N479="MEDIA",3,IF(N479="MEDIO BAJA",2,IF(N479="BAJA",1,0)))))</f>
        <v>3</v>
      </c>
      <c r="P479" s="324" t="s">
        <v>141</v>
      </c>
      <c r="Q479" s="332">
        <f t="shared" ref="Q479" si="2309">IF(P479="ALTO",5,IF(P479="MEDIO-ALTO",4,IF(P479="MEDIO",3,IF(P479="MEDIO-BAJO",2,IF(P479="BAJO",1,0)))))</f>
        <v>1</v>
      </c>
      <c r="R479" s="332">
        <f t="shared" ref="R479" si="2310">Q479*O479</f>
        <v>3</v>
      </c>
      <c r="S479" s="128" t="s">
        <v>315</v>
      </c>
      <c r="T479" s="129">
        <f t="shared" si="2253"/>
        <v>1</v>
      </c>
      <c r="U479" s="325">
        <f t="shared" ref="U479" si="2311">ROUND(AVERAGEIF(T479:T481,"&gt;0"),0)</f>
        <v>1</v>
      </c>
      <c r="V479" s="325">
        <f t="shared" ref="V479" si="2312">U479*0.6</f>
        <v>0.6</v>
      </c>
      <c r="W479" s="203" t="s">
        <v>2057</v>
      </c>
      <c r="X479" s="324">
        <f t="shared" ref="X479" si="2313">IF(S479="No_existen",5*$X$10,Y479*$X$10)</f>
        <v>0.2</v>
      </c>
      <c r="Y479" s="329">
        <f t="shared" ref="Y479" si="2314">ROUND(AVERAGEIF(Z479:Z481,"&gt;0"),0)</f>
        <v>4</v>
      </c>
      <c r="Z479" s="206">
        <f t="shared" si="2254"/>
        <v>4</v>
      </c>
      <c r="AA479" s="203" t="s">
        <v>318</v>
      </c>
      <c r="AB479" s="203"/>
      <c r="AC479" s="329">
        <f t="shared" ref="AC479" si="2315">IF(S479="No_existen",5*$AC$10,AD479*$AC$10)</f>
        <v>0.15</v>
      </c>
      <c r="AD479" s="325">
        <f t="shared" ref="AD479" si="2316">ROUND(AVERAGEIF(AE479:AE481,"&gt;0"),0)</f>
        <v>1</v>
      </c>
      <c r="AE479" s="202">
        <f t="shared" si="2255"/>
        <v>1</v>
      </c>
      <c r="AF479" s="203" t="s">
        <v>295</v>
      </c>
      <c r="AG479" s="203" t="s">
        <v>2072</v>
      </c>
      <c r="AH479" s="329">
        <f t="shared" ref="AH479" si="2317">IF(S479="No_existen",5*$AH$10,AI479*$AH$10)</f>
        <v>0.1</v>
      </c>
      <c r="AI479" s="325">
        <f t="shared" ref="AI479" si="2318">ROUND(AVERAGEIF(AJ479:AJ481,"&gt;0"),0)</f>
        <v>1</v>
      </c>
      <c r="AJ479" s="202">
        <f t="shared" si="2256"/>
        <v>1</v>
      </c>
      <c r="AK479" s="203" t="s">
        <v>292</v>
      </c>
      <c r="AL479" s="203" t="s">
        <v>306</v>
      </c>
      <c r="AM479" s="329">
        <f t="shared" ref="AM479" si="2319">IF(S479="No_existen",5*$AM$10,AN479*$AM$10)</f>
        <v>0.30000000000000004</v>
      </c>
      <c r="AN479" s="325">
        <f t="shared" ref="AN479" si="2320">ROUND(AVERAGEIF(AO479:AO481,"&gt;0"),0)</f>
        <v>3</v>
      </c>
      <c r="AO479" s="202">
        <f t="shared" ref="AO479:AO490" si="2321">IF(AP479="Preventivo",1,IF(AP479="Detectivo",4, IF(S479="No_existen",5,0)))</f>
        <v>4</v>
      </c>
      <c r="AP479" s="203" t="s">
        <v>613</v>
      </c>
      <c r="AQ479" s="325">
        <f t="shared" ref="AQ479" si="2322">ROUND(AVERAGE(U479,Y479,AD479,AI479,AN479),0)</f>
        <v>2</v>
      </c>
      <c r="AR479" s="325" t="str">
        <f t="shared" ref="AR479" si="2323">IF(AQ479&lt;1.5,"FUERTE",IF(AND(AQ479&gt;=1.5,AQ479&lt;2.5),"ACEPTABLE",IF(AQ479&gt;=5,"INEXISTENTE","DÉBIL")))</f>
        <v>ACEPTABLE</v>
      </c>
      <c r="AS479" s="327">
        <f t="shared" ref="AS479" si="2324">IF(R479=0,0,ROUND((R479*AQ479),0))</f>
        <v>6</v>
      </c>
      <c r="AT479" s="327" t="str">
        <f t="shared" ref="AT479" si="2325">IF(AS479&gt;=36,"GRAVE", IF(AS479&lt;=10, "LEVE", "MODERADO"))</f>
        <v>LEVE</v>
      </c>
      <c r="AU479" s="372" t="s">
        <v>2083</v>
      </c>
      <c r="AV479" s="373">
        <v>0.8</v>
      </c>
      <c r="AW479" s="203" t="s">
        <v>89</v>
      </c>
      <c r="AX479" s="203"/>
      <c r="AY479" s="130"/>
      <c r="AZ479" s="131"/>
      <c r="BA479" s="207"/>
      <c r="BB479" s="145"/>
      <c r="BC479" s="145"/>
      <c r="BD479" s="145"/>
      <c r="BE479" s="145"/>
      <c r="BF479" s="145"/>
      <c r="BG479" s="145"/>
      <c r="BH479" s="145"/>
    </row>
    <row r="480" spans="1:60" ht="63.75" hidden="1" customHeight="1" x14ac:dyDescent="0.2">
      <c r="A480" s="324"/>
      <c r="B480" s="324"/>
      <c r="C480" s="325"/>
      <c r="D480" s="336"/>
      <c r="E480" s="325"/>
      <c r="F480" s="324"/>
      <c r="G480" s="203" t="s">
        <v>260</v>
      </c>
      <c r="H480" s="203" t="s">
        <v>34</v>
      </c>
      <c r="I480" s="203" t="s">
        <v>2024</v>
      </c>
      <c r="J480" s="324"/>
      <c r="K480" s="324"/>
      <c r="L480" s="324"/>
      <c r="M480" s="369"/>
      <c r="N480" s="324"/>
      <c r="O480" s="332"/>
      <c r="P480" s="324"/>
      <c r="Q480" s="332"/>
      <c r="R480" s="332"/>
      <c r="S480" s="128" t="s">
        <v>315</v>
      </c>
      <c r="T480" s="129">
        <f t="shared" si="2253"/>
        <v>1</v>
      </c>
      <c r="U480" s="325"/>
      <c r="V480" s="325"/>
      <c r="W480" s="203" t="s">
        <v>2058</v>
      </c>
      <c r="X480" s="324"/>
      <c r="Y480" s="329"/>
      <c r="Z480" s="206">
        <f t="shared" si="2254"/>
        <v>4</v>
      </c>
      <c r="AA480" s="203" t="s">
        <v>318</v>
      </c>
      <c r="AB480" s="203"/>
      <c r="AC480" s="329"/>
      <c r="AD480" s="325"/>
      <c r="AE480" s="202">
        <f t="shared" si="2255"/>
        <v>1</v>
      </c>
      <c r="AF480" s="203" t="s">
        <v>295</v>
      </c>
      <c r="AG480" s="203" t="s">
        <v>2073</v>
      </c>
      <c r="AH480" s="329"/>
      <c r="AI480" s="325"/>
      <c r="AJ480" s="202">
        <f t="shared" si="2256"/>
        <v>1</v>
      </c>
      <c r="AK480" s="203" t="s">
        <v>292</v>
      </c>
      <c r="AL480" s="203" t="s">
        <v>305</v>
      </c>
      <c r="AM480" s="329"/>
      <c r="AN480" s="325"/>
      <c r="AO480" s="202">
        <f t="shared" si="2321"/>
        <v>1</v>
      </c>
      <c r="AP480" s="203" t="s">
        <v>614</v>
      </c>
      <c r="AQ480" s="325"/>
      <c r="AR480" s="325"/>
      <c r="AS480" s="327"/>
      <c r="AT480" s="327"/>
      <c r="AU480" s="372"/>
      <c r="AV480" s="372"/>
      <c r="AW480" s="203" t="s">
        <v>89</v>
      </c>
      <c r="AX480" s="203"/>
      <c r="AY480" s="130"/>
      <c r="AZ480" s="131"/>
      <c r="BA480" s="207"/>
      <c r="BB480" s="145"/>
      <c r="BC480" s="145"/>
      <c r="BD480" s="145"/>
      <c r="BE480" s="145"/>
      <c r="BF480" s="145"/>
      <c r="BG480" s="145"/>
      <c r="BH480" s="145"/>
    </row>
    <row r="481" spans="1:60" ht="63.75" hidden="1" customHeight="1" x14ac:dyDescent="0.2">
      <c r="A481" s="324"/>
      <c r="B481" s="324"/>
      <c r="C481" s="325"/>
      <c r="D481" s="336"/>
      <c r="E481" s="325"/>
      <c r="F481" s="324"/>
      <c r="G481" s="203" t="s">
        <v>261</v>
      </c>
      <c r="H481" s="203" t="s">
        <v>41</v>
      </c>
      <c r="I481" s="203" t="s">
        <v>2025</v>
      </c>
      <c r="J481" s="324"/>
      <c r="K481" s="324"/>
      <c r="L481" s="324"/>
      <c r="M481" s="369"/>
      <c r="N481" s="324"/>
      <c r="O481" s="332"/>
      <c r="P481" s="324"/>
      <c r="Q481" s="332"/>
      <c r="R481" s="332"/>
      <c r="S481" s="128"/>
      <c r="T481" s="129">
        <f t="shared" si="2253"/>
        <v>0</v>
      </c>
      <c r="U481" s="325"/>
      <c r="V481" s="325"/>
      <c r="W481" s="203"/>
      <c r="X481" s="324"/>
      <c r="Y481" s="329"/>
      <c r="Z481" s="206">
        <f t="shared" si="2254"/>
        <v>0</v>
      </c>
      <c r="AA481" s="203"/>
      <c r="AB481" s="203"/>
      <c r="AC481" s="329"/>
      <c r="AD481" s="325"/>
      <c r="AE481" s="202">
        <f t="shared" si="2255"/>
        <v>0</v>
      </c>
      <c r="AF481" s="203"/>
      <c r="AG481" s="203"/>
      <c r="AH481" s="329"/>
      <c r="AI481" s="325"/>
      <c r="AJ481" s="202">
        <f t="shared" si="2256"/>
        <v>0</v>
      </c>
      <c r="AK481" s="203"/>
      <c r="AL481" s="203"/>
      <c r="AM481" s="329"/>
      <c r="AN481" s="325"/>
      <c r="AO481" s="202">
        <f t="shared" si="2321"/>
        <v>0</v>
      </c>
      <c r="AP481" s="203"/>
      <c r="AQ481" s="325"/>
      <c r="AR481" s="325"/>
      <c r="AS481" s="327"/>
      <c r="AT481" s="327"/>
      <c r="AU481" s="372"/>
      <c r="AV481" s="372"/>
      <c r="AW481" s="203" t="s">
        <v>89</v>
      </c>
      <c r="AX481" s="203"/>
      <c r="AY481" s="130"/>
      <c r="AZ481" s="131"/>
      <c r="BA481" s="207"/>
      <c r="BB481" s="145"/>
      <c r="BC481" s="145"/>
      <c r="BD481" s="145"/>
      <c r="BE481" s="145"/>
      <c r="BF481" s="145"/>
      <c r="BG481" s="145"/>
      <c r="BH481" s="145"/>
    </row>
    <row r="482" spans="1:60" ht="63.75" hidden="1" customHeight="1" x14ac:dyDescent="0.2">
      <c r="A482" s="324">
        <v>158</v>
      </c>
      <c r="B482" s="324" t="s">
        <v>532</v>
      </c>
      <c r="C482" s="325" t="str">
        <f>+VLOOKUP(B482,$A$568:$B$606,2,0)</f>
        <v>FERNANDO NOREÑA JARAMILLO</v>
      </c>
      <c r="D482" s="336" t="s">
        <v>166</v>
      </c>
      <c r="E482" s="325"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4" t="s">
        <v>264</v>
      </c>
      <c r="G482" s="203" t="s">
        <v>260</v>
      </c>
      <c r="H482" s="203" t="s">
        <v>34</v>
      </c>
      <c r="I482" s="167" t="s">
        <v>2026</v>
      </c>
      <c r="J482" s="324" t="s">
        <v>142</v>
      </c>
      <c r="K482" s="324" t="s">
        <v>2040</v>
      </c>
      <c r="L482" s="324" t="s">
        <v>2041</v>
      </c>
      <c r="M482" s="324" t="s">
        <v>2049</v>
      </c>
      <c r="N482" s="324" t="s">
        <v>127</v>
      </c>
      <c r="O482" s="332">
        <f t="shared" ref="O482" si="2326">IF(N482="ALTA",5,IF(N482="MEDIO ALTA",4,IF(N482="MEDIA",3,IF(N482="MEDIO BAJA",2,IF(N482="BAJA",1,0)))))</f>
        <v>1</v>
      </c>
      <c r="P482" s="324" t="s">
        <v>209</v>
      </c>
      <c r="Q482" s="332">
        <f t="shared" ref="Q482" si="2327">IF(P482="ALTO",5,IF(P482="MEDIO-ALTO",4,IF(P482="MEDIO",3,IF(P482="MEDIO-BAJO",2,IF(P482="BAJO",1,0)))))</f>
        <v>4</v>
      </c>
      <c r="R482" s="332">
        <f t="shared" ref="R482" si="2328">Q482*O482</f>
        <v>4</v>
      </c>
      <c r="S482" s="128" t="s">
        <v>315</v>
      </c>
      <c r="T482" s="129">
        <f t="shared" si="2253"/>
        <v>1</v>
      </c>
      <c r="U482" s="325">
        <f t="shared" ref="U482" si="2329">ROUND(AVERAGEIF(T482:T484,"&gt;0"),0)</f>
        <v>1</v>
      </c>
      <c r="V482" s="325">
        <f t="shared" ref="V482" si="2330">U482*0.6</f>
        <v>0.6</v>
      </c>
      <c r="W482" s="203" t="s">
        <v>2059</v>
      </c>
      <c r="X482" s="324">
        <f t="shared" ref="X482" si="2331">IF(S482="No_existen",5*$X$10,Y482*$X$10)</f>
        <v>0.2</v>
      </c>
      <c r="Y482" s="329">
        <f t="shared" ref="Y482" si="2332">ROUND(AVERAGEIF(Z482:Z484,"&gt;0"),0)</f>
        <v>4</v>
      </c>
      <c r="Z482" s="206">
        <f t="shared" si="2254"/>
        <v>4</v>
      </c>
      <c r="AA482" s="203" t="s">
        <v>318</v>
      </c>
      <c r="AB482" s="203"/>
      <c r="AC482" s="329">
        <f t="shared" ref="AC482" si="2333">IF(S482="No_existen",5*$AC$10,AD482*$AC$10)</f>
        <v>0.15</v>
      </c>
      <c r="AD482" s="325">
        <f t="shared" ref="AD482" si="2334">ROUND(AVERAGEIF(AE482:AE484,"&gt;0"),0)</f>
        <v>1</v>
      </c>
      <c r="AE482" s="202">
        <f t="shared" si="2255"/>
        <v>1</v>
      </c>
      <c r="AF482" s="203" t="s">
        <v>295</v>
      </c>
      <c r="AG482" s="203" t="s">
        <v>2074</v>
      </c>
      <c r="AH482" s="329">
        <f t="shared" ref="AH482" si="2335">IF(S482="No_existen",5*$AH$10,AI482*$AH$10)</f>
        <v>0.1</v>
      </c>
      <c r="AI482" s="325">
        <f t="shared" ref="AI482" si="2336">ROUND(AVERAGEIF(AJ482:AJ484,"&gt;0"),0)</f>
        <v>1</v>
      </c>
      <c r="AJ482" s="202">
        <f t="shared" si="2256"/>
        <v>1</v>
      </c>
      <c r="AK482" s="203" t="s">
        <v>292</v>
      </c>
      <c r="AL482" s="203" t="s">
        <v>299</v>
      </c>
      <c r="AM482" s="329">
        <f t="shared" ref="AM482" si="2337">IF(S482="No_existen",5*$AM$10,AN482*$AM$10)</f>
        <v>0.1</v>
      </c>
      <c r="AN482" s="325">
        <f t="shared" ref="AN482" si="2338">ROUND(AVERAGEIF(AO482:AO484,"&gt;0"),0)</f>
        <v>1</v>
      </c>
      <c r="AO482" s="202">
        <f t="shared" si="2321"/>
        <v>1</v>
      </c>
      <c r="AP482" s="203" t="s">
        <v>614</v>
      </c>
      <c r="AQ482" s="325">
        <f t="shared" ref="AQ482" si="2339">ROUND(AVERAGE(U482,Y482,AD482,AI482,AN482),0)</f>
        <v>2</v>
      </c>
      <c r="AR482" s="325" t="str">
        <f t="shared" ref="AR482" si="2340">IF(AQ482&lt;1.5,"FUERTE",IF(AND(AQ482&gt;=1.5,AQ482&lt;2.5),"ACEPTABLE",IF(AQ482&gt;=5,"INEXISTENTE","DÉBIL")))</f>
        <v>ACEPTABLE</v>
      </c>
      <c r="AS482" s="327">
        <f t="shared" ref="AS482" si="2341">IF(R482=0,0,ROUND((R482*AQ482),0))</f>
        <v>8</v>
      </c>
      <c r="AT482" s="327" t="str">
        <f t="shared" ref="AT482" si="2342">IF(AS482&gt;=36,"GRAVE", IF(AS482&lt;=10, "LEVE", "MODERADO"))</f>
        <v>LEVE</v>
      </c>
      <c r="AU482" s="334" t="s">
        <v>2084</v>
      </c>
      <c r="AV482" s="343">
        <v>0</v>
      </c>
      <c r="AW482" s="203" t="s">
        <v>89</v>
      </c>
      <c r="AX482" s="203"/>
      <c r="AY482" s="130"/>
      <c r="AZ482" s="131"/>
      <c r="BA482" s="207"/>
      <c r="BB482" s="145"/>
      <c r="BC482" s="145"/>
      <c r="BD482" s="145"/>
      <c r="BE482" s="145"/>
      <c r="BF482" s="145"/>
      <c r="BG482" s="145"/>
      <c r="BH482" s="145"/>
    </row>
    <row r="483" spans="1:60" ht="63.75" hidden="1" customHeight="1" x14ac:dyDescent="0.2">
      <c r="A483" s="324"/>
      <c r="B483" s="324"/>
      <c r="C483" s="325"/>
      <c r="D483" s="336"/>
      <c r="E483" s="325"/>
      <c r="F483" s="324"/>
      <c r="G483" s="203"/>
      <c r="H483" s="203"/>
      <c r="I483" s="203"/>
      <c r="J483" s="324"/>
      <c r="K483" s="324"/>
      <c r="L483" s="324"/>
      <c r="M483" s="324"/>
      <c r="N483" s="324"/>
      <c r="O483" s="332"/>
      <c r="P483" s="324"/>
      <c r="Q483" s="332"/>
      <c r="R483" s="332"/>
      <c r="S483" s="128"/>
      <c r="T483" s="129">
        <f t="shared" si="2253"/>
        <v>0</v>
      </c>
      <c r="U483" s="325"/>
      <c r="V483" s="325"/>
      <c r="W483" s="203"/>
      <c r="X483" s="324"/>
      <c r="Y483" s="329"/>
      <c r="Z483" s="206">
        <f t="shared" si="2254"/>
        <v>0</v>
      </c>
      <c r="AA483" s="203"/>
      <c r="AB483" s="203"/>
      <c r="AC483" s="329"/>
      <c r="AD483" s="325"/>
      <c r="AE483" s="202">
        <f t="shared" si="2255"/>
        <v>0</v>
      </c>
      <c r="AF483" s="203"/>
      <c r="AG483" s="203"/>
      <c r="AH483" s="329"/>
      <c r="AI483" s="325"/>
      <c r="AJ483" s="202">
        <f t="shared" si="2256"/>
        <v>0</v>
      </c>
      <c r="AK483" s="203"/>
      <c r="AL483" s="203"/>
      <c r="AM483" s="329"/>
      <c r="AN483" s="325"/>
      <c r="AO483" s="202">
        <f t="shared" si="2321"/>
        <v>0</v>
      </c>
      <c r="AP483" s="203"/>
      <c r="AQ483" s="325"/>
      <c r="AR483" s="325"/>
      <c r="AS483" s="327"/>
      <c r="AT483" s="327"/>
      <c r="AU483" s="334"/>
      <c r="AV483" s="343"/>
      <c r="AW483" s="203" t="s">
        <v>89</v>
      </c>
      <c r="AX483" s="203"/>
      <c r="AY483" s="130"/>
      <c r="AZ483" s="131"/>
      <c r="BA483" s="207"/>
      <c r="BB483" s="145"/>
      <c r="BC483" s="145"/>
      <c r="BD483" s="145"/>
      <c r="BE483" s="145"/>
      <c r="BF483" s="145"/>
      <c r="BG483" s="145"/>
      <c r="BH483" s="145"/>
    </row>
    <row r="484" spans="1:60" ht="63.75" hidden="1" customHeight="1" x14ac:dyDescent="0.2">
      <c r="A484" s="324"/>
      <c r="B484" s="324"/>
      <c r="C484" s="325"/>
      <c r="D484" s="336"/>
      <c r="E484" s="325"/>
      <c r="F484" s="324"/>
      <c r="G484" s="203"/>
      <c r="H484" s="203"/>
      <c r="I484" s="203"/>
      <c r="J484" s="324"/>
      <c r="K484" s="324"/>
      <c r="L484" s="324"/>
      <c r="M484" s="324"/>
      <c r="N484" s="324"/>
      <c r="O484" s="332"/>
      <c r="P484" s="324"/>
      <c r="Q484" s="332"/>
      <c r="R484" s="332"/>
      <c r="S484" s="128"/>
      <c r="T484" s="129">
        <f t="shared" si="2253"/>
        <v>0</v>
      </c>
      <c r="U484" s="325"/>
      <c r="V484" s="325"/>
      <c r="W484" s="203"/>
      <c r="X484" s="324"/>
      <c r="Y484" s="329"/>
      <c r="Z484" s="206">
        <f t="shared" si="2254"/>
        <v>0</v>
      </c>
      <c r="AA484" s="203"/>
      <c r="AB484" s="203"/>
      <c r="AC484" s="329"/>
      <c r="AD484" s="325"/>
      <c r="AE484" s="202">
        <f t="shared" si="2255"/>
        <v>0</v>
      </c>
      <c r="AF484" s="203"/>
      <c r="AG484" s="203"/>
      <c r="AH484" s="329"/>
      <c r="AI484" s="325"/>
      <c r="AJ484" s="202">
        <f t="shared" si="2256"/>
        <v>0</v>
      </c>
      <c r="AK484" s="203"/>
      <c r="AL484" s="203"/>
      <c r="AM484" s="329"/>
      <c r="AN484" s="325"/>
      <c r="AO484" s="202">
        <f t="shared" si="2321"/>
        <v>0</v>
      </c>
      <c r="AP484" s="203"/>
      <c r="AQ484" s="325"/>
      <c r="AR484" s="325"/>
      <c r="AS484" s="327"/>
      <c r="AT484" s="327"/>
      <c r="AU484" s="334"/>
      <c r="AV484" s="343"/>
      <c r="AW484" s="203" t="s">
        <v>89</v>
      </c>
      <c r="AX484" s="203"/>
      <c r="AY484" s="130"/>
      <c r="AZ484" s="131"/>
      <c r="BA484" s="207"/>
      <c r="BB484" s="145"/>
      <c r="BC484" s="145"/>
      <c r="BD484" s="145"/>
      <c r="BE484" s="145"/>
      <c r="BF484" s="145"/>
      <c r="BG484" s="145"/>
      <c r="BH484" s="145"/>
    </row>
    <row r="485" spans="1:60" ht="63.75" hidden="1" customHeight="1" x14ac:dyDescent="0.2">
      <c r="A485" s="324">
        <v>159</v>
      </c>
      <c r="B485" s="324" t="s">
        <v>532</v>
      </c>
      <c r="C485" s="325" t="str">
        <f>+VLOOKUP(B485,$A$568:$B$606,2,0)</f>
        <v>FERNANDO NOREÑA JARAMILLO</v>
      </c>
      <c r="D485" s="336" t="s">
        <v>166</v>
      </c>
      <c r="E485" s="325"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4" t="s">
        <v>265</v>
      </c>
      <c r="G485" s="203" t="s">
        <v>260</v>
      </c>
      <c r="H485" s="203" t="s">
        <v>35</v>
      </c>
      <c r="I485" s="167" t="s">
        <v>2027</v>
      </c>
      <c r="J485" s="324" t="s">
        <v>113</v>
      </c>
      <c r="K485" s="324" t="s">
        <v>2042</v>
      </c>
      <c r="L485" s="324" t="s">
        <v>2043</v>
      </c>
      <c r="M485" s="324" t="s">
        <v>2050</v>
      </c>
      <c r="N485" s="324" t="s">
        <v>127</v>
      </c>
      <c r="O485" s="332">
        <f t="shared" ref="O485" si="2343">IF(N485="ALTA",5,IF(N485="MEDIO ALTA",4,IF(N485="MEDIA",3,IF(N485="MEDIO BAJA",2,IF(N485="BAJA",1,0)))))</f>
        <v>1</v>
      </c>
      <c r="P485" s="324" t="s">
        <v>140</v>
      </c>
      <c r="Q485" s="332">
        <f t="shared" ref="Q485" si="2344">IF(P485="ALTO",5,IF(P485="MEDIO-ALTO",4,IF(P485="MEDIO",3,IF(P485="MEDIO-BAJO",2,IF(P485="BAJO",1,0)))))</f>
        <v>3</v>
      </c>
      <c r="R485" s="332">
        <f t="shared" ref="R485" si="2345">Q485*O485</f>
        <v>3</v>
      </c>
      <c r="S485" s="128" t="s">
        <v>315</v>
      </c>
      <c r="T485" s="129">
        <f t="shared" si="2253"/>
        <v>1</v>
      </c>
      <c r="U485" s="325">
        <f t="shared" ref="U485" si="2346">ROUND(AVERAGEIF(T485:T487,"&gt;0"),0)</f>
        <v>1</v>
      </c>
      <c r="V485" s="325">
        <f t="shared" ref="V485" si="2347">U485*0.6</f>
        <v>0.6</v>
      </c>
      <c r="W485" s="203" t="s">
        <v>2060</v>
      </c>
      <c r="X485" s="324">
        <f t="shared" ref="X485" si="2348">IF(S485="No_existen",5*$X$10,Y485*$X$10)</f>
        <v>0.15000000000000002</v>
      </c>
      <c r="Y485" s="329">
        <f t="shared" ref="Y485" si="2349">ROUND(AVERAGEIF(Z485:Z487,"&gt;0"),0)</f>
        <v>3</v>
      </c>
      <c r="Z485" s="206">
        <f t="shared" si="2254"/>
        <v>4</v>
      </c>
      <c r="AA485" s="203" t="s">
        <v>318</v>
      </c>
      <c r="AB485" s="203"/>
      <c r="AC485" s="329">
        <f t="shared" ref="AC485" si="2350">IF(S485="No_existen",5*$AC$10,AD485*$AC$10)</f>
        <v>0.15</v>
      </c>
      <c r="AD485" s="325">
        <f t="shared" ref="AD485" si="2351">ROUND(AVERAGEIF(AE485:AE487,"&gt;0"),0)</f>
        <v>1</v>
      </c>
      <c r="AE485" s="202">
        <f t="shared" si="2255"/>
        <v>1</v>
      </c>
      <c r="AF485" s="203" t="s">
        <v>295</v>
      </c>
      <c r="AG485" s="203" t="s">
        <v>2074</v>
      </c>
      <c r="AH485" s="329">
        <f t="shared" ref="AH485" si="2352">IF(S485="No_existen",5*$AH$10,AI485*$AH$10)</f>
        <v>0.1</v>
      </c>
      <c r="AI485" s="325">
        <f t="shared" ref="AI485" si="2353">ROUND(AVERAGEIF(AJ485:AJ487,"&gt;0"),0)</f>
        <v>1</v>
      </c>
      <c r="AJ485" s="202">
        <f t="shared" si="2256"/>
        <v>1</v>
      </c>
      <c r="AK485" s="203" t="s">
        <v>292</v>
      </c>
      <c r="AL485" s="203" t="s">
        <v>301</v>
      </c>
      <c r="AM485" s="329">
        <f t="shared" ref="AM485" si="2354">IF(S485="No_existen",5*$AM$10,AN485*$AM$10)</f>
        <v>0.1</v>
      </c>
      <c r="AN485" s="325">
        <f t="shared" ref="AN485" si="2355">ROUND(AVERAGEIF(AO485:AO487,"&gt;0"),0)</f>
        <v>1</v>
      </c>
      <c r="AO485" s="202">
        <f t="shared" si="2321"/>
        <v>1</v>
      </c>
      <c r="AP485" s="203" t="s">
        <v>614</v>
      </c>
      <c r="AQ485" s="325">
        <f t="shared" ref="AQ485" si="2356">ROUND(AVERAGE(U485,Y485,AD485,AI485,AN485),0)</f>
        <v>1</v>
      </c>
      <c r="AR485" s="325" t="str">
        <f t="shared" ref="AR485" si="2357">IF(AQ485&lt;1.5,"FUERTE",IF(AND(AQ485&gt;=1.5,AQ485&lt;2.5),"ACEPTABLE",IF(AQ485&gt;=5,"INEXISTENTE","DÉBIL")))</f>
        <v>FUERTE</v>
      </c>
      <c r="AS485" s="327">
        <f t="shared" ref="AS485" si="2358">IF(R485=0,0,ROUND((R485*AQ485),0))</f>
        <v>3</v>
      </c>
      <c r="AT485" s="327" t="str">
        <f t="shared" ref="AT485" si="2359">IF(AS485&gt;=36,"GRAVE", IF(AS485&lt;=10, "LEVE", "MODERADO"))</f>
        <v>LEVE</v>
      </c>
      <c r="AU485" s="334" t="s">
        <v>2085</v>
      </c>
      <c r="AV485" s="343">
        <v>0</v>
      </c>
      <c r="AW485" s="203" t="s">
        <v>89</v>
      </c>
      <c r="AX485" s="203"/>
      <c r="AY485" s="130"/>
      <c r="AZ485" s="131"/>
      <c r="BA485" s="207"/>
      <c r="BB485" s="145"/>
      <c r="BC485" s="145"/>
      <c r="BD485" s="145"/>
      <c r="BE485" s="145"/>
      <c r="BF485" s="145"/>
      <c r="BG485" s="145"/>
      <c r="BH485" s="145"/>
    </row>
    <row r="486" spans="1:60" ht="63.75" hidden="1" customHeight="1" x14ac:dyDescent="0.2">
      <c r="A486" s="324"/>
      <c r="B486" s="324"/>
      <c r="C486" s="325"/>
      <c r="D486" s="336"/>
      <c r="E486" s="325"/>
      <c r="F486" s="324"/>
      <c r="G486" s="203" t="s">
        <v>261</v>
      </c>
      <c r="H486" s="203" t="s">
        <v>225</v>
      </c>
      <c r="I486" s="167" t="s">
        <v>2028</v>
      </c>
      <c r="J486" s="324"/>
      <c r="K486" s="324"/>
      <c r="L486" s="324"/>
      <c r="M486" s="324"/>
      <c r="N486" s="324"/>
      <c r="O486" s="332"/>
      <c r="P486" s="324"/>
      <c r="Q486" s="332"/>
      <c r="R486" s="332"/>
      <c r="S486" s="128" t="s">
        <v>315</v>
      </c>
      <c r="T486" s="129">
        <f t="shared" si="2253"/>
        <v>1</v>
      </c>
      <c r="U486" s="325"/>
      <c r="V486" s="325"/>
      <c r="W486" s="203" t="s">
        <v>2061</v>
      </c>
      <c r="X486" s="324"/>
      <c r="Y486" s="329"/>
      <c r="Z486" s="206">
        <f t="shared" si="2254"/>
        <v>1</v>
      </c>
      <c r="AA486" s="203" t="s">
        <v>320</v>
      </c>
      <c r="AB486" s="203" t="s">
        <v>2066</v>
      </c>
      <c r="AC486" s="329"/>
      <c r="AD486" s="325"/>
      <c r="AE486" s="202">
        <f t="shared" si="2255"/>
        <v>1</v>
      </c>
      <c r="AF486" s="203" t="s">
        <v>295</v>
      </c>
      <c r="AG486" s="203" t="s">
        <v>2075</v>
      </c>
      <c r="AH486" s="329"/>
      <c r="AI486" s="325"/>
      <c r="AJ486" s="202">
        <f t="shared" si="2256"/>
        <v>1</v>
      </c>
      <c r="AK486" s="203" t="s">
        <v>292</v>
      </c>
      <c r="AL486" s="203" t="s">
        <v>306</v>
      </c>
      <c r="AM486" s="329"/>
      <c r="AN486" s="325"/>
      <c r="AO486" s="202">
        <f t="shared" si="2321"/>
        <v>1</v>
      </c>
      <c r="AP486" s="203" t="s">
        <v>614</v>
      </c>
      <c r="AQ486" s="325"/>
      <c r="AR486" s="325"/>
      <c r="AS486" s="327"/>
      <c r="AT486" s="327"/>
      <c r="AU486" s="334"/>
      <c r="AV486" s="343"/>
      <c r="AW486" s="203" t="s">
        <v>89</v>
      </c>
      <c r="AX486" s="203"/>
      <c r="AY486" s="130"/>
      <c r="AZ486" s="131"/>
      <c r="BA486" s="207"/>
      <c r="BB486" s="145"/>
      <c r="BC486" s="145"/>
      <c r="BD486" s="145"/>
      <c r="BE486" s="145"/>
      <c r="BF486" s="145"/>
      <c r="BG486" s="145"/>
      <c r="BH486" s="145"/>
    </row>
    <row r="487" spans="1:60" ht="63.75" hidden="1" customHeight="1" x14ac:dyDescent="0.2">
      <c r="A487" s="324"/>
      <c r="B487" s="324"/>
      <c r="C487" s="325"/>
      <c r="D487" s="336"/>
      <c r="E487" s="325"/>
      <c r="F487" s="324"/>
      <c r="G487" s="203" t="s">
        <v>261</v>
      </c>
      <c r="H487" s="203" t="s">
        <v>519</v>
      </c>
      <c r="I487" s="167" t="s">
        <v>2029</v>
      </c>
      <c r="J487" s="324"/>
      <c r="K487" s="324"/>
      <c r="L487" s="324"/>
      <c r="M487" s="324"/>
      <c r="N487" s="324"/>
      <c r="O487" s="332"/>
      <c r="P487" s="324"/>
      <c r="Q487" s="332"/>
      <c r="R487" s="332"/>
      <c r="S487" s="128" t="s">
        <v>315</v>
      </c>
      <c r="T487" s="129">
        <f t="shared" si="2253"/>
        <v>1</v>
      </c>
      <c r="U487" s="325"/>
      <c r="V487" s="325"/>
      <c r="W487" s="203" t="s">
        <v>2062</v>
      </c>
      <c r="X487" s="324"/>
      <c r="Y487" s="329"/>
      <c r="Z487" s="206">
        <f t="shared" si="2254"/>
        <v>4</v>
      </c>
      <c r="AA487" s="203" t="s">
        <v>318</v>
      </c>
      <c r="AB487" s="203"/>
      <c r="AC487" s="329"/>
      <c r="AD487" s="325"/>
      <c r="AE487" s="202">
        <f t="shared" si="2255"/>
        <v>1</v>
      </c>
      <c r="AF487" s="203" t="s">
        <v>295</v>
      </c>
      <c r="AG487" s="203" t="s">
        <v>2076</v>
      </c>
      <c r="AH487" s="329"/>
      <c r="AI487" s="325"/>
      <c r="AJ487" s="202">
        <f t="shared" si="2256"/>
        <v>1</v>
      </c>
      <c r="AK487" s="203" t="s">
        <v>292</v>
      </c>
      <c r="AL487" s="203" t="s">
        <v>306</v>
      </c>
      <c r="AM487" s="329"/>
      <c r="AN487" s="325"/>
      <c r="AO487" s="202">
        <f t="shared" si="2321"/>
        <v>1</v>
      </c>
      <c r="AP487" s="203" t="s">
        <v>614</v>
      </c>
      <c r="AQ487" s="325"/>
      <c r="AR487" s="325"/>
      <c r="AS487" s="327"/>
      <c r="AT487" s="327"/>
      <c r="AU487" s="334"/>
      <c r="AV487" s="343"/>
      <c r="AW487" s="203" t="s">
        <v>89</v>
      </c>
      <c r="AX487" s="203"/>
      <c r="AY487" s="130"/>
      <c r="AZ487" s="131"/>
      <c r="BA487" s="207"/>
      <c r="BB487" s="145"/>
      <c r="BC487" s="145"/>
      <c r="BD487" s="145"/>
      <c r="BE487" s="145"/>
      <c r="BF487" s="145"/>
      <c r="BG487" s="145"/>
      <c r="BH487" s="145"/>
    </row>
    <row r="488" spans="1:60" ht="63.75" hidden="1" customHeight="1" x14ac:dyDescent="0.2">
      <c r="A488" s="324">
        <v>160</v>
      </c>
      <c r="B488" s="324" t="s">
        <v>532</v>
      </c>
      <c r="C488" s="325" t="str">
        <f>+VLOOKUP(B488,$A$568:$B$606,2,0)</f>
        <v>FERNANDO NOREÑA JARAMILLO</v>
      </c>
      <c r="D488" s="336" t="s">
        <v>167</v>
      </c>
      <c r="E488" s="325"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4" t="s">
        <v>265</v>
      </c>
      <c r="G488" s="203" t="s">
        <v>260</v>
      </c>
      <c r="H488" s="203" t="s">
        <v>38</v>
      </c>
      <c r="I488" s="127" t="s">
        <v>2030</v>
      </c>
      <c r="J488" s="324" t="s">
        <v>2033</v>
      </c>
      <c r="K488" s="324" t="s">
        <v>2044</v>
      </c>
      <c r="L488" s="324" t="s">
        <v>2045</v>
      </c>
      <c r="M488" s="324" t="s">
        <v>2051</v>
      </c>
      <c r="N488" s="324" t="s">
        <v>127</v>
      </c>
      <c r="O488" s="332">
        <f t="shared" ref="O488" si="2360">IF(N488="ALTA",5,IF(N488="MEDIO ALTA",4,IF(N488="MEDIA",3,IF(N488="MEDIO BAJA",2,IF(N488="BAJA",1,0)))))</f>
        <v>1</v>
      </c>
      <c r="P488" s="324" t="s">
        <v>139</v>
      </c>
      <c r="Q488" s="332">
        <f t="shared" ref="Q488" si="2361">IF(P488="ALTO",5,IF(P488="MEDIO-ALTO",4,IF(P488="MEDIO",3,IF(P488="MEDIO-BAJO",2,IF(P488="BAJO",1,0)))))</f>
        <v>5</v>
      </c>
      <c r="R488" s="332">
        <f t="shared" ref="R488" si="2362">Q488*O488</f>
        <v>5</v>
      </c>
      <c r="S488" s="128" t="s">
        <v>315</v>
      </c>
      <c r="T488" s="129">
        <f t="shared" si="2253"/>
        <v>1</v>
      </c>
      <c r="U488" s="325">
        <f t="shared" ref="U488" si="2363">ROUND(AVERAGEIF(T488:T490,"&gt;0"),0)</f>
        <v>2</v>
      </c>
      <c r="V488" s="325">
        <f t="shared" ref="V488" si="2364">U488*0.6</f>
        <v>1.2</v>
      </c>
      <c r="W488" s="203" t="s">
        <v>2063</v>
      </c>
      <c r="X488" s="324">
        <f t="shared" ref="X488" si="2365">IF(S488="No_existen",5*$X$10,Y488*$X$10)</f>
        <v>0.2</v>
      </c>
      <c r="Y488" s="329">
        <f t="shared" ref="Y488" si="2366">ROUND(AVERAGEIF(Z488:Z490,"&gt;0"),0)</f>
        <v>4</v>
      </c>
      <c r="Z488" s="206">
        <f t="shared" si="2254"/>
        <v>4</v>
      </c>
      <c r="AA488" s="203" t="s">
        <v>318</v>
      </c>
      <c r="AB488" s="203"/>
      <c r="AC488" s="329">
        <f t="shared" ref="AC488" si="2367">IF(S488="No_existen",5*$AC$10,AD488*$AC$10)</f>
        <v>0.15</v>
      </c>
      <c r="AD488" s="325">
        <f t="shared" ref="AD488" si="2368">ROUND(AVERAGEIF(AE488:AE490,"&gt;0"),0)</f>
        <v>1</v>
      </c>
      <c r="AE488" s="202">
        <f t="shared" si="2255"/>
        <v>1</v>
      </c>
      <c r="AF488" s="203" t="s">
        <v>295</v>
      </c>
      <c r="AG488" s="203" t="s">
        <v>2077</v>
      </c>
      <c r="AH488" s="329">
        <f t="shared" ref="AH488" si="2369">IF(S488="No_existen",5*$AH$10,AI488*$AH$10)</f>
        <v>0.1</v>
      </c>
      <c r="AI488" s="325">
        <f t="shared" ref="AI488" si="2370">ROUND(AVERAGEIF(AJ488:AJ490,"&gt;0"),0)</f>
        <v>1</v>
      </c>
      <c r="AJ488" s="202">
        <f t="shared" si="2256"/>
        <v>1</v>
      </c>
      <c r="AK488" s="203" t="s">
        <v>292</v>
      </c>
      <c r="AL488" s="203" t="s">
        <v>303</v>
      </c>
      <c r="AM488" s="329">
        <f t="shared" ref="AM488" si="2371">IF(S488="No_existen",5*$AM$10,AN488*$AM$10)</f>
        <v>0.2</v>
      </c>
      <c r="AN488" s="325">
        <f t="shared" ref="AN488" si="2372">ROUND(AVERAGEIF(AO488:AO490,"&gt;0"),0)</f>
        <v>2</v>
      </c>
      <c r="AO488" s="202">
        <f t="shared" si="2321"/>
        <v>1</v>
      </c>
      <c r="AP488" s="203" t="s">
        <v>614</v>
      </c>
      <c r="AQ488" s="325">
        <f t="shared" ref="AQ488" si="2373">ROUND(AVERAGE(U488,Y488,AD488,AI488,AN488),0)</f>
        <v>2</v>
      </c>
      <c r="AR488" s="325" t="str">
        <f t="shared" ref="AR488" si="2374">IF(AQ488&lt;1.5,"FUERTE",IF(AND(AQ488&gt;=1.5,AQ488&lt;2.5),"ACEPTABLE",IF(AQ488&gt;=5,"INEXISTENTE","DÉBIL")))</f>
        <v>ACEPTABLE</v>
      </c>
      <c r="AS488" s="327">
        <f t="shared" ref="AS488" si="2375">IF(R488=0,0,ROUND((R488*AQ488),0))</f>
        <v>10</v>
      </c>
      <c r="AT488" s="327" t="str">
        <f t="shared" ref="AT488" si="2376">IF(AS488&gt;=36,"GRAVE", IF(AS488&lt;=10, "LEVE", "MODERADO"))</f>
        <v>LEVE</v>
      </c>
      <c r="AU488" s="334" t="s">
        <v>2086</v>
      </c>
      <c r="AV488" s="334">
        <v>0</v>
      </c>
      <c r="AW488" s="203" t="s">
        <v>89</v>
      </c>
      <c r="AX488" s="203"/>
      <c r="AY488" s="130"/>
      <c r="AZ488" s="131"/>
      <c r="BA488" s="207"/>
      <c r="BB488" s="145"/>
      <c r="BC488" s="145"/>
      <c r="BD488" s="145"/>
      <c r="BE488" s="145"/>
      <c r="BF488" s="145"/>
      <c r="BG488" s="145"/>
      <c r="BH488" s="145"/>
    </row>
    <row r="489" spans="1:60" ht="63.75" hidden="1" customHeight="1" x14ac:dyDescent="0.2">
      <c r="A489" s="324"/>
      <c r="B489" s="324"/>
      <c r="C489" s="325"/>
      <c r="D489" s="336"/>
      <c r="E489" s="325"/>
      <c r="F489" s="324"/>
      <c r="G489" s="203" t="s">
        <v>261</v>
      </c>
      <c r="H489" s="203" t="s">
        <v>39</v>
      </c>
      <c r="I489" s="127" t="s">
        <v>2031</v>
      </c>
      <c r="J489" s="324"/>
      <c r="K489" s="324"/>
      <c r="L489" s="324"/>
      <c r="M489" s="324"/>
      <c r="N489" s="324"/>
      <c r="O489" s="332"/>
      <c r="P489" s="324"/>
      <c r="Q489" s="332"/>
      <c r="R489" s="332"/>
      <c r="S489" s="128" t="s">
        <v>315</v>
      </c>
      <c r="T489" s="129">
        <f t="shared" si="2253"/>
        <v>1</v>
      </c>
      <c r="U489" s="325"/>
      <c r="V489" s="325"/>
      <c r="W489" s="203" t="s">
        <v>2064</v>
      </c>
      <c r="X489" s="324"/>
      <c r="Y489" s="329"/>
      <c r="Z489" s="206">
        <f t="shared" si="2254"/>
        <v>4</v>
      </c>
      <c r="AA489" s="203" t="s">
        <v>318</v>
      </c>
      <c r="AB489" s="203"/>
      <c r="AC489" s="329"/>
      <c r="AD489" s="325"/>
      <c r="AE489" s="202">
        <f t="shared" si="2255"/>
        <v>1</v>
      </c>
      <c r="AF489" s="203" t="s">
        <v>295</v>
      </c>
      <c r="AG489" s="203" t="s">
        <v>2078</v>
      </c>
      <c r="AH489" s="329"/>
      <c r="AI489" s="325"/>
      <c r="AJ489" s="202">
        <f t="shared" si="2256"/>
        <v>1</v>
      </c>
      <c r="AK489" s="203" t="s">
        <v>292</v>
      </c>
      <c r="AL489" s="203" t="s">
        <v>302</v>
      </c>
      <c r="AM489" s="329"/>
      <c r="AN489" s="325"/>
      <c r="AO489" s="202">
        <f t="shared" si="2321"/>
        <v>1</v>
      </c>
      <c r="AP489" s="203" t="s">
        <v>614</v>
      </c>
      <c r="AQ489" s="325"/>
      <c r="AR489" s="325"/>
      <c r="AS489" s="327"/>
      <c r="AT489" s="327"/>
      <c r="AU489" s="334"/>
      <c r="AV489" s="334"/>
      <c r="AW489" s="203" t="s">
        <v>89</v>
      </c>
      <c r="AX489" s="203"/>
      <c r="AY489" s="130"/>
      <c r="AZ489" s="131"/>
      <c r="BA489" s="207"/>
      <c r="BB489" s="145"/>
      <c r="BC489" s="145"/>
      <c r="BD489" s="145"/>
      <c r="BE489" s="145"/>
      <c r="BF489" s="145"/>
      <c r="BG489" s="145"/>
      <c r="BH489" s="145"/>
    </row>
    <row r="490" spans="1:60" ht="63.75" hidden="1" customHeight="1" x14ac:dyDescent="0.2">
      <c r="A490" s="324"/>
      <c r="B490" s="324"/>
      <c r="C490" s="325"/>
      <c r="D490" s="336"/>
      <c r="E490" s="325"/>
      <c r="F490" s="324"/>
      <c r="G490" s="203" t="s">
        <v>261</v>
      </c>
      <c r="H490" s="203" t="s">
        <v>519</v>
      </c>
      <c r="I490" s="127" t="s">
        <v>2032</v>
      </c>
      <c r="J490" s="324"/>
      <c r="K490" s="324"/>
      <c r="L490" s="324"/>
      <c r="M490" s="324"/>
      <c r="N490" s="324"/>
      <c r="O490" s="332"/>
      <c r="P490" s="324"/>
      <c r="Q490" s="332"/>
      <c r="R490" s="332"/>
      <c r="S490" s="128" t="s">
        <v>386</v>
      </c>
      <c r="T490" s="129">
        <f t="shared" si="2253"/>
        <v>4</v>
      </c>
      <c r="U490" s="325"/>
      <c r="V490" s="325"/>
      <c r="W490" s="203" t="s">
        <v>2065</v>
      </c>
      <c r="X490" s="324"/>
      <c r="Y490" s="329"/>
      <c r="Z490" s="206">
        <f t="shared" si="2254"/>
        <v>4</v>
      </c>
      <c r="AA490" s="203" t="s">
        <v>318</v>
      </c>
      <c r="AB490" s="203"/>
      <c r="AC490" s="329"/>
      <c r="AD490" s="325"/>
      <c r="AE490" s="202">
        <f t="shared" si="2255"/>
        <v>1</v>
      </c>
      <c r="AF490" s="203" t="s">
        <v>295</v>
      </c>
      <c r="AG490" s="203" t="s">
        <v>2079</v>
      </c>
      <c r="AH490" s="329"/>
      <c r="AI490" s="325"/>
      <c r="AJ490" s="202">
        <f t="shared" si="2256"/>
        <v>1</v>
      </c>
      <c r="AK490" s="203" t="s">
        <v>292</v>
      </c>
      <c r="AL490" s="203" t="s">
        <v>307</v>
      </c>
      <c r="AM490" s="329"/>
      <c r="AN490" s="325"/>
      <c r="AO490" s="202">
        <f t="shared" si="2321"/>
        <v>4</v>
      </c>
      <c r="AP490" s="203" t="s">
        <v>613</v>
      </c>
      <c r="AQ490" s="325"/>
      <c r="AR490" s="325"/>
      <c r="AS490" s="327"/>
      <c r="AT490" s="327"/>
      <c r="AU490" s="334"/>
      <c r="AV490" s="334"/>
      <c r="AW490" s="203" t="s">
        <v>89</v>
      </c>
      <c r="AX490" s="203"/>
      <c r="AY490" s="130"/>
      <c r="AZ490" s="131"/>
      <c r="BA490" s="207"/>
      <c r="BB490" s="145"/>
      <c r="BC490" s="145"/>
      <c r="BD490" s="145"/>
      <c r="BE490" s="145"/>
      <c r="BF490" s="145"/>
      <c r="BG490" s="145"/>
      <c r="BH490" s="145"/>
    </row>
    <row r="491" spans="1:60" ht="63.75" hidden="1" customHeight="1" x14ac:dyDescent="0.2">
      <c r="A491" s="324">
        <v>161</v>
      </c>
      <c r="B491" s="324" t="s">
        <v>537</v>
      </c>
      <c r="C491" s="325" t="str">
        <f>+VLOOKUP(B491,$A$568:$B$606,2,0)</f>
        <v>DIANA PATRICIA GOMEZ BOTERO</v>
      </c>
      <c r="D491" s="336" t="s">
        <v>161</v>
      </c>
      <c r="E491" s="325"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4" t="s">
        <v>264</v>
      </c>
      <c r="G491" s="203" t="s">
        <v>261</v>
      </c>
      <c r="H491" s="203" t="s">
        <v>41</v>
      </c>
      <c r="I491" s="127" t="s">
        <v>2090</v>
      </c>
      <c r="J491" s="324" t="s">
        <v>111</v>
      </c>
      <c r="K491" s="337" t="s">
        <v>2096</v>
      </c>
      <c r="L491" s="337" t="s">
        <v>2097</v>
      </c>
      <c r="M491" s="337" t="s">
        <v>2098</v>
      </c>
      <c r="N491" s="324" t="s">
        <v>145</v>
      </c>
      <c r="O491" s="332">
        <f t="shared" ref="O491" si="2377">IF(N491="ALTA",5,IF(N491="MEDIO ALTA",4,IF(N491="MEDIA",3,IF(N491="MEDIO BAJA",2,IF(N491="BAJA",1,0)))))</f>
        <v>5</v>
      </c>
      <c r="P491" s="324" t="s">
        <v>139</v>
      </c>
      <c r="Q491" s="332">
        <f t="shared" ref="Q491" si="2378">IF(P491="ALTO",5,IF(P491="MEDIO-ALTO",4,IF(P491="MEDIO",3,IF(P491="MEDIO-BAJO",2,IF(P491="BAJO",1,0)))))</f>
        <v>5</v>
      </c>
      <c r="R491" s="332">
        <f t="shared" ref="R491" si="2379">Q491*O491</f>
        <v>25</v>
      </c>
      <c r="S491" s="128" t="s">
        <v>386</v>
      </c>
      <c r="T491" s="129">
        <f t="shared" si="2253"/>
        <v>4</v>
      </c>
      <c r="U491" s="325">
        <f t="shared" ref="U491" si="2380">ROUND(AVERAGEIF(T491:T493,"&gt;0"),0)</f>
        <v>3</v>
      </c>
      <c r="V491" s="325">
        <f t="shared" ref="V491" si="2381">U491*0.6</f>
        <v>1.7999999999999998</v>
      </c>
      <c r="W491" s="203" t="s">
        <v>2104</v>
      </c>
      <c r="X491" s="324">
        <f t="shared" ref="X491" si="2382">IF(S491="No_existen",5*$X$10,Y491*$X$10)</f>
        <v>0.2</v>
      </c>
      <c r="Y491" s="329">
        <f t="shared" ref="Y491" si="2383">ROUND(AVERAGEIF(Z491:Z493,"&gt;0"),0)</f>
        <v>4</v>
      </c>
      <c r="Z491" s="206">
        <f t="shared" si="2254"/>
        <v>4</v>
      </c>
      <c r="AA491" s="203" t="s">
        <v>318</v>
      </c>
      <c r="AB491" s="203"/>
      <c r="AC491" s="329">
        <f t="shared" ref="AC491" si="2384">IF(S491="No_existen",5*$AC$10,AD491*$AC$10)</f>
        <v>0.15</v>
      </c>
      <c r="AD491" s="325">
        <f t="shared" ref="AD491" si="2385">ROUND(AVERAGEIF(AE491:AE493,"&gt;0"),0)</f>
        <v>1</v>
      </c>
      <c r="AE491" s="202">
        <f t="shared" si="2255"/>
        <v>1</v>
      </c>
      <c r="AF491" s="203" t="s">
        <v>295</v>
      </c>
      <c r="AG491" s="203" t="s">
        <v>2110</v>
      </c>
      <c r="AH491" s="329">
        <f t="shared" ref="AH491" si="2386">IF(S491="No_existen",5*$AH$10,AI491*$AH$10)</f>
        <v>0.2</v>
      </c>
      <c r="AI491" s="325">
        <f t="shared" ref="AI491" si="2387">ROUND(AVERAGEIF(AJ491:AJ493,"&gt;0"),0)</f>
        <v>2</v>
      </c>
      <c r="AJ491" s="202">
        <f t="shared" si="2256"/>
        <v>4</v>
      </c>
      <c r="AK491" s="203" t="s">
        <v>296</v>
      </c>
      <c r="AL491" s="203" t="s">
        <v>301</v>
      </c>
      <c r="AM491" s="329">
        <f t="shared" ref="AM491" si="2388">IF(S491="No_existen",5*$AM$10,AN491*$AM$10)</f>
        <v>0.1</v>
      </c>
      <c r="AN491" s="325">
        <f t="shared" ref="AN491" si="2389">ROUND(AVERAGEIF(AO491:AO493,"&gt;0"),0)</f>
        <v>1</v>
      </c>
      <c r="AO491" s="202">
        <f t="shared" ref="AO491:AO508" si="2390">IF(AP491="Preventivo",1,IF(AP491="Detectivo",4, IF(S491="No_existen",5,0)))</f>
        <v>1</v>
      </c>
      <c r="AP491" s="203" t="s">
        <v>614</v>
      </c>
      <c r="AQ491" s="325">
        <f t="shared" ref="AQ491" si="2391">ROUND(AVERAGE(U491,Y491,AD491,AI491,AN491),0)</f>
        <v>2</v>
      </c>
      <c r="AR491" s="325" t="str">
        <f t="shared" ref="AR491" si="2392">IF(AQ491&lt;1.5,"FUERTE",IF(AND(AQ491&gt;=1.5,AQ491&lt;2.5),"ACEPTABLE",IF(AQ491&gt;=5,"INEXISTENTE","DÉBIL")))</f>
        <v>ACEPTABLE</v>
      </c>
      <c r="AS491" s="327">
        <f t="shared" ref="AS491" si="2393">IF(R491=0,0,ROUND((R491*AQ491),0))</f>
        <v>50</v>
      </c>
      <c r="AT491" s="327" t="str">
        <f t="shared" ref="AT491" si="2394">IF(AS491&gt;=36,"GRAVE", IF(AS491&lt;=10, "LEVE", "MODERADO"))</f>
        <v>GRAVE</v>
      </c>
      <c r="AU491" s="337" t="s">
        <v>2112</v>
      </c>
      <c r="AV491" s="338">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4"/>
      <c r="B492" s="324"/>
      <c r="C492" s="325"/>
      <c r="D492" s="336"/>
      <c r="E492" s="325"/>
      <c r="F492" s="324"/>
      <c r="G492" s="203" t="s">
        <v>260</v>
      </c>
      <c r="H492" s="203" t="s">
        <v>36</v>
      </c>
      <c r="I492" s="127" t="s">
        <v>2091</v>
      </c>
      <c r="J492" s="324"/>
      <c r="K492" s="337"/>
      <c r="L492" s="337"/>
      <c r="M492" s="337"/>
      <c r="N492" s="324"/>
      <c r="O492" s="332"/>
      <c r="P492" s="324"/>
      <c r="Q492" s="332"/>
      <c r="R492" s="332"/>
      <c r="S492" s="128" t="s">
        <v>386</v>
      </c>
      <c r="T492" s="129">
        <f t="shared" si="2253"/>
        <v>4</v>
      </c>
      <c r="U492" s="325"/>
      <c r="V492" s="325"/>
      <c r="W492" s="203" t="s">
        <v>2105</v>
      </c>
      <c r="X492" s="324"/>
      <c r="Y492" s="329"/>
      <c r="Z492" s="206">
        <f t="shared" si="2254"/>
        <v>4</v>
      </c>
      <c r="AA492" s="203" t="s">
        <v>318</v>
      </c>
      <c r="AB492" s="203"/>
      <c r="AC492" s="329"/>
      <c r="AD492" s="325"/>
      <c r="AE492" s="202">
        <f t="shared" si="2255"/>
        <v>1</v>
      </c>
      <c r="AF492" s="203" t="s">
        <v>295</v>
      </c>
      <c r="AG492" s="203" t="s">
        <v>2110</v>
      </c>
      <c r="AH492" s="329"/>
      <c r="AI492" s="325"/>
      <c r="AJ492" s="202">
        <f t="shared" si="2256"/>
        <v>1</v>
      </c>
      <c r="AK492" s="203" t="s">
        <v>292</v>
      </c>
      <c r="AL492" s="203" t="s">
        <v>299</v>
      </c>
      <c r="AM492" s="329"/>
      <c r="AN492" s="325"/>
      <c r="AO492" s="202">
        <f t="shared" si="2390"/>
        <v>1</v>
      </c>
      <c r="AP492" s="203" t="s">
        <v>614</v>
      </c>
      <c r="AQ492" s="325"/>
      <c r="AR492" s="325"/>
      <c r="AS492" s="327"/>
      <c r="AT492" s="327"/>
      <c r="AU492" s="337"/>
      <c r="AV492" s="337"/>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4"/>
      <c r="B493" s="324"/>
      <c r="C493" s="325"/>
      <c r="D493" s="336"/>
      <c r="E493" s="325"/>
      <c r="F493" s="324"/>
      <c r="G493" s="203" t="s">
        <v>260</v>
      </c>
      <c r="H493" s="203" t="s">
        <v>38</v>
      </c>
      <c r="I493" s="128" t="s">
        <v>2092</v>
      </c>
      <c r="J493" s="324"/>
      <c r="K493" s="337"/>
      <c r="L493" s="337"/>
      <c r="M493" s="337"/>
      <c r="N493" s="324"/>
      <c r="O493" s="332"/>
      <c r="P493" s="324"/>
      <c r="Q493" s="332"/>
      <c r="R493" s="332"/>
      <c r="S493" s="128" t="s">
        <v>315</v>
      </c>
      <c r="T493" s="129">
        <f t="shared" si="2253"/>
        <v>1</v>
      </c>
      <c r="U493" s="325"/>
      <c r="V493" s="325"/>
      <c r="W493" s="203" t="s">
        <v>2106</v>
      </c>
      <c r="X493" s="324"/>
      <c r="Y493" s="329"/>
      <c r="Z493" s="206">
        <f t="shared" si="2254"/>
        <v>4</v>
      </c>
      <c r="AA493" s="203" t="s">
        <v>318</v>
      </c>
      <c r="AB493" s="203"/>
      <c r="AC493" s="329"/>
      <c r="AD493" s="325"/>
      <c r="AE493" s="202">
        <f t="shared" si="2255"/>
        <v>1</v>
      </c>
      <c r="AF493" s="203" t="s">
        <v>295</v>
      </c>
      <c r="AG493" s="203" t="s">
        <v>2110</v>
      </c>
      <c r="AH493" s="329"/>
      <c r="AI493" s="325"/>
      <c r="AJ493" s="202">
        <f t="shared" si="2256"/>
        <v>1</v>
      </c>
      <c r="AK493" s="203" t="s">
        <v>292</v>
      </c>
      <c r="AL493" s="203" t="s">
        <v>303</v>
      </c>
      <c r="AM493" s="329"/>
      <c r="AN493" s="325"/>
      <c r="AO493" s="202">
        <f t="shared" si="2390"/>
        <v>1</v>
      </c>
      <c r="AP493" s="203" t="s">
        <v>614</v>
      </c>
      <c r="AQ493" s="325"/>
      <c r="AR493" s="325"/>
      <c r="AS493" s="327"/>
      <c r="AT493" s="327"/>
      <c r="AU493" s="337"/>
      <c r="AV493" s="337"/>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4">
        <v>162</v>
      </c>
      <c r="B494" s="324" t="s">
        <v>537</v>
      </c>
      <c r="C494" s="325" t="str">
        <f t="shared" ref="C494" si="2395">+VLOOKUP(B494,$A$568:$B$606,2,0)</f>
        <v>DIANA PATRICIA GOMEZ BOTERO</v>
      </c>
      <c r="D494" s="336" t="s">
        <v>161</v>
      </c>
      <c r="E494" s="325"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4" t="s">
        <v>265</v>
      </c>
      <c r="G494" s="203" t="s">
        <v>261</v>
      </c>
      <c r="H494" s="203" t="s">
        <v>262</v>
      </c>
      <c r="I494" s="127" t="s">
        <v>2093</v>
      </c>
      <c r="J494" s="324" t="s">
        <v>105</v>
      </c>
      <c r="K494" s="337" t="s">
        <v>2099</v>
      </c>
      <c r="L494" s="337" t="s">
        <v>2100</v>
      </c>
      <c r="M494" s="337" t="s">
        <v>2101</v>
      </c>
      <c r="N494" s="324" t="s">
        <v>2102</v>
      </c>
      <c r="O494" s="332">
        <f t="shared" ref="O494" si="2396">IF(N494="ALTA",5,IF(N494="MEDIO ALTA",4,IF(N494="MEDIA",3,IF(N494="MEDIO BAJA",2,IF(N494="BAJA",1,0)))))</f>
        <v>3</v>
      </c>
      <c r="P494" s="324" t="s">
        <v>2103</v>
      </c>
      <c r="Q494" s="332">
        <f t="shared" ref="Q494" si="2397">IF(P494="ALTO",5,IF(P494="MEDIO-ALTO",4,IF(P494="MEDIO",3,IF(P494="MEDIO-BAJO",2,IF(P494="BAJO",1,0)))))</f>
        <v>3</v>
      </c>
      <c r="R494" s="332">
        <f t="shared" ref="R494" si="2398">Q494*O494</f>
        <v>9</v>
      </c>
      <c r="S494" s="128" t="s">
        <v>314</v>
      </c>
      <c r="T494" s="129">
        <f t="shared" si="2253"/>
        <v>2</v>
      </c>
      <c r="U494" s="325">
        <f t="shared" ref="U494" si="2399">ROUND(AVERAGEIF(T494:T496,"&gt;0"),0)</f>
        <v>1</v>
      </c>
      <c r="V494" s="325">
        <f t="shared" ref="V494" si="2400">U494*0.6</f>
        <v>0.6</v>
      </c>
      <c r="W494" s="203" t="s">
        <v>2107</v>
      </c>
      <c r="X494" s="324">
        <f t="shared" ref="X494" si="2401">IF(S494="No_existen",5*$X$10,Y494*$X$10)</f>
        <v>0.2</v>
      </c>
      <c r="Y494" s="329">
        <f t="shared" ref="Y494" si="2402">ROUND(AVERAGEIF(Z494:Z496,"&gt;0"),0)</f>
        <v>4</v>
      </c>
      <c r="Z494" s="206">
        <f t="shared" si="2254"/>
        <v>4</v>
      </c>
      <c r="AA494" s="203" t="s">
        <v>318</v>
      </c>
      <c r="AB494" s="203"/>
      <c r="AC494" s="329">
        <f t="shared" ref="AC494" si="2403">IF(S494="No_existen",5*$AC$10,AD494*$AC$10)</f>
        <v>0.15</v>
      </c>
      <c r="AD494" s="325">
        <f t="shared" ref="AD494" si="2404">ROUND(AVERAGEIF(AE494:AE496,"&gt;0"),0)</f>
        <v>1</v>
      </c>
      <c r="AE494" s="202">
        <f t="shared" si="2255"/>
        <v>1</v>
      </c>
      <c r="AF494" s="203" t="s">
        <v>295</v>
      </c>
      <c r="AG494" s="203" t="s">
        <v>2111</v>
      </c>
      <c r="AH494" s="329">
        <f t="shared" ref="AH494" si="2405">IF(S494="No_existen",5*$AH$10,AI494*$AH$10)</f>
        <v>0.1</v>
      </c>
      <c r="AI494" s="325">
        <f t="shared" ref="AI494" si="2406">ROUND(AVERAGEIF(AJ494:AJ496,"&gt;0"),0)</f>
        <v>1</v>
      </c>
      <c r="AJ494" s="202">
        <f t="shared" si="2256"/>
        <v>1</v>
      </c>
      <c r="AK494" s="203" t="s">
        <v>292</v>
      </c>
      <c r="AL494" s="203" t="s">
        <v>300</v>
      </c>
      <c r="AM494" s="329">
        <f t="shared" ref="AM494" si="2407">IF(S494="No_existen",5*$AM$10,AN494*$AM$10)</f>
        <v>0.1</v>
      </c>
      <c r="AN494" s="325">
        <f t="shared" ref="AN494" si="2408">ROUND(AVERAGEIF(AO494:AO496,"&gt;0"),0)</f>
        <v>1</v>
      </c>
      <c r="AO494" s="202">
        <f t="shared" si="2390"/>
        <v>1</v>
      </c>
      <c r="AP494" s="203" t="s">
        <v>614</v>
      </c>
      <c r="AQ494" s="325">
        <f t="shared" ref="AQ494" si="2409">ROUND(AVERAGE(U494,Y494,AD494,AI494,AN494),0)</f>
        <v>2</v>
      </c>
      <c r="AR494" s="325" t="str">
        <f t="shared" ref="AR494" si="2410">IF(AQ494&lt;1.5,"FUERTE",IF(AND(AQ494&gt;=1.5,AQ494&lt;2.5),"ACEPTABLE",IF(AQ494&gt;=5,"INEXISTENTE","DÉBIL")))</f>
        <v>ACEPTABLE</v>
      </c>
      <c r="AS494" s="327">
        <f t="shared" ref="AS494" si="2411">IF(R494=0,0,ROUND((R494*AQ494),0))</f>
        <v>18</v>
      </c>
      <c r="AT494" s="327" t="str">
        <f t="shared" ref="AT494" si="2412">IF(AS494&gt;=36,"GRAVE", IF(AS494&lt;=10, "LEVE", "MODERADO"))</f>
        <v>MODERADO</v>
      </c>
      <c r="AU494" s="337" t="s">
        <v>2113</v>
      </c>
      <c r="AV494" s="335"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4"/>
      <c r="B495" s="324"/>
      <c r="C495" s="325"/>
      <c r="D495" s="336"/>
      <c r="E495" s="325"/>
      <c r="F495" s="324"/>
      <c r="G495" s="203" t="s">
        <v>260</v>
      </c>
      <c r="H495" s="203" t="s">
        <v>37</v>
      </c>
      <c r="I495" s="127" t="s">
        <v>2094</v>
      </c>
      <c r="J495" s="324"/>
      <c r="K495" s="337"/>
      <c r="L495" s="337"/>
      <c r="M495" s="337"/>
      <c r="N495" s="324"/>
      <c r="O495" s="332"/>
      <c r="P495" s="324"/>
      <c r="Q495" s="332"/>
      <c r="R495" s="332"/>
      <c r="S495" s="128" t="s">
        <v>315</v>
      </c>
      <c r="T495" s="129">
        <f t="shared" si="2253"/>
        <v>1</v>
      </c>
      <c r="U495" s="325"/>
      <c r="V495" s="325"/>
      <c r="W495" s="203" t="s">
        <v>2108</v>
      </c>
      <c r="X495" s="324"/>
      <c r="Y495" s="329"/>
      <c r="Z495" s="206">
        <f t="shared" si="2254"/>
        <v>4</v>
      </c>
      <c r="AA495" s="203" t="s">
        <v>318</v>
      </c>
      <c r="AB495" s="203"/>
      <c r="AC495" s="329"/>
      <c r="AD495" s="325"/>
      <c r="AE495" s="202">
        <f t="shared" si="2255"/>
        <v>1</v>
      </c>
      <c r="AF495" s="203" t="s">
        <v>295</v>
      </c>
      <c r="AG495" s="203" t="s">
        <v>2111</v>
      </c>
      <c r="AH495" s="329"/>
      <c r="AI495" s="325"/>
      <c r="AJ495" s="202">
        <f t="shared" si="2256"/>
        <v>1</v>
      </c>
      <c r="AK495" s="203" t="s">
        <v>292</v>
      </c>
      <c r="AL495" s="203" t="s">
        <v>300</v>
      </c>
      <c r="AM495" s="329"/>
      <c r="AN495" s="325"/>
      <c r="AO495" s="202">
        <f t="shared" si="2390"/>
        <v>1</v>
      </c>
      <c r="AP495" s="203" t="s">
        <v>614</v>
      </c>
      <c r="AQ495" s="325"/>
      <c r="AR495" s="325"/>
      <c r="AS495" s="327"/>
      <c r="AT495" s="327"/>
      <c r="AU495" s="337"/>
      <c r="AV495" s="334"/>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4"/>
      <c r="B496" s="324"/>
      <c r="C496" s="325"/>
      <c r="D496" s="336"/>
      <c r="E496" s="325"/>
      <c r="F496" s="324"/>
      <c r="G496" s="203" t="s">
        <v>260</v>
      </c>
      <c r="H496" s="203" t="s">
        <v>37</v>
      </c>
      <c r="I496" s="128" t="s">
        <v>2095</v>
      </c>
      <c r="J496" s="324"/>
      <c r="K496" s="337"/>
      <c r="L496" s="337"/>
      <c r="M496" s="337"/>
      <c r="N496" s="324"/>
      <c r="O496" s="332"/>
      <c r="P496" s="324"/>
      <c r="Q496" s="332"/>
      <c r="R496" s="332"/>
      <c r="S496" s="128" t="s">
        <v>315</v>
      </c>
      <c r="T496" s="129">
        <f t="shared" si="2253"/>
        <v>1</v>
      </c>
      <c r="U496" s="325"/>
      <c r="V496" s="325"/>
      <c r="W496" s="203" t="s">
        <v>2109</v>
      </c>
      <c r="X496" s="324"/>
      <c r="Y496" s="329"/>
      <c r="Z496" s="206">
        <f t="shared" si="2254"/>
        <v>4</v>
      </c>
      <c r="AA496" s="203" t="s">
        <v>318</v>
      </c>
      <c r="AB496" s="203"/>
      <c r="AC496" s="329"/>
      <c r="AD496" s="325"/>
      <c r="AE496" s="202">
        <f t="shared" si="2255"/>
        <v>1</v>
      </c>
      <c r="AF496" s="203" t="s">
        <v>295</v>
      </c>
      <c r="AG496" s="203" t="s">
        <v>2111</v>
      </c>
      <c r="AH496" s="329"/>
      <c r="AI496" s="325"/>
      <c r="AJ496" s="202">
        <f t="shared" si="2256"/>
        <v>1</v>
      </c>
      <c r="AK496" s="203" t="s">
        <v>292</v>
      </c>
      <c r="AL496" s="203" t="s">
        <v>299</v>
      </c>
      <c r="AM496" s="329"/>
      <c r="AN496" s="325"/>
      <c r="AO496" s="202">
        <f t="shared" si="2390"/>
        <v>1</v>
      </c>
      <c r="AP496" s="203" t="s">
        <v>614</v>
      </c>
      <c r="AQ496" s="325"/>
      <c r="AR496" s="325"/>
      <c r="AS496" s="327"/>
      <c r="AT496" s="327"/>
      <c r="AU496" s="337"/>
      <c r="AV496" s="334"/>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4">
        <v>163</v>
      </c>
      <c r="B497" s="324" t="s">
        <v>180</v>
      </c>
      <c r="C497" s="325" t="str">
        <f>+VLOOKUP(B497,$A$568:$B$606,2,0)</f>
        <v>ORLANDO CAÑAS MORENO</v>
      </c>
      <c r="D497" s="336" t="s">
        <v>162</v>
      </c>
      <c r="E497" s="325"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4" t="s">
        <v>265</v>
      </c>
      <c r="G497" s="203" t="s">
        <v>260</v>
      </c>
      <c r="H497" s="205" t="s">
        <v>37</v>
      </c>
      <c r="I497" s="177" t="s">
        <v>2558</v>
      </c>
      <c r="J497" s="324" t="s">
        <v>105</v>
      </c>
      <c r="K497" s="374" t="s">
        <v>2567</v>
      </c>
      <c r="L497" s="375" t="s">
        <v>2568</v>
      </c>
      <c r="M497" s="375" t="s">
        <v>2569</v>
      </c>
      <c r="N497" s="324" t="s">
        <v>104</v>
      </c>
      <c r="O497" s="332">
        <f t="shared" ref="O497" si="2413">IF(N497="ALTA",5,IF(N497="MEDIO ALTA",4,IF(N497="MEDIA",3,IF(N497="MEDIO BAJA",2,IF(N497="BAJA",1,0)))))</f>
        <v>3</v>
      </c>
      <c r="P497" s="324" t="s">
        <v>140</v>
      </c>
      <c r="Q497" s="332">
        <f t="shared" ref="Q497:Q527" si="2414">IF(P497="ALTO",5,IF(P497="MEDIO-ALTO",4,IF(P497="MEDIO",3,IF(P497="MEDIO-BAJO",2,IF(P497="BAJO",1,0)))))</f>
        <v>3</v>
      </c>
      <c r="R497" s="332">
        <f t="shared" ref="R497:R524" si="2415">Q497*O497</f>
        <v>9</v>
      </c>
      <c r="S497" s="178" t="s">
        <v>314</v>
      </c>
      <c r="T497" s="129">
        <f t="shared" si="2253"/>
        <v>2</v>
      </c>
      <c r="U497" s="325">
        <f t="shared" ref="U497" si="2416">ROUND(AVERAGEIF(T497:T499,"&gt;0"),0)</f>
        <v>2</v>
      </c>
      <c r="V497" s="325">
        <f t="shared" ref="V497" si="2417">U497*0.6</f>
        <v>1.2</v>
      </c>
      <c r="W497" s="205" t="s">
        <v>2576</v>
      </c>
      <c r="X497" s="324">
        <f t="shared" ref="X497" si="2418">IF(S497="No_existen",5*$X$10,Y497*$X$10)</f>
        <v>0.2</v>
      </c>
      <c r="Y497" s="329">
        <f t="shared" ref="Y497" si="2419">ROUND(AVERAGEIF(Z497:Z499,"&gt;0"),0)</f>
        <v>4</v>
      </c>
      <c r="Z497" s="206">
        <f t="shared" si="2254"/>
        <v>4</v>
      </c>
      <c r="AA497" s="203" t="s">
        <v>318</v>
      </c>
      <c r="AB497" s="203"/>
      <c r="AC497" s="329">
        <f t="shared" ref="AC497" si="2420">IF(S497="No_existen",5*$AC$10,AD497*$AC$10)</f>
        <v>0.15</v>
      </c>
      <c r="AD497" s="325">
        <f t="shared" ref="AD497" si="2421">ROUND(AVERAGEIF(AE497:AE499,"&gt;0"),0)</f>
        <v>1</v>
      </c>
      <c r="AE497" s="202">
        <f t="shared" si="2255"/>
        <v>1</v>
      </c>
      <c r="AF497" s="203" t="s">
        <v>295</v>
      </c>
      <c r="AG497" s="205" t="s">
        <v>2585</v>
      </c>
      <c r="AH497" s="329">
        <f t="shared" ref="AH497" si="2422">IF(S497="No_existen",5*$AH$10,AI497*$AH$10)</f>
        <v>0.2</v>
      </c>
      <c r="AI497" s="325">
        <f t="shared" ref="AI497" si="2423">ROUND(AVERAGEIF(AJ497:AJ499,"&gt;0"),0)</f>
        <v>2</v>
      </c>
      <c r="AJ497" s="202">
        <f t="shared" si="2256"/>
        <v>4</v>
      </c>
      <c r="AK497" s="203" t="s">
        <v>296</v>
      </c>
      <c r="AL497" s="203" t="s">
        <v>299</v>
      </c>
      <c r="AM497" s="329">
        <f t="shared" ref="AM497" si="2424">IF(S497="No_existen",5*$AM$10,AN497*$AM$10)</f>
        <v>0.2</v>
      </c>
      <c r="AN497" s="325">
        <f t="shared" ref="AN497" si="2425">ROUND(AVERAGEIF(AO497:AO499,"&gt;0"),0)</f>
        <v>2</v>
      </c>
      <c r="AO497" s="202">
        <f t="shared" si="2390"/>
        <v>1</v>
      </c>
      <c r="AP497" s="203" t="s">
        <v>614</v>
      </c>
      <c r="AQ497" s="325">
        <f t="shared" ref="AQ497:AQ509" si="2426">ROUND(AVERAGE(U497,Y497,AD497,AI497,AN497),0)</f>
        <v>2</v>
      </c>
      <c r="AR497" s="325" t="str">
        <f t="shared" ref="AR497:AR512" si="2427">IF(AQ497&lt;1.5,"FUERTE",IF(AND(AQ497&gt;=1.5,AQ497&lt;2.5),"ACEPTABLE",IF(AQ497&gt;=5,"INEXISTENTE","DÉBIL")))</f>
        <v>ACEPTABLE</v>
      </c>
      <c r="AS497" s="327">
        <f t="shared" ref="AS497:AS524" si="2428">IF(R497=0,0,ROUND((R497*AQ497),0))</f>
        <v>18</v>
      </c>
      <c r="AT497" s="327" t="str">
        <f t="shared" ref="AT497:AT509" si="2429">IF(AS497&gt;=36,"GRAVE", IF(AS497&lt;=10, "LEVE", "MODERADO"))</f>
        <v>MODERADO</v>
      </c>
      <c r="AU497" s="376" t="s">
        <v>2590</v>
      </c>
      <c r="AV497" s="376"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4"/>
      <c r="B498" s="324"/>
      <c r="C498" s="325"/>
      <c r="D498" s="336"/>
      <c r="E498" s="325"/>
      <c r="F498" s="324"/>
      <c r="G498" s="203" t="s">
        <v>260</v>
      </c>
      <c r="H498" s="205" t="s">
        <v>37</v>
      </c>
      <c r="I498" s="177" t="s">
        <v>2559</v>
      </c>
      <c r="J498" s="324"/>
      <c r="K498" s="375"/>
      <c r="L498" s="375"/>
      <c r="M498" s="375"/>
      <c r="N498" s="324"/>
      <c r="O498" s="332"/>
      <c r="P498" s="324"/>
      <c r="Q498" s="332"/>
      <c r="R498" s="332"/>
      <c r="S498" s="178" t="s">
        <v>314</v>
      </c>
      <c r="T498" s="129">
        <f t="shared" si="2253"/>
        <v>2</v>
      </c>
      <c r="U498" s="325"/>
      <c r="V498" s="325"/>
      <c r="W498" s="205" t="s">
        <v>2577</v>
      </c>
      <c r="X498" s="324"/>
      <c r="Y498" s="329"/>
      <c r="Z498" s="206">
        <f t="shared" si="2254"/>
        <v>4</v>
      </c>
      <c r="AA498" s="203" t="s">
        <v>318</v>
      </c>
      <c r="AB498" s="203"/>
      <c r="AC498" s="329"/>
      <c r="AD498" s="325"/>
      <c r="AE498" s="202">
        <f t="shared" si="2255"/>
        <v>1</v>
      </c>
      <c r="AF498" s="203" t="s">
        <v>295</v>
      </c>
      <c r="AG498" s="205" t="s">
        <v>2586</v>
      </c>
      <c r="AH498" s="329"/>
      <c r="AI498" s="325"/>
      <c r="AJ498" s="202">
        <f t="shared" si="2256"/>
        <v>1</v>
      </c>
      <c r="AK498" s="203" t="s">
        <v>292</v>
      </c>
      <c r="AL498" s="203" t="s">
        <v>303</v>
      </c>
      <c r="AM498" s="329"/>
      <c r="AN498" s="325"/>
      <c r="AO498" s="202">
        <f t="shared" si="2390"/>
        <v>4</v>
      </c>
      <c r="AP498" s="203" t="s">
        <v>613</v>
      </c>
      <c r="AQ498" s="325"/>
      <c r="AR498" s="325"/>
      <c r="AS498" s="327"/>
      <c r="AT498" s="327"/>
      <c r="AU498" s="376"/>
      <c r="AV498" s="376"/>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4"/>
      <c r="B499" s="324"/>
      <c r="C499" s="325"/>
      <c r="D499" s="336"/>
      <c r="E499" s="325"/>
      <c r="F499" s="324"/>
      <c r="G499" s="203" t="s">
        <v>260</v>
      </c>
      <c r="H499" s="205" t="s">
        <v>37</v>
      </c>
      <c r="I499" s="178" t="s">
        <v>2560</v>
      </c>
      <c r="J499" s="324"/>
      <c r="K499" s="375"/>
      <c r="L499" s="375"/>
      <c r="M499" s="375"/>
      <c r="N499" s="324"/>
      <c r="O499" s="332"/>
      <c r="P499" s="324"/>
      <c r="Q499" s="332"/>
      <c r="R499" s="332"/>
      <c r="S499" s="178" t="s">
        <v>314</v>
      </c>
      <c r="T499" s="129">
        <f t="shared" si="2253"/>
        <v>2</v>
      </c>
      <c r="U499" s="325"/>
      <c r="V499" s="325"/>
      <c r="W499" s="205" t="s">
        <v>2578</v>
      </c>
      <c r="X499" s="324"/>
      <c r="Y499" s="329"/>
      <c r="Z499" s="206">
        <f t="shared" si="2254"/>
        <v>4</v>
      </c>
      <c r="AA499" s="203" t="s">
        <v>318</v>
      </c>
      <c r="AB499" s="203"/>
      <c r="AC499" s="329"/>
      <c r="AD499" s="325"/>
      <c r="AE499" s="202">
        <f t="shared" si="2255"/>
        <v>1</v>
      </c>
      <c r="AF499" s="203" t="s">
        <v>295</v>
      </c>
      <c r="AG499" s="205" t="s">
        <v>2586</v>
      </c>
      <c r="AH499" s="329"/>
      <c r="AI499" s="325"/>
      <c r="AJ499" s="202">
        <f t="shared" si="2256"/>
        <v>1</v>
      </c>
      <c r="AK499" s="203" t="s">
        <v>292</v>
      </c>
      <c r="AL499" s="203" t="s">
        <v>300</v>
      </c>
      <c r="AM499" s="329"/>
      <c r="AN499" s="325"/>
      <c r="AO499" s="202">
        <f t="shared" si="2390"/>
        <v>1</v>
      </c>
      <c r="AP499" s="203" t="s">
        <v>614</v>
      </c>
      <c r="AQ499" s="325"/>
      <c r="AR499" s="325"/>
      <c r="AS499" s="327"/>
      <c r="AT499" s="327"/>
      <c r="AU499" s="376"/>
      <c r="AV499" s="376"/>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4">
        <v>164</v>
      </c>
      <c r="B500" s="324" t="s">
        <v>180</v>
      </c>
      <c r="C500" s="325" t="str">
        <f>+VLOOKUP(B500,$A$568:$B$606,2,0)</f>
        <v>ORLANDO CAÑAS MORENO</v>
      </c>
      <c r="D500" s="336" t="s">
        <v>162</v>
      </c>
      <c r="E500" s="325"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4" t="s">
        <v>265</v>
      </c>
      <c r="G500" s="203" t="s">
        <v>260</v>
      </c>
      <c r="H500" s="205" t="s">
        <v>37</v>
      </c>
      <c r="I500" s="178" t="s">
        <v>2561</v>
      </c>
      <c r="J500" s="324" t="s">
        <v>109</v>
      </c>
      <c r="K500" s="374" t="s">
        <v>2570</v>
      </c>
      <c r="L500" s="375" t="s">
        <v>2571</v>
      </c>
      <c r="M500" s="375" t="s">
        <v>2572</v>
      </c>
      <c r="N500" s="324" t="s">
        <v>145</v>
      </c>
      <c r="O500" s="332">
        <f t="shared" ref="O500" si="2430">IF(N500="ALTA",5,IF(N500="MEDIO ALTA",4,IF(N500="MEDIA",3,IF(N500="MEDIO BAJA",2,IF(N500="BAJA",1,0)))))</f>
        <v>5</v>
      </c>
      <c r="P500" s="324" t="s">
        <v>141</v>
      </c>
      <c r="Q500" s="332">
        <f t="shared" si="2414"/>
        <v>1</v>
      </c>
      <c r="R500" s="332">
        <f t="shared" si="2415"/>
        <v>5</v>
      </c>
      <c r="S500" s="178" t="s">
        <v>314</v>
      </c>
      <c r="T500" s="129">
        <f t="shared" si="2253"/>
        <v>2</v>
      </c>
      <c r="U500" s="325">
        <f t="shared" ref="U500" si="2431">ROUND(AVERAGEIF(T500:T502,"&gt;0"),0)</f>
        <v>2</v>
      </c>
      <c r="V500" s="325">
        <f t="shared" ref="V500" si="2432">U500*0.6</f>
        <v>1.2</v>
      </c>
      <c r="W500" s="205" t="s">
        <v>2579</v>
      </c>
      <c r="X500" s="324">
        <f t="shared" ref="X500" si="2433">IF(S500="No_existen",5*$X$10,Y500*$X$10)</f>
        <v>0.1</v>
      </c>
      <c r="Y500" s="329">
        <f t="shared" ref="Y500" si="2434">ROUND(AVERAGEIF(Z500:Z502,"&gt;0"),0)</f>
        <v>2</v>
      </c>
      <c r="Z500" s="206">
        <f t="shared" si="2254"/>
        <v>2</v>
      </c>
      <c r="AA500" s="203" t="s">
        <v>319</v>
      </c>
      <c r="AB500" s="203"/>
      <c r="AC500" s="329">
        <f t="shared" ref="AC500" si="2435">IF(S500="No_existen",5*$AC$10,AD500*$AC$10)</f>
        <v>0.15</v>
      </c>
      <c r="AD500" s="325">
        <f t="shared" ref="AD500" si="2436">ROUND(AVERAGEIF(AE500:AE502,"&gt;0"),0)</f>
        <v>1</v>
      </c>
      <c r="AE500" s="202">
        <f t="shared" si="2255"/>
        <v>1</v>
      </c>
      <c r="AF500" s="203" t="s">
        <v>295</v>
      </c>
      <c r="AG500" s="205" t="s">
        <v>2587</v>
      </c>
      <c r="AH500" s="329">
        <f t="shared" ref="AH500" si="2437">IF(S500="No_existen",5*$AH$10,AI500*$AH$10)</f>
        <v>0.1</v>
      </c>
      <c r="AI500" s="325">
        <f t="shared" ref="AI500" si="2438">ROUND(AVERAGEIF(AJ500:AJ502,"&gt;0"),0)</f>
        <v>1</v>
      </c>
      <c r="AJ500" s="202">
        <f t="shared" si="2256"/>
        <v>1</v>
      </c>
      <c r="AK500" s="203" t="s">
        <v>292</v>
      </c>
      <c r="AL500" s="203" t="s">
        <v>305</v>
      </c>
      <c r="AM500" s="329">
        <f t="shared" ref="AM500" si="2439">IF(S500="No_existen",5*$AM$10,AN500*$AM$10)</f>
        <v>0.1</v>
      </c>
      <c r="AN500" s="325">
        <f t="shared" ref="AN500" si="2440">ROUND(AVERAGEIF(AO500:AO502,"&gt;0"),0)</f>
        <v>1</v>
      </c>
      <c r="AO500" s="202">
        <f t="shared" si="2390"/>
        <v>1</v>
      </c>
      <c r="AP500" s="203" t="s">
        <v>614</v>
      </c>
      <c r="AQ500" s="325">
        <f t="shared" si="2426"/>
        <v>1</v>
      </c>
      <c r="AR500" s="325" t="str">
        <f t="shared" si="2427"/>
        <v>FUERTE</v>
      </c>
      <c r="AS500" s="327">
        <f t="shared" si="2428"/>
        <v>5</v>
      </c>
      <c r="AT500" s="327" t="str">
        <f t="shared" si="2429"/>
        <v>LEVE</v>
      </c>
      <c r="AU500" s="377" t="s">
        <v>2592</v>
      </c>
      <c r="AV500" s="38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4"/>
      <c r="B501" s="324"/>
      <c r="C501" s="325"/>
      <c r="D501" s="336"/>
      <c r="E501" s="325"/>
      <c r="F501" s="324"/>
      <c r="G501" s="203" t="s">
        <v>260</v>
      </c>
      <c r="H501" s="205" t="s">
        <v>37</v>
      </c>
      <c r="I501" s="178" t="s">
        <v>2562</v>
      </c>
      <c r="J501" s="324"/>
      <c r="K501" s="375"/>
      <c r="L501" s="375"/>
      <c r="M501" s="375"/>
      <c r="N501" s="324"/>
      <c r="O501" s="332"/>
      <c r="P501" s="324"/>
      <c r="Q501" s="332"/>
      <c r="R501" s="332"/>
      <c r="S501" s="178" t="s">
        <v>314</v>
      </c>
      <c r="T501" s="129">
        <f t="shared" si="2253"/>
        <v>2</v>
      </c>
      <c r="U501" s="325"/>
      <c r="V501" s="325"/>
      <c r="W501" s="205" t="s">
        <v>2580</v>
      </c>
      <c r="X501" s="324"/>
      <c r="Y501" s="329"/>
      <c r="Z501" s="206">
        <f t="shared" si="2254"/>
        <v>2</v>
      </c>
      <c r="AA501" s="203" t="s">
        <v>319</v>
      </c>
      <c r="AB501" s="203"/>
      <c r="AC501" s="329"/>
      <c r="AD501" s="325"/>
      <c r="AE501" s="202">
        <f t="shared" si="2255"/>
        <v>1</v>
      </c>
      <c r="AF501" s="203" t="s">
        <v>295</v>
      </c>
      <c r="AG501" s="205" t="s">
        <v>2588</v>
      </c>
      <c r="AH501" s="329"/>
      <c r="AI501" s="325"/>
      <c r="AJ501" s="202">
        <f t="shared" si="2256"/>
        <v>1</v>
      </c>
      <c r="AK501" s="203" t="s">
        <v>292</v>
      </c>
      <c r="AL501" s="203" t="s">
        <v>305</v>
      </c>
      <c r="AM501" s="329"/>
      <c r="AN501" s="325"/>
      <c r="AO501" s="202">
        <f t="shared" si="2390"/>
        <v>1</v>
      </c>
      <c r="AP501" s="203" t="s">
        <v>614</v>
      </c>
      <c r="AQ501" s="325"/>
      <c r="AR501" s="325"/>
      <c r="AS501" s="327"/>
      <c r="AT501" s="327"/>
      <c r="AU501" s="377"/>
      <c r="AV501" s="377"/>
      <c r="AW501" s="203" t="s">
        <v>89</v>
      </c>
      <c r="AX501" s="203"/>
      <c r="AY501" s="131"/>
      <c r="AZ501" s="131"/>
      <c r="BA501" s="201"/>
      <c r="BB501" s="145"/>
      <c r="BC501" s="145"/>
      <c r="BD501" s="145"/>
      <c r="BE501" s="145"/>
      <c r="BF501" s="145"/>
      <c r="BG501" s="145"/>
      <c r="BH501" s="145"/>
    </row>
    <row r="502" spans="1:60" s="174" customFormat="1" ht="63.75" hidden="1" customHeight="1" x14ac:dyDescent="0.2">
      <c r="A502" s="324"/>
      <c r="B502" s="324"/>
      <c r="C502" s="325"/>
      <c r="D502" s="336"/>
      <c r="E502" s="325"/>
      <c r="F502" s="324"/>
      <c r="G502" s="203" t="s">
        <v>260</v>
      </c>
      <c r="H502" s="205" t="s">
        <v>37</v>
      </c>
      <c r="I502" s="178" t="s">
        <v>2563</v>
      </c>
      <c r="J502" s="324"/>
      <c r="K502" s="375"/>
      <c r="L502" s="375"/>
      <c r="M502" s="375"/>
      <c r="N502" s="324"/>
      <c r="O502" s="332"/>
      <c r="P502" s="324"/>
      <c r="Q502" s="332"/>
      <c r="R502" s="332"/>
      <c r="S502" s="178" t="s">
        <v>314</v>
      </c>
      <c r="T502" s="129">
        <f t="shared" si="2253"/>
        <v>2</v>
      </c>
      <c r="U502" s="325"/>
      <c r="V502" s="325"/>
      <c r="W502" s="205" t="s">
        <v>2581</v>
      </c>
      <c r="X502" s="324"/>
      <c r="Y502" s="329"/>
      <c r="Z502" s="206">
        <f t="shared" si="2254"/>
        <v>2</v>
      </c>
      <c r="AA502" s="203" t="s">
        <v>319</v>
      </c>
      <c r="AB502" s="203"/>
      <c r="AC502" s="329"/>
      <c r="AD502" s="325"/>
      <c r="AE502" s="202">
        <f t="shared" si="2255"/>
        <v>1</v>
      </c>
      <c r="AF502" s="203" t="s">
        <v>295</v>
      </c>
      <c r="AG502" s="205" t="s">
        <v>2587</v>
      </c>
      <c r="AH502" s="329"/>
      <c r="AI502" s="325"/>
      <c r="AJ502" s="202">
        <f t="shared" si="2256"/>
        <v>1</v>
      </c>
      <c r="AK502" s="203" t="s">
        <v>292</v>
      </c>
      <c r="AL502" s="203" t="s">
        <v>305</v>
      </c>
      <c r="AM502" s="329"/>
      <c r="AN502" s="325"/>
      <c r="AO502" s="202">
        <f t="shared" si="2390"/>
        <v>1</v>
      </c>
      <c r="AP502" s="203" t="s">
        <v>614</v>
      </c>
      <c r="AQ502" s="325"/>
      <c r="AR502" s="325"/>
      <c r="AS502" s="327"/>
      <c r="AT502" s="327"/>
      <c r="AU502" s="377"/>
      <c r="AV502" s="377"/>
      <c r="AW502" s="203" t="s">
        <v>89</v>
      </c>
      <c r="AX502" s="203"/>
      <c r="AY502" s="131"/>
      <c r="AZ502" s="131"/>
      <c r="BA502" s="201"/>
      <c r="BB502" s="145"/>
      <c r="BC502" s="145"/>
      <c r="BD502" s="145"/>
      <c r="BE502" s="145"/>
      <c r="BF502" s="145"/>
      <c r="BG502" s="145"/>
      <c r="BH502" s="145"/>
    </row>
    <row r="503" spans="1:60" s="174" customFormat="1" ht="63.75" hidden="1" customHeight="1" x14ac:dyDescent="0.2">
      <c r="A503" s="324">
        <v>165</v>
      </c>
      <c r="B503" s="324" t="s">
        <v>180</v>
      </c>
      <c r="C503" s="325" t="str">
        <f>+VLOOKUP(B503,$A$568:$B$606,2,0)</f>
        <v>ORLANDO CAÑAS MORENO</v>
      </c>
      <c r="D503" s="336" t="s">
        <v>162</v>
      </c>
      <c r="E503" s="325"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4" t="s">
        <v>265</v>
      </c>
      <c r="G503" s="203" t="s">
        <v>260</v>
      </c>
      <c r="H503" s="205" t="s">
        <v>38</v>
      </c>
      <c r="I503" s="178" t="s">
        <v>2564</v>
      </c>
      <c r="J503" s="324" t="s">
        <v>105</v>
      </c>
      <c r="K503" s="374" t="s">
        <v>2573</v>
      </c>
      <c r="L503" s="375" t="s">
        <v>2574</v>
      </c>
      <c r="M503" s="375" t="s">
        <v>2575</v>
      </c>
      <c r="N503" s="324" t="s">
        <v>127</v>
      </c>
      <c r="O503" s="332">
        <f t="shared" ref="O503" si="2441">IF(N503="ALTA",5,IF(N503="MEDIO ALTA",4,IF(N503="MEDIA",3,IF(N503="MEDIO BAJA",2,IF(N503="BAJA",1,0)))))</f>
        <v>1</v>
      </c>
      <c r="P503" s="324" t="s">
        <v>208</v>
      </c>
      <c r="Q503" s="332">
        <f t="shared" si="2414"/>
        <v>2</v>
      </c>
      <c r="R503" s="332">
        <f t="shared" si="2415"/>
        <v>2</v>
      </c>
      <c r="S503" s="178" t="s">
        <v>315</v>
      </c>
      <c r="T503" s="129">
        <f t="shared" si="2253"/>
        <v>1</v>
      </c>
      <c r="U503" s="325">
        <f t="shared" ref="U503" si="2442">ROUND(AVERAGEIF(T503:T505,"&gt;0"),0)</f>
        <v>1</v>
      </c>
      <c r="V503" s="325">
        <f t="shared" ref="V503" si="2443">U503*0.6</f>
        <v>0.6</v>
      </c>
      <c r="W503" s="205" t="s">
        <v>2582</v>
      </c>
      <c r="X503" s="324">
        <f t="shared" ref="X503" si="2444">IF(S503="No_existen",5*$X$10,Y503*$X$10)</f>
        <v>0.2</v>
      </c>
      <c r="Y503" s="329">
        <f t="shared" ref="Y503" si="2445">ROUND(AVERAGEIF(Z503:Z505,"&gt;0"),0)</f>
        <v>4</v>
      </c>
      <c r="Z503" s="206">
        <f t="shared" si="2254"/>
        <v>4</v>
      </c>
      <c r="AA503" s="203" t="s">
        <v>318</v>
      </c>
      <c r="AB503" s="203"/>
      <c r="AC503" s="329">
        <f t="shared" ref="AC503" si="2446">IF(S503="No_existen",5*$AC$10,AD503*$AC$10)</f>
        <v>0.15</v>
      </c>
      <c r="AD503" s="325">
        <f t="shared" ref="AD503" si="2447">ROUND(AVERAGEIF(AE503:AE505,"&gt;0"),0)</f>
        <v>1</v>
      </c>
      <c r="AE503" s="202">
        <f t="shared" si="2255"/>
        <v>1</v>
      </c>
      <c r="AF503" s="203" t="s">
        <v>295</v>
      </c>
      <c r="AG503" s="205" t="s">
        <v>2589</v>
      </c>
      <c r="AH503" s="329">
        <f t="shared" ref="AH503" si="2448">IF(S503="No_existen",5*$AH$10,AI503*$AH$10)</f>
        <v>0.1</v>
      </c>
      <c r="AI503" s="325">
        <f t="shared" ref="AI503" si="2449">ROUND(AVERAGEIF(AJ503:AJ505,"&gt;0"),0)</f>
        <v>1</v>
      </c>
      <c r="AJ503" s="202">
        <f t="shared" si="2256"/>
        <v>1</v>
      </c>
      <c r="AK503" s="203" t="s">
        <v>292</v>
      </c>
      <c r="AL503" s="203" t="s">
        <v>305</v>
      </c>
      <c r="AM503" s="329">
        <f t="shared" ref="AM503" si="2450">IF(S503="No_existen",5*$AM$10,AN503*$AM$10)</f>
        <v>0.30000000000000004</v>
      </c>
      <c r="AN503" s="325">
        <f t="shared" ref="AN503" si="2451">ROUND(AVERAGEIF(AO503:AO505,"&gt;0"),0)</f>
        <v>3</v>
      </c>
      <c r="AO503" s="202">
        <f t="shared" si="2390"/>
        <v>4</v>
      </c>
      <c r="AP503" s="203" t="s">
        <v>613</v>
      </c>
      <c r="AQ503" s="325">
        <f t="shared" si="2426"/>
        <v>2</v>
      </c>
      <c r="AR503" s="325" t="str">
        <f t="shared" si="2427"/>
        <v>ACEPTABLE</v>
      </c>
      <c r="AS503" s="327">
        <f t="shared" si="2428"/>
        <v>4</v>
      </c>
      <c r="AT503" s="327" t="str">
        <f t="shared" si="2429"/>
        <v>LEVE</v>
      </c>
      <c r="AU503" s="377" t="s">
        <v>2594</v>
      </c>
      <c r="AV503" s="377"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4"/>
      <c r="B504" s="324"/>
      <c r="C504" s="325"/>
      <c r="D504" s="336"/>
      <c r="E504" s="325"/>
      <c r="F504" s="324"/>
      <c r="G504" s="203" t="s">
        <v>260</v>
      </c>
      <c r="H504" s="205" t="s">
        <v>38</v>
      </c>
      <c r="I504" s="178" t="s">
        <v>2565</v>
      </c>
      <c r="J504" s="324"/>
      <c r="K504" s="375"/>
      <c r="L504" s="375"/>
      <c r="M504" s="375"/>
      <c r="N504" s="324"/>
      <c r="O504" s="332"/>
      <c r="P504" s="324"/>
      <c r="Q504" s="332"/>
      <c r="R504" s="332"/>
      <c r="S504" s="178" t="s">
        <v>315</v>
      </c>
      <c r="T504" s="129">
        <f t="shared" si="2253"/>
        <v>1</v>
      </c>
      <c r="U504" s="325"/>
      <c r="V504" s="325"/>
      <c r="W504" s="205" t="s">
        <v>2583</v>
      </c>
      <c r="X504" s="324"/>
      <c r="Y504" s="329"/>
      <c r="Z504" s="206">
        <f t="shared" si="2254"/>
        <v>4</v>
      </c>
      <c r="AA504" s="203" t="s">
        <v>318</v>
      </c>
      <c r="AB504" s="203"/>
      <c r="AC504" s="329"/>
      <c r="AD504" s="325"/>
      <c r="AE504" s="202">
        <f t="shared" si="2255"/>
        <v>1</v>
      </c>
      <c r="AF504" s="203" t="s">
        <v>295</v>
      </c>
      <c r="AG504" s="205" t="s">
        <v>2589</v>
      </c>
      <c r="AH504" s="329"/>
      <c r="AI504" s="325"/>
      <c r="AJ504" s="202">
        <f t="shared" si="2256"/>
        <v>1</v>
      </c>
      <c r="AK504" s="203" t="s">
        <v>292</v>
      </c>
      <c r="AL504" s="203" t="s">
        <v>301</v>
      </c>
      <c r="AM504" s="329"/>
      <c r="AN504" s="325"/>
      <c r="AO504" s="202">
        <f t="shared" si="2390"/>
        <v>1</v>
      </c>
      <c r="AP504" s="203" t="s">
        <v>614</v>
      </c>
      <c r="AQ504" s="325"/>
      <c r="AR504" s="325"/>
      <c r="AS504" s="327"/>
      <c r="AT504" s="327"/>
      <c r="AU504" s="377"/>
      <c r="AV504" s="377"/>
      <c r="AW504" s="203" t="s">
        <v>89</v>
      </c>
      <c r="AX504" s="203"/>
      <c r="AY504" s="131"/>
      <c r="AZ504" s="131"/>
      <c r="BA504" s="201"/>
      <c r="BB504" s="145"/>
      <c r="BC504" s="145"/>
      <c r="BD504" s="145"/>
      <c r="BE504" s="145"/>
      <c r="BF504" s="145"/>
      <c r="BG504" s="145"/>
      <c r="BH504" s="145"/>
    </row>
    <row r="505" spans="1:60" s="174" customFormat="1" ht="63.75" hidden="1" customHeight="1" x14ac:dyDescent="0.2">
      <c r="A505" s="324"/>
      <c r="B505" s="324"/>
      <c r="C505" s="325"/>
      <c r="D505" s="336"/>
      <c r="E505" s="325"/>
      <c r="F505" s="324"/>
      <c r="G505" s="203" t="s">
        <v>260</v>
      </c>
      <c r="H505" s="205" t="s">
        <v>225</v>
      </c>
      <c r="I505" s="178" t="s">
        <v>2566</v>
      </c>
      <c r="J505" s="324"/>
      <c r="K505" s="375"/>
      <c r="L505" s="375"/>
      <c r="M505" s="375"/>
      <c r="N505" s="324"/>
      <c r="O505" s="332"/>
      <c r="P505" s="324"/>
      <c r="Q505" s="332"/>
      <c r="R505" s="332"/>
      <c r="S505" s="178" t="s">
        <v>315</v>
      </c>
      <c r="T505" s="129">
        <f t="shared" si="2253"/>
        <v>1</v>
      </c>
      <c r="U505" s="325"/>
      <c r="V505" s="325"/>
      <c r="W505" s="205" t="s">
        <v>2584</v>
      </c>
      <c r="X505" s="324"/>
      <c r="Y505" s="329"/>
      <c r="Z505" s="206">
        <f t="shared" si="2254"/>
        <v>4</v>
      </c>
      <c r="AA505" s="203" t="s">
        <v>318</v>
      </c>
      <c r="AB505" s="203"/>
      <c r="AC505" s="329"/>
      <c r="AD505" s="325"/>
      <c r="AE505" s="202">
        <f t="shared" si="2255"/>
        <v>1</v>
      </c>
      <c r="AF505" s="203" t="s">
        <v>295</v>
      </c>
      <c r="AG505" s="205" t="s">
        <v>2585</v>
      </c>
      <c r="AH505" s="329"/>
      <c r="AI505" s="325"/>
      <c r="AJ505" s="202">
        <f t="shared" si="2256"/>
        <v>1</v>
      </c>
      <c r="AK505" s="203" t="s">
        <v>292</v>
      </c>
      <c r="AL505" s="203" t="s">
        <v>303</v>
      </c>
      <c r="AM505" s="329"/>
      <c r="AN505" s="325"/>
      <c r="AO505" s="202">
        <f t="shared" si="2390"/>
        <v>4</v>
      </c>
      <c r="AP505" s="203" t="s">
        <v>613</v>
      </c>
      <c r="AQ505" s="325"/>
      <c r="AR505" s="325"/>
      <c r="AS505" s="327"/>
      <c r="AT505" s="327"/>
      <c r="AU505" s="377"/>
      <c r="AV505" s="377"/>
      <c r="AW505" s="203" t="s">
        <v>89</v>
      </c>
      <c r="AX505" s="203"/>
      <c r="AY505" s="131"/>
      <c r="AZ505" s="131"/>
      <c r="BA505" s="201"/>
      <c r="BB505" s="145"/>
      <c r="BC505" s="145"/>
      <c r="BD505" s="145"/>
      <c r="BE505" s="145"/>
      <c r="BF505" s="145"/>
      <c r="BG505" s="145"/>
      <c r="BH505" s="145"/>
    </row>
    <row r="506" spans="1:60" s="174" customFormat="1" ht="63.75" hidden="1" customHeight="1" x14ac:dyDescent="0.2">
      <c r="A506" s="324">
        <v>166</v>
      </c>
      <c r="B506" s="324" t="s">
        <v>538</v>
      </c>
      <c r="C506" s="325" t="str">
        <f>+VLOOKUP(B506,$A$568:$B$606,2,0)</f>
        <v>MARTHA LEONOR MARULANDA ANGEL</v>
      </c>
      <c r="D506" s="336" t="s">
        <v>164</v>
      </c>
      <c r="E506" s="325"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4" t="s">
        <v>265</v>
      </c>
      <c r="G506" s="203" t="s">
        <v>261</v>
      </c>
      <c r="H506" s="203" t="s">
        <v>41</v>
      </c>
      <c r="I506" s="203" t="s">
        <v>1511</v>
      </c>
      <c r="J506" s="324" t="s">
        <v>107</v>
      </c>
      <c r="K506" s="324" t="s">
        <v>2619</v>
      </c>
      <c r="L506" s="324" t="s">
        <v>2623</v>
      </c>
      <c r="M506" s="324" t="s">
        <v>2624</v>
      </c>
      <c r="N506" s="324" t="s">
        <v>104</v>
      </c>
      <c r="O506" s="332">
        <f t="shared" ref="O506" si="2452">IF(N506="ALTA",5,IF(N506="MEDIO ALTA",4,IF(N506="MEDIA",3,IF(N506="MEDIO BAJA",2,IF(N506="BAJA",1,0)))))</f>
        <v>3</v>
      </c>
      <c r="P506" s="324" t="s">
        <v>139</v>
      </c>
      <c r="Q506" s="332">
        <f t="shared" si="2414"/>
        <v>5</v>
      </c>
      <c r="R506" s="332">
        <f t="shared" si="2415"/>
        <v>15</v>
      </c>
      <c r="S506" s="128" t="s">
        <v>315</v>
      </c>
      <c r="T506" s="129">
        <f t="shared" si="2253"/>
        <v>1</v>
      </c>
      <c r="U506" s="325">
        <f t="shared" ref="U506" si="2453">ROUND(AVERAGEIF(T506:T508,"&gt;0"),0)</f>
        <v>1</v>
      </c>
      <c r="V506" s="325">
        <f t="shared" ref="V506" si="2454">U506*0.6</f>
        <v>0.6</v>
      </c>
      <c r="W506" s="203" t="s">
        <v>1517</v>
      </c>
      <c r="X506" s="324">
        <f t="shared" ref="X506" si="2455">IF(S506="No_existen",5*$X$10,Y506*$X$10)</f>
        <v>0.2</v>
      </c>
      <c r="Y506" s="329">
        <f t="shared" ref="Y506" si="2456">ROUND(AVERAGEIF(Z506:Z508,"&gt;0"),0)</f>
        <v>4</v>
      </c>
      <c r="Z506" s="206">
        <f t="shared" si="2254"/>
        <v>4</v>
      </c>
      <c r="AA506" s="203" t="s">
        <v>318</v>
      </c>
      <c r="AB506" s="203"/>
      <c r="AC506" s="329">
        <f t="shared" ref="AC506" si="2457">IF(S506="No_existen",5*$AC$10,AD506*$AC$10)</f>
        <v>0.15</v>
      </c>
      <c r="AD506" s="325">
        <f t="shared" ref="AD506" si="2458">ROUND(AVERAGEIF(AE506:AE508,"&gt;0"),0)</f>
        <v>1</v>
      </c>
      <c r="AE506" s="202">
        <f t="shared" si="2255"/>
        <v>1</v>
      </c>
      <c r="AF506" s="203" t="s">
        <v>295</v>
      </c>
      <c r="AG506" s="203" t="s">
        <v>1520</v>
      </c>
      <c r="AH506" s="329">
        <f t="shared" ref="AH506" si="2459">IF(S506="No_existen",5*$AH$10,AI506*$AH$10)</f>
        <v>0.1</v>
      </c>
      <c r="AI506" s="325">
        <f t="shared" ref="AI506" si="2460">ROUND(AVERAGEIF(AJ506:AJ508,"&gt;0"),0)</f>
        <v>1</v>
      </c>
      <c r="AJ506" s="202">
        <f t="shared" si="2256"/>
        <v>1</v>
      </c>
      <c r="AK506" s="203" t="s">
        <v>292</v>
      </c>
      <c r="AL506" s="203" t="s">
        <v>299</v>
      </c>
      <c r="AM506" s="329">
        <f t="shared" ref="AM506" si="2461">IF(S506="No_existen",5*$AM$10,AN506*$AM$10)</f>
        <v>0.1</v>
      </c>
      <c r="AN506" s="325">
        <f t="shared" ref="AN506" si="2462">ROUND(AVERAGEIF(AO506:AO508,"&gt;0"),0)</f>
        <v>1</v>
      </c>
      <c r="AO506" s="202">
        <f t="shared" si="2390"/>
        <v>1</v>
      </c>
      <c r="AP506" s="203" t="s">
        <v>614</v>
      </c>
      <c r="AQ506" s="325">
        <f t="shared" si="2426"/>
        <v>2</v>
      </c>
      <c r="AR506" s="325" t="str">
        <f t="shared" si="2427"/>
        <v>ACEPTABLE</v>
      </c>
      <c r="AS506" s="327">
        <f t="shared" si="2428"/>
        <v>30</v>
      </c>
      <c r="AT506" s="327" t="str">
        <f t="shared" si="2429"/>
        <v>MODERADO</v>
      </c>
      <c r="AU506" s="323" t="s">
        <v>2644</v>
      </c>
      <c r="AV506" s="322"/>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4"/>
      <c r="B507" s="324"/>
      <c r="C507" s="325"/>
      <c r="D507" s="336"/>
      <c r="E507" s="325"/>
      <c r="F507" s="324"/>
      <c r="G507" s="203" t="s">
        <v>261</v>
      </c>
      <c r="H507" s="203" t="s">
        <v>262</v>
      </c>
      <c r="I507" s="203" t="s">
        <v>1512</v>
      </c>
      <c r="J507" s="324"/>
      <c r="K507" s="324"/>
      <c r="L507" s="324"/>
      <c r="M507" s="324"/>
      <c r="N507" s="324"/>
      <c r="O507" s="332"/>
      <c r="P507" s="324"/>
      <c r="Q507" s="332"/>
      <c r="R507" s="332"/>
      <c r="S507" s="128" t="s">
        <v>315</v>
      </c>
      <c r="T507" s="129">
        <f t="shared" si="2253"/>
        <v>1</v>
      </c>
      <c r="U507" s="325"/>
      <c r="V507" s="325"/>
      <c r="W507" s="203" t="s">
        <v>1518</v>
      </c>
      <c r="X507" s="324"/>
      <c r="Y507" s="329"/>
      <c r="Z507" s="206">
        <f t="shared" si="2254"/>
        <v>4</v>
      </c>
      <c r="AA507" s="203" t="s">
        <v>318</v>
      </c>
      <c r="AB507" s="203"/>
      <c r="AC507" s="329"/>
      <c r="AD507" s="325"/>
      <c r="AE507" s="202">
        <f t="shared" si="2255"/>
        <v>1</v>
      </c>
      <c r="AF507" s="203" t="s">
        <v>295</v>
      </c>
      <c r="AG507" s="203" t="s">
        <v>1520</v>
      </c>
      <c r="AH507" s="329"/>
      <c r="AI507" s="325"/>
      <c r="AJ507" s="202">
        <f t="shared" si="2256"/>
        <v>1</v>
      </c>
      <c r="AK507" s="203" t="s">
        <v>292</v>
      </c>
      <c r="AL507" s="203" t="s">
        <v>299</v>
      </c>
      <c r="AM507" s="329"/>
      <c r="AN507" s="325"/>
      <c r="AO507" s="202">
        <f t="shared" si="2390"/>
        <v>1</v>
      </c>
      <c r="AP507" s="203" t="s">
        <v>614</v>
      </c>
      <c r="AQ507" s="325"/>
      <c r="AR507" s="325"/>
      <c r="AS507" s="327"/>
      <c r="AT507" s="327"/>
      <c r="AU507" s="323"/>
      <c r="AV507" s="323"/>
      <c r="AW507" s="203"/>
      <c r="AX507" s="203"/>
      <c r="AY507" s="131"/>
      <c r="AZ507" s="131"/>
      <c r="BA507" s="201"/>
      <c r="BB507" s="145"/>
      <c r="BC507" s="145"/>
      <c r="BD507" s="145"/>
      <c r="BE507" s="145"/>
      <c r="BF507" s="145"/>
      <c r="BG507" s="145"/>
      <c r="BH507" s="145"/>
    </row>
    <row r="508" spans="1:60" s="174" customFormat="1" ht="63.75" hidden="1" customHeight="1" x14ac:dyDescent="0.2">
      <c r="A508" s="324"/>
      <c r="B508" s="324"/>
      <c r="C508" s="325"/>
      <c r="D508" s="336"/>
      <c r="E508" s="325"/>
      <c r="F508" s="324"/>
      <c r="G508" s="203" t="s">
        <v>260</v>
      </c>
      <c r="H508" s="203" t="s">
        <v>37</v>
      </c>
      <c r="I508" s="203" t="s">
        <v>1513</v>
      </c>
      <c r="J508" s="324"/>
      <c r="K508" s="324"/>
      <c r="L508" s="324"/>
      <c r="M508" s="324"/>
      <c r="N508" s="324"/>
      <c r="O508" s="332"/>
      <c r="P508" s="324"/>
      <c r="Q508" s="332"/>
      <c r="R508" s="332"/>
      <c r="S508" s="128" t="s">
        <v>315</v>
      </c>
      <c r="T508" s="129">
        <f t="shared" si="2253"/>
        <v>1</v>
      </c>
      <c r="U508" s="325"/>
      <c r="V508" s="325"/>
      <c r="W508" s="203" t="s">
        <v>1519</v>
      </c>
      <c r="X508" s="324"/>
      <c r="Y508" s="329"/>
      <c r="Z508" s="206">
        <f t="shared" si="2254"/>
        <v>4</v>
      </c>
      <c r="AA508" s="203" t="s">
        <v>318</v>
      </c>
      <c r="AB508" s="203"/>
      <c r="AC508" s="329"/>
      <c r="AD508" s="325"/>
      <c r="AE508" s="202">
        <f t="shared" si="2255"/>
        <v>1</v>
      </c>
      <c r="AF508" s="203" t="s">
        <v>295</v>
      </c>
      <c r="AG508" s="203" t="s">
        <v>1520</v>
      </c>
      <c r="AH508" s="329"/>
      <c r="AI508" s="325"/>
      <c r="AJ508" s="202">
        <f t="shared" si="2256"/>
        <v>1</v>
      </c>
      <c r="AK508" s="203" t="s">
        <v>292</v>
      </c>
      <c r="AL508" s="203" t="s">
        <v>299</v>
      </c>
      <c r="AM508" s="329"/>
      <c r="AN508" s="325"/>
      <c r="AO508" s="202">
        <f t="shared" si="2390"/>
        <v>1</v>
      </c>
      <c r="AP508" s="203" t="s">
        <v>614</v>
      </c>
      <c r="AQ508" s="325"/>
      <c r="AR508" s="325"/>
      <c r="AS508" s="327"/>
      <c r="AT508" s="327"/>
      <c r="AU508" s="323"/>
      <c r="AV508" s="323"/>
      <c r="AW508" s="203"/>
      <c r="AX508" s="203"/>
      <c r="AY508" s="131"/>
      <c r="AZ508" s="131"/>
      <c r="BA508" s="201"/>
      <c r="BB508" s="145"/>
      <c r="BC508" s="145"/>
      <c r="BD508" s="145"/>
      <c r="BE508" s="145"/>
      <c r="BF508" s="145"/>
      <c r="BG508" s="145"/>
      <c r="BH508" s="145"/>
    </row>
    <row r="509" spans="1:60" s="174" customFormat="1" ht="63.75" hidden="1" customHeight="1" x14ac:dyDescent="0.2">
      <c r="A509" s="324">
        <v>167</v>
      </c>
      <c r="B509" s="324" t="s">
        <v>538</v>
      </c>
      <c r="C509" s="325" t="str">
        <f t="shared" ref="C509" si="2463">+VLOOKUP(B509,$A$568:$B$606,2,0)</f>
        <v>MARTHA LEONOR MARULANDA ANGEL</v>
      </c>
      <c r="D509" s="336" t="s">
        <v>167</v>
      </c>
      <c r="E509" s="325"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4" t="s">
        <v>265</v>
      </c>
      <c r="G509" s="203" t="s">
        <v>260</v>
      </c>
      <c r="H509" s="203" t="s">
        <v>36</v>
      </c>
      <c r="I509" s="127" t="s">
        <v>2614</v>
      </c>
      <c r="J509" s="324" t="s">
        <v>109</v>
      </c>
      <c r="K509" s="324" t="s">
        <v>2620</v>
      </c>
      <c r="L509" s="324" t="s">
        <v>2620</v>
      </c>
      <c r="M509" s="324" t="s">
        <v>2625</v>
      </c>
      <c r="N509" s="324" t="s">
        <v>127</v>
      </c>
      <c r="O509" s="332">
        <f t="shared" ref="O509" si="2464">IF(N509="ALTA",5,IF(N509="MEDIO ALTA",4,IF(N509="MEDIA",3,IF(N509="MEDIO BAJA",2,IF(N509="BAJA",1,0)))))</f>
        <v>1</v>
      </c>
      <c r="P509" s="324" t="s">
        <v>141</v>
      </c>
      <c r="Q509" s="332">
        <f t="shared" si="2414"/>
        <v>1</v>
      </c>
      <c r="R509" s="332">
        <f t="shared" si="2415"/>
        <v>1</v>
      </c>
      <c r="S509" s="128" t="s">
        <v>314</v>
      </c>
      <c r="T509" s="129">
        <f t="shared" ref="T509:T514" si="2465">IF(S509=$S$542,1,IF(S509=$S$538,5,IF(S509=$S$539,4,IF(S509=$S$540,3,IF(S509=$S$541,2,0)))))</f>
        <v>2</v>
      </c>
      <c r="U509" s="325">
        <f t="shared" ref="U509" si="2466">ROUND(AVERAGEIF(T509:T511,"&gt;0"),0)</f>
        <v>2</v>
      </c>
      <c r="V509" s="325">
        <f t="shared" ref="V509" si="2467">U509*0.6</f>
        <v>1.2</v>
      </c>
      <c r="W509" s="203" t="s">
        <v>2630</v>
      </c>
      <c r="X509" s="324">
        <f t="shared" ref="X509" si="2468">IF(S509="No_existen",5*$X$10,Y509*$X$10)</f>
        <v>0.2</v>
      </c>
      <c r="Y509" s="329">
        <f t="shared" ref="Y509" si="2469">ROUND(AVERAGEIF(Z509:Z511,"&gt;0"),0)</f>
        <v>4</v>
      </c>
      <c r="Z509" s="206">
        <f t="shared" ref="Z509:Z529" si="2470">IF(AA509=$AA$540,1,IF(AA509=$AA$539,2,IF(AA509=$AA$538,4,IF(S509="No_existen",5,0))))</f>
        <v>4</v>
      </c>
      <c r="AA509" s="203" t="s">
        <v>318</v>
      </c>
      <c r="AB509" s="203"/>
      <c r="AC509" s="329">
        <f t="shared" ref="AC509" si="2471">IF(S509="No_existen",5*$AC$10,AD509*$AC$10)</f>
        <v>0.15</v>
      </c>
      <c r="AD509" s="325">
        <f t="shared" ref="AD509" si="2472">ROUND(AVERAGEIF(AE509:AE511,"&gt;0"),0)</f>
        <v>1</v>
      </c>
      <c r="AE509" s="202">
        <f t="shared" ref="AE509:AE529" si="2473">IF(AF509=$AG$539,1,IF(AF509=$AG$538,4,IF(S509="No_existen",5,0)))</f>
        <v>1</v>
      </c>
      <c r="AF509" s="203" t="s">
        <v>295</v>
      </c>
      <c r="AG509" s="203" t="s">
        <v>2637</v>
      </c>
      <c r="AH509" s="329">
        <f t="shared" ref="AH509" si="2474">IF(S509="No_existen",5*$AH$10,AI509*$AH$10)</f>
        <v>0.1</v>
      </c>
      <c r="AI509" s="325">
        <f t="shared" ref="AI509" si="2475">ROUND(AVERAGEIF(AJ509:AJ511,"&gt;0"),0)</f>
        <v>1</v>
      </c>
      <c r="AJ509" s="202">
        <f t="shared" ref="AJ509:AJ529" si="2476">IF(AK509=$AK$538,1,IF(AK509=$AK$539,4,IF(S509="No_existen",5,0)))</f>
        <v>1</v>
      </c>
      <c r="AK509" s="203" t="s">
        <v>292</v>
      </c>
      <c r="AL509" s="203" t="s">
        <v>299</v>
      </c>
      <c r="AM509" s="329">
        <f t="shared" ref="AM509" si="2477">IF(S509="No_existen",5*$AM$10,AN509*$AM$10)</f>
        <v>0.1</v>
      </c>
      <c r="AN509" s="325">
        <f t="shared" ref="AN509" si="2478">ROUND(AVERAGEIF(AO509:AO511,"&gt;0"),0)</f>
        <v>1</v>
      </c>
      <c r="AO509" s="202">
        <f t="shared" ref="AO509:AO529" si="2479">IF(AP509="Preventivo",1,IF(AP509="Detectivo",4, IF(S509="No_existen",5,0)))</f>
        <v>1</v>
      </c>
      <c r="AP509" s="203" t="s">
        <v>614</v>
      </c>
      <c r="AQ509" s="325">
        <f t="shared" si="2426"/>
        <v>2</v>
      </c>
      <c r="AR509" s="325" t="str">
        <f t="shared" si="2427"/>
        <v>ACEPTABLE</v>
      </c>
      <c r="AS509" s="327">
        <f t="shared" si="2428"/>
        <v>2</v>
      </c>
      <c r="AT509" s="327" t="str">
        <f t="shared" si="2429"/>
        <v>LEVE</v>
      </c>
      <c r="AU509" s="382" t="s">
        <v>2645</v>
      </c>
      <c r="AV509" s="323">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4"/>
      <c r="B510" s="324"/>
      <c r="C510" s="325"/>
      <c r="D510" s="336"/>
      <c r="E510" s="325"/>
      <c r="F510" s="324"/>
      <c r="G510" s="203"/>
      <c r="H510" s="203"/>
      <c r="I510" s="127"/>
      <c r="J510" s="324"/>
      <c r="K510" s="324"/>
      <c r="L510" s="324"/>
      <c r="M510" s="324"/>
      <c r="N510" s="324"/>
      <c r="O510" s="332"/>
      <c r="P510" s="324"/>
      <c r="Q510" s="332"/>
      <c r="R510" s="332"/>
      <c r="S510" s="128"/>
      <c r="T510" s="129">
        <f t="shared" si="2465"/>
        <v>0</v>
      </c>
      <c r="U510" s="325"/>
      <c r="V510" s="325"/>
      <c r="W510" s="203"/>
      <c r="X510" s="324"/>
      <c r="Y510" s="329"/>
      <c r="Z510" s="206">
        <f t="shared" si="2470"/>
        <v>0</v>
      </c>
      <c r="AA510" s="203"/>
      <c r="AB510" s="203"/>
      <c r="AC510" s="329"/>
      <c r="AD510" s="325"/>
      <c r="AE510" s="202">
        <f t="shared" si="2473"/>
        <v>0</v>
      </c>
      <c r="AF510" s="203"/>
      <c r="AG510" s="203"/>
      <c r="AH510" s="329"/>
      <c r="AI510" s="325"/>
      <c r="AJ510" s="202">
        <f t="shared" si="2476"/>
        <v>0</v>
      </c>
      <c r="AK510" s="203"/>
      <c r="AL510" s="203"/>
      <c r="AM510" s="329"/>
      <c r="AN510" s="325"/>
      <c r="AO510" s="202">
        <f t="shared" si="2479"/>
        <v>0</v>
      </c>
      <c r="AP510" s="203"/>
      <c r="AQ510" s="325"/>
      <c r="AR510" s="325"/>
      <c r="AS510" s="327"/>
      <c r="AT510" s="327"/>
      <c r="AU510" s="382"/>
      <c r="AV510" s="323"/>
      <c r="AW510" s="203" t="s">
        <v>89</v>
      </c>
      <c r="AX510" s="203"/>
      <c r="AY510" s="131"/>
      <c r="AZ510" s="131"/>
      <c r="BA510" s="201"/>
      <c r="BB510" s="145"/>
      <c r="BC510" s="145"/>
      <c r="BD510" s="145"/>
      <c r="BE510" s="145"/>
      <c r="BF510" s="145"/>
      <c r="BG510" s="145"/>
      <c r="BH510" s="145"/>
    </row>
    <row r="511" spans="1:60" s="174" customFormat="1" ht="63.75" hidden="1" customHeight="1" x14ac:dyDescent="0.2">
      <c r="A511" s="324"/>
      <c r="B511" s="324"/>
      <c r="C511" s="325"/>
      <c r="D511" s="336"/>
      <c r="E511" s="325"/>
      <c r="F511" s="324"/>
      <c r="G511" s="203"/>
      <c r="H511" s="203"/>
      <c r="I511" s="127"/>
      <c r="J511" s="324"/>
      <c r="K511" s="324"/>
      <c r="L511" s="324"/>
      <c r="M511" s="324"/>
      <c r="N511" s="324"/>
      <c r="O511" s="332"/>
      <c r="P511" s="324"/>
      <c r="Q511" s="332"/>
      <c r="R511" s="332"/>
      <c r="S511" s="128"/>
      <c r="T511" s="129">
        <f t="shared" si="2465"/>
        <v>0</v>
      </c>
      <c r="U511" s="325"/>
      <c r="V511" s="325"/>
      <c r="W511" s="203"/>
      <c r="X511" s="324"/>
      <c r="Y511" s="329"/>
      <c r="Z511" s="206">
        <f t="shared" si="2470"/>
        <v>0</v>
      </c>
      <c r="AA511" s="203"/>
      <c r="AB511" s="203"/>
      <c r="AC511" s="329"/>
      <c r="AD511" s="325"/>
      <c r="AE511" s="202">
        <f t="shared" si="2473"/>
        <v>0</v>
      </c>
      <c r="AF511" s="203"/>
      <c r="AG511" s="203"/>
      <c r="AH511" s="329"/>
      <c r="AI511" s="325"/>
      <c r="AJ511" s="202">
        <f t="shared" si="2476"/>
        <v>0</v>
      </c>
      <c r="AK511" s="203"/>
      <c r="AL511" s="203"/>
      <c r="AM511" s="329"/>
      <c r="AN511" s="325"/>
      <c r="AO511" s="202">
        <f t="shared" si="2479"/>
        <v>0</v>
      </c>
      <c r="AP511" s="203"/>
      <c r="AQ511" s="325"/>
      <c r="AR511" s="325"/>
      <c r="AS511" s="327"/>
      <c r="AT511" s="327"/>
      <c r="AU511" s="382"/>
      <c r="AV511" s="323"/>
      <c r="AW511" s="203" t="s">
        <v>89</v>
      </c>
      <c r="AX511" s="203"/>
      <c r="AY511" s="131"/>
      <c r="AZ511" s="131"/>
      <c r="BA511" s="201"/>
      <c r="BB511" s="145"/>
      <c r="BC511" s="145"/>
      <c r="BD511" s="145"/>
      <c r="BE511" s="145"/>
      <c r="BF511" s="145"/>
      <c r="BG511" s="145"/>
      <c r="BH511" s="145"/>
    </row>
    <row r="512" spans="1:60" s="174" customFormat="1" ht="63.75" hidden="1" customHeight="1" x14ac:dyDescent="0.2">
      <c r="A512" s="324">
        <v>168</v>
      </c>
      <c r="B512" s="324" t="s">
        <v>538</v>
      </c>
      <c r="C512" s="325" t="str">
        <f t="shared" ref="C512" si="2480">+VLOOKUP(B512,$A$568:$B$606,2,0)</f>
        <v>MARTHA LEONOR MARULANDA ANGEL</v>
      </c>
      <c r="D512" s="336" t="s">
        <v>164</v>
      </c>
      <c r="E512" s="325"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4" t="s">
        <v>264</v>
      </c>
      <c r="G512" s="203" t="s">
        <v>260</v>
      </c>
      <c r="H512" s="203" t="s">
        <v>226</v>
      </c>
      <c r="I512" s="178" t="s">
        <v>2615</v>
      </c>
      <c r="J512" s="324" t="s">
        <v>107</v>
      </c>
      <c r="K512" s="324" t="s">
        <v>2621</v>
      </c>
      <c r="L512" s="324" t="s">
        <v>2626</v>
      </c>
      <c r="M512" s="324" t="s">
        <v>2627</v>
      </c>
      <c r="N512" s="324" t="s">
        <v>127</v>
      </c>
      <c r="O512" s="332">
        <f t="shared" ref="O512" si="2481">IF(N512="ALTA",5,IF(N512="MEDIO ALTA",4,IF(N512="MEDIA",3,IF(N512="MEDIO BAJA",2,IF(N512="BAJA",1,0)))))</f>
        <v>1</v>
      </c>
      <c r="P512" s="324" t="s">
        <v>140</v>
      </c>
      <c r="Q512" s="332">
        <f t="shared" si="2414"/>
        <v>3</v>
      </c>
      <c r="R512" s="332">
        <f t="shared" si="2415"/>
        <v>3</v>
      </c>
      <c r="S512" s="128" t="s">
        <v>386</v>
      </c>
      <c r="T512" s="129">
        <f t="shared" si="2465"/>
        <v>4</v>
      </c>
      <c r="U512" s="325">
        <f t="shared" ref="U512" si="2482">ROUND(AVERAGEIF(T512:T514,"&gt;0"),0)</f>
        <v>2</v>
      </c>
      <c r="V512" s="325">
        <f t="shared" ref="V512" si="2483">U512*0.6</f>
        <v>1.2</v>
      </c>
      <c r="W512" s="203" t="s">
        <v>2631</v>
      </c>
      <c r="X512" s="324">
        <f t="shared" ref="X512" si="2484">IF(S512="No_existen",5*$X$10,Y512*$X$10)</f>
        <v>0.15000000000000002</v>
      </c>
      <c r="Y512" s="329">
        <f t="shared" ref="Y512" si="2485">ROUND(AVERAGEIF(Z512:Z514,"&gt;0"),0)</f>
        <v>3</v>
      </c>
      <c r="Z512" s="206">
        <f t="shared" si="2470"/>
        <v>4</v>
      </c>
      <c r="AA512" s="203" t="s">
        <v>318</v>
      </c>
      <c r="AB512" s="203"/>
      <c r="AC512" s="329">
        <f t="shared" ref="AC512" si="2486">IF(S512="No_existen",5*$AC$10,AD512*$AC$10)</f>
        <v>0.15</v>
      </c>
      <c r="AD512" s="325">
        <f t="shared" ref="AD512" si="2487">ROUND(AVERAGEIF(AE512:AE514,"&gt;0"),0)</f>
        <v>1</v>
      </c>
      <c r="AE512" s="202">
        <f t="shared" si="2473"/>
        <v>1</v>
      </c>
      <c r="AF512" s="203" t="s">
        <v>295</v>
      </c>
      <c r="AG512" s="203" t="s">
        <v>2638</v>
      </c>
      <c r="AH512" s="329">
        <f t="shared" ref="AH512" si="2488">IF(S512="No_existen",5*$AH$10,AI512*$AH$10)</f>
        <v>0.1</v>
      </c>
      <c r="AI512" s="325">
        <f t="shared" ref="AI512" si="2489">ROUND(AVERAGEIF(AJ512:AJ514,"&gt;0"),0)</f>
        <v>1</v>
      </c>
      <c r="AJ512" s="202">
        <f t="shared" si="2476"/>
        <v>1</v>
      </c>
      <c r="AK512" s="203" t="s">
        <v>292</v>
      </c>
      <c r="AL512" s="203" t="s">
        <v>304</v>
      </c>
      <c r="AM512" s="329">
        <f t="shared" ref="AM512" si="2490">IF(S512="No_existen",5*$AM$10,AN512*$AM$10)</f>
        <v>0.1</v>
      </c>
      <c r="AN512" s="325">
        <f t="shared" ref="AN512" si="2491">ROUND(AVERAGEIF(AO512:AO514,"&gt;0"),0)</f>
        <v>1</v>
      </c>
      <c r="AO512" s="202">
        <f t="shared" si="2479"/>
        <v>1</v>
      </c>
      <c r="AP512" s="203" t="s">
        <v>614</v>
      </c>
      <c r="AQ512" s="325">
        <f t="shared" ref="AQ512:AQ518" si="2492">ROUND(AVERAGE(U512,Y512,AD512,AI512,AN512),0)</f>
        <v>2</v>
      </c>
      <c r="AR512" s="325" t="str">
        <f t="shared" si="2427"/>
        <v>ACEPTABLE</v>
      </c>
      <c r="AS512" s="327">
        <f t="shared" si="2428"/>
        <v>6</v>
      </c>
      <c r="AT512" s="327" t="str">
        <f t="shared" ref="AT512:AT515" si="2493">IF(AS512&gt;=36,"GRAVE", IF(AS512&lt;=10, "LEVE", "MODERADO"))</f>
        <v>LEVE</v>
      </c>
      <c r="AU512" s="323" t="s">
        <v>2646</v>
      </c>
      <c r="AV512" s="323">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4"/>
      <c r="B513" s="324"/>
      <c r="C513" s="325"/>
      <c r="D513" s="336"/>
      <c r="E513" s="325"/>
      <c r="F513" s="324"/>
      <c r="G513" s="203"/>
      <c r="H513" s="203"/>
      <c r="I513" s="127"/>
      <c r="J513" s="324"/>
      <c r="K513" s="324"/>
      <c r="L513" s="324"/>
      <c r="M513" s="324"/>
      <c r="N513" s="324"/>
      <c r="O513" s="332"/>
      <c r="P513" s="324"/>
      <c r="Q513" s="332"/>
      <c r="R513" s="332"/>
      <c r="S513" s="128" t="s">
        <v>315</v>
      </c>
      <c r="T513" s="129">
        <f t="shared" si="2465"/>
        <v>1</v>
      </c>
      <c r="U513" s="325"/>
      <c r="V513" s="325"/>
      <c r="W513" s="203" t="s">
        <v>2632</v>
      </c>
      <c r="X513" s="324"/>
      <c r="Y513" s="329"/>
      <c r="Z513" s="206">
        <f t="shared" si="2470"/>
        <v>4</v>
      </c>
      <c r="AA513" s="203" t="s">
        <v>318</v>
      </c>
      <c r="AB513" s="203"/>
      <c r="AC513" s="329"/>
      <c r="AD513" s="325"/>
      <c r="AE513" s="202">
        <f t="shared" si="2473"/>
        <v>1</v>
      </c>
      <c r="AF513" s="203" t="s">
        <v>295</v>
      </c>
      <c r="AG513" s="203" t="s">
        <v>2639</v>
      </c>
      <c r="AH513" s="329"/>
      <c r="AI513" s="325"/>
      <c r="AJ513" s="202">
        <f t="shared" si="2476"/>
        <v>1</v>
      </c>
      <c r="AK513" s="203" t="s">
        <v>292</v>
      </c>
      <c r="AL513" s="203" t="s">
        <v>299</v>
      </c>
      <c r="AM513" s="329"/>
      <c r="AN513" s="325"/>
      <c r="AO513" s="202">
        <f t="shared" si="2479"/>
        <v>1</v>
      </c>
      <c r="AP513" s="203" t="s">
        <v>614</v>
      </c>
      <c r="AQ513" s="325"/>
      <c r="AR513" s="325"/>
      <c r="AS513" s="327"/>
      <c r="AT513" s="327"/>
      <c r="AU513" s="323"/>
      <c r="AV513" s="323"/>
      <c r="AW513" s="203" t="s">
        <v>89</v>
      </c>
      <c r="AX513" s="203"/>
      <c r="AY513" s="131"/>
      <c r="AZ513" s="131"/>
      <c r="BA513" s="201"/>
      <c r="BB513" s="145"/>
      <c r="BC513" s="145"/>
      <c r="BD513" s="145"/>
      <c r="BE513" s="145"/>
      <c r="BF513" s="145"/>
      <c r="BG513" s="145"/>
      <c r="BH513" s="145"/>
    </row>
    <row r="514" spans="1:60" s="174" customFormat="1" ht="63.75" hidden="1" customHeight="1" x14ac:dyDescent="0.2">
      <c r="A514" s="324"/>
      <c r="B514" s="324"/>
      <c r="C514" s="325"/>
      <c r="D514" s="336"/>
      <c r="E514" s="325"/>
      <c r="F514" s="324"/>
      <c r="G514" s="203"/>
      <c r="H514" s="203"/>
      <c r="I514" s="127"/>
      <c r="J514" s="324"/>
      <c r="K514" s="324"/>
      <c r="L514" s="324"/>
      <c r="M514" s="324"/>
      <c r="N514" s="324"/>
      <c r="O514" s="332"/>
      <c r="P514" s="324"/>
      <c r="Q514" s="332"/>
      <c r="R514" s="332"/>
      <c r="S514" s="128" t="s">
        <v>315</v>
      </c>
      <c r="T514" s="129">
        <f t="shared" si="2465"/>
        <v>1</v>
      </c>
      <c r="U514" s="325"/>
      <c r="V514" s="325"/>
      <c r="W514" s="203" t="s">
        <v>2633</v>
      </c>
      <c r="X514" s="324"/>
      <c r="Y514" s="329"/>
      <c r="Z514" s="206">
        <f t="shared" si="2470"/>
        <v>2</v>
      </c>
      <c r="AA514" s="203" t="s">
        <v>319</v>
      </c>
      <c r="AB514" s="203"/>
      <c r="AC514" s="329"/>
      <c r="AD514" s="325"/>
      <c r="AE514" s="202">
        <f t="shared" si="2473"/>
        <v>1</v>
      </c>
      <c r="AF514" s="203" t="s">
        <v>295</v>
      </c>
      <c r="AG514" s="203" t="s">
        <v>2640</v>
      </c>
      <c r="AH514" s="329"/>
      <c r="AI514" s="325"/>
      <c r="AJ514" s="202">
        <f t="shared" si="2476"/>
        <v>1</v>
      </c>
      <c r="AK514" s="203" t="s">
        <v>292</v>
      </c>
      <c r="AL514" s="203" t="s">
        <v>306</v>
      </c>
      <c r="AM514" s="329"/>
      <c r="AN514" s="325"/>
      <c r="AO514" s="202">
        <f t="shared" si="2479"/>
        <v>1</v>
      </c>
      <c r="AP514" s="203" t="s">
        <v>614</v>
      </c>
      <c r="AQ514" s="325"/>
      <c r="AR514" s="325"/>
      <c r="AS514" s="327"/>
      <c r="AT514" s="327"/>
      <c r="AU514" s="323"/>
      <c r="AV514" s="323"/>
      <c r="AW514" s="203" t="s">
        <v>89</v>
      </c>
      <c r="AX514" s="203"/>
      <c r="AY514" s="131"/>
      <c r="AZ514" s="131"/>
      <c r="BA514" s="201"/>
      <c r="BB514" s="145"/>
      <c r="BC514" s="145"/>
      <c r="BD514" s="145"/>
      <c r="BE514" s="145"/>
      <c r="BF514" s="145"/>
      <c r="BG514" s="145"/>
      <c r="BH514" s="145"/>
    </row>
    <row r="515" spans="1:60" s="174" customFormat="1" ht="63.75" hidden="1" customHeight="1" x14ac:dyDescent="0.2">
      <c r="A515" s="324">
        <v>169</v>
      </c>
      <c r="B515" s="324" t="s">
        <v>538</v>
      </c>
      <c r="C515" s="325" t="str">
        <f t="shared" ref="C515" si="2494">+VLOOKUP(B515,$A$568:$B$606,2,0)</f>
        <v>MARTHA LEONOR MARULANDA ANGEL</v>
      </c>
      <c r="D515" s="336" t="s">
        <v>164</v>
      </c>
      <c r="E515" s="325"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4" t="s">
        <v>264</v>
      </c>
      <c r="G515" s="203" t="s">
        <v>261</v>
      </c>
      <c r="H515" s="203" t="s">
        <v>262</v>
      </c>
      <c r="I515" s="203" t="s">
        <v>2616</v>
      </c>
      <c r="J515" s="324" t="s">
        <v>107</v>
      </c>
      <c r="K515" s="378" t="s">
        <v>2622</v>
      </c>
      <c r="L515" s="375" t="s">
        <v>2628</v>
      </c>
      <c r="M515" s="324" t="s">
        <v>2629</v>
      </c>
      <c r="N515" s="324" t="s">
        <v>127</v>
      </c>
      <c r="O515" s="332">
        <f t="shared" ref="O515" si="2495">IF(N515="ALTA",5,IF(N515="MEDIO ALTA",4,IF(N515="MEDIA",3,IF(N515="MEDIO BAJA",2,IF(N515="BAJA",1,0)))))</f>
        <v>1</v>
      </c>
      <c r="P515" s="324" t="s">
        <v>140</v>
      </c>
      <c r="Q515" s="332">
        <f t="shared" si="2414"/>
        <v>3</v>
      </c>
      <c r="R515" s="332">
        <f t="shared" si="2415"/>
        <v>3</v>
      </c>
      <c r="S515" s="128" t="s">
        <v>315</v>
      </c>
      <c r="T515" s="129">
        <f t="shared" ref="T515:T529" si="2496">IF(S515=$S$542,1,IF(S515=$S$538,5,IF(S515=$S$539,4,IF(S515=$S$540,3,IF(S515=$S$541,2,0)))))</f>
        <v>1</v>
      </c>
      <c r="U515" s="325">
        <f t="shared" ref="U515" si="2497">ROUND(AVERAGEIF(T515:T517,"&gt;0"),0)</f>
        <v>1</v>
      </c>
      <c r="V515" s="325">
        <f t="shared" ref="V515" si="2498">U515*0.6</f>
        <v>0.6</v>
      </c>
      <c r="W515" s="203" t="s">
        <v>2634</v>
      </c>
      <c r="X515" s="324">
        <f t="shared" ref="X515" si="2499">IF(S515="No_existen",5*$X$10,Y515*$X$10)</f>
        <v>0.2</v>
      </c>
      <c r="Y515" s="329">
        <f t="shared" ref="Y515" si="2500">ROUND(AVERAGEIF(Z515:Z517,"&gt;0"),0)</f>
        <v>4</v>
      </c>
      <c r="Z515" s="206">
        <f t="shared" si="2470"/>
        <v>4</v>
      </c>
      <c r="AA515" s="203" t="s">
        <v>318</v>
      </c>
      <c r="AB515" s="203"/>
      <c r="AC515" s="329">
        <f t="shared" ref="AC515" si="2501">IF(S515="No_existen",5*$AC$10,AD515*$AC$10)</f>
        <v>0.15</v>
      </c>
      <c r="AD515" s="325">
        <f t="shared" ref="AD515" si="2502">ROUND(AVERAGEIF(AE515:AE517,"&gt;0"),0)</f>
        <v>1</v>
      </c>
      <c r="AE515" s="202">
        <f t="shared" si="2473"/>
        <v>1</v>
      </c>
      <c r="AF515" s="203" t="s">
        <v>295</v>
      </c>
      <c r="AG515" s="203" t="s">
        <v>2641</v>
      </c>
      <c r="AH515" s="329">
        <f t="shared" ref="AH515" si="2503">IF(S515="No_existen",5*$AH$10,AI515*$AH$10)</f>
        <v>0.1</v>
      </c>
      <c r="AI515" s="325">
        <f t="shared" ref="AI515" si="2504">ROUND(AVERAGEIF(AJ515:AJ517,"&gt;0"),0)</f>
        <v>1</v>
      </c>
      <c r="AJ515" s="202">
        <f t="shared" si="2476"/>
        <v>1</v>
      </c>
      <c r="AK515" s="203" t="s">
        <v>292</v>
      </c>
      <c r="AL515" s="203" t="s">
        <v>303</v>
      </c>
      <c r="AM515" s="329">
        <f t="shared" ref="AM515" si="2505">IF(S515="No_existen",5*$AM$10,AN515*$AM$10)</f>
        <v>0.1</v>
      </c>
      <c r="AN515" s="325">
        <f t="shared" ref="AN515" si="2506">ROUND(AVERAGEIF(AO515:AO517,"&gt;0"),0)</f>
        <v>1</v>
      </c>
      <c r="AO515" s="202">
        <f t="shared" si="2479"/>
        <v>1</v>
      </c>
      <c r="AP515" s="203" t="s">
        <v>614</v>
      </c>
      <c r="AQ515" s="325">
        <f t="shared" si="2492"/>
        <v>2</v>
      </c>
      <c r="AR515" s="325" t="str">
        <f t="shared" ref="AR515:AR521" si="2507">IF(AQ515&lt;1.5,"FUERTE",IF(AND(AQ515&gt;=1.5,AQ515&lt;2.5),"ACEPTABLE",IF(AQ515&gt;=5,"INEXISTENTE","DÉBIL")))</f>
        <v>ACEPTABLE</v>
      </c>
      <c r="AS515" s="327">
        <f t="shared" si="2428"/>
        <v>6</v>
      </c>
      <c r="AT515" s="327" t="str">
        <f t="shared" si="2493"/>
        <v>LEVE</v>
      </c>
      <c r="AU515" s="323" t="s">
        <v>2647</v>
      </c>
      <c r="AV515" s="323">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4"/>
      <c r="B516" s="324"/>
      <c r="C516" s="325"/>
      <c r="D516" s="336"/>
      <c r="E516" s="325"/>
      <c r="F516" s="324"/>
      <c r="G516" s="203" t="s">
        <v>261</v>
      </c>
      <c r="H516" s="203" t="s">
        <v>41</v>
      </c>
      <c r="I516" s="203" t="s">
        <v>2617</v>
      </c>
      <c r="J516" s="324"/>
      <c r="K516" s="379"/>
      <c r="L516" s="375"/>
      <c r="M516" s="324"/>
      <c r="N516" s="324"/>
      <c r="O516" s="332"/>
      <c r="P516" s="324"/>
      <c r="Q516" s="332"/>
      <c r="R516" s="332"/>
      <c r="S516" s="128" t="s">
        <v>315</v>
      </c>
      <c r="T516" s="129">
        <f t="shared" si="2496"/>
        <v>1</v>
      </c>
      <c r="U516" s="325"/>
      <c r="V516" s="325"/>
      <c r="W516" s="203" t="s">
        <v>2635</v>
      </c>
      <c r="X516" s="324"/>
      <c r="Y516" s="329"/>
      <c r="Z516" s="206">
        <f t="shared" si="2470"/>
        <v>4</v>
      </c>
      <c r="AA516" s="203" t="s">
        <v>318</v>
      </c>
      <c r="AB516" s="203"/>
      <c r="AC516" s="329"/>
      <c r="AD516" s="325"/>
      <c r="AE516" s="202">
        <f t="shared" si="2473"/>
        <v>1</v>
      </c>
      <c r="AF516" s="203" t="s">
        <v>295</v>
      </c>
      <c r="AG516" s="203" t="s">
        <v>2642</v>
      </c>
      <c r="AH516" s="329"/>
      <c r="AI516" s="325"/>
      <c r="AJ516" s="202">
        <f t="shared" si="2476"/>
        <v>1</v>
      </c>
      <c r="AK516" s="203" t="s">
        <v>292</v>
      </c>
      <c r="AL516" s="203" t="s">
        <v>302</v>
      </c>
      <c r="AM516" s="329"/>
      <c r="AN516" s="325"/>
      <c r="AO516" s="202">
        <f t="shared" si="2479"/>
        <v>1</v>
      </c>
      <c r="AP516" s="203" t="s">
        <v>614</v>
      </c>
      <c r="AQ516" s="325"/>
      <c r="AR516" s="325"/>
      <c r="AS516" s="327"/>
      <c r="AT516" s="327"/>
      <c r="AU516" s="323"/>
      <c r="AV516" s="323"/>
      <c r="AW516" s="203" t="s">
        <v>89</v>
      </c>
      <c r="AX516" s="203"/>
      <c r="AY516" s="131"/>
      <c r="AZ516" s="131"/>
      <c r="BA516" s="201"/>
      <c r="BB516" s="145"/>
      <c r="BC516" s="145"/>
      <c r="BD516" s="145"/>
      <c r="BE516" s="145"/>
      <c r="BF516" s="145"/>
      <c r="BG516" s="145"/>
      <c r="BH516" s="145"/>
    </row>
    <row r="517" spans="1:60" s="174" customFormat="1" ht="63.75" hidden="1" customHeight="1" x14ac:dyDescent="0.2">
      <c r="A517" s="324"/>
      <c r="B517" s="324"/>
      <c r="C517" s="325"/>
      <c r="D517" s="336"/>
      <c r="E517" s="325"/>
      <c r="F517" s="324"/>
      <c r="G517" s="203" t="s">
        <v>260</v>
      </c>
      <c r="H517" s="203" t="s">
        <v>36</v>
      </c>
      <c r="I517" s="203" t="s">
        <v>2618</v>
      </c>
      <c r="J517" s="324"/>
      <c r="K517" s="379"/>
      <c r="L517" s="375"/>
      <c r="M517" s="324"/>
      <c r="N517" s="324"/>
      <c r="O517" s="332"/>
      <c r="P517" s="324"/>
      <c r="Q517" s="332"/>
      <c r="R517" s="332"/>
      <c r="S517" s="128" t="s">
        <v>315</v>
      </c>
      <c r="T517" s="129">
        <f t="shared" si="2496"/>
        <v>1</v>
      </c>
      <c r="U517" s="325"/>
      <c r="V517" s="325"/>
      <c r="W517" s="203" t="s">
        <v>2636</v>
      </c>
      <c r="X517" s="324"/>
      <c r="Y517" s="329"/>
      <c r="Z517" s="206">
        <f t="shared" si="2470"/>
        <v>4</v>
      </c>
      <c r="AA517" s="203" t="s">
        <v>318</v>
      </c>
      <c r="AB517" s="203"/>
      <c r="AC517" s="329"/>
      <c r="AD517" s="325"/>
      <c r="AE517" s="202">
        <f t="shared" si="2473"/>
        <v>1</v>
      </c>
      <c r="AF517" s="203" t="s">
        <v>295</v>
      </c>
      <c r="AG517" s="203" t="s">
        <v>2643</v>
      </c>
      <c r="AH517" s="329"/>
      <c r="AI517" s="325"/>
      <c r="AJ517" s="202">
        <f t="shared" si="2476"/>
        <v>1</v>
      </c>
      <c r="AK517" s="203" t="s">
        <v>292</v>
      </c>
      <c r="AL517" s="203" t="s">
        <v>299</v>
      </c>
      <c r="AM517" s="329"/>
      <c r="AN517" s="325"/>
      <c r="AO517" s="202">
        <f t="shared" si="2479"/>
        <v>1</v>
      </c>
      <c r="AP517" s="203" t="s">
        <v>614</v>
      </c>
      <c r="AQ517" s="325"/>
      <c r="AR517" s="325"/>
      <c r="AS517" s="327"/>
      <c r="AT517" s="327"/>
      <c r="AU517" s="323"/>
      <c r="AV517" s="323"/>
      <c r="AW517" s="203" t="s">
        <v>89</v>
      </c>
      <c r="AX517" s="203"/>
      <c r="AY517" s="131"/>
      <c r="AZ517" s="131"/>
      <c r="BA517" s="201"/>
      <c r="BB517" s="145"/>
      <c r="BC517" s="145"/>
      <c r="BD517" s="145"/>
      <c r="BE517" s="145"/>
      <c r="BF517" s="145"/>
      <c r="BG517" s="145"/>
      <c r="BH517" s="145"/>
    </row>
    <row r="518" spans="1:60" s="174" customFormat="1" ht="63.75" hidden="1" customHeight="1" x14ac:dyDescent="0.2">
      <c r="A518" s="324">
        <v>170</v>
      </c>
      <c r="B518" s="324" t="s">
        <v>158</v>
      </c>
      <c r="C518" s="325" t="str">
        <f t="shared" ref="C518" si="2508">+VLOOKUP(B518,$A$568:$B$606,2,0)</f>
        <v>FRANCISCO ANTORIO URIBE GOMEZ</v>
      </c>
      <c r="D518" s="336" t="s">
        <v>162</v>
      </c>
      <c r="E518" s="325"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4" t="s">
        <v>265</v>
      </c>
      <c r="G518" s="277" t="s">
        <v>260</v>
      </c>
      <c r="H518" s="277" t="s">
        <v>37</v>
      </c>
      <c r="I518" s="127" t="s">
        <v>2949</v>
      </c>
      <c r="J518" s="324" t="s">
        <v>111</v>
      </c>
      <c r="K518" s="380" t="s">
        <v>2959</v>
      </c>
      <c r="L518" s="337" t="s">
        <v>2960</v>
      </c>
      <c r="M518" s="337" t="s">
        <v>2961</v>
      </c>
      <c r="N518" s="324" t="s">
        <v>127</v>
      </c>
      <c r="O518" s="332">
        <f t="shared" ref="O518" si="2509">IF(N518="ALTA",5,IF(N518="MEDIO ALTA",4,IF(N518="MEDIA",3,IF(N518="MEDIO BAJA",2,IF(N518="BAJA",1,0)))))</f>
        <v>1</v>
      </c>
      <c r="P518" s="324" t="s">
        <v>139</v>
      </c>
      <c r="Q518" s="332">
        <f t="shared" si="2414"/>
        <v>5</v>
      </c>
      <c r="R518" s="332">
        <f t="shared" si="2415"/>
        <v>5</v>
      </c>
      <c r="S518" s="128" t="s">
        <v>386</v>
      </c>
      <c r="T518" s="129">
        <f t="shared" si="2496"/>
        <v>4</v>
      </c>
      <c r="U518" s="325">
        <f t="shared" ref="U518" si="2510">ROUND(AVERAGEIF(T518:T520,"&gt;0"),0)</f>
        <v>3</v>
      </c>
      <c r="V518" s="325">
        <f t="shared" ref="V518" si="2511">U518*0.6</f>
        <v>1.7999999999999998</v>
      </c>
      <c r="W518" s="277" t="s">
        <v>2971</v>
      </c>
      <c r="X518" s="324">
        <f t="shared" ref="X518" si="2512">IF(S518="No_existen",5*$X$10,Y518*$X$10)</f>
        <v>0.2</v>
      </c>
      <c r="Y518" s="329">
        <f t="shared" ref="Y518" si="2513">ROUND(AVERAGEIF(Z518:Z520,"&gt;0"),0)</f>
        <v>4</v>
      </c>
      <c r="Z518" s="206">
        <f t="shared" si="2470"/>
        <v>4</v>
      </c>
      <c r="AA518" s="277" t="s">
        <v>318</v>
      </c>
      <c r="AB518" s="203"/>
      <c r="AC518" s="329">
        <f t="shared" ref="AC518" si="2514">IF(S518="No_existen",5*$AC$10,AD518*$AC$10)</f>
        <v>0.15</v>
      </c>
      <c r="AD518" s="325">
        <f t="shared" ref="AD518" si="2515">ROUND(AVERAGEIF(AE518:AE520,"&gt;0"),0)</f>
        <v>1</v>
      </c>
      <c r="AE518" s="202">
        <f t="shared" si="2473"/>
        <v>1</v>
      </c>
      <c r="AF518" s="203" t="s">
        <v>295</v>
      </c>
      <c r="AG518" s="203"/>
      <c r="AH518" s="329">
        <f t="shared" ref="AH518" si="2516">IF(S518="No_existen",5*$AH$10,AI518*$AH$10)</f>
        <v>0.30000000000000004</v>
      </c>
      <c r="AI518" s="325">
        <f t="shared" ref="AI518" si="2517">ROUND(AVERAGEIF(AJ518:AJ520,"&gt;0"),0)</f>
        <v>3</v>
      </c>
      <c r="AJ518" s="202">
        <f t="shared" si="2476"/>
        <v>4</v>
      </c>
      <c r="AK518" s="203" t="s">
        <v>296</v>
      </c>
      <c r="AL518" s="203" t="s">
        <v>307</v>
      </c>
      <c r="AM518" s="329">
        <f t="shared" ref="AM518" si="2518">IF(S518="No_existen",5*$AM$10,AN518*$AM$10)</f>
        <v>0.1</v>
      </c>
      <c r="AN518" s="325">
        <f t="shared" ref="AN518" si="2519">ROUND(AVERAGEIF(AO518:AO520,"&gt;0"),0)</f>
        <v>1</v>
      </c>
      <c r="AO518" s="202">
        <f t="shared" si="2479"/>
        <v>1</v>
      </c>
      <c r="AP518" s="203" t="s">
        <v>614</v>
      </c>
      <c r="AQ518" s="325">
        <f t="shared" si="2492"/>
        <v>2</v>
      </c>
      <c r="AR518" s="325" t="str">
        <f t="shared" si="2507"/>
        <v>ACEPTABLE</v>
      </c>
      <c r="AS518" s="327">
        <f t="shared" si="2428"/>
        <v>10</v>
      </c>
      <c r="AT518" s="327" t="str">
        <f t="shared" ref="AT518:AT521" si="2520">IF(AS518&gt;=36,"GRAVE", IF(AS518&lt;=10, "LEVE", "MODERADO"))</f>
        <v>LEVE</v>
      </c>
      <c r="AU518" s="380" t="s">
        <v>2977</v>
      </c>
      <c r="AV518" s="384">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4"/>
      <c r="B519" s="324"/>
      <c r="C519" s="325"/>
      <c r="D519" s="336"/>
      <c r="E519" s="325"/>
      <c r="F519" s="324"/>
      <c r="G519" s="277" t="s">
        <v>260</v>
      </c>
      <c r="H519" s="277" t="s">
        <v>37</v>
      </c>
      <c r="I519" s="127" t="s">
        <v>2950</v>
      </c>
      <c r="J519" s="324"/>
      <c r="K519" s="337"/>
      <c r="L519" s="337"/>
      <c r="M519" s="337"/>
      <c r="N519" s="324"/>
      <c r="O519" s="332"/>
      <c r="P519" s="324"/>
      <c r="Q519" s="332"/>
      <c r="R519" s="332"/>
      <c r="S519" s="128" t="s">
        <v>315</v>
      </c>
      <c r="T519" s="129">
        <f t="shared" si="2496"/>
        <v>1</v>
      </c>
      <c r="U519" s="325"/>
      <c r="V519" s="325"/>
      <c r="W519" s="277" t="s">
        <v>2972</v>
      </c>
      <c r="X519" s="324"/>
      <c r="Y519" s="329"/>
      <c r="Z519" s="206">
        <f t="shared" si="2470"/>
        <v>4</v>
      </c>
      <c r="AA519" s="277" t="s">
        <v>318</v>
      </c>
      <c r="AB519" s="203"/>
      <c r="AC519" s="329"/>
      <c r="AD519" s="325"/>
      <c r="AE519" s="202">
        <f t="shared" si="2473"/>
        <v>1</v>
      </c>
      <c r="AF519" s="203" t="s">
        <v>295</v>
      </c>
      <c r="AG519" s="205"/>
      <c r="AH519" s="329"/>
      <c r="AI519" s="325"/>
      <c r="AJ519" s="202">
        <f t="shared" si="2476"/>
        <v>1</v>
      </c>
      <c r="AK519" s="203" t="s">
        <v>292</v>
      </c>
      <c r="AL519" s="203" t="s">
        <v>2976</v>
      </c>
      <c r="AM519" s="329"/>
      <c r="AN519" s="325"/>
      <c r="AO519" s="202">
        <f t="shared" si="2479"/>
        <v>1</v>
      </c>
      <c r="AP519" s="203" t="s">
        <v>614</v>
      </c>
      <c r="AQ519" s="325"/>
      <c r="AR519" s="325"/>
      <c r="AS519" s="327"/>
      <c r="AT519" s="327"/>
      <c r="AU519" s="380"/>
      <c r="AV519" s="380"/>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4"/>
      <c r="B520" s="324"/>
      <c r="C520" s="325"/>
      <c r="D520" s="336"/>
      <c r="E520" s="325"/>
      <c r="F520" s="324"/>
      <c r="G520" s="277"/>
      <c r="H520" s="277"/>
      <c r="I520" s="127"/>
      <c r="J520" s="324"/>
      <c r="K520" s="337"/>
      <c r="L520" s="337"/>
      <c r="M520" s="337"/>
      <c r="N520" s="324"/>
      <c r="O520" s="332"/>
      <c r="P520" s="324"/>
      <c r="Q520" s="332"/>
      <c r="R520" s="332"/>
      <c r="S520" s="128"/>
      <c r="T520" s="129">
        <f t="shared" si="2496"/>
        <v>0</v>
      </c>
      <c r="U520" s="325"/>
      <c r="V520" s="325"/>
      <c r="W520" s="203"/>
      <c r="X520" s="324"/>
      <c r="Y520" s="329"/>
      <c r="Z520" s="206">
        <f t="shared" si="2470"/>
        <v>0</v>
      </c>
      <c r="AA520" s="203"/>
      <c r="AB520" s="203"/>
      <c r="AC520" s="329"/>
      <c r="AD520" s="325"/>
      <c r="AE520" s="202">
        <f t="shared" si="2473"/>
        <v>0</v>
      </c>
      <c r="AF520" s="203"/>
      <c r="AG520" s="205"/>
      <c r="AH520" s="329"/>
      <c r="AI520" s="325"/>
      <c r="AJ520" s="202">
        <f t="shared" si="2476"/>
        <v>0</v>
      </c>
      <c r="AK520" s="203"/>
      <c r="AL520" s="203"/>
      <c r="AM520" s="329"/>
      <c r="AN520" s="325"/>
      <c r="AO520" s="202">
        <f t="shared" si="2479"/>
        <v>0</v>
      </c>
      <c r="AP520" s="203"/>
      <c r="AQ520" s="325"/>
      <c r="AR520" s="325"/>
      <c r="AS520" s="327"/>
      <c r="AT520" s="327"/>
      <c r="AU520" s="380"/>
      <c r="AV520" s="380"/>
      <c r="AW520" s="203"/>
      <c r="AX520" s="203"/>
      <c r="AY520" s="131"/>
      <c r="AZ520" s="131"/>
      <c r="BA520" s="201"/>
      <c r="BB520" s="145"/>
      <c r="BC520" s="145"/>
      <c r="BD520" s="145"/>
      <c r="BE520" s="145"/>
      <c r="BF520" s="145"/>
      <c r="BG520" s="145"/>
      <c r="BH520" s="145"/>
    </row>
    <row r="521" spans="1:60" s="174" customFormat="1" ht="63.75" hidden="1" customHeight="1" x14ac:dyDescent="0.2">
      <c r="A521" s="324">
        <v>171</v>
      </c>
      <c r="B521" s="324" t="s">
        <v>158</v>
      </c>
      <c r="C521" s="325" t="str">
        <f t="shared" ref="C521" si="2521">+VLOOKUP(B521,$A$568:$B$606,2,0)</f>
        <v>FRANCISCO ANTORIO URIBE GOMEZ</v>
      </c>
      <c r="D521" s="336" t="s">
        <v>162</v>
      </c>
      <c r="E521" s="325"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4" t="s">
        <v>265</v>
      </c>
      <c r="G521" s="277" t="s">
        <v>260</v>
      </c>
      <c r="H521" s="277" t="s">
        <v>37</v>
      </c>
      <c r="I521" s="127" t="s">
        <v>2951</v>
      </c>
      <c r="J521" s="324" t="s">
        <v>108</v>
      </c>
      <c r="K521" s="381" t="s">
        <v>2962</v>
      </c>
      <c r="L521" s="324" t="s">
        <v>2963</v>
      </c>
      <c r="M521" s="324" t="s">
        <v>2964</v>
      </c>
      <c r="N521" s="324" t="s">
        <v>127</v>
      </c>
      <c r="O521" s="332">
        <f t="shared" ref="O521" si="2522">IF(N521="ALTA",5,IF(N521="MEDIO ALTA",4,IF(N521="MEDIA",3,IF(N521="MEDIO BAJA",2,IF(N521="BAJA",1,0)))))</f>
        <v>1</v>
      </c>
      <c r="P521" s="324" t="s">
        <v>139</v>
      </c>
      <c r="Q521" s="332">
        <f t="shared" si="2414"/>
        <v>5</v>
      </c>
      <c r="R521" s="332">
        <f t="shared" si="2415"/>
        <v>5</v>
      </c>
      <c r="S521" s="128" t="s">
        <v>277</v>
      </c>
      <c r="T521" s="129">
        <f t="shared" si="2496"/>
        <v>5</v>
      </c>
      <c r="U521" s="325">
        <f t="shared" ref="U521" si="2523">ROUND(AVERAGEIF(T521:T523,"&gt;0"),0)</f>
        <v>4</v>
      </c>
      <c r="V521" s="325">
        <f t="shared" ref="V521" si="2524">U521*0.6</f>
        <v>2.4</v>
      </c>
      <c r="W521" s="203"/>
      <c r="X521" s="324">
        <f t="shared" ref="X521" si="2525">IF(S521="No_existen",5*$X$10,Y521*$X$10)</f>
        <v>0.25</v>
      </c>
      <c r="Y521" s="329">
        <f t="shared" ref="Y521" si="2526">ROUND(AVERAGEIF(Z521:Z523,"&gt;0"),0)</f>
        <v>5</v>
      </c>
      <c r="Z521" s="206">
        <f t="shared" si="2470"/>
        <v>5</v>
      </c>
      <c r="AA521" s="203"/>
      <c r="AB521" s="203"/>
      <c r="AC521" s="329">
        <f t="shared" ref="AC521" si="2527">IF(S521="No_existen",5*$AC$10,AD521*$AC$10)</f>
        <v>0.75</v>
      </c>
      <c r="AD521" s="325">
        <f t="shared" ref="AD521" si="2528">ROUND(AVERAGEIF(AE521:AE523,"&gt;0"),0)</f>
        <v>4</v>
      </c>
      <c r="AE521" s="202">
        <f t="shared" si="2473"/>
        <v>5</v>
      </c>
      <c r="AF521" s="203"/>
      <c r="AG521" s="205"/>
      <c r="AH521" s="329">
        <f t="shared" ref="AH521" si="2529">IF(S521="No_existen",5*$AH$10,AI521*$AH$10)</f>
        <v>0.5</v>
      </c>
      <c r="AI521" s="325">
        <f t="shared" ref="AI521" si="2530">ROUND(AVERAGEIF(AJ521:AJ523,"&gt;0"),0)</f>
        <v>4</v>
      </c>
      <c r="AJ521" s="202">
        <f t="shared" si="2476"/>
        <v>5</v>
      </c>
      <c r="AK521" s="203"/>
      <c r="AL521" s="203"/>
      <c r="AM521" s="329">
        <f t="shared" ref="AM521" si="2531">IF(S521="No_existen",5*$AM$10,AN521*$AM$10)</f>
        <v>0.5</v>
      </c>
      <c r="AN521" s="325">
        <f t="shared" ref="AN521" si="2532">ROUND(AVERAGEIF(AO521:AO523,"&gt;0"),0)</f>
        <v>5</v>
      </c>
      <c r="AO521" s="202">
        <f t="shared" si="2479"/>
        <v>5</v>
      </c>
      <c r="AP521" s="203"/>
      <c r="AQ521" s="325">
        <f t="shared" ref="AQ521" si="2533">ROUND(AVERAGE(U521,Y521,AD521,AI521,AN521),0)</f>
        <v>4</v>
      </c>
      <c r="AR521" s="325" t="str">
        <f t="shared" si="2507"/>
        <v>DÉBIL</v>
      </c>
      <c r="AS521" s="327">
        <f t="shared" si="2428"/>
        <v>20</v>
      </c>
      <c r="AT521" s="327" t="str">
        <f t="shared" si="2520"/>
        <v>MODERADO</v>
      </c>
      <c r="AU521" s="323" t="s">
        <v>2978</v>
      </c>
      <c r="AV521" s="322">
        <v>0</v>
      </c>
      <c r="AW521" s="203"/>
      <c r="AX521" s="203"/>
      <c r="AY521" s="131"/>
      <c r="AZ521" s="131"/>
      <c r="BA521" s="201"/>
      <c r="BB521" s="145"/>
      <c r="BC521" s="145"/>
      <c r="BD521" s="145"/>
      <c r="BE521" s="145"/>
      <c r="BF521" s="145"/>
      <c r="BG521" s="145"/>
      <c r="BH521" s="145"/>
    </row>
    <row r="522" spans="1:60" s="174" customFormat="1" ht="63.75" hidden="1" customHeight="1" x14ac:dyDescent="0.2">
      <c r="A522" s="324"/>
      <c r="B522" s="324"/>
      <c r="C522" s="325"/>
      <c r="D522" s="336"/>
      <c r="E522" s="325"/>
      <c r="F522" s="324"/>
      <c r="G522" s="277" t="s">
        <v>260</v>
      </c>
      <c r="H522" s="277" t="s">
        <v>226</v>
      </c>
      <c r="I522" s="127" t="s">
        <v>2952</v>
      </c>
      <c r="J522" s="324"/>
      <c r="K522" s="324"/>
      <c r="L522" s="324"/>
      <c r="M522" s="324"/>
      <c r="N522" s="324"/>
      <c r="O522" s="332"/>
      <c r="P522" s="324"/>
      <c r="Q522" s="332"/>
      <c r="R522" s="332"/>
      <c r="S522" s="128" t="s">
        <v>277</v>
      </c>
      <c r="T522" s="129">
        <f t="shared" si="2496"/>
        <v>5</v>
      </c>
      <c r="U522" s="325"/>
      <c r="V522" s="325"/>
      <c r="W522" s="203"/>
      <c r="X522" s="324"/>
      <c r="Y522" s="329"/>
      <c r="Z522" s="206">
        <f t="shared" si="2470"/>
        <v>5</v>
      </c>
      <c r="AA522" s="203"/>
      <c r="AB522" s="203"/>
      <c r="AC522" s="329"/>
      <c r="AD522" s="325"/>
      <c r="AE522" s="202">
        <f t="shared" si="2473"/>
        <v>5</v>
      </c>
      <c r="AF522" s="203"/>
      <c r="AG522" s="205"/>
      <c r="AH522" s="329"/>
      <c r="AI522" s="325"/>
      <c r="AJ522" s="202">
        <f t="shared" si="2476"/>
        <v>5</v>
      </c>
      <c r="AK522" s="203"/>
      <c r="AL522" s="203"/>
      <c r="AM522" s="329"/>
      <c r="AN522" s="325"/>
      <c r="AO522" s="202">
        <f t="shared" si="2479"/>
        <v>5</v>
      </c>
      <c r="AP522" s="203"/>
      <c r="AQ522" s="325"/>
      <c r="AR522" s="325"/>
      <c r="AS522" s="327"/>
      <c r="AT522" s="327"/>
      <c r="AU522" s="323"/>
      <c r="AV522" s="323"/>
      <c r="AW522" s="203"/>
      <c r="AX522" s="203"/>
      <c r="AY522" s="131"/>
      <c r="AZ522" s="131"/>
      <c r="BA522" s="201"/>
      <c r="BB522" s="145"/>
      <c r="BC522" s="145"/>
      <c r="BD522" s="145"/>
      <c r="BE522" s="145"/>
      <c r="BF522" s="145"/>
      <c r="BG522" s="145"/>
      <c r="BH522" s="145"/>
    </row>
    <row r="523" spans="1:60" s="174" customFormat="1" ht="63.75" hidden="1" customHeight="1" x14ac:dyDescent="0.2">
      <c r="A523" s="324"/>
      <c r="B523" s="324"/>
      <c r="C523" s="325"/>
      <c r="D523" s="336"/>
      <c r="E523" s="325"/>
      <c r="F523" s="324"/>
      <c r="G523" s="277" t="s">
        <v>261</v>
      </c>
      <c r="H523" s="277" t="s">
        <v>40</v>
      </c>
      <c r="I523" s="127" t="s">
        <v>2953</v>
      </c>
      <c r="J523" s="324"/>
      <c r="K523" s="324"/>
      <c r="L523" s="324"/>
      <c r="M523" s="324"/>
      <c r="N523" s="324"/>
      <c r="O523" s="332"/>
      <c r="P523" s="324"/>
      <c r="Q523" s="332"/>
      <c r="R523" s="332"/>
      <c r="S523" s="128" t="s">
        <v>314</v>
      </c>
      <c r="T523" s="129">
        <f t="shared" si="2496"/>
        <v>2</v>
      </c>
      <c r="U523" s="325"/>
      <c r="V523" s="325"/>
      <c r="W523" s="277" t="s">
        <v>2973</v>
      </c>
      <c r="X523" s="324"/>
      <c r="Y523" s="329"/>
      <c r="Z523" s="206">
        <f t="shared" si="2470"/>
        <v>4</v>
      </c>
      <c r="AA523" s="277" t="s">
        <v>318</v>
      </c>
      <c r="AB523" s="203"/>
      <c r="AC523" s="329"/>
      <c r="AD523" s="325"/>
      <c r="AE523" s="202">
        <f t="shared" si="2473"/>
        <v>1</v>
      </c>
      <c r="AF523" s="203" t="s">
        <v>295</v>
      </c>
      <c r="AG523" s="277" t="s">
        <v>2975</v>
      </c>
      <c r="AH523" s="329"/>
      <c r="AI523" s="325"/>
      <c r="AJ523" s="202">
        <f t="shared" si="2476"/>
        <v>1</v>
      </c>
      <c r="AK523" s="203" t="s">
        <v>292</v>
      </c>
      <c r="AL523" s="203" t="s">
        <v>307</v>
      </c>
      <c r="AM523" s="329"/>
      <c r="AN523" s="325"/>
      <c r="AO523" s="202">
        <f t="shared" si="2479"/>
        <v>4</v>
      </c>
      <c r="AP523" s="203" t="s">
        <v>613</v>
      </c>
      <c r="AQ523" s="325"/>
      <c r="AR523" s="325"/>
      <c r="AS523" s="327"/>
      <c r="AT523" s="327"/>
      <c r="AU523" s="323"/>
      <c r="AV523" s="323"/>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4">
        <v>172</v>
      </c>
      <c r="B524" s="324" t="s">
        <v>158</v>
      </c>
      <c r="C524" s="325" t="str">
        <f t="shared" ref="C524:C527" si="2534">+VLOOKUP(B524,$A$568:$B$606,2,0)</f>
        <v>FRANCISCO ANTORIO URIBE GOMEZ</v>
      </c>
      <c r="D524" s="336" t="s">
        <v>162</v>
      </c>
      <c r="E524" s="325"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4" t="s">
        <v>265</v>
      </c>
      <c r="G524" s="277" t="s">
        <v>261</v>
      </c>
      <c r="H524" s="277" t="s">
        <v>262</v>
      </c>
      <c r="I524" s="127" t="s">
        <v>2954</v>
      </c>
      <c r="J524" s="324" t="s">
        <v>142</v>
      </c>
      <c r="K524" s="381" t="s">
        <v>2965</v>
      </c>
      <c r="L524" s="324" t="s">
        <v>2966</v>
      </c>
      <c r="M524" s="324" t="s">
        <v>2967</v>
      </c>
      <c r="N524" s="324" t="s">
        <v>127</v>
      </c>
      <c r="O524" s="332">
        <f t="shared" ref="O524" si="2535">IF(N524="ALTA",5,IF(N524="MEDIO ALTA",4,IF(N524="MEDIA",3,IF(N524="MEDIO BAJA",2,IF(N524="BAJA",1,0)))))</f>
        <v>1</v>
      </c>
      <c r="P524" s="324" t="s">
        <v>209</v>
      </c>
      <c r="Q524" s="333">
        <f t="shared" si="2414"/>
        <v>4</v>
      </c>
      <c r="R524" s="333">
        <f t="shared" si="2415"/>
        <v>4</v>
      </c>
      <c r="S524" s="128" t="s">
        <v>277</v>
      </c>
      <c r="T524" s="186">
        <f t="shared" si="2496"/>
        <v>5</v>
      </c>
      <c r="U524" s="326">
        <f t="shared" ref="U524" si="2536">ROUND(AVERAGEIF(T524:T526,"&gt;0"),0)</f>
        <v>5</v>
      </c>
      <c r="V524" s="326">
        <f t="shared" ref="V524" si="2537">U524*0.6</f>
        <v>3</v>
      </c>
      <c r="W524" s="216"/>
      <c r="X524" s="331">
        <f t="shared" ref="X524" si="2538">IF(S524="No_existen",5*$X$10,Y524*$X$10)</f>
        <v>0.25</v>
      </c>
      <c r="Y524" s="330">
        <f t="shared" ref="Y524" si="2539">ROUND(AVERAGEIF(Z524:Z526,"&gt;0"),0)</f>
        <v>5</v>
      </c>
      <c r="Z524" s="215">
        <f t="shared" si="2470"/>
        <v>5</v>
      </c>
      <c r="AA524" s="216"/>
      <c r="AB524" s="216"/>
      <c r="AC524" s="330">
        <f t="shared" ref="AC524" si="2540">IF(S524="No_existen",5*$AC$10,AD524*$AC$10)</f>
        <v>0.75</v>
      </c>
      <c r="AD524" s="326">
        <f t="shared" ref="AD524" si="2541">ROUND(AVERAGEIF(AE524:AE526,"&gt;0"),0)</f>
        <v>5</v>
      </c>
      <c r="AE524" s="214">
        <f t="shared" si="2473"/>
        <v>5</v>
      </c>
      <c r="AF524" s="216"/>
      <c r="AG524" s="187"/>
      <c r="AH524" s="330">
        <f t="shared" ref="AH524" si="2542">IF(S524="No_existen",5*$AH$10,AI524*$AH$10)</f>
        <v>0.5</v>
      </c>
      <c r="AI524" s="326">
        <f t="shared" ref="AI524" si="2543">ROUND(AVERAGEIF(AJ524:AJ526,"&gt;0"),0)</f>
        <v>5</v>
      </c>
      <c r="AJ524" s="214">
        <f t="shared" si="2476"/>
        <v>5</v>
      </c>
      <c r="AK524" s="216"/>
      <c r="AL524" s="216"/>
      <c r="AM524" s="330">
        <f t="shared" ref="AM524" si="2544">IF(S524="No_existen",5*$AM$10,AN524*$AM$10)</f>
        <v>0.5</v>
      </c>
      <c r="AN524" s="326">
        <f t="shared" ref="AN524" si="2545">ROUND(AVERAGEIF(AO524:AO526,"&gt;0"),0)</f>
        <v>5</v>
      </c>
      <c r="AO524" s="214">
        <f t="shared" si="2479"/>
        <v>5</v>
      </c>
      <c r="AP524" s="216"/>
      <c r="AQ524" s="326">
        <f t="shared" ref="AQ524:AQ527" si="2546">ROUND(AVERAGE(U524,Y524,AD524,AI524,AN524),0)</f>
        <v>5</v>
      </c>
      <c r="AR524" s="326" t="str">
        <f t="shared" ref="AR524:AR527" si="2547">IF(AQ524&lt;1.5,"FUERTE",IF(AND(AQ524&gt;=1.5,AQ524&lt;2.5),"ACEPTABLE",IF(AQ524&gt;=5,"INEXISTENTE","DÉBIL")))</f>
        <v>INEXISTENTE</v>
      </c>
      <c r="AS524" s="328">
        <f t="shared" si="2428"/>
        <v>20</v>
      </c>
      <c r="AT524" s="328" t="str">
        <f t="shared" ref="AT524:AT527" si="2548">IF(AS524&gt;=36,"GRAVE", IF(AS524&lt;=10, "LEVE", "MODERADO"))</f>
        <v>MODERADO</v>
      </c>
      <c r="AU524" s="323" t="s">
        <v>2979</v>
      </c>
      <c r="AV524" s="322">
        <v>0</v>
      </c>
      <c r="AW524" s="216"/>
      <c r="AX524" s="216"/>
      <c r="AY524" s="231"/>
      <c r="AZ524" s="231"/>
      <c r="BA524" s="217"/>
      <c r="BB524" s="188"/>
      <c r="BC524" s="188"/>
      <c r="BD524" s="188"/>
      <c r="BE524" s="188"/>
      <c r="BF524" s="188"/>
      <c r="BG524" s="188"/>
      <c r="BH524" s="188"/>
    </row>
    <row r="525" spans="1:60" s="189" customFormat="1" ht="56.25" hidden="1" customHeight="1" x14ac:dyDescent="0.2">
      <c r="A525" s="324"/>
      <c r="B525" s="324"/>
      <c r="C525" s="325"/>
      <c r="D525" s="336"/>
      <c r="E525" s="325"/>
      <c r="F525" s="324"/>
      <c r="G525" s="277" t="s">
        <v>260</v>
      </c>
      <c r="H525" s="277" t="s">
        <v>226</v>
      </c>
      <c r="I525" s="127" t="s">
        <v>2955</v>
      </c>
      <c r="J525" s="324"/>
      <c r="K525" s="324"/>
      <c r="L525" s="324"/>
      <c r="M525" s="324"/>
      <c r="N525" s="324"/>
      <c r="O525" s="332"/>
      <c r="P525" s="324"/>
      <c r="Q525" s="333"/>
      <c r="R525" s="333"/>
      <c r="S525" s="128" t="s">
        <v>277</v>
      </c>
      <c r="T525" s="186">
        <f t="shared" si="2496"/>
        <v>5</v>
      </c>
      <c r="U525" s="326"/>
      <c r="V525" s="326"/>
      <c r="W525" s="216"/>
      <c r="X525" s="331"/>
      <c r="Y525" s="330"/>
      <c r="Z525" s="215">
        <f t="shared" si="2470"/>
        <v>5</v>
      </c>
      <c r="AA525" s="216"/>
      <c r="AB525" s="216"/>
      <c r="AC525" s="330"/>
      <c r="AD525" s="326"/>
      <c r="AE525" s="214">
        <f t="shared" si="2473"/>
        <v>5</v>
      </c>
      <c r="AF525" s="216"/>
      <c r="AG525" s="187"/>
      <c r="AH525" s="330"/>
      <c r="AI525" s="326"/>
      <c r="AJ525" s="214">
        <f t="shared" si="2476"/>
        <v>5</v>
      </c>
      <c r="AK525" s="216"/>
      <c r="AL525" s="216"/>
      <c r="AM525" s="330"/>
      <c r="AN525" s="326"/>
      <c r="AO525" s="214">
        <f t="shared" si="2479"/>
        <v>5</v>
      </c>
      <c r="AP525" s="216"/>
      <c r="AQ525" s="326"/>
      <c r="AR525" s="326"/>
      <c r="AS525" s="328"/>
      <c r="AT525" s="328"/>
      <c r="AU525" s="323"/>
      <c r="AV525" s="323"/>
      <c r="AW525" s="216"/>
      <c r="AX525" s="216"/>
      <c r="AY525" s="231"/>
      <c r="AZ525" s="231"/>
      <c r="BA525" s="217"/>
      <c r="BB525" s="188"/>
      <c r="BC525" s="188"/>
      <c r="BD525" s="188"/>
      <c r="BE525" s="188"/>
      <c r="BF525" s="188"/>
      <c r="BG525" s="188"/>
      <c r="BH525" s="188"/>
    </row>
    <row r="526" spans="1:60" s="189" customFormat="1" ht="56.25" hidden="1" customHeight="1" x14ac:dyDescent="0.2">
      <c r="A526" s="324"/>
      <c r="B526" s="324"/>
      <c r="C526" s="325"/>
      <c r="D526" s="336"/>
      <c r="E526" s="325"/>
      <c r="F526" s="324"/>
      <c r="G526" s="277" t="s">
        <v>260</v>
      </c>
      <c r="H526" s="277" t="s">
        <v>226</v>
      </c>
      <c r="I526" s="127" t="s">
        <v>2956</v>
      </c>
      <c r="J526" s="324"/>
      <c r="K526" s="324"/>
      <c r="L526" s="324"/>
      <c r="M526" s="324"/>
      <c r="N526" s="324"/>
      <c r="O526" s="332"/>
      <c r="P526" s="324"/>
      <c r="Q526" s="333"/>
      <c r="R526" s="333"/>
      <c r="S526" s="128" t="s">
        <v>277</v>
      </c>
      <c r="T526" s="186">
        <f t="shared" si="2496"/>
        <v>5</v>
      </c>
      <c r="U526" s="326"/>
      <c r="V526" s="326"/>
      <c r="W526" s="216"/>
      <c r="X526" s="331"/>
      <c r="Y526" s="330"/>
      <c r="Z526" s="215">
        <f t="shared" si="2470"/>
        <v>5</v>
      </c>
      <c r="AA526" s="216"/>
      <c r="AB526" s="216"/>
      <c r="AC526" s="330"/>
      <c r="AD526" s="326"/>
      <c r="AE526" s="214">
        <f t="shared" si="2473"/>
        <v>5</v>
      </c>
      <c r="AF526" s="216"/>
      <c r="AG526" s="187"/>
      <c r="AH526" s="330"/>
      <c r="AI526" s="326"/>
      <c r="AJ526" s="214">
        <f t="shared" si="2476"/>
        <v>5</v>
      </c>
      <c r="AK526" s="216"/>
      <c r="AL526" s="216"/>
      <c r="AM526" s="330"/>
      <c r="AN526" s="326"/>
      <c r="AO526" s="214">
        <f t="shared" si="2479"/>
        <v>5</v>
      </c>
      <c r="AP526" s="216"/>
      <c r="AQ526" s="326"/>
      <c r="AR526" s="326"/>
      <c r="AS526" s="328"/>
      <c r="AT526" s="328"/>
      <c r="AU526" s="323"/>
      <c r="AV526" s="323"/>
      <c r="AW526" s="216"/>
      <c r="AX526" s="216"/>
      <c r="AY526" s="231"/>
      <c r="AZ526" s="232"/>
      <c r="BA526" s="217"/>
    </row>
    <row r="527" spans="1:60" s="190" customFormat="1" ht="56.25" hidden="1" customHeight="1" x14ac:dyDescent="0.2">
      <c r="A527" s="324">
        <v>173</v>
      </c>
      <c r="B527" s="324" t="s">
        <v>158</v>
      </c>
      <c r="C527" s="325" t="str">
        <f t="shared" si="2534"/>
        <v>FRANCISCO ANTORIO URIBE GOMEZ</v>
      </c>
      <c r="D527" s="336" t="s">
        <v>162</v>
      </c>
      <c r="E527" s="325"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4" t="s">
        <v>265</v>
      </c>
      <c r="G527" s="277" t="s">
        <v>260</v>
      </c>
      <c r="H527" s="277" t="s">
        <v>37</v>
      </c>
      <c r="I527" s="127" t="s">
        <v>2957</v>
      </c>
      <c r="J527" s="324" t="s">
        <v>108</v>
      </c>
      <c r="K527" s="380" t="s">
        <v>2968</v>
      </c>
      <c r="L527" s="337" t="s">
        <v>2969</v>
      </c>
      <c r="M527" s="337" t="s">
        <v>2970</v>
      </c>
      <c r="N527" s="324" t="s">
        <v>127</v>
      </c>
      <c r="O527" s="332">
        <f t="shared" ref="O527" si="2549">IF(N527="ALTA",5,IF(N527="MEDIO ALTA",4,IF(N527="MEDIA",3,IF(N527="MEDIO BAJA",2,IF(N527="BAJA",1,0)))))</f>
        <v>1</v>
      </c>
      <c r="P527" s="324" t="s">
        <v>139</v>
      </c>
      <c r="Q527" s="333">
        <f t="shared" si="2414"/>
        <v>5</v>
      </c>
      <c r="R527" s="333">
        <f t="shared" ref="R527" si="2550">Q527*O527</f>
        <v>5</v>
      </c>
      <c r="S527" s="128" t="s">
        <v>277</v>
      </c>
      <c r="T527" s="186">
        <f t="shared" si="2496"/>
        <v>5</v>
      </c>
      <c r="U527" s="326">
        <f t="shared" ref="U527" si="2551">ROUND(AVERAGEIF(T527:T529,"&gt;0"),0)</f>
        <v>4</v>
      </c>
      <c r="V527" s="326">
        <f t="shared" ref="V527" si="2552">U527*0.6</f>
        <v>2.4</v>
      </c>
      <c r="W527" s="216"/>
      <c r="X527" s="331">
        <f t="shared" ref="X527" si="2553">IF(S527="No_existen",5*$X$10,Y527*$X$10)</f>
        <v>0.25</v>
      </c>
      <c r="Y527" s="330">
        <f t="shared" ref="Y527" si="2554">ROUND(AVERAGEIF(Z527:Z529,"&gt;0"),0)</f>
        <v>5</v>
      </c>
      <c r="Z527" s="215">
        <f t="shared" si="2470"/>
        <v>5</v>
      </c>
      <c r="AA527" s="216"/>
      <c r="AB527" s="216"/>
      <c r="AC527" s="330">
        <f t="shared" ref="AC527" si="2555">IF(S527="No_existen",5*$AC$10,AD527*$AC$10)</f>
        <v>0.75</v>
      </c>
      <c r="AD527" s="326">
        <f t="shared" ref="AD527" si="2556">ROUND(AVERAGEIF(AE527:AE529,"&gt;0"),0)</f>
        <v>3</v>
      </c>
      <c r="AE527" s="214">
        <f t="shared" si="2473"/>
        <v>5</v>
      </c>
      <c r="AF527" s="216"/>
      <c r="AG527" s="187"/>
      <c r="AH527" s="330">
        <f t="shared" ref="AH527" si="2557">IF(S527="No_existen",5*$AH$10,AI527*$AH$10)</f>
        <v>0.5</v>
      </c>
      <c r="AI527" s="326">
        <f t="shared" ref="AI527" si="2558">ROUND(AVERAGEIF(AJ527:AJ529,"&gt;0"),0)</f>
        <v>3</v>
      </c>
      <c r="AJ527" s="214">
        <f t="shared" si="2476"/>
        <v>5</v>
      </c>
      <c r="AK527" s="216"/>
      <c r="AL527" s="216"/>
      <c r="AM527" s="330">
        <f t="shared" ref="AM527" si="2559">IF(S527="No_existen",5*$AM$10,AN527*$AM$10)</f>
        <v>0.5</v>
      </c>
      <c r="AN527" s="326">
        <f t="shared" ref="AN527" si="2560">ROUND(AVERAGEIF(AO527:AO529,"&gt;0"),0)</f>
        <v>3</v>
      </c>
      <c r="AO527" s="214">
        <f t="shared" si="2479"/>
        <v>5</v>
      </c>
      <c r="AP527" s="216"/>
      <c r="AQ527" s="326">
        <f t="shared" si="2546"/>
        <v>4</v>
      </c>
      <c r="AR527" s="326" t="str">
        <f t="shared" si="2547"/>
        <v>DÉBIL</v>
      </c>
      <c r="AS527" s="328">
        <f t="shared" ref="AS527" si="2561">IF(R527=0,0,ROUND((R527*AQ527),0))</f>
        <v>20</v>
      </c>
      <c r="AT527" s="328" t="str">
        <f t="shared" si="2548"/>
        <v>MODERADO</v>
      </c>
      <c r="AU527" s="323" t="s">
        <v>2980</v>
      </c>
      <c r="AV527" s="322">
        <v>0</v>
      </c>
      <c r="AW527" s="216"/>
      <c r="AX527" s="216"/>
      <c r="AY527" s="231"/>
      <c r="AZ527" s="232"/>
      <c r="BA527" s="217"/>
    </row>
    <row r="528" spans="1:60" s="122" customFormat="1" ht="56.25" hidden="1" customHeight="1" x14ac:dyDescent="0.2">
      <c r="A528" s="324"/>
      <c r="B528" s="324"/>
      <c r="C528" s="325"/>
      <c r="D528" s="336"/>
      <c r="E528" s="325"/>
      <c r="F528" s="324"/>
      <c r="G528" s="277" t="s">
        <v>260</v>
      </c>
      <c r="H528" s="277" t="s">
        <v>37</v>
      </c>
      <c r="I528" s="127" t="s">
        <v>2958</v>
      </c>
      <c r="J528" s="324"/>
      <c r="K528" s="337"/>
      <c r="L528" s="337"/>
      <c r="M528" s="337"/>
      <c r="N528" s="324"/>
      <c r="O528" s="332"/>
      <c r="P528" s="324"/>
      <c r="Q528" s="333"/>
      <c r="R528" s="333"/>
      <c r="S528" s="128" t="s">
        <v>321</v>
      </c>
      <c r="T528" s="129">
        <f t="shared" si="2496"/>
        <v>3</v>
      </c>
      <c r="U528" s="326"/>
      <c r="V528" s="326"/>
      <c r="W528" s="277" t="s">
        <v>2974</v>
      </c>
      <c r="X528" s="331"/>
      <c r="Y528" s="330"/>
      <c r="Z528" s="279">
        <f t="shared" si="2470"/>
        <v>4</v>
      </c>
      <c r="AA528" s="277" t="s">
        <v>318</v>
      </c>
      <c r="AB528" s="277"/>
      <c r="AC528" s="330"/>
      <c r="AD528" s="326"/>
      <c r="AE528" s="275">
        <f t="shared" si="2473"/>
        <v>1</v>
      </c>
      <c r="AF528" s="277" t="s">
        <v>295</v>
      </c>
      <c r="AG528" s="276"/>
      <c r="AH528" s="330"/>
      <c r="AI528" s="326"/>
      <c r="AJ528" s="275">
        <f t="shared" si="2476"/>
        <v>1</v>
      </c>
      <c r="AK528" s="277" t="s">
        <v>292</v>
      </c>
      <c r="AL528" s="277" t="s">
        <v>306</v>
      </c>
      <c r="AM528" s="330"/>
      <c r="AN528" s="326"/>
      <c r="AO528" s="275">
        <f t="shared" si="2479"/>
        <v>1</v>
      </c>
      <c r="AP528" s="277" t="s">
        <v>614</v>
      </c>
      <c r="AQ528" s="326"/>
      <c r="AR528" s="326"/>
      <c r="AS528" s="328"/>
      <c r="AT528" s="328"/>
      <c r="AU528" s="323"/>
      <c r="AV528" s="323"/>
      <c r="AW528" s="277" t="s">
        <v>90</v>
      </c>
      <c r="AX528" s="277" t="s">
        <v>2984</v>
      </c>
      <c r="AY528" s="130">
        <v>45657</v>
      </c>
      <c r="AZ528" s="250"/>
      <c r="BA528" s="274"/>
    </row>
    <row r="529" spans="1:108" s="190" customFormat="1" ht="56.25" hidden="1" customHeight="1" x14ac:dyDescent="0.2">
      <c r="A529" s="324"/>
      <c r="B529" s="324"/>
      <c r="C529" s="325"/>
      <c r="D529" s="336"/>
      <c r="E529" s="325"/>
      <c r="F529" s="324"/>
      <c r="G529" s="277"/>
      <c r="H529" s="232"/>
      <c r="I529" s="232"/>
      <c r="J529" s="324"/>
      <c r="K529" s="337"/>
      <c r="L529" s="337"/>
      <c r="M529" s="337"/>
      <c r="N529" s="324"/>
      <c r="O529" s="332"/>
      <c r="P529" s="324"/>
      <c r="Q529" s="333"/>
      <c r="R529" s="333"/>
      <c r="S529" s="185"/>
      <c r="T529" s="186">
        <f t="shared" si="2496"/>
        <v>0</v>
      </c>
      <c r="U529" s="326"/>
      <c r="V529" s="326"/>
      <c r="W529" s="216"/>
      <c r="X529" s="331"/>
      <c r="Y529" s="330"/>
      <c r="Z529" s="215">
        <f t="shared" si="2470"/>
        <v>0</v>
      </c>
      <c r="AA529" s="216"/>
      <c r="AB529" s="216"/>
      <c r="AC529" s="330"/>
      <c r="AD529" s="326"/>
      <c r="AE529" s="214">
        <f t="shared" si="2473"/>
        <v>0</v>
      </c>
      <c r="AF529" s="216"/>
      <c r="AG529" s="187"/>
      <c r="AH529" s="330"/>
      <c r="AI529" s="326"/>
      <c r="AJ529" s="214">
        <f t="shared" si="2476"/>
        <v>0</v>
      </c>
      <c r="AK529" s="216"/>
      <c r="AL529" s="216"/>
      <c r="AM529" s="330"/>
      <c r="AN529" s="326"/>
      <c r="AO529" s="214">
        <f t="shared" si="2479"/>
        <v>0</v>
      </c>
      <c r="AP529" s="216"/>
      <c r="AQ529" s="326"/>
      <c r="AR529" s="326"/>
      <c r="AS529" s="328"/>
      <c r="AT529" s="328"/>
      <c r="AU529" s="323"/>
      <c r="AV529" s="323"/>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50" t="s">
        <v>283</v>
      </c>
      <c r="AX537" s="350"/>
      <c r="AY537" s="350"/>
      <c r="AZ537" s="236"/>
      <c r="BA537" s="236" t="s">
        <v>157</v>
      </c>
      <c r="BC537" s="192" t="s">
        <v>286</v>
      </c>
      <c r="BD537" s="193" t="s">
        <v>285</v>
      </c>
      <c r="BE537" s="192" t="s">
        <v>434</v>
      </c>
      <c r="BF537" s="192" t="s">
        <v>448</v>
      </c>
      <c r="BG537" s="192" t="s">
        <v>157</v>
      </c>
      <c r="BH537" s="192" t="s">
        <v>287</v>
      </c>
      <c r="BJ537" s="348" t="s">
        <v>288</v>
      </c>
      <c r="BK537" s="348"/>
      <c r="BL537" s="348"/>
      <c r="BM537" s="348"/>
      <c r="BN537" s="348"/>
      <c r="BO537" s="348"/>
      <c r="BP537" s="348"/>
      <c r="BQ537" s="348"/>
      <c r="BR537" s="348"/>
      <c r="BS537" s="348"/>
      <c r="BT537" s="348"/>
      <c r="BU537" s="348"/>
      <c r="BV537" s="348"/>
      <c r="BW537" s="348"/>
      <c r="BX537" s="348"/>
      <c r="BY537" s="348"/>
      <c r="BZ537" s="348"/>
      <c r="CA537" s="348"/>
      <c r="CB537" s="348"/>
      <c r="CD537" s="348" t="s">
        <v>289</v>
      </c>
      <c r="CE537" s="348"/>
      <c r="CF537" s="348"/>
      <c r="CG537" s="348"/>
      <c r="CH537" s="348"/>
      <c r="CI537" s="348"/>
      <c r="CJ537" s="348"/>
      <c r="CK537" s="348"/>
      <c r="CL537" s="348"/>
      <c r="CM537" s="348"/>
      <c r="CO537" s="348" t="s">
        <v>290</v>
      </c>
      <c r="CP537" s="348"/>
      <c r="CQ537" s="348"/>
      <c r="CR537" s="348"/>
      <c r="CS537" s="348"/>
      <c r="CT537" s="348"/>
      <c r="CU537" s="348"/>
      <c r="CV537" s="348"/>
      <c r="CW537" s="348"/>
      <c r="CX537" s="193"/>
      <c r="CZ537" s="348" t="s">
        <v>548</v>
      </c>
      <c r="DA537" s="348"/>
      <c r="DB537" s="348"/>
      <c r="DC537" s="348"/>
      <c r="DD537" s="348"/>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50" t="s">
        <v>26</v>
      </c>
      <c r="L544" s="350"/>
      <c r="M544" s="350"/>
      <c r="N544" s="350"/>
      <c r="O544" s="350"/>
      <c r="P544" s="350"/>
      <c r="Q544" s="350"/>
      <c r="R544" s="350"/>
      <c r="S544" s="350"/>
      <c r="T544" s="350"/>
      <c r="U544" s="350"/>
      <c r="V544" s="350"/>
      <c r="W544" s="350"/>
      <c r="X544" s="350"/>
      <c r="Y544" s="350"/>
      <c r="Z544" s="350"/>
      <c r="AA544" s="350"/>
      <c r="AB544" s="350"/>
      <c r="AC544" s="350"/>
      <c r="AD544" s="350"/>
      <c r="AE544" s="350"/>
      <c r="AF544" s="350"/>
      <c r="AG544" s="350"/>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48" t="s">
        <v>370</v>
      </c>
      <c r="BD546" s="348"/>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i1n3BexKpAcHXaC6QnLiT5NBjnUSvbuAdHXcpimWJvtKxQIzwSPU5Z485X3s2gSQqt1nuAUsnABWp8Mvnk3Ceg==" saltValue="aFfheYlK3ozdPl+a8tHqXw==" spinCount="100000" sheet="1" selectLockedCells="1" selectUnlockedCells="1"/>
  <autoFilter ref="A8:BA529">
    <filterColumn colId="3">
      <filters>
        <filter val="DIRECCIONAMIENTO_INSTITUCIONAL"/>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51" t="s">
        <v>67</v>
      </c>
      <c r="F2" s="351"/>
      <c r="G2" s="351"/>
      <c r="H2" s="351"/>
      <c r="I2" s="351"/>
      <c r="J2" s="351"/>
      <c r="K2" s="351"/>
      <c r="L2" s="351"/>
      <c r="M2" s="351"/>
      <c r="N2" s="351"/>
      <c r="O2" s="245"/>
      <c r="P2" s="245"/>
      <c r="Q2" s="245"/>
      <c r="R2" s="246" t="s">
        <v>426</v>
      </c>
      <c r="S2" s="136">
        <v>9</v>
      </c>
    </row>
    <row r="3" spans="1:19" s="220" customFormat="1" ht="26.25" x14ac:dyDescent="0.2">
      <c r="A3" s="219"/>
      <c r="E3" s="351" t="s">
        <v>56</v>
      </c>
      <c r="F3" s="351"/>
      <c r="G3" s="351"/>
      <c r="H3" s="351"/>
      <c r="I3" s="351"/>
      <c r="J3" s="351"/>
      <c r="K3" s="351"/>
      <c r="L3" s="351"/>
      <c r="M3" s="351"/>
      <c r="N3" s="351"/>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49" t="s">
        <v>54</v>
      </c>
      <c r="B8" s="349" t="s">
        <v>540</v>
      </c>
      <c r="C8" s="349" t="s">
        <v>541</v>
      </c>
      <c r="D8" s="349" t="s">
        <v>74</v>
      </c>
      <c r="E8" s="349"/>
      <c r="F8" s="349"/>
      <c r="G8" s="349"/>
      <c r="H8" s="349"/>
      <c r="I8" s="349" t="s">
        <v>72</v>
      </c>
      <c r="J8" s="349" t="s">
        <v>2</v>
      </c>
      <c r="K8" s="349" t="s">
        <v>94</v>
      </c>
      <c r="L8" s="349" t="s">
        <v>9</v>
      </c>
      <c r="M8" s="349"/>
      <c r="N8" s="349"/>
      <c r="O8" s="349" t="s">
        <v>3</v>
      </c>
      <c r="P8" s="349" t="s">
        <v>10</v>
      </c>
      <c r="Q8" s="349"/>
      <c r="R8" s="349"/>
      <c r="S8" s="349" t="s">
        <v>3</v>
      </c>
    </row>
    <row r="9" spans="1:19" s="154" customFormat="1" x14ac:dyDescent="0.2">
      <c r="A9" s="349"/>
      <c r="B9" s="349"/>
      <c r="C9" s="349"/>
      <c r="D9" s="211" t="s">
        <v>70</v>
      </c>
      <c r="E9" s="211" t="s">
        <v>4</v>
      </c>
      <c r="F9" s="211" t="s">
        <v>0</v>
      </c>
      <c r="G9" s="211" t="s">
        <v>55</v>
      </c>
      <c r="H9" s="211" t="s">
        <v>1</v>
      </c>
      <c r="I9" s="349"/>
      <c r="J9" s="349"/>
      <c r="K9" s="349"/>
      <c r="L9" s="349"/>
      <c r="M9" s="349"/>
      <c r="N9" s="349"/>
      <c r="O9" s="349"/>
      <c r="P9" s="349"/>
      <c r="Q9" s="349"/>
      <c r="R9" s="349"/>
      <c r="S9" s="349"/>
    </row>
    <row r="10" spans="1:19" ht="88.5" hidden="1" customHeight="1" x14ac:dyDescent="0.2">
      <c r="A10" s="324">
        <v>1</v>
      </c>
      <c r="B10" s="332" t="str">
        <f>'01-Mapa de riesgo-UO'!D11</f>
        <v>DOCENCIA</v>
      </c>
      <c r="C10" s="33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204" t="str">
        <f>'01-Mapa de riesgo-UO'!AW11</f>
        <v>ASUMIR</v>
      </c>
      <c r="K10" s="332" t="str">
        <f t="shared" ref="K10" si="0">IF(I10="GRAVE","Debe formularse",IF(I10="MODERADO", "Si el proceso lo requiere","NO"))</f>
        <v>NO</v>
      </c>
      <c r="L10" s="324" t="s">
        <v>557</v>
      </c>
      <c r="M10" s="324"/>
      <c r="N10" s="324"/>
      <c r="O10" s="324" t="s">
        <v>557</v>
      </c>
      <c r="P10" s="324" t="s">
        <v>557</v>
      </c>
      <c r="Q10" s="324"/>
      <c r="R10" s="324"/>
      <c r="S10" s="324" t="s">
        <v>557</v>
      </c>
    </row>
    <row r="11" spans="1:19" ht="88.5" hidden="1" customHeight="1" x14ac:dyDescent="0.2">
      <c r="A11" s="324"/>
      <c r="B11" s="332"/>
      <c r="C11" s="332"/>
      <c r="D11" s="332"/>
      <c r="E11" s="332"/>
      <c r="F11" s="332"/>
      <c r="G11" s="52" t="str">
        <f>'01-Mapa de riesgo-UO'!I12</f>
        <v>Cambios de las normas que rigen los procesos de renovación de registro calificado</v>
      </c>
      <c r="H11" s="332"/>
      <c r="I11" s="385"/>
      <c r="J11" s="204" t="str">
        <f>'01-Mapa de riesgo-UO'!AW12</f>
        <v>ASUMIR</v>
      </c>
      <c r="K11" s="332"/>
      <c r="L11" s="324"/>
      <c r="M11" s="324"/>
      <c r="N11" s="324"/>
      <c r="O11" s="324"/>
      <c r="P11" s="324"/>
      <c r="Q11" s="324"/>
      <c r="R11" s="324"/>
      <c r="S11" s="324"/>
    </row>
    <row r="12" spans="1:19" ht="88.5" hidden="1" customHeight="1" x14ac:dyDescent="0.2">
      <c r="A12" s="324"/>
      <c r="B12" s="332"/>
      <c r="C12" s="332"/>
      <c r="D12" s="332"/>
      <c r="E12" s="332"/>
      <c r="F12" s="332"/>
      <c r="G12" s="52">
        <f>'01-Mapa de riesgo-UO'!I13</f>
        <v>0</v>
      </c>
      <c r="H12" s="332"/>
      <c r="I12" s="385"/>
      <c r="J12" s="204" t="str">
        <f>'01-Mapa de riesgo-UO'!AW13</f>
        <v>ASUMIR</v>
      </c>
      <c r="K12" s="332"/>
      <c r="L12" s="324"/>
      <c r="M12" s="324"/>
      <c r="N12" s="324"/>
      <c r="O12" s="324"/>
      <c r="P12" s="324"/>
      <c r="Q12" s="324"/>
      <c r="R12" s="324"/>
      <c r="S12" s="324"/>
    </row>
    <row r="13" spans="1:19" ht="88.5" hidden="1" customHeight="1" x14ac:dyDescent="0.2">
      <c r="A13" s="324">
        <v>2</v>
      </c>
      <c r="B13" s="332" t="str">
        <f>'01-Mapa de riesgo-UO'!D14</f>
        <v>INVESTIGACIÓN_E_INNOVACIÓN</v>
      </c>
      <c r="C13" s="33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32" t="str">
        <f t="shared" ref="K13:K22" si="1">IF(I13="GRAVE","Debe formularse",IF(I13="MODERADO", "Si el proceso lo requiere","NO"))</f>
        <v>Si el proceso lo requiere</v>
      </c>
      <c r="L13" s="324"/>
      <c r="M13" s="324"/>
      <c r="N13" s="324"/>
      <c r="O13" s="324"/>
      <c r="P13" s="324"/>
      <c r="Q13" s="324"/>
      <c r="R13" s="324"/>
      <c r="S13" s="324"/>
    </row>
    <row r="14" spans="1:19" ht="88.5" hidden="1" customHeight="1" x14ac:dyDescent="0.2">
      <c r="A14" s="324"/>
      <c r="B14" s="332"/>
      <c r="C14" s="332"/>
      <c r="D14" s="332"/>
      <c r="E14" s="332"/>
      <c r="F14" s="332"/>
      <c r="G14" s="52" t="str">
        <f>'01-Mapa de riesgo-UO'!I15</f>
        <v>Desactualización de la información del Grupo de Investigación en la plataforma de Colciencias</v>
      </c>
      <c r="H14" s="332"/>
      <c r="I14" s="385"/>
      <c r="J14" s="204" t="str">
        <f>'01-Mapa de riesgo-UO'!AW15</f>
        <v>REDUCIR</v>
      </c>
      <c r="K14" s="332"/>
      <c r="L14" s="324"/>
      <c r="M14" s="324"/>
      <c r="N14" s="324"/>
      <c r="O14" s="324"/>
      <c r="P14" s="324"/>
      <c r="Q14" s="324"/>
      <c r="R14" s="324"/>
      <c r="S14" s="324"/>
    </row>
    <row r="15" spans="1:19" ht="88.5" hidden="1" customHeight="1" x14ac:dyDescent="0.2">
      <c r="A15" s="324"/>
      <c r="B15" s="332"/>
      <c r="C15" s="332"/>
      <c r="D15" s="332"/>
      <c r="E15" s="332"/>
      <c r="F15" s="332"/>
      <c r="G15" s="52" t="str">
        <f>'01-Mapa de riesgo-UO'!I16</f>
        <v>Poca claridad en las lineas de investigación a ser apoyadas por la Institución para el otorgamiento de recuros que soporte el proceso de los grupos</v>
      </c>
      <c r="H15" s="332"/>
      <c r="I15" s="385"/>
      <c r="J15" s="204" t="str">
        <f>'01-Mapa de riesgo-UO'!AW16</f>
        <v>REDUCIR</v>
      </c>
      <c r="K15" s="332"/>
      <c r="L15" s="324"/>
      <c r="M15" s="324"/>
      <c r="N15" s="324"/>
      <c r="O15" s="324"/>
      <c r="P15" s="324"/>
      <c r="Q15" s="324"/>
      <c r="R15" s="324"/>
      <c r="S15" s="324"/>
    </row>
    <row r="16" spans="1:19" ht="88.5" hidden="1" customHeight="1" x14ac:dyDescent="0.2">
      <c r="A16" s="324">
        <v>3</v>
      </c>
      <c r="B16" s="332" t="str">
        <f>'01-Mapa de riesgo-UO'!D17</f>
        <v>EXTENSIÓN_PROYECCIÓN_SOCIAL</v>
      </c>
      <c r="C16" s="33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204" t="str">
        <f>'01-Mapa de riesgo-UO'!AW17</f>
        <v>ASUMIR</v>
      </c>
      <c r="K16" s="332" t="str">
        <f t="shared" si="1"/>
        <v>NO</v>
      </c>
      <c r="L16" s="324"/>
      <c r="M16" s="324"/>
      <c r="N16" s="324"/>
      <c r="O16" s="324"/>
      <c r="P16" s="324"/>
      <c r="Q16" s="324"/>
      <c r="R16" s="324"/>
      <c r="S16" s="324"/>
    </row>
    <row r="17" spans="1:19" ht="88.5" hidden="1" customHeight="1" x14ac:dyDescent="0.2">
      <c r="A17" s="324"/>
      <c r="B17" s="332"/>
      <c r="C17" s="332"/>
      <c r="D17" s="332"/>
      <c r="E17" s="332"/>
      <c r="F17" s="332"/>
      <c r="G17" s="52" t="str">
        <f>'01-Mapa de riesgo-UO'!I18</f>
        <v>Desinteres por formular o participar en las actividades de extensión de la facultad y la universidad</v>
      </c>
      <c r="H17" s="332"/>
      <c r="I17" s="385"/>
      <c r="J17" s="204" t="str">
        <f>'01-Mapa de riesgo-UO'!AW18</f>
        <v>ASUMIR</v>
      </c>
      <c r="K17" s="332"/>
      <c r="L17" s="324"/>
      <c r="M17" s="324"/>
      <c r="N17" s="324"/>
      <c r="O17" s="324"/>
      <c r="P17" s="324"/>
      <c r="Q17" s="324"/>
      <c r="R17" s="324"/>
      <c r="S17" s="324"/>
    </row>
    <row r="18" spans="1:19" ht="88.5" hidden="1" customHeight="1" x14ac:dyDescent="0.2">
      <c r="A18" s="324"/>
      <c r="B18" s="332"/>
      <c r="C18" s="332"/>
      <c r="D18" s="332"/>
      <c r="E18" s="332"/>
      <c r="F18" s="332"/>
      <c r="G18" s="52" t="str">
        <f>'01-Mapa de riesgo-UO'!I19</f>
        <v xml:space="preserve">Falta de registro de la información de extensión que realiza la Facultad </v>
      </c>
      <c r="H18" s="332"/>
      <c r="I18" s="385"/>
      <c r="J18" s="204" t="str">
        <f>'01-Mapa de riesgo-UO'!AW19</f>
        <v>ASUMIR</v>
      </c>
      <c r="K18" s="332"/>
      <c r="L18" s="324"/>
      <c r="M18" s="324"/>
      <c r="N18" s="324"/>
      <c r="O18" s="324"/>
      <c r="P18" s="324"/>
      <c r="Q18" s="324"/>
      <c r="R18" s="324"/>
      <c r="S18" s="324"/>
    </row>
    <row r="19" spans="1:19" ht="88.5" hidden="1" customHeight="1" x14ac:dyDescent="0.2">
      <c r="A19" s="324">
        <v>4</v>
      </c>
      <c r="B19" s="332" t="str">
        <f>'01-Mapa de riesgo-UO'!D20</f>
        <v>EXTENSIÓN_PROYECCIÓN_SOCIAL</v>
      </c>
      <c r="C19" s="33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32" t="str">
        <f t="shared" si="1"/>
        <v>Si el proceso lo requiere</v>
      </c>
      <c r="L19" s="324"/>
      <c r="M19" s="324"/>
      <c r="N19" s="324"/>
      <c r="O19" s="324"/>
      <c r="P19" s="324"/>
      <c r="Q19" s="324"/>
      <c r="R19" s="324"/>
      <c r="S19" s="324"/>
    </row>
    <row r="20" spans="1:19" ht="88.5" hidden="1" customHeight="1" x14ac:dyDescent="0.2">
      <c r="A20" s="324"/>
      <c r="B20" s="332"/>
      <c r="C20" s="332"/>
      <c r="D20" s="332"/>
      <c r="E20" s="332"/>
      <c r="F20" s="332"/>
      <c r="G20" s="52" t="str">
        <f>'01-Mapa de riesgo-UO'!I21</f>
        <v>Presupuestos con gastos por encima del punto de equilibrio</v>
      </c>
      <c r="H20" s="332"/>
      <c r="I20" s="385"/>
      <c r="J20" s="204" t="str">
        <f>'01-Mapa de riesgo-UO'!AW21</f>
        <v>REDUCIR</v>
      </c>
      <c r="K20" s="332"/>
      <c r="L20" s="324"/>
      <c r="M20" s="324"/>
      <c r="N20" s="324"/>
      <c r="O20" s="324"/>
      <c r="P20" s="324"/>
      <c r="Q20" s="324"/>
      <c r="R20" s="324"/>
      <c r="S20" s="324"/>
    </row>
    <row r="21" spans="1:19" ht="88.5" hidden="1" customHeight="1" x14ac:dyDescent="0.2">
      <c r="A21" s="324"/>
      <c r="B21" s="332"/>
      <c r="C21" s="332"/>
      <c r="D21" s="332"/>
      <c r="E21" s="332"/>
      <c r="F21" s="332"/>
      <c r="G21" s="52" t="str">
        <f>'01-Mapa de riesgo-UO'!I22</f>
        <v>Sobrecarga de trabajo en docentes que realizan labores de coordinación y ejecución de proyectos</v>
      </c>
      <c r="H21" s="332"/>
      <c r="I21" s="385"/>
      <c r="J21" s="204" t="str">
        <f>'01-Mapa de riesgo-UO'!AW22</f>
        <v>REDUCIR</v>
      </c>
      <c r="K21" s="332"/>
      <c r="L21" s="324"/>
      <c r="M21" s="324"/>
      <c r="N21" s="324"/>
      <c r="O21" s="324"/>
      <c r="P21" s="324"/>
      <c r="Q21" s="324"/>
      <c r="R21" s="324"/>
      <c r="S21" s="324"/>
    </row>
    <row r="22" spans="1:19" ht="88.5" hidden="1" customHeight="1" x14ac:dyDescent="0.2">
      <c r="A22" s="324">
        <v>5</v>
      </c>
      <c r="B22" s="332" t="str">
        <f>'01-Mapa de riesgo-UO'!D23</f>
        <v>DOCENCIA</v>
      </c>
      <c r="C22" s="33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32" t="str">
        <f t="shared" si="1"/>
        <v>Si el proceso lo requiere</v>
      </c>
      <c r="L22" s="324"/>
      <c r="M22" s="324"/>
      <c r="N22" s="324"/>
      <c r="O22" s="324"/>
      <c r="P22" s="324"/>
      <c r="Q22" s="324"/>
      <c r="R22" s="324"/>
      <c r="S22" s="324"/>
    </row>
    <row r="23" spans="1:19" ht="88.5" hidden="1" customHeight="1" x14ac:dyDescent="0.2">
      <c r="A23" s="324"/>
      <c r="B23" s="332"/>
      <c r="C23" s="332"/>
      <c r="D23" s="332"/>
      <c r="E23" s="332"/>
      <c r="F23" s="332"/>
      <c r="G23" s="52" t="str">
        <f>'01-Mapa de riesgo-UO'!I24</f>
        <v>Jubilación de docentes que no han sido reemplazados</v>
      </c>
      <c r="H23" s="332"/>
      <c r="I23" s="385"/>
      <c r="J23" s="204" t="str">
        <f>'01-Mapa de riesgo-UO'!AW24</f>
        <v>TRANSFERIR</v>
      </c>
      <c r="K23" s="332"/>
      <c r="L23" s="324"/>
      <c r="M23" s="324"/>
      <c r="N23" s="324"/>
      <c r="O23" s="324"/>
      <c r="P23" s="324"/>
      <c r="Q23" s="324"/>
      <c r="R23" s="324"/>
      <c r="S23" s="324"/>
    </row>
    <row r="24" spans="1:19" ht="88.5" hidden="1" customHeight="1" x14ac:dyDescent="0.2">
      <c r="A24" s="324"/>
      <c r="B24" s="332"/>
      <c r="C24" s="332"/>
      <c r="D24" s="332"/>
      <c r="E24" s="332"/>
      <c r="F24" s="332"/>
      <c r="G24" s="52">
        <f>'01-Mapa de riesgo-UO'!I25</f>
        <v>0</v>
      </c>
      <c r="H24" s="332"/>
      <c r="I24" s="385"/>
      <c r="J24" s="204" t="str">
        <f>'01-Mapa de riesgo-UO'!AW25</f>
        <v>TRANSFERIR</v>
      </c>
      <c r="K24" s="332"/>
      <c r="L24" s="324"/>
      <c r="M24" s="324"/>
      <c r="N24" s="324"/>
      <c r="O24" s="324"/>
      <c r="P24" s="324"/>
      <c r="Q24" s="324"/>
      <c r="R24" s="324"/>
      <c r="S24" s="324"/>
    </row>
    <row r="25" spans="1:19" ht="88.5" hidden="1" customHeight="1" x14ac:dyDescent="0.2">
      <c r="A25" s="324">
        <v>6</v>
      </c>
      <c r="B25" s="332" t="str">
        <f>'01-Mapa de riesgo-UO'!D26</f>
        <v>DOCENCIA</v>
      </c>
      <c r="C25" s="33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204" t="str">
        <f>'01-Mapa de riesgo-UO'!AW26</f>
        <v>REDUCIR</v>
      </c>
      <c r="K25" s="332" t="str">
        <f t="shared" ref="K25" si="2">IF(I25="GRAVE","Debe formularse",IF(I25="MODERADO", "Si el proceso lo requiere","NO"))</f>
        <v>Si el proceso lo requiere</v>
      </c>
      <c r="L25" s="324"/>
      <c r="M25" s="324"/>
      <c r="N25" s="324"/>
      <c r="O25" s="324"/>
      <c r="P25" s="324"/>
      <c r="Q25" s="324"/>
      <c r="R25" s="324"/>
      <c r="S25" s="324"/>
    </row>
    <row r="26" spans="1:19" ht="88.5" hidden="1" customHeight="1" x14ac:dyDescent="0.2">
      <c r="A26" s="324"/>
      <c r="B26" s="332"/>
      <c r="C26" s="332"/>
      <c r="D26" s="332"/>
      <c r="E26" s="332"/>
      <c r="F26" s="332"/>
      <c r="G26" s="52">
        <f>'01-Mapa de riesgo-UO'!I27</f>
        <v>0</v>
      </c>
      <c r="H26" s="332"/>
      <c r="I26" s="385"/>
      <c r="J26" s="204">
        <f>'01-Mapa de riesgo-UO'!AW27</f>
        <v>0</v>
      </c>
      <c r="K26" s="332"/>
      <c r="L26" s="324"/>
      <c r="M26" s="324"/>
      <c r="N26" s="324"/>
      <c r="O26" s="324"/>
      <c r="P26" s="324"/>
      <c r="Q26" s="324"/>
      <c r="R26" s="324"/>
      <c r="S26" s="324"/>
    </row>
    <row r="27" spans="1:19" ht="88.5" hidden="1" customHeight="1" x14ac:dyDescent="0.2">
      <c r="A27" s="324"/>
      <c r="B27" s="332"/>
      <c r="C27" s="332"/>
      <c r="D27" s="332"/>
      <c r="E27" s="332"/>
      <c r="F27" s="332"/>
      <c r="G27" s="52">
        <f>'01-Mapa de riesgo-UO'!I28</f>
        <v>0</v>
      </c>
      <c r="H27" s="332"/>
      <c r="I27" s="385"/>
      <c r="J27" s="204">
        <f>'01-Mapa de riesgo-UO'!AW28</f>
        <v>0</v>
      </c>
      <c r="K27" s="332"/>
      <c r="L27" s="324"/>
      <c r="M27" s="324"/>
      <c r="N27" s="324"/>
      <c r="O27" s="324"/>
      <c r="P27" s="324"/>
      <c r="Q27" s="324"/>
      <c r="R27" s="324"/>
      <c r="S27" s="324"/>
    </row>
    <row r="28" spans="1:19" ht="88.5" hidden="1" customHeight="1" x14ac:dyDescent="0.2">
      <c r="A28" s="324">
        <v>7</v>
      </c>
      <c r="B28" s="332" t="str">
        <f>'01-Mapa de riesgo-UO'!D29</f>
        <v>INVESTIGACIÓN_E_INNOVACIÓN</v>
      </c>
      <c r="C28" s="33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204" t="str">
        <f>'01-Mapa de riesgo-UO'!AW29</f>
        <v>REDUCIR</v>
      </c>
      <c r="K28" s="332" t="str">
        <f t="shared" ref="K28" si="3">IF(I28="GRAVE","Debe formularse",IF(I28="MODERADO", "Si el proceso lo requiere","NO"))</f>
        <v>Si el proceso lo requiere</v>
      </c>
      <c r="L28" s="324"/>
      <c r="M28" s="324"/>
      <c r="N28" s="324"/>
      <c r="O28" s="324"/>
      <c r="P28" s="324"/>
      <c r="Q28" s="324"/>
      <c r="R28" s="324"/>
      <c r="S28" s="324"/>
    </row>
    <row r="29" spans="1:19" ht="88.5" hidden="1" customHeight="1" x14ac:dyDescent="0.2">
      <c r="A29" s="324"/>
      <c r="B29" s="332"/>
      <c r="C29" s="332"/>
      <c r="D29" s="332"/>
      <c r="E29" s="332"/>
      <c r="F29" s="332"/>
      <c r="G29" s="52">
        <f>'01-Mapa de riesgo-UO'!I30</f>
        <v>0</v>
      </c>
      <c r="H29" s="332"/>
      <c r="I29" s="385"/>
      <c r="J29" s="204">
        <f>'01-Mapa de riesgo-UO'!AW30</f>
        <v>0</v>
      </c>
      <c r="K29" s="332"/>
      <c r="L29" s="324"/>
      <c r="M29" s="324"/>
      <c r="N29" s="324"/>
      <c r="O29" s="324"/>
      <c r="P29" s="324"/>
      <c r="Q29" s="324"/>
      <c r="R29" s="324"/>
      <c r="S29" s="324"/>
    </row>
    <row r="30" spans="1:19" ht="88.5" hidden="1" customHeight="1" x14ac:dyDescent="0.2">
      <c r="A30" s="324"/>
      <c r="B30" s="332"/>
      <c r="C30" s="332"/>
      <c r="D30" s="332"/>
      <c r="E30" s="332"/>
      <c r="F30" s="332"/>
      <c r="G30" s="52">
        <f>'01-Mapa de riesgo-UO'!I31</f>
        <v>0</v>
      </c>
      <c r="H30" s="332"/>
      <c r="I30" s="385"/>
      <c r="J30" s="204">
        <f>'01-Mapa de riesgo-UO'!AW31</f>
        <v>0</v>
      </c>
      <c r="K30" s="332"/>
      <c r="L30" s="324"/>
      <c r="M30" s="324"/>
      <c r="N30" s="324"/>
      <c r="O30" s="324"/>
      <c r="P30" s="324"/>
      <c r="Q30" s="324"/>
      <c r="R30" s="324"/>
      <c r="S30" s="324"/>
    </row>
    <row r="31" spans="1:19" ht="88.5" hidden="1" customHeight="1" x14ac:dyDescent="0.2">
      <c r="A31" s="324">
        <v>8</v>
      </c>
      <c r="B31" s="332" t="str">
        <f>'01-Mapa de riesgo-UO'!D32</f>
        <v>ADMINISTRACIÓN_INSTITUCIONAL</v>
      </c>
      <c r="C31" s="33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204" t="str">
        <f>'01-Mapa de riesgo-UO'!AW32</f>
        <v>COMPARTIR</v>
      </c>
      <c r="K31" s="332" t="str">
        <f t="shared" ref="K31" si="4">IF(I31="GRAVE","Debe formularse",IF(I31="MODERADO", "Si el proceso lo requiere","NO"))</f>
        <v>Si el proceso lo requiere</v>
      </c>
      <c r="L31" s="324"/>
      <c r="M31" s="324"/>
      <c r="N31" s="324"/>
      <c r="O31" s="324"/>
      <c r="P31" s="324"/>
      <c r="Q31" s="324"/>
      <c r="R31" s="324"/>
      <c r="S31" s="324"/>
    </row>
    <row r="32" spans="1:19" ht="88.5" hidden="1" customHeight="1" x14ac:dyDescent="0.2">
      <c r="A32" s="324"/>
      <c r="B32" s="332"/>
      <c r="C32" s="332"/>
      <c r="D32" s="332"/>
      <c r="E32" s="332"/>
      <c r="F32" s="332"/>
      <c r="G32" s="52" t="str">
        <f>'01-Mapa de riesgo-UO'!I33</f>
        <v>Algunos espacios existentes son innadecuados para el uso de la comunidad de la Facultad de Bellas Artes y Humanidades</v>
      </c>
      <c r="H32" s="332"/>
      <c r="I32" s="385"/>
      <c r="J32" s="204" t="str">
        <f>'01-Mapa de riesgo-UO'!AW33</f>
        <v>COMPARTIR</v>
      </c>
      <c r="K32" s="332"/>
      <c r="L32" s="324"/>
      <c r="M32" s="324"/>
      <c r="N32" s="324"/>
      <c r="O32" s="324"/>
      <c r="P32" s="324"/>
      <c r="Q32" s="324"/>
      <c r="R32" s="324"/>
      <c r="S32" s="324"/>
    </row>
    <row r="33" spans="1:19" ht="88.5" hidden="1" customHeight="1" x14ac:dyDescent="0.2">
      <c r="A33" s="324"/>
      <c r="B33" s="332"/>
      <c r="C33" s="332"/>
      <c r="D33" s="332"/>
      <c r="E33" s="332"/>
      <c r="F33" s="332"/>
      <c r="G33" s="52">
        <f>'01-Mapa de riesgo-UO'!I34</f>
        <v>0</v>
      </c>
      <c r="H33" s="332"/>
      <c r="I33" s="385"/>
      <c r="J33" s="204" t="str">
        <f>'01-Mapa de riesgo-UO'!AW34</f>
        <v>COMPARTIR</v>
      </c>
      <c r="K33" s="332"/>
      <c r="L33" s="324"/>
      <c r="M33" s="324"/>
      <c r="N33" s="324"/>
      <c r="O33" s="324"/>
      <c r="P33" s="324"/>
      <c r="Q33" s="324"/>
      <c r="R33" s="324"/>
      <c r="S33" s="324"/>
    </row>
    <row r="34" spans="1:19" ht="88.5" hidden="1" customHeight="1" x14ac:dyDescent="0.2">
      <c r="A34" s="324">
        <v>9</v>
      </c>
      <c r="B34" s="332" t="str">
        <f>'01-Mapa de riesgo-UO'!D35</f>
        <v>ADMINISTRACIÓN_INSTITUCIONAL</v>
      </c>
      <c r="C34" s="33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32" t="str">
        <f t="shared" ref="K34" si="5">IF(I34="GRAVE","Debe formularse",IF(I34="MODERADO", "Si el proceso lo requiere","NO"))</f>
        <v>Debe formularse</v>
      </c>
      <c r="L34" s="324" t="s">
        <v>2660</v>
      </c>
      <c r="M34" s="324"/>
      <c r="N34" s="324"/>
      <c r="O34" s="324"/>
      <c r="P34" s="324"/>
      <c r="Q34" s="324"/>
      <c r="R34" s="324"/>
      <c r="S34" s="324"/>
    </row>
    <row r="35" spans="1:19" ht="88.5" hidden="1" customHeight="1" x14ac:dyDescent="0.2">
      <c r="A35" s="324"/>
      <c r="B35" s="332"/>
      <c r="C35" s="332"/>
      <c r="D35" s="332"/>
      <c r="E35" s="332"/>
      <c r="F35" s="332"/>
      <c r="G35" s="52">
        <f>'01-Mapa de riesgo-UO'!I36</f>
        <v>0</v>
      </c>
      <c r="H35" s="332"/>
      <c r="I35" s="385"/>
      <c r="J35" s="204">
        <f>'01-Mapa de riesgo-UO'!AW36</f>
        <v>0</v>
      </c>
      <c r="K35" s="332"/>
      <c r="L35" s="324"/>
      <c r="M35" s="324"/>
      <c r="N35" s="324"/>
      <c r="O35" s="324"/>
      <c r="P35" s="324"/>
      <c r="Q35" s="324"/>
      <c r="R35" s="324"/>
      <c r="S35" s="324"/>
    </row>
    <row r="36" spans="1:19" ht="88.5" hidden="1" customHeight="1" x14ac:dyDescent="0.2">
      <c r="A36" s="324"/>
      <c r="B36" s="332"/>
      <c r="C36" s="332"/>
      <c r="D36" s="332"/>
      <c r="E36" s="332"/>
      <c r="F36" s="332"/>
      <c r="G36" s="52">
        <f>'01-Mapa de riesgo-UO'!I37</f>
        <v>0</v>
      </c>
      <c r="H36" s="332"/>
      <c r="I36" s="385"/>
      <c r="J36" s="204">
        <f>'01-Mapa de riesgo-UO'!AW37</f>
        <v>0</v>
      </c>
      <c r="K36" s="332"/>
      <c r="L36" s="324"/>
      <c r="M36" s="324"/>
      <c r="N36" s="324"/>
      <c r="O36" s="324"/>
      <c r="P36" s="324"/>
      <c r="Q36" s="324"/>
      <c r="R36" s="324"/>
      <c r="S36" s="324"/>
    </row>
    <row r="37" spans="1:19" ht="88.5" hidden="1" customHeight="1" x14ac:dyDescent="0.2">
      <c r="A37" s="324">
        <v>10</v>
      </c>
      <c r="B37" s="332" t="str">
        <f>'01-Mapa de riesgo-UO'!D38</f>
        <v>ADMINISTRACIÓN_INSTITUCIONAL</v>
      </c>
      <c r="C37" s="33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32" t="str">
        <f t="shared" ref="K37" si="6">IF(I37="GRAVE","Debe formularse",IF(I37="MODERADO", "Si el proceso lo requiere","NO"))</f>
        <v>Debe formularse</v>
      </c>
      <c r="L37" s="324" t="s">
        <v>2660</v>
      </c>
      <c r="M37" s="324"/>
      <c r="N37" s="324"/>
      <c r="O37" s="324"/>
      <c r="P37" s="324"/>
      <c r="Q37" s="324"/>
      <c r="R37" s="324"/>
      <c r="S37" s="324"/>
    </row>
    <row r="38" spans="1:19" ht="88.5" hidden="1" customHeight="1" x14ac:dyDescent="0.2">
      <c r="A38" s="324"/>
      <c r="B38" s="332"/>
      <c r="C38" s="332"/>
      <c r="D38" s="332"/>
      <c r="E38" s="332"/>
      <c r="F38" s="332"/>
      <c r="G38" s="52" t="str">
        <f>'01-Mapa de riesgo-UO'!I39</f>
        <v>Consumo de sustancias alucinógenas al interior de la facultad por parte de los estudiantes</v>
      </c>
      <c r="H38" s="332"/>
      <c r="I38" s="385"/>
      <c r="J38" s="204">
        <f>'01-Mapa de riesgo-UO'!AW39</f>
        <v>0</v>
      </c>
      <c r="K38" s="332"/>
      <c r="L38" s="324"/>
      <c r="M38" s="324"/>
      <c r="N38" s="324"/>
      <c r="O38" s="324"/>
      <c r="P38" s="324"/>
      <c r="Q38" s="324"/>
      <c r="R38" s="324"/>
      <c r="S38" s="324"/>
    </row>
    <row r="39" spans="1:19" ht="88.5" hidden="1" customHeight="1" x14ac:dyDescent="0.2">
      <c r="A39" s="324"/>
      <c r="B39" s="332"/>
      <c r="C39" s="332"/>
      <c r="D39" s="332"/>
      <c r="E39" s="332"/>
      <c r="F39" s="332"/>
      <c r="G39" s="52" t="str">
        <f>'01-Mapa de riesgo-UO'!I40</f>
        <v>Proliferación de olores de sustancias psicoactivas en la edificación de Besllas Artes</v>
      </c>
      <c r="H39" s="332"/>
      <c r="I39" s="385"/>
      <c r="J39" s="204">
        <f>'01-Mapa de riesgo-UO'!AW40</f>
        <v>0</v>
      </c>
      <c r="K39" s="332"/>
      <c r="L39" s="324"/>
      <c r="M39" s="324"/>
      <c r="N39" s="324"/>
      <c r="O39" s="324"/>
      <c r="P39" s="324"/>
      <c r="Q39" s="324"/>
      <c r="R39" s="324"/>
      <c r="S39" s="324"/>
    </row>
    <row r="40" spans="1:19" ht="88.5" hidden="1" customHeight="1" x14ac:dyDescent="0.2">
      <c r="A40" s="324">
        <v>11</v>
      </c>
      <c r="B40" s="332" t="str">
        <f>'01-Mapa de riesgo-UO'!D41</f>
        <v>DOCENCIA</v>
      </c>
      <c r="C40" s="33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204" t="str">
        <f>'01-Mapa de riesgo-UO'!AW41</f>
        <v>REDUCIR</v>
      </c>
      <c r="K40" s="332" t="str">
        <f t="shared" ref="K40" si="7">IF(I40="GRAVE","Debe formularse",IF(I40="MODERADO", "Si el proceso lo requiere","NO"))</f>
        <v>Si el proceso lo requiere</v>
      </c>
      <c r="L40" s="324"/>
      <c r="M40" s="324"/>
      <c r="N40" s="324"/>
      <c r="O40" s="324"/>
      <c r="P40" s="324"/>
      <c r="Q40" s="324"/>
      <c r="R40" s="324"/>
      <c r="S40" s="324"/>
    </row>
    <row r="41" spans="1:19" ht="88.5" hidden="1" customHeight="1" x14ac:dyDescent="0.2">
      <c r="A41" s="324"/>
      <c r="B41" s="332"/>
      <c r="C41" s="332"/>
      <c r="D41" s="332"/>
      <c r="E41" s="332"/>
      <c r="F41" s="332"/>
      <c r="G41" s="52" t="str">
        <f>'01-Mapa de riesgo-UO'!I42</f>
        <v>No renovación del registro calificado de un programa académico</v>
      </c>
      <c r="H41" s="332"/>
      <c r="I41" s="385"/>
      <c r="J41" s="204" t="str">
        <f>'01-Mapa de riesgo-UO'!AW42</f>
        <v>REDUCIR</v>
      </c>
      <c r="K41" s="332"/>
      <c r="L41" s="324"/>
      <c r="M41" s="324"/>
      <c r="N41" s="324"/>
      <c r="O41" s="324"/>
      <c r="P41" s="324"/>
      <c r="Q41" s="324"/>
      <c r="R41" s="324"/>
      <c r="S41" s="324"/>
    </row>
    <row r="42" spans="1:19" ht="88.5" hidden="1" customHeight="1" x14ac:dyDescent="0.2">
      <c r="A42" s="324"/>
      <c r="B42" s="332"/>
      <c r="C42" s="332"/>
      <c r="D42" s="332"/>
      <c r="E42" s="332"/>
      <c r="F42" s="332"/>
      <c r="G42" s="52">
        <f>'01-Mapa de riesgo-UO'!I43</f>
        <v>0</v>
      </c>
      <c r="H42" s="332"/>
      <c r="I42" s="385"/>
      <c r="J42" s="204">
        <f>'01-Mapa de riesgo-UO'!AW43</f>
        <v>0</v>
      </c>
      <c r="K42" s="332"/>
      <c r="L42" s="324"/>
      <c r="M42" s="324"/>
      <c r="N42" s="324"/>
      <c r="O42" s="324"/>
      <c r="P42" s="324"/>
      <c r="Q42" s="324"/>
      <c r="R42" s="324"/>
      <c r="S42" s="324"/>
    </row>
    <row r="43" spans="1:19" ht="88.5" hidden="1" customHeight="1" x14ac:dyDescent="0.2">
      <c r="A43" s="324">
        <v>12</v>
      </c>
      <c r="B43" s="332" t="str">
        <f>'01-Mapa de riesgo-UO'!D44</f>
        <v>DOCENCIA</v>
      </c>
      <c r="C43" s="33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204" t="str">
        <f>'01-Mapa de riesgo-UO'!AW44</f>
        <v>REDUCIR</v>
      </c>
      <c r="K43" s="332" t="str">
        <f t="shared" ref="K43" si="8">IF(I43="GRAVE","Debe formularse",IF(I43="MODERADO", "Si el proceso lo requiere","NO"))</f>
        <v>Si el proceso lo requiere</v>
      </c>
      <c r="L43" s="324"/>
      <c r="M43" s="324"/>
      <c r="N43" s="324"/>
      <c r="O43" s="324"/>
      <c r="P43" s="324"/>
      <c r="Q43" s="324"/>
      <c r="R43" s="324"/>
      <c r="S43" s="324"/>
    </row>
    <row r="44" spans="1:19" ht="88.5" hidden="1" customHeight="1" x14ac:dyDescent="0.2">
      <c r="A44" s="324"/>
      <c r="B44" s="332"/>
      <c r="C44" s="332"/>
      <c r="D44" s="332"/>
      <c r="E44" s="332"/>
      <c r="F44" s="332"/>
      <c r="G44" s="52" t="str">
        <f>'01-Mapa de riesgo-UO'!I45</f>
        <v>Los currículos de las asignaturas no permiten el buen desempeño del estudiante</v>
      </c>
      <c r="H44" s="332"/>
      <c r="I44" s="385"/>
      <c r="J44" s="204">
        <f>'01-Mapa de riesgo-UO'!AW45</f>
        <v>0</v>
      </c>
      <c r="K44" s="332"/>
      <c r="L44" s="324"/>
      <c r="M44" s="324"/>
      <c r="N44" s="324"/>
      <c r="O44" s="324"/>
      <c r="P44" s="324"/>
      <c r="Q44" s="324"/>
      <c r="R44" s="324"/>
      <c r="S44" s="324"/>
    </row>
    <row r="45" spans="1:19" ht="88.5" hidden="1" customHeight="1" x14ac:dyDescent="0.2">
      <c r="A45" s="324"/>
      <c r="B45" s="332"/>
      <c r="C45" s="332"/>
      <c r="D45" s="332"/>
      <c r="E45" s="332"/>
      <c r="F45" s="332"/>
      <c r="G45" s="52">
        <f>'01-Mapa de riesgo-UO'!I46</f>
        <v>0</v>
      </c>
      <c r="H45" s="332"/>
      <c r="I45" s="385"/>
      <c r="J45" s="204">
        <f>'01-Mapa de riesgo-UO'!AW46</f>
        <v>0</v>
      </c>
      <c r="K45" s="332"/>
      <c r="L45" s="324"/>
      <c r="M45" s="324"/>
      <c r="N45" s="324"/>
      <c r="O45" s="324"/>
      <c r="P45" s="324"/>
      <c r="Q45" s="324"/>
      <c r="R45" s="324"/>
      <c r="S45" s="324"/>
    </row>
    <row r="46" spans="1:19" ht="88.5" hidden="1" customHeight="1" x14ac:dyDescent="0.2">
      <c r="A46" s="324">
        <v>13</v>
      </c>
      <c r="B46" s="332" t="str">
        <f>'01-Mapa de riesgo-UO'!D47</f>
        <v>DOCENCIA</v>
      </c>
      <c r="C46" s="33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32" t="str">
        <f t="shared" ref="K46" si="9">IF(I46="GRAVE","Debe formularse",IF(I46="MODERADO", "Si el proceso lo requiere","NO"))</f>
        <v>NO</v>
      </c>
      <c r="L46" s="324"/>
      <c r="M46" s="324"/>
      <c r="N46" s="324"/>
      <c r="O46" s="324"/>
      <c r="P46" s="324"/>
      <c r="Q46" s="324"/>
      <c r="R46" s="324"/>
      <c r="S46" s="324"/>
    </row>
    <row r="47" spans="1:19" ht="88.5" hidden="1" customHeight="1" x14ac:dyDescent="0.2">
      <c r="A47" s="324"/>
      <c r="B47" s="332"/>
      <c r="C47" s="332"/>
      <c r="D47" s="332"/>
      <c r="E47" s="332"/>
      <c r="F47" s="332"/>
      <c r="G47" s="52">
        <f>'01-Mapa de riesgo-UO'!I48</f>
        <v>0</v>
      </c>
      <c r="H47" s="332"/>
      <c r="I47" s="385"/>
      <c r="J47" s="204" t="str">
        <f>'01-Mapa de riesgo-UO'!AW48</f>
        <v>ASUMIR</v>
      </c>
      <c r="K47" s="332"/>
      <c r="L47" s="324"/>
      <c r="M47" s="324"/>
      <c r="N47" s="324"/>
      <c r="O47" s="324"/>
      <c r="P47" s="324"/>
      <c r="Q47" s="324"/>
      <c r="R47" s="324"/>
      <c r="S47" s="324"/>
    </row>
    <row r="48" spans="1:19" ht="88.5" hidden="1" customHeight="1" x14ac:dyDescent="0.2">
      <c r="A48" s="324"/>
      <c r="B48" s="332"/>
      <c r="C48" s="332"/>
      <c r="D48" s="332"/>
      <c r="E48" s="332"/>
      <c r="F48" s="332"/>
      <c r="G48" s="52">
        <f>'01-Mapa de riesgo-UO'!I49</f>
        <v>0</v>
      </c>
      <c r="H48" s="332"/>
      <c r="I48" s="385"/>
      <c r="J48" s="204" t="str">
        <f>'01-Mapa de riesgo-UO'!AW49</f>
        <v>ASUMIR</v>
      </c>
      <c r="K48" s="332"/>
      <c r="L48" s="324"/>
      <c r="M48" s="324"/>
      <c r="N48" s="324"/>
      <c r="O48" s="324"/>
      <c r="P48" s="324"/>
      <c r="Q48" s="324"/>
      <c r="R48" s="324"/>
      <c r="S48" s="324"/>
    </row>
    <row r="49" spans="1:19" ht="88.5" hidden="1" customHeight="1" x14ac:dyDescent="0.2">
      <c r="A49" s="324">
        <v>14</v>
      </c>
      <c r="B49" s="332" t="str">
        <f>'01-Mapa de riesgo-UO'!D50</f>
        <v>INVESTIGACIÓN_E_INNOVACIÓN</v>
      </c>
      <c r="C49" s="33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32" t="str">
        <f t="shared" ref="K49" si="10">IF(I49="GRAVE","Debe formularse",IF(I49="MODERADO", "Si el proceso lo requiere","NO"))</f>
        <v>NO</v>
      </c>
      <c r="L49" s="324"/>
      <c r="M49" s="324"/>
      <c r="N49" s="324"/>
      <c r="O49" s="324"/>
      <c r="P49" s="324"/>
      <c r="Q49" s="324"/>
      <c r="R49" s="324"/>
      <c r="S49" s="324"/>
    </row>
    <row r="50" spans="1:19" ht="88.5" hidden="1" customHeight="1" x14ac:dyDescent="0.2">
      <c r="A50" s="324"/>
      <c r="B50" s="332"/>
      <c r="C50" s="332"/>
      <c r="D50" s="332"/>
      <c r="E50" s="332"/>
      <c r="F50" s="332"/>
      <c r="G50" s="52" t="str">
        <f>'01-Mapa de riesgo-UO'!I51</f>
        <v>Desactualización de la información del Grupo de Investigación en la plataforma de Colciencias  y poca vinculación de estudiantes de pregrado y posgrado</v>
      </c>
      <c r="H50" s="332"/>
      <c r="I50" s="385"/>
      <c r="J50" s="204" t="str">
        <f>'01-Mapa de riesgo-UO'!AW51</f>
        <v>ASUMIR</v>
      </c>
      <c r="K50" s="332"/>
      <c r="L50" s="324"/>
      <c r="M50" s="324"/>
      <c r="N50" s="324"/>
      <c r="O50" s="324"/>
      <c r="P50" s="324"/>
      <c r="Q50" s="324"/>
      <c r="R50" s="324"/>
      <c r="S50" s="324"/>
    </row>
    <row r="51" spans="1:19" ht="88.5" hidden="1" customHeight="1" x14ac:dyDescent="0.2">
      <c r="A51" s="324"/>
      <c r="B51" s="332"/>
      <c r="C51" s="332"/>
      <c r="D51" s="332"/>
      <c r="E51" s="332"/>
      <c r="F51" s="332"/>
      <c r="G51" s="52" t="str">
        <f>'01-Mapa de riesgo-UO'!I52</f>
        <v>Poca disponibilidad de presupuesto para el desarrollo de proyectos</v>
      </c>
      <c r="H51" s="332"/>
      <c r="I51" s="385"/>
      <c r="J51" s="204" t="str">
        <f>'01-Mapa de riesgo-UO'!AW52</f>
        <v>ASUMIR</v>
      </c>
      <c r="K51" s="332"/>
      <c r="L51" s="324"/>
      <c r="M51" s="324"/>
      <c r="N51" s="324"/>
      <c r="O51" s="324"/>
      <c r="P51" s="324"/>
      <c r="Q51" s="324"/>
      <c r="R51" s="324"/>
      <c r="S51" s="324"/>
    </row>
    <row r="52" spans="1:19" ht="88.5" hidden="1" customHeight="1" x14ac:dyDescent="0.2">
      <c r="A52" s="324">
        <v>15</v>
      </c>
      <c r="B52" s="332" t="str">
        <f>'01-Mapa de riesgo-UO'!D53</f>
        <v>INVESTIGACIÓN_E_INNOVACIÓN</v>
      </c>
      <c r="C52" s="33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32" t="str">
        <f t="shared" ref="K52" si="11">IF(I52="GRAVE","Debe formularse",IF(I52="MODERADO", "Si el proceso lo requiere","NO"))</f>
        <v>NO</v>
      </c>
      <c r="L52" s="324"/>
      <c r="M52" s="324"/>
      <c r="N52" s="324"/>
      <c r="O52" s="324"/>
      <c r="P52" s="324"/>
      <c r="Q52" s="324"/>
      <c r="R52" s="324"/>
      <c r="S52" s="324"/>
    </row>
    <row r="53" spans="1:19" ht="88.5" hidden="1" customHeight="1" x14ac:dyDescent="0.2">
      <c r="A53" s="324"/>
      <c r="B53" s="332"/>
      <c r="C53" s="332"/>
      <c r="D53" s="332"/>
      <c r="E53" s="332"/>
      <c r="F53" s="332"/>
      <c r="G53" s="52" t="str">
        <f>'01-Mapa de riesgo-UO'!I54</f>
        <v>Manejo inadecuado de los equipos o falta de uso</v>
      </c>
      <c r="H53" s="332"/>
      <c r="I53" s="385"/>
      <c r="J53" s="204" t="str">
        <f>'01-Mapa de riesgo-UO'!AW54</f>
        <v>ASUMIR</v>
      </c>
      <c r="K53" s="332"/>
      <c r="L53" s="324"/>
      <c r="M53" s="324"/>
      <c r="N53" s="324"/>
      <c r="O53" s="324"/>
      <c r="P53" s="324"/>
      <c r="Q53" s="324"/>
      <c r="R53" s="324"/>
      <c r="S53" s="324"/>
    </row>
    <row r="54" spans="1:19" ht="88.5" hidden="1" customHeight="1" x14ac:dyDescent="0.2">
      <c r="A54" s="324"/>
      <c r="B54" s="332"/>
      <c r="C54" s="332"/>
      <c r="D54" s="332"/>
      <c r="E54" s="332"/>
      <c r="F54" s="332"/>
      <c r="G54" s="52" t="str">
        <f>'01-Mapa de riesgo-UO'!I55</f>
        <v>Falta de insumos o complementos necesarios para los equipos</v>
      </c>
      <c r="H54" s="332"/>
      <c r="I54" s="385"/>
      <c r="J54" s="204" t="str">
        <f>'01-Mapa de riesgo-UO'!AW55</f>
        <v>ASUMIR</v>
      </c>
      <c r="K54" s="332"/>
      <c r="L54" s="324"/>
      <c r="M54" s="324"/>
      <c r="N54" s="324"/>
      <c r="O54" s="324"/>
      <c r="P54" s="324"/>
      <c r="Q54" s="324"/>
      <c r="R54" s="324"/>
      <c r="S54" s="324"/>
    </row>
    <row r="55" spans="1:19" ht="88.5" hidden="1" customHeight="1" x14ac:dyDescent="0.2">
      <c r="A55" s="324">
        <v>16</v>
      </c>
      <c r="B55" s="332" t="str">
        <f>'01-Mapa de riesgo-UO'!D56</f>
        <v>ADMINISTRACIÓN_INSTITUCIONAL</v>
      </c>
      <c r="C55" s="33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32" t="str">
        <f t="shared" ref="K55" si="12">IF(I55="GRAVE","Debe formularse",IF(I55="MODERADO", "Si el proceso lo requiere","NO"))</f>
        <v>Si el proceso lo requiere</v>
      </c>
      <c r="L55" s="324"/>
      <c r="M55" s="324"/>
      <c r="N55" s="324"/>
      <c r="O55" s="324"/>
      <c r="P55" s="324"/>
      <c r="Q55" s="324"/>
      <c r="R55" s="324"/>
      <c r="S55" s="324"/>
    </row>
    <row r="56" spans="1:19" ht="88.5" hidden="1" customHeight="1" x14ac:dyDescent="0.2">
      <c r="A56" s="324"/>
      <c r="B56" s="332"/>
      <c r="C56" s="332"/>
      <c r="D56" s="332"/>
      <c r="E56" s="332"/>
      <c r="F56" s="332"/>
      <c r="G56" s="52">
        <f>'01-Mapa de riesgo-UO'!I57</f>
        <v>0</v>
      </c>
      <c r="H56" s="332"/>
      <c r="I56" s="385"/>
      <c r="J56" s="204">
        <f>'01-Mapa de riesgo-UO'!AW57</f>
        <v>0</v>
      </c>
      <c r="K56" s="332"/>
      <c r="L56" s="324"/>
      <c r="M56" s="324"/>
      <c r="N56" s="324"/>
      <c r="O56" s="324"/>
      <c r="P56" s="324"/>
      <c r="Q56" s="324"/>
      <c r="R56" s="324"/>
      <c r="S56" s="324"/>
    </row>
    <row r="57" spans="1:19" ht="88.5" hidden="1" customHeight="1" x14ac:dyDescent="0.2">
      <c r="A57" s="324"/>
      <c r="B57" s="332"/>
      <c r="C57" s="332"/>
      <c r="D57" s="332"/>
      <c r="E57" s="332"/>
      <c r="F57" s="332"/>
      <c r="G57" s="52">
        <f>'01-Mapa de riesgo-UO'!I58</f>
        <v>0</v>
      </c>
      <c r="H57" s="332"/>
      <c r="I57" s="385"/>
      <c r="J57" s="204">
        <f>'01-Mapa de riesgo-UO'!AW58</f>
        <v>0</v>
      </c>
      <c r="K57" s="332"/>
      <c r="L57" s="324"/>
      <c r="M57" s="324"/>
      <c r="N57" s="324"/>
      <c r="O57" s="324"/>
      <c r="P57" s="324"/>
      <c r="Q57" s="324"/>
      <c r="R57" s="324"/>
      <c r="S57" s="324"/>
    </row>
    <row r="58" spans="1:19" ht="88.5" hidden="1" customHeight="1" x14ac:dyDescent="0.2">
      <c r="A58" s="324">
        <v>17</v>
      </c>
      <c r="B58" s="332" t="str">
        <f>'01-Mapa de riesgo-UO'!D59</f>
        <v>DOCENCIA</v>
      </c>
      <c r="C58" s="33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32" t="str">
        <f t="shared" ref="K58" si="13">IF(I58="GRAVE","Debe formularse",IF(I58="MODERADO", "Si el proceso lo requiere","NO"))</f>
        <v>Si el proceso lo requiere</v>
      </c>
      <c r="L58" s="324"/>
      <c r="M58" s="324"/>
      <c r="N58" s="324"/>
      <c r="O58" s="324"/>
      <c r="P58" s="324"/>
      <c r="Q58" s="324"/>
      <c r="R58" s="324"/>
      <c r="S58" s="324"/>
    </row>
    <row r="59" spans="1:19" ht="88.5" hidden="1" customHeight="1" x14ac:dyDescent="0.2">
      <c r="A59" s="324"/>
      <c r="B59" s="332"/>
      <c r="C59" s="332"/>
      <c r="D59" s="332"/>
      <c r="E59" s="332"/>
      <c r="F59" s="332"/>
      <c r="G59" s="52" t="str">
        <f>'01-Mapa de riesgo-UO'!I60</f>
        <v>Afiliación ARL de docentes con riesgo mayor a 1</v>
      </c>
      <c r="H59" s="332"/>
      <c r="I59" s="385"/>
      <c r="J59" s="204" t="str">
        <f>'01-Mapa de riesgo-UO'!AW60</f>
        <v>COMPARTIR</v>
      </c>
      <c r="K59" s="332"/>
      <c r="L59" s="324"/>
      <c r="M59" s="324"/>
      <c r="N59" s="324"/>
      <c r="O59" s="324"/>
      <c r="P59" s="324"/>
      <c r="Q59" s="324"/>
      <c r="R59" s="324"/>
      <c r="S59" s="324"/>
    </row>
    <row r="60" spans="1:19" ht="88.5" hidden="1" customHeight="1" x14ac:dyDescent="0.2">
      <c r="A60" s="324"/>
      <c r="B60" s="332"/>
      <c r="C60" s="33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204" t="str">
        <f>'01-Mapa de riesgo-UO'!AW61</f>
        <v>COMPARTIR</v>
      </c>
      <c r="K60" s="332"/>
      <c r="L60" s="324"/>
      <c r="M60" s="324"/>
      <c r="N60" s="324"/>
      <c r="O60" s="324"/>
      <c r="P60" s="324"/>
      <c r="Q60" s="324"/>
      <c r="R60" s="324"/>
      <c r="S60" s="324"/>
    </row>
    <row r="61" spans="1:19" ht="88.5" hidden="1" customHeight="1" x14ac:dyDescent="0.2">
      <c r="A61" s="324">
        <v>18</v>
      </c>
      <c r="B61" s="332" t="str">
        <f>'01-Mapa de riesgo-UO'!D62</f>
        <v>ADMINISTRACIÓN_INSTITUCIONAL</v>
      </c>
      <c r="C61" s="33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32" t="str">
        <f t="shared" ref="K61" si="14">IF(I61="GRAVE","Debe formularse",IF(I61="MODERADO", "Si el proceso lo requiere","NO"))</f>
        <v>Si el proceso lo requiere</v>
      </c>
      <c r="L61" s="324"/>
      <c r="M61" s="324"/>
      <c r="N61" s="324"/>
      <c r="O61" s="324"/>
      <c r="P61" s="324"/>
      <c r="Q61" s="324"/>
      <c r="R61" s="324"/>
      <c r="S61" s="324"/>
    </row>
    <row r="62" spans="1:19" ht="88.5" hidden="1" customHeight="1" x14ac:dyDescent="0.2">
      <c r="A62" s="324"/>
      <c r="B62" s="332"/>
      <c r="C62" s="332"/>
      <c r="D62" s="332"/>
      <c r="E62" s="332"/>
      <c r="F62" s="332"/>
      <c r="G62" s="52" t="str">
        <f>'01-Mapa de riesgo-UO'!I63</f>
        <v xml:space="preserve"> No se ha alcanzado el punto de equilibrio en la población estudiantil para la financiación de la prestación de servicios</v>
      </c>
      <c r="H62" s="332"/>
      <c r="I62" s="385"/>
      <c r="J62" s="204" t="str">
        <f>'01-Mapa de riesgo-UO'!AW63</f>
        <v>COMPARTIR</v>
      </c>
      <c r="K62" s="332"/>
      <c r="L62" s="324"/>
      <c r="M62" s="324"/>
      <c r="N62" s="324"/>
      <c r="O62" s="324"/>
      <c r="P62" s="324"/>
      <c r="Q62" s="324"/>
      <c r="R62" s="324"/>
      <c r="S62" s="324"/>
    </row>
    <row r="63" spans="1:19" ht="88.5" hidden="1" customHeight="1" x14ac:dyDescent="0.2">
      <c r="A63" s="324"/>
      <c r="B63" s="332"/>
      <c r="C63" s="332"/>
      <c r="D63" s="332"/>
      <c r="E63" s="332"/>
      <c r="F63" s="332"/>
      <c r="G63" s="52">
        <f>'01-Mapa de riesgo-UO'!I64</f>
        <v>0</v>
      </c>
      <c r="H63" s="332"/>
      <c r="I63" s="385"/>
      <c r="J63" s="204" t="str">
        <f>'01-Mapa de riesgo-UO'!AW64</f>
        <v>COMPARTIR</v>
      </c>
      <c r="K63" s="332"/>
      <c r="L63" s="324"/>
      <c r="M63" s="324"/>
      <c r="N63" s="324"/>
      <c r="O63" s="324"/>
      <c r="P63" s="324"/>
      <c r="Q63" s="324"/>
      <c r="R63" s="324"/>
      <c r="S63" s="324"/>
    </row>
    <row r="64" spans="1:19" ht="88.5" hidden="1" customHeight="1" x14ac:dyDescent="0.2">
      <c r="A64" s="324">
        <v>19</v>
      </c>
      <c r="B64" s="332" t="str">
        <f>'01-Mapa de riesgo-UO'!D65</f>
        <v>ADMINISTRACIÓN_INSTITUCIONAL</v>
      </c>
      <c r="C64" s="33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32" t="str">
        <f t="shared" ref="K64" si="15">IF(I64="GRAVE","Debe formularse",IF(I64="MODERADO", "Si el proceso lo requiere","NO"))</f>
        <v>NO</v>
      </c>
      <c r="L64" s="324"/>
      <c r="M64" s="324"/>
      <c r="N64" s="324"/>
      <c r="O64" s="324"/>
      <c r="P64" s="324"/>
      <c r="Q64" s="324"/>
      <c r="R64" s="324"/>
      <c r="S64" s="324"/>
    </row>
    <row r="65" spans="1:19" ht="88.5" hidden="1" customHeight="1" x14ac:dyDescent="0.2">
      <c r="A65" s="324"/>
      <c r="B65" s="332"/>
      <c r="C65" s="33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204" t="str">
        <f>'01-Mapa de riesgo-UO'!AW66</f>
        <v>ASUMIR</v>
      </c>
      <c r="K65" s="332"/>
      <c r="L65" s="324"/>
      <c r="M65" s="324"/>
      <c r="N65" s="324"/>
      <c r="O65" s="324"/>
      <c r="P65" s="324"/>
      <c r="Q65" s="324"/>
      <c r="R65" s="324"/>
      <c r="S65" s="324"/>
    </row>
    <row r="66" spans="1:19" ht="88.5" hidden="1" customHeight="1" x14ac:dyDescent="0.2">
      <c r="A66" s="324"/>
      <c r="B66" s="332"/>
      <c r="C66" s="332"/>
      <c r="D66" s="332"/>
      <c r="E66" s="332"/>
      <c r="F66" s="332"/>
      <c r="G66" s="52" t="str">
        <f>'01-Mapa de riesgo-UO'!I67</f>
        <v>El estudiante perdió interés por el enfoque que se le dio al programa</v>
      </c>
      <c r="H66" s="332"/>
      <c r="I66" s="385"/>
      <c r="J66" s="204" t="str">
        <f>'01-Mapa de riesgo-UO'!AW67</f>
        <v>ASUMIR</v>
      </c>
      <c r="K66" s="332"/>
      <c r="L66" s="324"/>
      <c r="M66" s="324"/>
      <c r="N66" s="324"/>
      <c r="O66" s="324"/>
      <c r="P66" s="324"/>
      <c r="Q66" s="324"/>
      <c r="R66" s="324"/>
      <c r="S66" s="324"/>
    </row>
    <row r="67" spans="1:19" ht="88.5" hidden="1" customHeight="1" x14ac:dyDescent="0.2">
      <c r="A67" s="324">
        <v>20</v>
      </c>
      <c r="B67" s="332" t="str">
        <f>'01-Mapa de riesgo-UO'!D68</f>
        <v>EXTENSIÓN_PROYECCIÓN_SOCIAL</v>
      </c>
      <c r="C67" s="33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32" t="str">
        <f t="shared" ref="K67" si="16">IF(I67="GRAVE","Debe formularse",IF(I67="MODERADO", "Si el proceso lo requiere","NO"))</f>
        <v>Si el proceso lo requiere</v>
      </c>
      <c r="L67" s="324"/>
      <c r="M67" s="324"/>
      <c r="N67" s="324"/>
      <c r="O67" s="324"/>
      <c r="P67" s="324"/>
      <c r="Q67" s="324"/>
      <c r="R67" s="324"/>
      <c r="S67" s="324"/>
    </row>
    <row r="68" spans="1:19" ht="88.5" hidden="1" customHeight="1" x14ac:dyDescent="0.2">
      <c r="A68" s="324"/>
      <c r="B68" s="332"/>
      <c r="C68" s="332"/>
      <c r="D68" s="332"/>
      <c r="E68" s="332"/>
      <c r="F68" s="332"/>
      <c r="G68" s="52" t="str">
        <f>'01-Mapa de riesgo-UO'!I69</f>
        <v>Falta de divulgación de la FCAA y los servicios de extensión que ofrece al medio</v>
      </c>
      <c r="H68" s="332"/>
      <c r="I68" s="385"/>
      <c r="J68" s="204" t="str">
        <f>'01-Mapa de riesgo-UO'!AW69</f>
        <v>COMPARTIR</v>
      </c>
      <c r="K68" s="332"/>
      <c r="L68" s="324"/>
      <c r="M68" s="324"/>
      <c r="N68" s="324"/>
      <c r="O68" s="324"/>
      <c r="P68" s="324"/>
      <c r="Q68" s="324"/>
      <c r="R68" s="324"/>
      <c r="S68" s="324"/>
    </row>
    <row r="69" spans="1:19" ht="88.5" hidden="1" customHeight="1" x14ac:dyDescent="0.2">
      <c r="A69" s="324"/>
      <c r="B69" s="332"/>
      <c r="C69" s="332"/>
      <c r="D69" s="332"/>
      <c r="E69" s="332"/>
      <c r="F69" s="332"/>
      <c r="G69" s="52" t="str">
        <f>'01-Mapa de riesgo-UO'!I70</f>
        <v xml:space="preserve">No contamos con laboratorios acreditados para prestar servicios de laboratorios
</v>
      </c>
      <c r="H69" s="332"/>
      <c r="I69" s="385"/>
      <c r="J69" s="204" t="str">
        <f>'01-Mapa de riesgo-UO'!AW70</f>
        <v>COMPARTIR</v>
      </c>
      <c r="K69" s="332"/>
      <c r="L69" s="324"/>
      <c r="M69" s="324"/>
      <c r="N69" s="324"/>
      <c r="O69" s="324"/>
      <c r="P69" s="324"/>
      <c r="Q69" s="324"/>
      <c r="R69" s="324"/>
      <c r="S69" s="324"/>
    </row>
    <row r="70" spans="1:19" ht="88.5" hidden="1" customHeight="1" x14ac:dyDescent="0.2">
      <c r="A70" s="324">
        <v>21</v>
      </c>
      <c r="B70" s="332" t="str">
        <f>'01-Mapa de riesgo-UO'!D71</f>
        <v>ADMINISTRACIÓN_INSTITUCIONAL</v>
      </c>
      <c r="C70" s="33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32" t="str">
        <f t="shared" ref="K70" si="17">IF(I70="GRAVE","Debe formularse",IF(I70="MODERADO", "Si el proceso lo requiere","NO"))</f>
        <v>Debe formularse</v>
      </c>
      <c r="L70" s="324" t="s">
        <v>2660</v>
      </c>
      <c r="M70" s="324"/>
      <c r="N70" s="324"/>
      <c r="O70" s="324"/>
      <c r="P70" s="324"/>
      <c r="Q70" s="324"/>
      <c r="R70" s="324"/>
      <c r="S70" s="324"/>
    </row>
    <row r="71" spans="1:19" ht="88.5" hidden="1" customHeight="1" x14ac:dyDescent="0.2">
      <c r="A71" s="324"/>
      <c r="B71" s="332"/>
      <c r="C71" s="332"/>
      <c r="D71" s="332"/>
      <c r="E71" s="332"/>
      <c r="F71" s="332"/>
      <c r="G71" s="52" t="str">
        <f>'01-Mapa de riesgo-UO'!I72</f>
        <v xml:space="preserve">CONTRATACIÓN </v>
      </c>
      <c r="H71" s="332"/>
      <c r="I71" s="385"/>
      <c r="J71" s="204" t="str">
        <f>'01-Mapa de riesgo-UO'!AW72</f>
        <v>COMPARTIR</v>
      </c>
      <c r="K71" s="332"/>
      <c r="L71" s="324"/>
      <c r="M71" s="324"/>
      <c r="N71" s="324"/>
      <c r="O71" s="324"/>
      <c r="P71" s="324"/>
      <c r="Q71" s="324"/>
      <c r="R71" s="324"/>
      <c r="S71" s="324"/>
    </row>
    <row r="72" spans="1:19" ht="88.5" hidden="1" customHeight="1" x14ac:dyDescent="0.2">
      <c r="A72" s="324"/>
      <c r="B72" s="332"/>
      <c r="C72" s="332"/>
      <c r="D72" s="332"/>
      <c r="E72" s="332"/>
      <c r="F72" s="332"/>
      <c r="G72" s="52">
        <f>'01-Mapa de riesgo-UO'!I73</f>
        <v>0</v>
      </c>
      <c r="H72" s="332"/>
      <c r="I72" s="385"/>
      <c r="J72" s="204">
        <f>'01-Mapa de riesgo-UO'!AW73</f>
        <v>0</v>
      </c>
      <c r="K72" s="332"/>
      <c r="L72" s="324"/>
      <c r="M72" s="324"/>
      <c r="N72" s="324"/>
      <c r="O72" s="324"/>
      <c r="P72" s="324"/>
      <c r="Q72" s="324"/>
      <c r="R72" s="324"/>
      <c r="S72" s="324"/>
    </row>
    <row r="73" spans="1:19" ht="88.5" hidden="1" customHeight="1" x14ac:dyDescent="0.2">
      <c r="A73" s="324">
        <v>22</v>
      </c>
      <c r="B73" s="332" t="str">
        <f>'01-Mapa de riesgo-UO'!D74</f>
        <v>ADMINISTRACIÓN_INSTITUCIONAL</v>
      </c>
      <c r="C73" s="33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32" t="str">
        <f t="shared" ref="K73" si="18">IF(I73="GRAVE","Debe formularse",IF(I73="MODERADO", "Si el proceso lo requiere","NO"))</f>
        <v>Si el proceso lo requiere</v>
      </c>
      <c r="L73" s="324"/>
      <c r="M73" s="324"/>
      <c r="N73" s="324"/>
      <c r="O73" s="324"/>
      <c r="P73" s="324"/>
      <c r="Q73" s="324"/>
      <c r="R73" s="324"/>
      <c r="S73" s="324"/>
    </row>
    <row r="74" spans="1:19" ht="88.5" hidden="1" customHeight="1" x14ac:dyDescent="0.2">
      <c r="A74" s="324"/>
      <c r="B74" s="332"/>
      <c r="C74" s="332"/>
      <c r="D74" s="332"/>
      <c r="E74" s="332"/>
      <c r="F74" s="332"/>
      <c r="G74" s="52" t="str">
        <f>'01-Mapa de riesgo-UO'!I75</f>
        <v>Daños en equipos de cómputo de la UTP</v>
      </c>
      <c r="H74" s="332"/>
      <c r="I74" s="385"/>
      <c r="J74" s="204" t="str">
        <f>'01-Mapa de riesgo-UO'!AW75</f>
        <v>COMPARTIR</v>
      </c>
      <c r="K74" s="332"/>
      <c r="L74" s="324"/>
      <c r="M74" s="324"/>
      <c r="N74" s="324"/>
      <c r="O74" s="324"/>
      <c r="P74" s="324"/>
      <c r="Q74" s="324"/>
      <c r="R74" s="324"/>
      <c r="S74" s="324"/>
    </row>
    <row r="75" spans="1:19" ht="88.5" hidden="1" customHeight="1" x14ac:dyDescent="0.2">
      <c r="A75" s="324"/>
      <c r="B75" s="332"/>
      <c r="C75" s="332"/>
      <c r="D75" s="332"/>
      <c r="E75" s="332"/>
      <c r="F75" s="332"/>
      <c r="G75" s="52" t="str">
        <f>'01-Mapa de riesgo-UO'!I76</f>
        <v>Falta de acceso a la información por el no funcionamiento de los aplicativos de la UTP</v>
      </c>
      <c r="H75" s="332"/>
      <c r="I75" s="385"/>
      <c r="J75" s="204" t="str">
        <f>'01-Mapa de riesgo-UO'!AW76</f>
        <v>COMPARTIR</v>
      </c>
      <c r="K75" s="332"/>
      <c r="L75" s="324"/>
      <c r="M75" s="324"/>
      <c r="N75" s="324"/>
      <c r="O75" s="324"/>
      <c r="P75" s="324"/>
      <c r="Q75" s="324"/>
      <c r="R75" s="324"/>
      <c r="S75" s="324"/>
    </row>
    <row r="76" spans="1:19" s="138" customFormat="1" ht="88.5" hidden="1" customHeight="1" x14ac:dyDescent="0.2">
      <c r="A76" s="324">
        <v>23</v>
      </c>
      <c r="B76" s="332" t="str">
        <f>'01-Mapa de riesgo-UO'!D77</f>
        <v>ADMINISTRACIÓN_INSTITUCIONAL</v>
      </c>
      <c r="C76" s="33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204" t="str">
        <f>'01-Mapa de riesgo-UO'!AW77</f>
        <v>COMPARTIR</v>
      </c>
      <c r="K76" s="332" t="str">
        <f t="shared" ref="K76:K139" si="19">IF(I76="GRAVE","Debe formularse",IF(I76="MODERADO", "Si el proceso lo requiere","NO"))</f>
        <v>Si el proceso lo requiere</v>
      </c>
      <c r="L76" s="324"/>
      <c r="M76" s="324"/>
      <c r="N76" s="324"/>
      <c r="O76" s="324"/>
      <c r="P76" s="324"/>
      <c r="Q76" s="324"/>
      <c r="R76" s="324"/>
      <c r="S76" s="324"/>
    </row>
    <row r="77" spans="1:19" s="138" customFormat="1" ht="88.5" hidden="1" customHeight="1" x14ac:dyDescent="0.2">
      <c r="A77" s="324"/>
      <c r="B77" s="332"/>
      <c r="C77" s="332"/>
      <c r="D77" s="332"/>
      <c r="E77" s="332"/>
      <c r="F77" s="332"/>
      <c r="G77" s="52" t="str">
        <f>'01-Mapa de riesgo-UO'!I78</f>
        <v>No hay un procedimiento definido para inducción del personal administrativo y docente</v>
      </c>
      <c r="H77" s="332"/>
      <c r="I77" s="385"/>
      <c r="J77" s="204" t="str">
        <f>'01-Mapa de riesgo-UO'!AW78</f>
        <v>COMPARTIR</v>
      </c>
      <c r="K77" s="332"/>
      <c r="L77" s="324"/>
      <c r="M77" s="324"/>
      <c r="N77" s="324"/>
      <c r="O77" s="324"/>
      <c r="P77" s="324"/>
      <c r="Q77" s="324"/>
      <c r="R77" s="324"/>
      <c r="S77" s="324"/>
    </row>
    <row r="78" spans="1:19" ht="88.5" hidden="1" customHeight="1" x14ac:dyDescent="0.2">
      <c r="A78" s="324"/>
      <c r="B78" s="332"/>
      <c r="C78" s="332"/>
      <c r="D78" s="332"/>
      <c r="E78" s="332"/>
      <c r="F78" s="332"/>
      <c r="G78" s="52">
        <f>'01-Mapa de riesgo-UO'!I79</f>
        <v>0</v>
      </c>
      <c r="H78" s="332"/>
      <c r="I78" s="385"/>
      <c r="J78" s="204" t="str">
        <f>'01-Mapa de riesgo-UO'!AW79</f>
        <v>COMPARTIR</v>
      </c>
      <c r="K78" s="332"/>
      <c r="L78" s="324"/>
      <c r="M78" s="324"/>
      <c r="N78" s="324"/>
      <c r="O78" s="324"/>
      <c r="P78" s="324"/>
      <c r="Q78" s="324"/>
      <c r="R78" s="324"/>
      <c r="S78" s="324"/>
    </row>
    <row r="79" spans="1:19" ht="88.5" hidden="1" customHeight="1" x14ac:dyDescent="0.2">
      <c r="A79" s="324">
        <v>24</v>
      </c>
      <c r="B79" s="332" t="str">
        <f>'01-Mapa de riesgo-UO'!D80</f>
        <v>ADMINISTRACIÓN_INSTITUCIONAL</v>
      </c>
      <c r="C79" s="33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204" t="str">
        <f>'01-Mapa de riesgo-UO'!AW80</f>
        <v>COMPARTIR</v>
      </c>
      <c r="K79" s="332" t="str">
        <f t="shared" si="19"/>
        <v>Si el proceso lo requiere</v>
      </c>
      <c r="L79" s="324"/>
      <c r="M79" s="324"/>
      <c r="N79" s="324"/>
      <c r="O79" s="324"/>
      <c r="P79" s="324"/>
      <c r="Q79" s="324"/>
      <c r="R79" s="324"/>
      <c r="S79" s="324"/>
    </row>
    <row r="80" spans="1:19" ht="88.5" hidden="1" customHeight="1" x14ac:dyDescent="0.2">
      <c r="A80" s="324"/>
      <c r="B80" s="332"/>
      <c r="C80" s="332"/>
      <c r="D80" s="332"/>
      <c r="E80" s="332"/>
      <c r="F80" s="332"/>
      <c r="G80" s="52">
        <f>'01-Mapa de riesgo-UO'!I81</f>
        <v>0</v>
      </c>
      <c r="H80" s="332"/>
      <c r="I80" s="385"/>
      <c r="J80" s="204">
        <f>'01-Mapa de riesgo-UO'!AW81</f>
        <v>0</v>
      </c>
      <c r="K80" s="332"/>
      <c r="L80" s="324"/>
      <c r="M80" s="324"/>
      <c r="N80" s="324"/>
      <c r="O80" s="324"/>
      <c r="P80" s="324"/>
      <c r="Q80" s="324"/>
      <c r="R80" s="324"/>
      <c r="S80" s="324"/>
    </row>
    <row r="81" spans="1:19" ht="88.5" hidden="1" customHeight="1" x14ac:dyDescent="0.2">
      <c r="A81" s="324"/>
      <c r="B81" s="332"/>
      <c r="C81" s="332"/>
      <c r="D81" s="332"/>
      <c r="E81" s="332"/>
      <c r="F81" s="332"/>
      <c r="G81" s="52">
        <f>'01-Mapa de riesgo-UO'!I82</f>
        <v>0</v>
      </c>
      <c r="H81" s="332"/>
      <c r="I81" s="385"/>
      <c r="J81" s="204">
        <f>'01-Mapa de riesgo-UO'!AW82</f>
        <v>0</v>
      </c>
      <c r="K81" s="332"/>
      <c r="L81" s="324"/>
      <c r="M81" s="324"/>
      <c r="N81" s="324"/>
      <c r="O81" s="324"/>
      <c r="P81" s="324"/>
      <c r="Q81" s="324"/>
      <c r="R81" s="324"/>
      <c r="S81" s="324"/>
    </row>
    <row r="82" spans="1:19" ht="88.5" hidden="1" customHeight="1" x14ac:dyDescent="0.2">
      <c r="A82" s="324">
        <v>25</v>
      </c>
      <c r="B82" s="332" t="str">
        <f>'01-Mapa de riesgo-UO'!D83</f>
        <v>DOCENCIA</v>
      </c>
      <c r="C82" s="33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32" t="str">
        <f t="shared" si="19"/>
        <v>NO</v>
      </c>
      <c r="L82" s="324"/>
      <c r="M82" s="324"/>
      <c r="N82" s="324"/>
      <c r="O82" s="324"/>
      <c r="P82" s="324"/>
      <c r="Q82" s="324"/>
      <c r="R82" s="324"/>
      <c r="S82" s="324"/>
    </row>
    <row r="83" spans="1:19" ht="88.5" hidden="1" customHeight="1" x14ac:dyDescent="0.2">
      <c r="A83" s="324"/>
      <c r="B83" s="332"/>
      <c r="C83" s="332"/>
      <c r="D83" s="332"/>
      <c r="E83" s="332"/>
      <c r="F83" s="332"/>
      <c r="G83" s="52" t="str">
        <f>'01-Mapa de riesgo-UO'!I84</f>
        <v xml:space="preserve">Demora en el proceso del informe de Registro Calificado y la solicitud ante el MEN por parte de los programas académicos. </v>
      </c>
      <c r="H83" s="332"/>
      <c r="I83" s="385"/>
      <c r="J83" s="204" t="str">
        <f>'01-Mapa de riesgo-UO'!AW84</f>
        <v>ASUMIR</v>
      </c>
      <c r="K83" s="332"/>
      <c r="L83" s="324"/>
      <c r="M83" s="324"/>
      <c r="N83" s="324"/>
      <c r="O83" s="324"/>
      <c r="P83" s="324"/>
      <c r="Q83" s="324"/>
      <c r="R83" s="324"/>
      <c r="S83" s="324"/>
    </row>
    <row r="84" spans="1:19" ht="88.5" hidden="1" customHeight="1" x14ac:dyDescent="0.2">
      <c r="A84" s="324"/>
      <c r="B84" s="332"/>
      <c r="C84" s="332"/>
      <c r="D84" s="332"/>
      <c r="E84" s="332"/>
      <c r="F84" s="332"/>
      <c r="G84" s="52">
        <f>'01-Mapa de riesgo-UO'!I85</f>
        <v>0</v>
      </c>
      <c r="H84" s="332"/>
      <c r="I84" s="385"/>
      <c r="J84" s="204" t="str">
        <f>'01-Mapa de riesgo-UO'!AW85</f>
        <v>ASUMIR</v>
      </c>
      <c r="K84" s="332"/>
      <c r="L84" s="324"/>
      <c r="M84" s="324"/>
      <c r="N84" s="324"/>
      <c r="O84" s="324"/>
      <c r="P84" s="324"/>
      <c r="Q84" s="324"/>
      <c r="R84" s="324"/>
      <c r="S84" s="324"/>
    </row>
    <row r="85" spans="1:19" ht="88.5" hidden="1" customHeight="1" x14ac:dyDescent="0.2">
      <c r="A85" s="324">
        <v>26</v>
      </c>
      <c r="B85" s="332" t="str">
        <f>'01-Mapa de riesgo-UO'!D86</f>
        <v>DOCENCIA</v>
      </c>
      <c r="C85" s="33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32" t="str">
        <f t="shared" si="19"/>
        <v>NO</v>
      </c>
      <c r="L85" s="324"/>
      <c r="M85" s="324"/>
      <c r="N85" s="324"/>
      <c r="O85" s="324"/>
      <c r="P85" s="324"/>
      <c r="Q85" s="324"/>
      <c r="R85" s="324"/>
      <c r="S85" s="324"/>
    </row>
    <row r="86" spans="1:19" ht="88.5" hidden="1" customHeight="1" x14ac:dyDescent="0.2">
      <c r="A86" s="324"/>
      <c r="B86" s="332"/>
      <c r="C86" s="33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204" t="str">
        <f>'01-Mapa de riesgo-UO'!AW87</f>
        <v>ASUMIR</v>
      </c>
      <c r="K86" s="332"/>
      <c r="L86" s="324"/>
      <c r="M86" s="324"/>
      <c r="N86" s="324"/>
      <c r="O86" s="324"/>
      <c r="P86" s="324"/>
      <c r="Q86" s="324"/>
      <c r="R86" s="324"/>
      <c r="S86" s="324"/>
    </row>
    <row r="87" spans="1:19" ht="88.5" hidden="1" customHeight="1" x14ac:dyDescent="0.2">
      <c r="A87" s="324"/>
      <c r="B87" s="332"/>
      <c r="C87" s="332"/>
      <c r="D87" s="332"/>
      <c r="E87" s="332"/>
      <c r="F87" s="332"/>
      <c r="G87" s="52">
        <f>'01-Mapa de riesgo-UO'!I88</f>
        <v>0</v>
      </c>
      <c r="H87" s="332"/>
      <c r="I87" s="385"/>
      <c r="J87" s="204" t="str">
        <f>'01-Mapa de riesgo-UO'!AW88</f>
        <v>ASUMIR</v>
      </c>
      <c r="K87" s="332"/>
      <c r="L87" s="324"/>
      <c r="M87" s="324"/>
      <c r="N87" s="324"/>
      <c r="O87" s="324"/>
      <c r="P87" s="324"/>
      <c r="Q87" s="324"/>
      <c r="R87" s="324"/>
      <c r="S87" s="324"/>
    </row>
    <row r="88" spans="1:19" ht="88.5" hidden="1" customHeight="1" x14ac:dyDescent="0.2">
      <c r="A88" s="324">
        <v>27</v>
      </c>
      <c r="B88" s="332" t="str">
        <f>'01-Mapa de riesgo-UO'!D89</f>
        <v>INVESTIGACIÓN_E_INNOVACIÓN</v>
      </c>
      <c r="C88" s="33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32" t="str">
        <f t="shared" si="19"/>
        <v>NO</v>
      </c>
      <c r="L88" s="324"/>
      <c r="M88" s="324"/>
      <c r="N88" s="324"/>
      <c r="O88" s="324"/>
      <c r="P88" s="324"/>
      <c r="Q88" s="324"/>
      <c r="R88" s="324"/>
      <c r="S88" s="324"/>
    </row>
    <row r="89" spans="1:19" ht="88.5" hidden="1" customHeight="1" x14ac:dyDescent="0.2">
      <c r="A89" s="324"/>
      <c r="B89" s="332"/>
      <c r="C89" s="332"/>
      <c r="D89" s="332"/>
      <c r="E89" s="332"/>
      <c r="F89" s="332"/>
      <c r="G89" s="52" t="str">
        <f>'01-Mapa de riesgo-UO'!I90</f>
        <v>Falencias en  la actualización de los  GrupLAC de la Plataforma ScienTI - Colombia, por parte de los Grupos de Investigación de la Facultad.</v>
      </c>
      <c r="H89" s="332"/>
      <c r="I89" s="385"/>
      <c r="J89" s="204" t="str">
        <f>'01-Mapa de riesgo-UO'!AW90</f>
        <v>ASUMIR</v>
      </c>
      <c r="K89" s="332"/>
      <c r="L89" s="324"/>
      <c r="M89" s="324"/>
      <c r="N89" s="324"/>
      <c r="O89" s="324"/>
      <c r="P89" s="324"/>
      <c r="Q89" s="324"/>
      <c r="R89" s="324"/>
      <c r="S89" s="324"/>
    </row>
    <row r="90" spans="1:19" ht="88.5" hidden="1" customHeight="1" x14ac:dyDescent="0.2">
      <c r="A90" s="324"/>
      <c r="B90" s="332"/>
      <c r="C90" s="332"/>
      <c r="D90" s="332"/>
      <c r="E90" s="332"/>
      <c r="F90" s="332"/>
      <c r="G90" s="52">
        <f>'01-Mapa de riesgo-UO'!I91</f>
        <v>0</v>
      </c>
      <c r="H90" s="332"/>
      <c r="I90" s="385"/>
      <c r="J90" s="204" t="str">
        <f>'01-Mapa de riesgo-UO'!AW91</f>
        <v>ASUMIR</v>
      </c>
      <c r="K90" s="332"/>
      <c r="L90" s="324"/>
      <c r="M90" s="324"/>
      <c r="N90" s="324"/>
      <c r="O90" s="324"/>
      <c r="P90" s="324"/>
      <c r="Q90" s="324"/>
      <c r="R90" s="324"/>
      <c r="S90" s="324"/>
    </row>
    <row r="91" spans="1:19" ht="88.5" hidden="1" customHeight="1" x14ac:dyDescent="0.2">
      <c r="A91" s="324">
        <v>28</v>
      </c>
      <c r="B91" s="332" t="str">
        <f>'01-Mapa de riesgo-UO'!D92</f>
        <v>DOCENCIA</v>
      </c>
      <c r="C91" s="33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32" t="str">
        <f t="shared" si="19"/>
        <v>Si el proceso lo requiere</v>
      </c>
      <c r="L91" s="324"/>
      <c r="M91" s="324"/>
      <c r="N91" s="324"/>
      <c r="O91" s="324"/>
      <c r="P91" s="324"/>
      <c r="Q91" s="324"/>
      <c r="R91" s="324"/>
      <c r="S91" s="324"/>
    </row>
    <row r="92" spans="1:19" ht="88.5" hidden="1" customHeight="1" x14ac:dyDescent="0.2">
      <c r="A92" s="324"/>
      <c r="B92" s="332"/>
      <c r="C92" s="332"/>
      <c r="D92" s="332"/>
      <c r="E92" s="332"/>
      <c r="F92" s="332"/>
      <c r="G92" s="52" t="str">
        <f>'01-Mapa de riesgo-UO'!I93</f>
        <v>Documentación insuficiente para dar soporte a las caracteristicas de calidad</v>
      </c>
      <c r="H92" s="332"/>
      <c r="I92" s="385"/>
      <c r="J92" s="204" t="str">
        <f>'01-Mapa de riesgo-UO'!AW93</f>
        <v>REDUCIR</v>
      </c>
      <c r="K92" s="332"/>
      <c r="L92" s="324"/>
      <c r="M92" s="324"/>
      <c r="N92" s="324"/>
      <c r="O92" s="324"/>
      <c r="P92" s="324"/>
      <c r="Q92" s="324"/>
      <c r="R92" s="324"/>
      <c r="S92" s="324"/>
    </row>
    <row r="93" spans="1:19" ht="88.5" hidden="1" customHeight="1" x14ac:dyDescent="0.2">
      <c r="A93" s="324"/>
      <c r="B93" s="332"/>
      <c r="C93" s="332"/>
      <c r="D93" s="332"/>
      <c r="E93" s="332"/>
      <c r="F93" s="332"/>
      <c r="G93" s="52" t="str">
        <f>'01-Mapa de riesgo-UO'!I94</f>
        <v>Falta de soporte en la pertinencia del perfil para la continuidad o apertura de un nuevo programa.</v>
      </c>
      <c r="H93" s="332"/>
      <c r="I93" s="385"/>
      <c r="J93" s="204">
        <f>'01-Mapa de riesgo-UO'!AW94</f>
        <v>0</v>
      </c>
      <c r="K93" s="332"/>
      <c r="L93" s="324"/>
      <c r="M93" s="324"/>
      <c r="N93" s="324"/>
      <c r="O93" s="324"/>
      <c r="P93" s="324"/>
      <c r="Q93" s="324"/>
      <c r="R93" s="324"/>
      <c r="S93" s="324"/>
    </row>
    <row r="94" spans="1:19" ht="88.5" hidden="1" customHeight="1" x14ac:dyDescent="0.2">
      <c r="A94" s="324">
        <v>29</v>
      </c>
      <c r="B94" s="332" t="str">
        <f>'01-Mapa de riesgo-UO'!D95</f>
        <v>DOCENCIA</v>
      </c>
      <c r="C94" s="33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32" t="str">
        <f t="shared" si="19"/>
        <v>Si el proceso lo requiere</v>
      </c>
      <c r="L94" s="324"/>
      <c r="M94" s="324"/>
      <c r="N94" s="324"/>
      <c r="O94" s="324"/>
      <c r="P94" s="324"/>
      <c r="Q94" s="324"/>
      <c r="R94" s="324"/>
      <c r="S94" s="324"/>
    </row>
    <row r="95" spans="1:19" ht="88.5" hidden="1" customHeight="1" x14ac:dyDescent="0.2">
      <c r="A95" s="324"/>
      <c r="B95" s="332"/>
      <c r="C95" s="332"/>
      <c r="D95" s="332"/>
      <c r="E95" s="332"/>
      <c r="F95" s="332"/>
      <c r="G95" s="52" t="str">
        <f>'01-Mapa de riesgo-UO'!I96</f>
        <v>Baja coherencia entre la elección  del programa y las expectativas profesionales</v>
      </c>
      <c r="H95" s="332"/>
      <c r="I95" s="385"/>
      <c r="J95" s="204" t="str">
        <f>'01-Mapa de riesgo-UO'!AW96</f>
        <v>REDUCIR</v>
      </c>
      <c r="K95" s="332"/>
      <c r="L95" s="324"/>
      <c r="M95" s="324"/>
      <c r="N95" s="324"/>
      <c r="O95" s="324"/>
      <c r="P95" s="324"/>
      <c r="Q95" s="324"/>
      <c r="R95" s="324"/>
      <c r="S95" s="324"/>
    </row>
    <row r="96" spans="1:19" ht="88.5" hidden="1" customHeight="1" x14ac:dyDescent="0.2">
      <c r="A96" s="324"/>
      <c r="B96" s="332"/>
      <c r="C96" s="332"/>
      <c r="D96" s="332"/>
      <c r="E96" s="332"/>
      <c r="F96" s="332"/>
      <c r="G96" s="52" t="str">
        <f>'01-Mapa de riesgo-UO'!I97</f>
        <v>Largos periodos de cese de actividades por factores ajenos a la programación academica</v>
      </c>
      <c r="H96" s="332"/>
      <c r="I96" s="385"/>
      <c r="J96" s="204">
        <f>'01-Mapa de riesgo-UO'!AW97</f>
        <v>0</v>
      </c>
      <c r="K96" s="332"/>
      <c r="L96" s="324"/>
      <c r="M96" s="324"/>
      <c r="N96" s="324"/>
      <c r="O96" s="324"/>
      <c r="P96" s="324"/>
      <c r="Q96" s="324"/>
      <c r="R96" s="324"/>
      <c r="S96" s="324"/>
    </row>
    <row r="97" spans="1:19" ht="88.5" hidden="1" customHeight="1" x14ac:dyDescent="0.2">
      <c r="A97" s="324">
        <v>30</v>
      </c>
      <c r="B97" s="332" t="str">
        <f>'01-Mapa de riesgo-UO'!D98</f>
        <v>DOCENCIA</v>
      </c>
      <c r="C97" s="33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32" t="str">
        <f t="shared" si="19"/>
        <v>Si el proceso lo requiere</v>
      </c>
      <c r="L97" s="324"/>
      <c r="M97" s="324"/>
      <c r="N97" s="324"/>
      <c r="O97" s="324"/>
      <c r="P97" s="324"/>
      <c r="Q97" s="324"/>
      <c r="R97" s="324"/>
      <c r="S97" s="324"/>
    </row>
    <row r="98" spans="1:19" ht="88.5" hidden="1" customHeight="1" x14ac:dyDescent="0.2">
      <c r="A98" s="324"/>
      <c r="B98" s="332"/>
      <c r="C98" s="332"/>
      <c r="D98" s="332"/>
      <c r="E98" s="332"/>
      <c r="F98" s="332"/>
      <c r="G98" s="52" t="str">
        <f>'01-Mapa de riesgo-UO'!I99</f>
        <v>Desmotivación por parte de los estudiantes que presentan las pruebas.</v>
      </c>
      <c r="H98" s="332"/>
      <c r="I98" s="385"/>
      <c r="J98" s="204" t="str">
        <f>'01-Mapa de riesgo-UO'!AW99</f>
        <v>TRANSFERIR</v>
      </c>
      <c r="K98" s="332"/>
      <c r="L98" s="324"/>
      <c r="M98" s="324"/>
      <c r="N98" s="324"/>
      <c r="O98" s="324"/>
      <c r="P98" s="324"/>
      <c r="Q98" s="324"/>
      <c r="R98" s="324"/>
      <c r="S98" s="324"/>
    </row>
    <row r="99" spans="1:19" ht="88.5" hidden="1" customHeight="1" x14ac:dyDescent="0.2">
      <c r="A99" s="324"/>
      <c r="B99" s="332"/>
      <c r="C99" s="332"/>
      <c r="D99" s="332"/>
      <c r="E99" s="332"/>
      <c r="F99" s="332"/>
      <c r="G99" s="52">
        <f>'01-Mapa de riesgo-UO'!I100</f>
        <v>0</v>
      </c>
      <c r="H99" s="332"/>
      <c r="I99" s="385"/>
      <c r="J99" s="204">
        <f>'01-Mapa de riesgo-UO'!AW100</f>
        <v>0</v>
      </c>
      <c r="K99" s="332"/>
      <c r="L99" s="324"/>
      <c r="M99" s="324"/>
      <c r="N99" s="324"/>
      <c r="O99" s="324"/>
      <c r="P99" s="324"/>
      <c r="Q99" s="324"/>
      <c r="R99" s="324"/>
      <c r="S99" s="324"/>
    </row>
    <row r="100" spans="1:19" ht="88.5" hidden="1" customHeight="1" x14ac:dyDescent="0.2">
      <c r="A100" s="324">
        <v>31</v>
      </c>
      <c r="B100" s="332" t="str">
        <f>'01-Mapa de riesgo-UO'!D101</f>
        <v>DOCENCIA</v>
      </c>
      <c r="C100" s="33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32" t="str">
        <f t="shared" si="19"/>
        <v>Si el proceso lo requiere</v>
      </c>
      <c r="L100" s="324"/>
      <c r="M100" s="324"/>
      <c r="N100" s="324"/>
      <c r="O100" s="324"/>
      <c r="P100" s="324"/>
      <c r="Q100" s="324"/>
      <c r="R100" s="324"/>
      <c r="S100" s="324"/>
    </row>
    <row r="101" spans="1:19" ht="88.5" hidden="1" customHeight="1" x14ac:dyDescent="0.2">
      <c r="A101" s="324"/>
      <c r="B101" s="332"/>
      <c r="C101" s="332"/>
      <c r="D101" s="332"/>
      <c r="E101" s="332"/>
      <c r="F101" s="332"/>
      <c r="G101" s="52" t="str">
        <f>'01-Mapa de riesgo-UO'!I102</f>
        <v>Poca formación de los comites en renovación curricular, así como sobre los tramites y estrategias de apoyos institucionales</v>
      </c>
      <c r="H101" s="332"/>
      <c r="I101" s="385"/>
      <c r="J101" s="204" t="str">
        <f>'01-Mapa de riesgo-UO'!AW102</f>
        <v>COMPARTIR</v>
      </c>
      <c r="K101" s="332"/>
      <c r="L101" s="324"/>
      <c r="M101" s="324"/>
      <c r="N101" s="324"/>
      <c r="O101" s="324"/>
      <c r="P101" s="324"/>
      <c r="Q101" s="324"/>
      <c r="R101" s="324"/>
      <c r="S101" s="324"/>
    </row>
    <row r="102" spans="1:19" ht="88.5" hidden="1" customHeight="1" x14ac:dyDescent="0.2">
      <c r="A102" s="324"/>
      <c r="B102" s="332"/>
      <c r="C102" s="332"/>
      <c r="D102" s="332"/>
      <c r="E102" s="332"/>
      <c r="F102" s="332"/>
      <c r="G102" s="52" t="str">
        <f>'01-Mapa de riesgo-UO'!I103</f>
        <v>Debilidad en los procesos de apropiación de los  lineamientos institucionales para la renovación curricular</v>
      </c>
      <c r="H102" s="332"/>
      <c r="I102" s="385"/>
      <c r="J102" s="204" t="str">
        <f>'01-Mapa de riesgo-UO'!AW103</f>
        <v>REDUCIR</v>
      </c>
      <c r="K102" s="332"/>
      <c r="L102" s="324"/>
      <c r="M102" s="324"/>
      <c r="N102" s="324"/>
      <c r="O102" s="324"/>
      <c r="P102" s="324"/>
      <c r="Q102" s="324"/>
      <c r="R102" s="324"/>
      <c r="S102" s="324"/>
    </row>
    <row r="103" spans="1:19" ht="88.5" hidden="1" customHeight="1" x14ac:dyDescent="0.2">
      <c r="A103" s="324">
        <v>32</v>
      </c>
      <c r="B103" s="332" t="str">
        <f>'01-Mapa de riesgo-UO'!D104</f>
        <v>INVESTIGACIÓN_E_INNOVACIÓN</v>
      </c>
      <c r="C103" s="33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32" t="str">
        <f t="shared" si="19"/>
        <v>Si el proceso lo requiere</v>
      </c>
      <c r="L103" s="324"/>
      <c r="M103" s="324"/>
      <c r="N103" s="324"/>
      <c r="O103" s="324"/>
      <c r="P103" s="324"/>
      <c r="Q103" s="324"/>
      <c r="R103" s="324"/>
      <c r="S103" s="324"/>
    </row>
    <row r="104" spans="1:19" ht="88.5" hidden="1" customHeight="1" x14ac:dyDescent="0.2">
      <c r="A104" s="324"/>
      <c r="B104" s="332"/>
      <c r="C104" s="332"/>
      <c r="D104" s="332"/>
      <c r="E104" s="332"/>
      <c r="F104" s="332"/>
      <c r="G104" s="52" t="str">
        <f>'01-Mapa de riesgo-UO'!I105</f>
        <v>Desactualización de la información del Grupo de Investigación en la plataforma de Minciencias</v>
      </c>
      <c r="H104" s="332"/>
      <c r="I104" s="385"/>
      <c r="J104" s="204" t="str">
        <f>'01-Mapa de riesgo-UO'!AW105</f>
        <v>COMPARTIR</v>
      </c>
      <c r="K104" s="332"/>
      <c r="L104" s="324"/>
      <c r="M104" s="324"/>
      <c r="N104" s="324"/>
      <c r="O104" s="324"/>
      <c r="P104" s="324"/>
      <c r="Q104" s="324"/>
      <c r="R104" s="324"/>
      <c r="S104" s="324"/>
    </row>
    <row r="105" spans="1:19" ht="88.5" hidden="1" customHeight="1" x14ac:dyDescent="0.2">
      <c r="A105" s="324"/>
      <c r="B105" s="332"/>
      <c r="C105" s="332"/>
      <c r="D105" s="332"/>
      <c r="E105" s="332"/>
      <c r="F105" s="332"/>
      <c r="G105" s="52" t="str">
        <f>'01-Mapa de riesgo-UO'!I106</f>
        <v>No presentar nuevos productos durante los años anteriores a la convocatoria ni actualizar estudios de los participantes del grupo.</v>
      </c>
      <c r="H105" s="332"/>
      <c r="I105" s="385"/>
      <c r="J105" s="204" t="str">
        <f>'01-Mapa de riesgo-UO'!AW106</f>
        <v>REDUCIR</v>
      </c>
      <c r="K105" s="332"/>
      <c r="L105" s="324"/>
      <c r="M105" s="324"/>
      <c r="N105" s="324"/>
      <c r="O105" s="324"/>
      <c r="P105" s="324"/>
      <c r="Q105" s="324"/>
      <c r="R105" s="324"/>
      <c r="S105" s="324"/>
    </row>
    <row r="106" spans="1:19" ht="88.5" hidden="1" customHeight="1" x14ac:dyDescent="0.2">
      <c r="A106" s="324">
        <v>33</v>
      </c>
      <c r="B106" s="332" t="str">
        <f>'01-Mapa de riesgo-UO'!D107</f>
        <v>DOCENCIA</v>
      </c>
      <c r="C106" s="33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204" t="str">
        <f>'01-Mapa de riesgo-UO'!AW107</f>
        <v>REDUCIR</v>
      </c>
      <c r="K106" s="332" t="str">
        <f t="shared" si="19"/>
        <v>Si el proceso lo requiere</v>
      </c>
      <c r="L106" s="324"/>
      <c r="M106" s="324"/>
      <c r="N106" s="324"/>
      <c r="O106" s="324"/>
      <c r="P106" s="324"/>
      <c r="Q106" s="324"/>
      <c r="R106" s="324"/>
      <c r="S106" s="324"/>
    </row>
    <row r="107" spans="1:19" ht="88.5" hidden="1" customHeight="1" x14ac:dyDescent="0.2">
      <c r="A107" s="324"/>
      <c r="B107" s="332"/>
      <c r="C107" s="332"/>
      <c r="D107" s="332"/>
      <c r="E107" s="332"/>
      <c r="F107" s="332"/>
      <c r="G107" s="52" t="str">
        <f>'01-Mapa de riesgo-UO'!I108</f>
        <v>Cambios en las normas o estándares de calidad</v>
      </c>
      <c r="H107" s="332"/>
      <c r="I107" s="385"/>
      <c r="J107" s="204">
        <f>'01-Mapa de riesgo-UO'!AW108</f>
        <v>0</v>
      </c>
      <c r="K107" s="332"/>
      <c r="L107" s="324"/>
      <c r="M107" s="324"/>
      <c r="N107" s="324"/>
      <c r="O107" s="324"/>
      <c r="P107" s="324"/>
      <c r="Q107" s="324"/>
      <c r="R107" s="324"/>
      <c r="S107" s="324"/>
    </row>
    <row r="108" spans="1:19" ht="88.5" hidden="1" customHeight="1" x14ac:dyDescent="0.2">
      <c r="A108" s="324"/>
      <c r="B108" s="332"/>
      <c r="C108" s="332"/>
      <c r="D108" s="332"/>
      <c r="E108" s="332"/>
      <c r="F108" s="332"/>
      <c r="G108" s="52">
        <f>'01-Mapa de riesgo-UO'!I109</f>
        <v>0</v>
      </c>
      <c r="H108" s="332"/>
      <c r="I108" s="385"/>
      <c r="J108" s="204">
        <f>'01-Mapa de riesgo-UO'!AW109</f>
        <v>0</v>
      </c>
      <c r="K108" s="332"/>
      <c r="L108" s="324"/>
      <c r="M108" s="324"/>
      <c r="N108" s="324"/>
      <c r="O108" s="324"/>
      <c r="P108" s="324"/>
      <c r="Q108" s="324"/>
      <c r="R108" s="324"/>
      <c r="S108" s="324"/>
    </row>
    <row r="109" spans="1:19" ht="88.5" hidden="1" customHeight="1" x14ac:dyDescent="0.2">
      <c r="A109" s="324">
        <v>34</v>
      </c>
      <c r="B109" s="332" t="str">
        <f>'01-Mapa de riesgo-UO'!D110</f>
        <v>DOCENCIA</v>
      </c>
      <c r="C109" s="33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204" t="str">
        <f>'01-Mapa de riesgo-UO'!AW110</f>
        <v>ASUMIR</v>
      </c>
      <c r="K109" s="332" t="str">
        <f t="shared" si="19"/>
        <v>NO</v>
      </c>
      <c r="L109" s="324"/>
      <c r="M109" s="324"/>
      <c r="N109" s="324"/>
      <c r="O109" s="324"/>
      <c r="P109" s="324"/>
      <c r="Q109" s="324"/>
      <c r="R109" s="324"/>
      <c r="S109" s="324"/>
    </row>
    <row r="110" spans="1:19" ht="88.5" hidden="1" customHeight="1" x14ac:dyDescent="0.2">
      <c r="A110" s="324"/>
      <c r="B110" s="332"/>
      <c r="C110" s="332"/>
      <c r="D110" s="332"/>
      <c r="E110" s="332"/>
      <c r="F110" s="332"/>
      <c r="G110" s="52" t="str">
        <f>'01-Mapa de riesgo-UO'!I111</f>
        <v>Los currículos de las asignaturas no permiten el buen desempeño del estudiante</v>
      </c>
      <c r="H110" s="332"/>
      <c r="I110" s="385"/>
      <c r="J110" s="204" t="str">
        <f>'01-Mapa de riesgo-UO'!AW111</f>
        <v>ASUMIR</v>
      </c>
      <c r="K110" s="332"/>
      <c r="L110" s="324"/>
      <c r="M110" s="324"/>
      <c r="N110" s="324"/>
      <c r="O110" s="324"/>
      <c r="P110" s="324"/>
      <c r="Q110" s="324"/>
      <c r="R110" s="324"/>
      <c r="S110" s="324"/>
    </row>
    <row r="111" spans="1:19" ht="88.5" hidden="1" customHeight="1" x14ac:dyDescent="0.2">
      <c r="A111" s="324"/>
      <c r="B111" s="332"/>
      <c r="C111" s="332"/>
      <c r="D111" s="332"/>
      <c r="E111" s="332"/>
      <c r="F111" s="332"/>
      <c r="G111" s="52" t="str">
        <f>'01-Mapa de riesgo-UO'!I112</f>
        <v>Bajo conocimiento del docente en pedagogía y didáctica</v>
      </c>
      <c r="H111" s="332"/>
      <c r="I111" s="385"/>
      <c r="J111" s="204" t="str">
        <f>'01-Mapa de riesgo-UO'!AW112</f>
        <v>ASUMIR</v>
      </c>
      <c r="K111" s="332"/>
      <c r="L111" s="324"/>
      <c r="M111" s="324"/>
      <c r="N111" s="324"/>
      <c r="O111" s="324"/>
      <c r="P111" s="324"/>
      <c r="Q111" s="324"/>
      <c r="R111" s="324"/>
      <c r="S111" s="324"/>
    </row>
    <row r="112" spans="1:19" ht="88.5" hidden="1" customHeight="1" x14ac:dyDescent="0.2">
      <c r="A112" s="324">
        <v>35</v>
      </c>
      <c r="B112" s="332" t="str">
        <f>'01-Mapa de riesgo-UO'!D113</f>
        <v>INVESTIGACIÓN_E_INNOVACIÓN</v>
      </c>
      <c r="C112" s="33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204" t="str">
        <f>'01-Mapa de riesgo-UO'!AW113</f>
        <v>ASUMIR</v>
      </c>
      <c r="K112" s="332" t="str">
        <f t="shared" si="19"/>
        <v>NO</v>
      </c>
      <c r="L112" s="324"/>
      <c r="M112" s="324"/>
      <c r="N112" s="324"/>
      <c r="O112" s="324"/>
      <c r="P112" s="324"/>
      <c r="Q112" s="324"/>
      <c r="R112" s="324"/>
      <c r="S112" s="324"/>
    </row>
    <row r="113" spans="1:19" ht="88.5" hidden="1" customHeight="1" x14ac:dyDescent="0.2">
      <c r="A113" s="324"/>
      <c r="B113" s="332"/>
      <c r="C113" s="332"/>
      <c r="D113" s="332"/>
      <c r="E113" s="332"/>
      <c r="F113" s="332"/>
      <c r="G113" s="52" t="str">
        <f>'01-Mapa de riesgo-UO'!I114</f>
        <v>Desactualización de la información del Grupo de Investigación en la plataforma de Colciencias</v>
      </c>
      <c r="H113" s="332"/>
      <c r="I113" s="385"/>
      <c r="J113" s="204" t="str">
        <f>'01-Mapa de riesgo-UO'!AW114</f>
        <v>ASUMIR</v>
      </c>
      <c r="K113" s="332"/>
      <c r="L113" s="324"/>
      <c r="M113" s="324"/>
      <c r="N113" s="324"/>
      <c r="O113" s="324"/>
      <c r="P113" s="324"/>
      <c r="Q113" s="324"/>
      <c r="R113" s="324"/>
      <c r="S113" s="324"/>
    </row>
    <row r="114" spans="1:19" ht="88.5" hidden="1" customHeight="1" x14ac:dyDescent="0.2">
      <c r="A114" s="324"/>
      <c r="B114" s="332"/>
      <c r="C114" s="332"/>
      <c r="D114" s="332"/>
      <c r="E114" s="332"/>
      <c r="F114" s="332"/>
      <c r="G114" s="52" t="str">
        <f>'01-Mapa de riesgo-UO'!I115</f>
        <v xml:space="preserve">Incumplimiento del plan de trabajo docente en términos de investigación </v>
      </c>
      <c r="H114" s="332"/>
      <c r="I114" s="385"/>
      <c r="J114" s="204" t="str">
        <f>'01-Mapa de riesgo-UO'!AW115</f>
        <v>ASUMIR</v>
      </c>
      <c r="K114" s="332"/>
      <c r="L114" s="324"/>
      <c r="M114" s="324"/>
      <c r="N114" s="324"/>
      <c r="O114" s="324"/>
      <c r="P114" s="324"/>
      <c r="Q114" s="324"/>
      <c r="R114" s="324"/>
      <c r="S114" s="324"/>
    </row>
    <row r="115" spans="1:19" ht="88.5" hidden="1" customHeight="1" x14ac:dyDescent="0.2">
      <c r="A115" s="324">
        <v>36</v>
      </c>
      <c r="B115" s="332" t="str">
        <f>'01-Mapa de riesgo-UO'!D116</f>
        <v>INVESTIGACIÓN_E_INNOVACIÓN</v>
      </c>
      <c r="C115" s="33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32" t="str">
        <f t="shared" si="19"/>
        <v>Si el proceso lo requiere</v>
      </c>
      <c r="L115" s="324"/>
      <c r="M115" s="324"/>
      <c r="N115" s="324"/>
      <c r="O115" s="324"/>
      <c r="P115" s="324"/>
      <c r="Q115" s="324"/>
      <c r="R115" s="324"/>
      <c r="S115" s="324"/>
    </row>
    <row r="116" spans="1:19" ht="88.5" hidden="1" customHeight="1" x14ac:dyDescent="0.2">
      <c r="A116" s="324"/>
      <c r="B116" s="332"/>
      <c r="C116" s="332"/>
      <c r="D116" s="332"/>
      <c r="E116" s="332"/>
      <c r="F116" s="332"/>
      <c r="G116" s="52" t="str">
        <f>'01-Mapa de riesgo-UO'!I117</f>
        <v>Presupuestos mal diseñados o falta de planeación de las actividades</v>
      </c>
      <c r="H116" s="332"/>
      <c r="I116" s="385"/>
      <c r="J116" s="204" t="str">
        <f>'01-Mapa de riesgo-UO'!AW117</f>
        <v>REDUCIR</v>
      </c>
      <c r="K116" s="332"/>
      <c r="L116" s="324"/>
      <c r="M116" s="324"/>
      <c r="N116" s="324"/>
      <c r="O116" s="324"/>
      <c r="P116" s="324"/>
      <c r="Q116" s="324"/>
      <c r="R116" s="324"/>
      <c r="S116" s="324"/>
    </row>
    <row r="117" spans="1:19" ht="88.5" hidden="1" customHeight="1" x14ac:dyDescent="0.2">
      <c r="A117" s="324"/>
      <c r="B117" s="332"/>
      <c r="C117" s="332"/>
      <c r="D117" s="332"/>
      <c r="E117" s="332"/>
      <c r="F117" s="332"/>
      <c r="G117" s="52">
        <f>'01-Mapa de riesgo-UO'!I118</f>
        <v>0</v>
      </c>
      <c r="H117" s="332"/>
      <c r="I117" s="385"/>
      <c r="J117" s="204">
        <f>'01-Mapa de riesgo-UO'!AW118</f>
        <v>0</v>
      </c>
      <c r="K117" s="332"/>
      <c r="L117" s="324"/>
      <c r="M117" s="324"/>
      <c r="N117" s="324"/>
      <c r="O117" s="324"/>
      <c r="P117" s="324"/>
      <c r="Q117" s="324"/>
      <c r="R117" s="324"/>
      <c r="S117" s="324"/>
    </row>
    <row r="118" spans="1:19" ht="88.5" hidden="1" customHeight="1" x14ac:dyDescent="0.2">
      <c r="A118" s="324">
        <v>37</v>
      </c>
      <c r="B118" s="332" t="str">
        <f>'01-Mapa de riesgo-UO'!D119</f>
        <v>ADMINISTRACIÓN_INSTITUCIONAL</v>
      </c>
      <c r="C118" s="33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204" t="str">
        <f>'01-Mapa de riesgo-UO'!AW119</f>
        <v>ASUMIR</v>
      </c>
      <c r="K118" s="332" t="str">
        <f t="shared" si="19"/>
        <v>NO</v>
      </c>
      <c r="L118" s="324"/>
      <c r="M118" s="324"/>
      <c r="N118" s="324"/>
      <c r="O118" s="324"/>
      <c r="P118" s="324"/>
      <c r="Q118" s="324"/>
      <c r="R118" s="324"/>
      <c r="S118" s="324"/>
    </row>
    <row r="119" spans="1:19" ht="88.5" hidden="1" customHeight="1" x14ac:dyDescent="0.2">
      <c r="A119" s="324"/>
      <c r="B119" s="332"/>
      <c r="C119" s="332"/>
      <c r="D119" s="332"/>
      <c r="E119" s="332"/>
      <c r="F119" s="332"/>
      <c r="G119" s="52" t="str">
        <f>'01-Mapa de riesgo-UO'!I120</f>
        <v>Grupos de estudiantes superiores a las políticas institucionales de creación de grupos</v>
      </c>
      <c r="H119" s="332"/>
      <c r="I119" s="385"/>
      <c r="J119" s="204" t="str">
        <f>'01-Mapa de riesgo-UO'!AW120</f>
        <v>ASUMIR</v>
      </c>
      <c r="K119" s="332"/>
      <c r="L119" s="324"/>
      <c r="M119" s="324"/>
      <c r="N119" s="324"/>
      <c r="O119" s="324"/>
      <c r="P119" s="324"/>
      <c r="Q119" s="324"/>
      <c r="R119" s="324"/>
      <c r="S119" s="324"/>
    </row>
    <row r="120" spans="1:19" ht="88.5" hidden="1" customHeight="1" x14ac:dyDescent="0.2">
      <c r="A120" s="324"/>
      <c r="B120" s="332"/>
      <c r="C120" s="332"/>
      <c r="D120" s="332"/>
      <c r="E120" s="332"/>
      <c r="F120" s="332"/>
      <c r="G120" s="52">
        <f>'01-Mapa de riesgo-UO'!I121</f>
        <v>0</v>
      </c>
      <c r="H120" s="332"/>
      <c r="I120" s="385"/>
      <c r="J120" s="204" t="str">
        <f>'01-Mapa de riesgo-UO'!AW121</f>
        <v>ASUMIR</v>
      </c>
      <c r="K120" s="332"/>
      <c r="L120" s="324"/>
      <c r="M120" s="324"/>
      <c r="N120" s="324"/>
      <c r="O120" s="324"/>
      <c r="P120" s="324"/>
      <c r="Q120" s="324"/>
      <c r="R120" s="324"/>
      <c r="S120" s="324"/>
    </row>
    <row r="121" spans="1:19" ht="88.5" hidden="1" customHeight="1" x14ac:dyDescent="0.2">
      <c r="A121" s="324">
        <v>38</v>
      </c>
      <c r="B121" s="332" t="str">
        <f>'01-Mapa de riesgo-UO'!D122</f>
        <v>ADMINISTRACIÓN_INSTITUCIONAL</v>
      </c>
      <c r="C121" s="33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32" t="str">
        <f t="shared" si="19"/>
        <v>Si el proceso lo requiere</v>
      </c>
      <c r="L121" s="324"/>
      <c r="M121" s="324"/>
      <c r="N121" s="324"/>
      <c r="O121" s="324"/>
      <c r="P121" s="324"/>
      <c r="Q121" s="324"/>
      <c r="R121" s="324"/>
      <c r="S121" s="324"/>
    </row>
    <row r="122" spans="1:19" ht="88.5" hidden="1" customHeight="1" x14ac:dyDescent="0.2">
      <c r="A122" s="324"/>
      <c r="B122" s="332"/>
      <c r="C122" s="332"/>
      <c r="D122" s="332"/>
      <c r="E122" s="332"/>
      <c r="F122" s="332"/>
      <c r="G122" s="52" t="str">
        <f>'01-Mapa de riesgo-UO'!I123</f>
        <v>No se cuenta con aplicativos ni los suficientes mecanismos para el seguimiento de la totalidad de los procesos académicos/administrativos de la facultad.</v>
      </c>
      <c r="H122" s="332"/>
      <c r="I122" s="385"/>
      <c r="J122" s="204" t="str">
        <f>'01-Mapa de riesgo-UO'!AW123</f>
        <v>TRANSFERIR</v>
      </c>
      <c r="K122" s="332"/>
      <c r="L122" s="324"/>
      <c r="M122" s="324"/>
      <c r="N122" s="324"/>
      <c r="O122" s="324"/>
      <c r="P122" s="324"/>
      <c r="Q122" s="324"/>
      <c r="R122" s="324"/>
      <c r="S122" s="324"/>
    </row>
    <row r="123" spans="1:19" ht="88.5" hidden="1" customHeight="1" x14ac:dyDescent="0.2">
      <c r="A123" s="324"/>
      <c r="B123" s="332"/>
      <c r="C123" s="33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204" t="str">
        <f>'01-Mapa de riesgo-UO'!AW124</f>
        <v>TRANSFERIR</v>
      </c>
      <c r="K123" s="332"/>
      <c r="L123" s="324"/>
      <c r="M123" s="324"/>
      <c r="N123" s="324"/>
      <c r="O123" s="324"/>
      <c r="P123" s="324"/>
      <c r="Q123" s="324"/>
      <c r="R123" s="324"/>
      <c r="S123" s="324"/>
    </row>
    <row r="124" spans="1:19" ht="88.5" hidden="1" customHeight="1" x14ac:dyDescent="0.2">
      <c r="A124" s="324">
        <v>39</v>
      </c>
      <c r="B124" s="332" t="str">
        <f>'01-Mapa de riesgo-UO'!D125</f>
        <v>DOCENCIA</v>
      </c>
      <c r="C124" s="33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32" t="str">
        <f t="shared" si="19"/>
        <v>NO</v>
      </c>
      <c r="L124" s="324"/>
      <c r="M124" s="324"/>
      <c r="N124" s="324"/>
      <c r="O124" s="324"/>
      <c r="P124" s="324"/>
      <c r="Q124" s="324"/>
      <c r="R124" s="324"/>
      <c r="S124" s="324"/>
    </row>
    <row r="125" spans="1:19" ht="88.5" hidden="1" customHeight="1" x14ac:dyDescent="0.2">
      <c r="A125" s="324"/>
      <c r="B125" s="332"/>
      <c r="C125" s="332"/>
      <c r="D125" s="332"/>
      <c r="E125" s="332"/>
      <c r="F125" s="332"/>
      <c r="G125" s="52" t="str">
        <f>'01-Mapa de riesgo-UO'!I126</f>
        <v>Ausencia de procesos de sistematización de las experiencias desde decanatura apoyado en direcciones</v>
      </c>
      <c r="H125" s="332"/>
      <c r="I125" s="385"/>
      <c r="J125" s="204" t="str">
        <f>'01-Mapa de riesgo-UO'!AW126</f>
        <v>ASUMIR</v>
      </c>
      <c r="K125" s="332"/>
      <c r="L125" s="324"/>
      <c r="M125" s="324"/>
      <c r="N125" s="324"/>
      <c r="O125" s="324"/>
      <c r="P125" s="324"/>
      <c r="Q125" s="324"/>
      <c r="R125" s="324"/>
      <c r="S125" s="324"/>
    </row>
    <row r="126" spans="1:19" ht="88.5" hidden="1" customHeight="1" x14ac:dyDescent="0.2">
      <c r="A126" s="324"/>
      <c r="B126" s="332"/>
      <c r="C126" s="332"/>
      <c r="D126" s="332"/>
      <c r="E126" s="332"/>
      <c r="F126" s="332"/>
      <c r="G126" s="52">
        <f>'01-Mapa de riesgo-UO'!I127</f>
        <v>0</v>
      </c>
      <c r="H126" s="332"/>
      <c r="I126" s="385"/>
      <c r="J126" s="204" t="str">
        <f>'01-Mapa de riesgo-UO'!AW127</f>
        <v>ASUMIR</v>
      </c>
      <c r="K126" s="332"/>
      <c r="L126" s="324"/>
      <c r="M126" s="324"/>
      <c r="N126" s="324"/>
      <c r="O126" s="324"/>
      <c r="P126" s="324"/>
      <c r="Q126" s="324"/>
      <c r="R126" s="324"/>
      <c r="S126" s="324"/>
    </row>
    <row r="127" spans="1:19" ht="88.5" hidden="1" customHeight="1" x14ac:dyDescent="0.2">
      <c r="A127" s="324">
        <v>40</v>
      </c>
      <c r="B127" s="332" t="str">
        <f>'01-Mapa de riesgo-UO'!D128</f>
        <v>DOCENCIA</v>
      </c>
      <c r="C127" s="33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32" t="str">
        <f t="shared" si="19"/>
        <v>NO</v>
      </c>
      <c r="L127" s="324"/>
      <c r="M127" s="324"/>
      <c r="N127" s="324"/>
      <c r="O127" s="324"/>
      <c r="P127" s="324"/>
      <c r="Q127" s="324"/>
      <c r="R127" s="324"/>
      <c r="S127" s="324"/>
    </row>
    <row r="128" spans="1:19" ht="88.5" hidden="1" customHeight="1" x14ac:dyDescent="0.2">
      <c r="A128" s="324"/>
      <c r="B128" s="332"/>
      <c r="C128" s="332"/>
      <c r="D128" s="332"/>
      <c r="E128" s="332"/>
      <c r="F128" s="332"/>
      <c r="G128" s="52" t="str">
        <f>'01-Mapa de riesgo-UO'!I129</f>
        <v>Ausencia de procesos de sistematización de las experiencias desde decanatura apoyado en direcciones</v>
      </c>
      <c r="H128" s="332"/>
      <c r="I128" s="385"/>
      <c r="J128" s="204" t="str">
        <f>'01-Mapa de riesgo-UO'!AW129</f>
        <v>ASUMIR</v>
      </c>
      <c r="K128" s="332"/>
      <c r="L128" s="324"/>
      <c r="M128" s="324"/>
      <c r="N128" s="324"/>
      <c r="O128" s="324"/>
      <c r="P128" s="324"/>
      <c r="Q128" s="324"/>
      <c r="R128" s="324"/>
      <c r="S128" s="324"/>
    </row>
    <row r="129" spans="1:19" ht="88.5" hidden="1" customHeight="1" x14ac:dyDescent="0.2">
      <c r="A129" s="324"/>
      <c r="B129" s="332"/>
      <c r="C129" s="332"/>
      <c r="D129" s="332"/>
      <c r="E129" s="332"/>
      <c r="F129" s="332"/>
      <c r="G129" s="52">
        <f>'01-Mapa de riesgo-UO'!I130</f>
        <v>0</v>
      </c>
      <c r="H129" s="332"/>
      <c r="I129" s="385"/>
      <c r="J129" s="204" t="str">
        <f>'01-Mapa de riesgo-UO'!AW130</f>
        <v>ASUMIR</v>
      </c>
      <c r="K129" s="332"/>
      <c r="L129" s="324"/>
      <c r="M129" s="324"/>
      <c r="N129" s="324"/>
      <c r="O129" s="324"/>
      <c r="P129" s="324"/>
      <c r="Q129" s="324"/>
      <c r="R129" s="324"/>
      <c r="S129" s="324"/>
    </row>
    <row r="130" spans="1:19" ht="88.5" hidden="1" customHeight="1" x14ac:dyDescent="0.2">
      <c r="A130" s="324">
        <v>41</v>
      </c>
      <c r="B130" s="332" t="str">
        <f>'01-Mapa de riesgo-UO'!D131</f>
        <v>DOCENCIA</v>
      </c>
      <c r="C130" s="33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32" t="str">
        <f t="shared" si="19"/>
        <v>NO</v>
      </c>
      <c r="L130" s="324"/>
      <c r="M130" s="324"/>
      <c r="N130" s="324"/>
      <c r="O130" s="324"/>
      <c r="P130" s="324"/>
      <c r="Q130" s="324"/>
      <c r="R130" s="324"/>
      <c r="S130" s="324"/>
    </row>
    <row r="131" spans="1:19" ht="88.5" hidden="1" customHeight="1" x14ac:dyDescent="0.2">
      <c r="A131" s="324"/>
      <c r="B131" s="332"/>
      <c r="C131" s="332"/>
      <c r="D131" s="332"/>
      <c r="E131" s="332"/>
      <c r="F131" s="332"/>
      <c r="G131" s="52" t="str">
        <f>'01-Mapa de riesgo-UO'!I132</f>
        <v>La falta de acompañamiento hacia los estudiantes facilita la deserción por fallas académicas, desconocimiento de procesos</v>
      </c>
      <c r="H131" s="332"/>
      <c r="I131" s="385"/>
      <c r="J131" s="204" t="str">
        <f>'01-Mapa de riesgo-UO'!AW132</f>
        <v>ASUMIR</v>
      </c>
      <c r="K131" s="332"/>
      <c r="L131" s="324"/>
      <c r="M131" s="324"/>
      <c r="N131" s="324"/>
      <c r="O131" s="324"/>
      <c r="P131" s="324"/>
      <c r="Q131" s="324"/>
      <c r="R131" s="324"/>
      <c r="S131" s="324"/>
    </row>
    <row r="132" spans="1:19" ht="88.5" hidden="1" customHeight="1" x14ac:dyDescent="0.2">
      <c r="A132" s="324"/>
      <c r="B132" s="332"/>
      <c r="C132" s="33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204" t="str">
        <f>'01-Mapa de riesgo-UO'!AW133</f>
        <v>ASUMIR</v>
      </c>
      <c r="K132" s="332"/>
      <c r="L132" s="324"/>
      <c r="M132" s="324"/>
      <c r="N132" s="324"/>
      <c r="O132" s="324"/>
      <c r="P132" s="324"/>
      <c r="Q132" s="324"/>
      <c r="R132" s="324"/>
      <c r="S132" s="324"/>
    </row>
    <row r="133" spans="1:19" ht="88.5" hidden="1" customHeight="1" x14ac:dyDescent="0.2">
      <c r="A133" s="324">
        <v>42</v>
      </c>
      <c r="B133" s="332" t="str">
        <f>'01-Mapa de riesgo-UO'!D134</f>
        <v>EXTENSIÓN_PROYECCIÓN_SOCIAL</v>
      </c>
      <c r="C133" s="33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32" t="str">
        <f t="shared" si="19"/>
        <v>Si el proceso lo requiere</v>
      </c>
      <c r="L133" s="324"/>
      <c r="M133" s="324"/>
      <c r="N133" s="324"/>
      <c r="O133" s="324"/>
      <c r="P133" s="324"/>
      <c r="Q133" s="324"/>
      <c r="R133" s="324"/>
      <c r="S133" s="324"/>
    </row>
    <row r="134" spans="1:19" ht="88.5" hidden="1" customHeight="1" x14ac:dyDescent="0.2">
      <c r="A134" s="324"/>
      <c r="B134" s="332"/>
      <c r="C134" s="332"/>
      <c r="D134" s="332"/>
      <c r="E134" s="332"/>
      <c r="F134" s="332"/>
      <c r="G134" s="52" t="str">
        <f>'01-Mapa de riesgo-UO'!I135</f>
        <v>Carecemos de un mecaniso o proceso institucional establecido para interactuar con los gremios.</v>
      </c>
      <c r="H134" s="332"/>
      <c r="I134" s="385"/>
      <c r="J134" s="204" t="str">
        <f>'01-Mapa de riesgo-UO'!AW135</f>
        <v>REDUCIR</v>
      </c>
      <c r="K134" s="332"/>
      <c r="L134" s="324"/>
      <c r="M134" s="324"/>
      <c r="N134" s="324"/>
      <c r="O134" s="324"/>
      <c r="P134" s="324"/>
      <c r="Q134" s="324"/>
      <c r="R134" s="324"/>
      <c r="S134" s="324"/>
    </row>
    <row r="135" spans="1:19" ht="88.5" hidden="1" customHeight="1" x14ac:dyDescent="0.2">
      <c r="A135" s="324"/>
      <c r="B135" s="332"/>
      <c r="C135" s="332"/>
      <c r="D135" s="332"/>
      <c r="E135" s="332"/>
      <c r="F135" s="332"/>
      <c r="G135" s="52" t="str">
        <f>'01-Mapa de riesgo-UO'!I136</f>
        <v>No se cuenta con un plan estratégico que permita seguir unos lineamientos en el tiempo al interior de la facultad.</v>
      </c>
      <c r="H135" s="332"/>
      <c r="I135" s="385"/>
      <c r="J135" s="204" t="str">
        <f>'01-Mapa de riesgo-UO'!AW136</f>
        <v>REDUCIR</v>
      </c>
      <c r="K135" s="332"/>
      <c r="L135" s="324"/>
      <c r="M135" s="324"/>
      <c r="N135" s="324"/>
      <c r="O135" s="324"/>
      <c r="P135" s="324"/>
      <c r="Q135" s="324"/>
      <c r="R135" s="324"/>
      <c r="S135" s="324"/>
    </row>
    <row r="136" spans="1:19" ht="88.5" hidden="1" customHeight="1" x14ac:dyDescent="0.2">
      <c r="A136" s="324">
        <v>43</v>
      </c>
      <c r="B136" s="332" t="str">
        <f>'01-Mapa de riesgo-UO'!D137</f>
        <v>ADMINISTRACIÓN_INSTITUCIONAL</v>
      </c>
      <c r="C136" s="33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32" t="str">
        <f t="shared" si="19"/>
        <v>Si el proceso lo requiere</v>
      </c>
      <c r="L136" s="324"/>
      <c r="M136" s="324"/>
      <c r="N136" s="324"/>
      <c r="O136" s="324"/>
      <c r="P136" s="324"/>
      <c r="Q136" s="324"/>
      <c r="R136" s="324"/>
      <c r="S136" s="324"/>
    </row>
    <row r="137" spans="1:19" ht="88.5" hidden="1" customHeight="1" x14ac:dyDescent="0.2">
      <c r="A137" s="324"/>
      <c r="B137" s="332"/>
      <c r="C137" s="332"/>
      <c r="D137" s="332"/>
      <c r="E137" s="332"/>
      <c r="F137" s="332"/>
      <c r="G137" s="52">
        <f>'01-Mapa de riesgo-UO'!I138</f>
        <v>0</v>
      </c>
      <c r="H137" s="332"/>
      <c r="I137" s="385"/>
      <c r="J137" s="204" t="str">
        <f>'01-Mapa de riesgo-UO'!AW138</f>
        <v>REDUCIR</v>
      </c>
      <c r="K137" s="332"/>
      <c r="L137" s="324"/>
      <c r="M137" s="324"/>
      <c r="N137" s="324"/>
      <c r="O137" s="324"/>
      <c r="P137" s="324"/>
      <c r="Q137" s="324"/>
      <c r="R137" s="324"/>
      <c r="S137" s="324"/>
    </row>
    <row r="138" spans="1:19" ht="88.5" hidden="1" customHeight="1" x14ac:dyDescent="0.2">
      <c r="A138" s="324"/>
      <c r="B138" s="332"/>
      <c r="C138" s="332"/>
      <c r="D138" s="332"/>
      <c r="E138" s="332"/>
      <c r="F138" s="332"/>
      <c r="G138" s="52">
        <f>'01-Mapa de riesgo-UO'!I139</f>
        <v>0</v>
      </c>
      <c r="H138" s="332"/>
      <c r="I138" s="385"/>
      <c r="J138" s="204">
        <f>'01-Mapa de riesgo-UO'!AW139</f>
        <v>0</v>
      </c>
      <c r="K138" s="332"/>
      <c r="L138" s="324"/>
      <c r="M138" s="324"/>
      <c r="N138" s="324"/>
      <c r="O138" s="324"/>
      <c r="P138" s="324"/>
      <c r="Q138" s="324"/>
      <c r="R138" s="324"/>
      <c r="S138" s="324"/>
    </row>
    <row r="139" spans="1:19" ht="88.5" hidden="1" customHeight="1" x14ac:dyDescent="0.2">
      <c r="A139" s="324">
        <v>44</v>
      </c>
      <c r="B139" s="332" t="str">
        <f>'01-Mapa de riesgo-UO'!D140</f>
        <v>DOCENCIA</v>
      </c>
      <c r="C139" s="33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204" t="str">
        <f>'01-Mapa de riesgo-UO'!AW140</f>
        <v>REDUCIR</v>
      </c>
      <c r="K139" s="332" t="str">
        <f t="shared" si="19"/>
        <v>Si el proceso lo requiere</v>
      </c>
      <c r="L139" s="324"/>
      <c r="M139" s="324"/>
      <c r="N139" s="324"/>
      <c r="O139" s="324"/>
      <c r="P139" s="324"/>
      <c r="Q139" s="324"/>
      <c r="R139" s="324"/>
      <c r="S139" s="324"/>
    </row>
    <row r="140" spans="1:19" ht="88.5" hidden="1" customHeight="1" x14ac:dyDescent="0.2">
      <c r="A140" s="324"/>
      <c r="B140" s="332"/>
      <c r="C140" s="332"/>
      <c r="D140" s="332"/>
      <c r="E140" s="332"/>
      <c r="F140" s="332"/>
      <c r="G140" s="52" t="str">
        <f>'01-Mapa de riesgo-UO'!I141</f>
        <v>No inscripción de estudiantes Externos</v>
      </c>
      <c r="H140" s="332"/>
      <c r="I140" s="385"/>
      <c r="J140" s="204" t="str">
        <f>'01-Mapa de riesgo-UO'!AW141</f>
        <v>REDUCIR</v>
      </c>
      <c r="K140" s="332"/>
      <c r="L140" s="324"/>
      <c r="M140" s="324"/>
      <c r="N140" s="324"/>
      <c r="O140" s="324"/>
      <c r="P140" s="324"/>
      <c r="Q140" s="324"/>
      <c r="R140" s="324"/>
      <c r="S140" s="324"/>
    </row>
    <row r="141" spans="1:19" ht="88.5" hidden="1" customHeight="1" x14ac:dyDescent="0.2">
      <c r="A141" s="324"/>
      <c r="B141" s="332"/>
      <c r="C141" s="332"/>
      <c r="D141" s="332"/>
      <c r="E141" s="332"/>
      <c r="F141" s="332"/>
      <c r="G141" s="52" t="str">
        <f>'01-Mapa de riesgo-UO'!I142</f>
        <v>No inscripción de estudiantes internos (pregrados)</v>
      </c>
      <c r="H141" s="332"/>
      <c r="I141" s="385"/>
      <c r="J141" s="204" t="str">
        <f>'01-Mapa de riesgo-UO'!AW142</f>
        <v>REDUCIR</v>
      </c>
      <c r="K141" s="332"/>
      <c r="L141" s="324"/>
      <c r="M141" s="324"/>
      <c r="N141" s="324"/>
      <c r="O141" s="324"/>
      <c r="P141" s="324"/>
      <c r="Q141" s="324"/>
      <c r="R141" s="324"/>
      <c r="S141" s="324"/>
    </row>
    <row r="142" spans="1:19" ht="88.5" hidden="1" customHeight="1" x14ac:dyDescent="0.2">
      <c r="A142" s="324">
        <v>45</v>
      </c>
      <c r="B142" s="332" t="str">
        <f>'01-Mapa de riesgo-UO'!D143</f>
        <v>ADMINISTRACIÓN_INSTITUCIONAL</v>
      </c>
      <c r="C142" s="332" t="str">
        <f>+'01-Mapa de riesgo-UO'!F143</f>
        <v>NO</v>
      </c>
      <c r="D142" s="332" t="str">
        <f>'01-Mapa de riesgo-UO'!J143</f>
        <v>Tecnología</v>
      </c>
      <c r="E142" s="332" t="str">
        <f>'01-Mapa de riesgo-UO'!K143</f>
        <v>Posibilidad de Afectación en los procesos administrativos y académicos de la facultad y sus programas</v>
      </c>
      <c r="F142" s="332"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32"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32" t="str">
        <f t="shared" ref="K142:K205" si="20">IF(I142="GRAVE","Debe formularse",IF(I142="MODERADO", "Si el proceso lo requiere","NO"))</f>
        <v>Si el proceso lo requiere</v>
      </c>
      <c r="L142" s="324"/>
      <c r="M142" s="324"/>
      <c r="N142" s="324"/>
      <c r="O142" s="324"/>
      <c r="P142" s="324"/>
      <c r="Q142" s="324"/>
      <c r="R142" s="324"/>
      <c r="S142" s="324"/>
    </row>
    <row r="143" spans="1:19" ht="88.5" hidden="1" customHeight="1" x14ac:dyDescent="0.2">
      <c r="A143" s="324"/>
      <c r="B143" s="332"/>
      <c r="C143" s="332"/>
      <c r="D143" s="332"/>
      <c r="E143" s="332"/>
      <c r="F143" s="332"/>
      <c r="G143" s="52" t="str">
        <f>'01-Mapa de riesgo-UO'!I144</f>
        <v xml:space="preserve">Fallas en  los sistemas de información </v>
      </c>
      <c r="H143" s="332"/>
      <c r="I143" s="385"/>
      <c r="J143" s="204">
        <f>'01-Mapa de riesgo-UO'!AW144</f>
        <v>0</v>
      </c>
      <c r="K143" s="332"/>
      <c r="L143" s="324"/>
      <c r="M143" s="324"/>
      <c r="N143" s="324"/>
      <c r="O143" s="324"/>
      <c r="P143" s="324"/>
      <c r="Q143" s="324"/>
      <c r="R143" s="324"/>
      <c r="S143" s="324"/>
    </row>
    <row r="144" spans="1:19" ht="88.5" hidden="1" customHeight="1" x14ac:dyDescent="0.2">
      <c r="A144" s="324"/>
      <c r="B144" s="332"/>
      <c r="C144" s="332"/>
      <c r="D144" s="332"/>
      <c r="E144" s="332"/>
      <c r="F144" s="332"/>
      <c r="G144" s="52" t="str">
        <f>'01-Mapa de riesgo-UO'!I145</f>
        <v>Demora en la asignación de usuarios</v>
      </c>
      <c r="H144" s="332"/>
      <c r="I144" s="385"/>
      <c r="J144" s="204">
        <f>'01-Mapa de riesgo-UO'!AW145</f>
        <v>0</v>
      </c>
      <c r="K144" s="332"/>
      <c r="L144" s="324"/>
      <c r="M144" s="324"/>
      <c r="N144" s="324"/>
      <c r="O144" s="324"/>
      <c r="P144" s="324"/>
      <c r="Q144" s="324"/>
      <c r="R144" s="324"/>
      <c r="S144" s="324"/>
    </row>
    <row r="145" spans="1:19" ht="88.5" hidden="1" customHeight="1" x14ac:dyDescent="0.2">
      <c r="A145" s="324">
        <v>46</v>
      </c>
      <c r="B145" s="332" t="str">
        <f>'01-Mapa de riesgo-UO'!D146</f>
        <v>DOCENCIA</v>
      </c>
      <c r="C145" s="33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204" t="str">
        <f>'01-Mapa de riesgo-UO'!AW146</f>
        <v>COMPARTIR</v>
      </c>
      <c r="K145" s="332" t="str">
        <f t="shared" si="20"/>
        <v>Si el proceso lo requiere</v>
      </c>
      <c r="L145" s="324"/>
      <c r="M145" s="324"/>
      <c r="N145" s="324"/>
      <c r="O145" s="324"/>
      <c r="P145" s="324"/>
      <c r="Q145" s="324"/>
      <c r="R145" s="324"/>
      <c r="S145" s="324"/>
    </row>
    <row r="146" spans="1:19" ht="88.5" hidden="1" customHeight="1" x14ac:dyDescent="0.2">
      <c r="A146" s="324"/>
      <c r="B146" s="332"/>
      <c r="C146" s="332"/>
      <c r="D146" s="332"/>
      <c r="E146" s="332"/>
      <c r="F146" s="332"/>
      <c r="G146" s="52" t="str">
        <f>'01-Mapa de riesgo-UO'!I147</f>
        <v>Asignación de salas de cómputo demorado</v>
      </c>
      <c r="H146" s="332"/>
      <c r="I146" s="385"/>
      <c r="J146" s="204">
        <f>'01-Mapa de riesgo-UO'!AW147</f>
        <v>0</v>
      </c>
      <c r="K146" s="332"/>
      <c r="L146" s="324"/>
      <c r="M146" s="324"/>
      <c r="N146" s="324"/>
      <c r="O146" s="324"/>
      <c r="P146" s="324"/>
      <c r="Q146" s="324"/>
      <c r="R146" s="324"/>
      <c r="S146" s="324"/>
    </row>
    <row r="147" spans="1:19" ht="88.5" hidden="1" customHeight="1" x14ac:dyDescent="0.2">
      <c r="A147" s="324"/>
      <c r="B147" s="332"/>
      <c r="C147" s="332"/>
      <c r="D147" s="332"/>
      <c r="E147" s="332"/>
      <c r="F147" s="332"/>
      <c r="G147" s="52" t="str">
        <f>'01-Mapa de riesgo-UO'!I148</f>
        <v>Falta de parametrización de las necesides de salones de computo</v>
      </c>
      <c r="H147" s="332"/>
      <c r="I147" s="385"/>
      <c r="J147" s="204">
        <f>'01-Mapa de riesgo-UO'!AW148</f>
        <v>0</v>
      </c>
      <c r="K147" s="332"/>
      <c r="L147" s="324"/>
      <c r="M147" s="324"/>
      <c r="N147" s="324"/>
      <c r="O147" s="324"/>
      <c r="P147" s="324"/>
      <c r="Q147" s="324"/>
      <c r="R147" s="324"/>
      <c r="S147" s="324"/>
    </row>
    <row r="148" spans="1:19" ht="88.5" hidden="1" customHeight="1" x14ac:dyDescent="0.2">
      <c r="A148" s="324">
        <v>47</v>
      </c>
      <c r="B148" s="332" t="str">
        <f>'01-Mapa de riesgo-UO'!D149</f>
        <v>DOCENCIA</v>
      </c>
      <c r="C148" s="33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204" t="str">
        <f>'01-Mapa de riesgo-UO'!AW149</f>
        <v>COMPARTIR</v>
      </c>
      <c r="K148" s="332" t="str">
        <f t="shared" si="20"/>
        <v>Si el proceso lo requiere</v>
      </c>
      <c r="L148" s="324"/>
      <c r="M148" s="324"/>
      <c r="N148" s="324"/>
      <c r="O148" s="324"/>
      <c r="P148" s="324"/>
      <c r="Q148" s="324"/>
      <c r="R148" s="324"/>
      <c r="S148" s="324"/>
    </row>
    <row r="149" spans="1:19" ht="88.5" hidden="1" customHeight="1" x14ac:dyDescent="0.2">
      <c r="A149" s="324"/>
      <c r="B149" s="332"/>
      <c r="C149" s="332"/>
      <c r="D149" s="332"/>
      <c r="E149" s="332"/>
      <c r="F149" s="332"/>
      <c r="G149" s="52" t="str">
        <f>'01-Mapa de riesgo-UO'!I150</f>
        <v>Poco  conocimiento sobre las implicaciones del riesgo para la institución, el programa, y la facultad</v>
      </c>
      <c r="H149" s="332"/>
      <c r="I149" s="385"/>
      <c r="J149" s="204">
        <f>'01-Mapa de riesgo-UO'!AW150</f>
        <v>0</v>
      </c>
      <c r="K149" s="332"/>
      <c r="L149" s="324"/>
      <c r="M149" s="324"/>
      <c r="N149" s="324"/>
      <c r="O149" s="324"/>
      <c r="P149" s="324"/>
      <c r="Q149" s="324"/>
      <c r="R149" s="324"/>
      <c r="S149" s="324"/>
    </row>
    <row r="150" spans="1:19" ht="88.5" hidden="1" customHeight="1" x14ac:dyDescent="0.2">
      <c r="A150" s="324"/>
      <c r="B150" s="332"/>
      <c r="C150" s="332"/>
      <c r="D150" s="332"/>
      <c r="E150" s="332"/>
      <c r="F150" s="332"/>
      <c r="G150" s="52">
        <f>'01-Mapa de riesgo-UO'!I151</f>
        <v>0</v>
      </c>
      <c r="H150" s="332"/>
      <c r="I150" s="385"/>
      <c r="J150" s="204">
        <f>'01-Mapa de riesgo-UO'!AW151</f>
        <v>0</v>
      </c>
      <c r="K150" s="332"/>
      <c r="L150" s="324"/>
      <c r="M150" s="324"/>
      <c r="N150" s="324"/>
      <c r="O150" s="324"/>
      <c r="P150" s="324"/>
      <c r="Q150" s="324"/>
      <c r="R150" s="324"/>
      <c r="S150" s="324"/>
    </row>
    <row r="151" spans="1:19" ht="88.5" hidden="1" customHeight="1" x14ac:dyDescent="0.2">
      <c r="A151" s="324">
        <v>48</v>
      </c>
      <c r="B151" s="332" t="str">
        <f>'01-Mapa de riesgo-UO'!D152</f>
        <v>DOCENCIA</v>
      </c>
      <c r="C151" s="33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204" t="str">
        <f>'01-Mapa de riesgo-UO'!AW152</f>
        <v>ASUMIR</v>
      </c>
      <c r="K151" s="332" t="str">
        <f t="shared" si="20"/>
        <v>NO</v>
      </c>
      <c r="L151" s="324"/>
      <c r="M151" s="324"/>
      <c r="N151" s="324"/>
      <c r="O151" s="324"/>
      <c r="P151" s="324"/>
      <c r="Q151" s="324"/>
      <c r="R151" s="324"/>
      <c r="S151" s="324"/>
    </row>
    <row r="152" spans="1:19" ht="88.5" hidden="1" customHeight="1" x14ac:dyDescent="0.2">
      <c r="A152" s="324"/>
      <c r="B152" s="332"/>
      <c r="C152" s="332"/>
      <c r="D152" s="332"/>
      <c r="E152" s="332"/>
      <c r="F152" s="332"/>
      <c r="G152" s="52" t="str">
        <f>'01-Mapa de riesgo-UO'!I153</f>
        <v>Desarticulación en la ejecución de los planes de mejoramiento frente al cambio normativo, asociado a los procesos de autoevaluación.</v>
      </c>
      <c r="H152" s="332"/>
      <c r="I152" s="385"/>
      <c r="J152" s="204" t="str">
        <f>'01-Mapa de riesgo-UO'!AW153</f>
        <v>ASUMIR</v>
      </c>
      <c r="K152" s="332"/>
      <c r="L152" s="324"/>
      <c r="M152" s="324"/>
      <c r="N152" s="324"/>
      <c r="O152" s="324"/>
      <c r="P152" s="324"/>
      <c r="Q152" s="324"/>
      <c r="R152" s="324"/>
      <c r="S152" s="324"/>
    </row>
    <row r="153" spans="1:19" ht="88.5" hidden="1" customHeight="1" x14ac:dyDescent="0.2">
      <c r="A153" s="324"/>
      <c r="B153" s="332"/>
      <c r="C153" s="332"/>
      <c r="D153" s="332"/>
      <c r="E153" s="332"/>
      <c r="F153" s="332"/>
      <c r="G153" s="52" t="str">
        <f>'01-Mapa de riesgo-UO'!I154</f>
        <v>Formulación  y seguimiento inadecuados a los  planes de mejoramiento</v>
      </c>
      <c r="H153" s="332"/>
      <c r="I153" s="385"/>
      <c r="J153" s="204" t="str">
        <f>'01-Mapa de riesgo-UO'!AW154</f>
        <v>ASUMIR</v>
      </c>
      <c r="K153" s="332"/>
      <c r="L153" s="324"/>
      <c r="M153" s="324"/>
      <c r="N153" s="324"/>
      <c r="O153" s="324"/>
      <c r="P153" s="324"/>
      <c r="Q153" s="324"/>
      <c r="R153" s="324"/>
      <c r="S153" s="324"/>
    </row>
    <row r="154" spans="1:19" ht="88.5" hidden="1" customHeight="1" x14ac:dyDescent="0.2">
      <c r="A154" s="324">
        <v>49</v>
      </c>
      <c r="B154" s="332" t="str">
        <f>'01-Mapa de riesgo-UO'!D155</f>
        <v>INVESTIGACIÓN_E_INNOVACIÓN</v>
      </c>
      <c r="C154" s="33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32" t="str">
        <f t="shared" si="20"/>
        <v>NO</v>
      </c>
      <c r="L154" s="324"/>
      <c r="M154" s="324"/>
      <c r="N154" s="324"/>
      <c r="O154" s="324"/>
      <c r="P154" s="324"/>
      <c r="Q154" s="324"/>
      <c r="R154" s="324"/>
      <c r="S154" s="324"/>
    </row>
    <row r="155" spans="1:19" ht="88.5" hidden="1" customHeight="1" x14ac:dyDescent="0.2">
      <c r="A155" s="324"/>
      <c r="B155" s="332"/>
      <c r="C155" s="332"/>
      <c r="D155" s="332"/>
      <c r="E155" s="332"/>
      <c r="F155" s="332"/>
      <c r="G155" s="52" t="str">
        <f>'01-Mapa de riesgo-UO'!I156</f>
        <v>Pocos  recursos para el proceso de investigación</v>
      </c>
      <c r="H155" s="332"/>
      <c r="I155" s="385"/>
      <c r="J155" s="204" t="str">
        <f>'01-Mapa de riesgo-UO'!AW156</f>
        <v>ASUMIR</v>
      </c>
      <c r="K155" s="332"/>
      <c r="L155" s="324"/>
      <c r="M155" s="324"/>
      <c r="N155" s="324"/>
      <c r="O155" s="324"/>
      <c r="P155" s="324"/>
      <c r="Q155" s="324"/>
      <c r="R155" s="324"/>
      <c r="S155" s="324"/>
    </row>
    <row r="156" spans="1:19" ht="88.5" hidden="1" customHeight="1" x14ac:dyDescent="0.2">
      <c r="A156" s="324"/>
      <c r="B156" s="332"/>
      <c r="C156" s="332"/>
      <c r="D156" s="332"/>
      <c r="E156" s="332"/>
      <c r="F156" s="332"/>
      <c r="G156" s="52" t="str">
        <f>'01-Mapa de riesgo-UO'!I157</f>
        <v xml:space="preserve"> No se tiene infraestructura adecuada en los laboratorios para la práctica investigativa</v>
      </c>
      <c r="H156" s="332"/>
      <c r="I156" s="385"/>
      <c r="J156" s="204" t="str">
        <f>'01-Mapa de riesgo-UO'!AW157</f>
        <v>ASUMIR</v>
      </c>
      <c r="K156" s="332"/>
      <c r="L156" s="324"/>
      <c r="M156" s="324"/>
      <c r="N156" s="324"/>
      <c r="O156" s="324"/>
      <c r="P156" s="324"/>
      <c r="Q156" s="324"/>
      <c r="R156" s="324"/>
      <c r="S156" s="324"/>
    </row>
    <row r="157" spans="1:19" ht="88.5" hidden="1" customHeight="1" x14ac:dyDescent="0.2">
      <c r="A157" s="324">
        <v>50</v>
      </c>
      <c r="B157" s="332" t="str">
        <f>'01-Mapa de riesgo-UO'!D158</f>
        <v>EXTENSIÓN_PROYECCIÓN_SOCIAL</v>
      </c>
      <c r="C157" s="33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32" t="str">
        <f t="shared" si="20"/>
        <v>NO</v>
      </c>
      <c r="L157" s="324"/>
      <c r="M157" s="324"/>
      <c r="N157" s="324"/>
      <c r="O157" s="324"/>
      <c r="P157" s="324"/>
      <c r="Q157" s="324"/>
      <c r="R157" s="324"/>
      <c r="S157" s="324"/>
    </row>
    <row r="158" spans="1:19" ht="88.5" hidden="1" customHeight="1" x14ac:dyDescent="0.2">
      <c r="A158" s="324"/>
      <c r="B158" s="332"/>
      <c r="C158" s="332"/>
      <c r="D158" s="332"/>
      <c r="E158" s="332"/>
      <c r="F158" s="332"/>
      <c r="G158" s="52" t="str">
        <f>'01-Mapa de riesgo-UO'!I159</f>
        <v>Orden de un superior sobre el resultado del ensayo / calibración</v>
      </c>
      <c r="H158" s="332"/>
      <c r="I158" s="385"/>
      <c r="J158" s="204" t="str">
        <f>'01-Mapa de riesgo-UO'!AW159</f>
        <v>ASUMIR</v>
      </c>
      <c r="K158" s="332"/>
      <c r="L158" s="324"/>
      <c r="M158" s="324"/>
      <c r="N158" s="324"/>
      <c r="O158" s="324"/>
      <c r="P158" s="324"/>
      <c r="Q158" s="324"/>
      <c r="R158" s="324"/>
      <c r="S158" s="324"/>
    </row>
    <row r="159" spans="1:19" ht="88.5" hidden="1" customHeight="1" x14ac:dyDescent="0.2">
      <c r="A159" s="324"/>
      <c r="B159" s="332"/>
      <c r="C159" s="332"/>
      <c r="D159" s="332"/>
      <c r="E159" s="332"/>
      <c r="F159" s="332"/>
      <c r="G159" s="52">
        <f>'01-Mapa de riesgo-UO'!I160</f>
        <v>0</v>
      </c>
      <c r="H159" s="332"/>
      <c r="I159" s="385"/>
      <c r="J159" s="204" t="str">
        <f>'01-Mapa de riesgo-UO'!AW160</f>
        <v>ASUMIR</v>
      </c>
      <c r="K159" s="332"/>
      <c r="L159" s="324"/>
      <c r="M159" s="324"/>
      <c r="N159" s="324"/>
      <c r="O159" s="324"/>
      <c r="P159" s="324"/>
      <c r="Q159" s="324"/>
      <c r="R159" s="324"/>
      <c r="S159" s="324"/>
    </row>
    <row r="160" spans="1:19" ht="88.5" hidden="1" customHeight="1" x14ac:dyDescent="0.2">
      <c r="A160" s="324">
        <v>51</v>
      </c>
      <c r="B160" s="332" t="str">
        <f>'01-Mapa de riesgo-UO'!D161</f>
        <v>EXTENSIÓN_PROYECCIÓN_SOCIAL</v>
      </c>
      <c r="C160" s="33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204" t="str">
        <f>'01-Mapa de riesgo-UO'!AW161</f>
        <v>ASUMIR</v>
      </c>
      <c r="K160" s="332" t="str">
        <f t="shared" si="20"/>
        <v>NO</v>
      </c>
      <c r="L160" s="324"/>
      <c r="M160" s="324"/>
      <c r="N160" s="324"/>
      <c r="O160" s="324"/>
      <c r="P160" s="324"/>
      <c r="Q160" s="324"/>
      <c r="R160" s="324"/>
      <c r="S160" s="324"/>
    </row>
    <row r="161" spans="1:19" ht="88.5" hidden="1" customHeight="1" x14ac:dyDescent="0.2">
      <c r="A161" s="324"/>
      <c r="B161" s="332"/>
      <c r="C161" s="332"/>
      <c r="D161" s="332"/>
      <c r="E161" s="332"/>
      <c r="F161" s="332"/>
      <c r="G161" s="52">
        <f>'01-Mapa de riesgo-UO'!I162</f>
        <v>0</v>
      </c>
      <c r="H161" s="332"/>
      <c r="I161" s="385"/>
      <c r="J161" s="204" t="str">
        <f>'01-Mapa de riesgo-UO'!AW162</f>
        <v>ASUMIR</v>
      </c>
      <c r="K161" s="332"/>
      <c r="L161" s="324"/>
      <c r="M161" s="324"/>
      <c r="N161" s="324"/>
      <c r="O161" s="324"/>
      <c r="P161" s="324"/>
      <c r="Q161" s="324"/>
      <c r="R161" s="324"/>
      <c r="S161" s="324"/>
    </row>
    <row r="162" spans="1:19" ht="88.5" hidden="1" customHeight="1" x14ac:dyDescent="0.2">
      <c r="A162" s="324"/>
      <c r="B162" s="332"/>
      <c r="C162" s="332"/>
      <c r="D162" s="332"/>
      <c r="E162" s="332"/>
      <c r="F162" s="332"/>
      <c r="G162" s="52">
        <f>'01-Mapa de riesgo-UO'!I163</f>
        <v>0</v>
      </c>
      <c r="H162" s="332"/>
      <c r="I162" s="385"/>
      <c r="J162" s="204" t="str">
        <f>'01-Mapa de riesgo-UO'!AW163</f>
        <v>ASUMIR</v>
      </c>
      <c r="K162" s="332"/>
      <c r="L162" s="324"/>
      <c r="M162" s="324"/>
      <c r="N162" s="324"/>
      <c r="O162" s="324"/>
      <c r="P162" s="324"/>
      <c r="Q162" s="324"/>
      <c r="R162" s="324"/>
      <c r="S162" s="324"/>
    </row>
    <row r="163" spans="1:19" ht="88.5" hidden="1" customHeight="1" x14ac:dyDescent="0.2">
      <c r="A163" s="324">
        <v>52</v>
      </c>
      <c r="B163" s="332" t="str">
        <f>'01-Mapa de riesgo-UO'!D164</f>
        <v>EXTENSIÓN_PROYECCIÓN_SOCIAL</v>
      </c>
      <c r="C163" s="33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204" t="str">
        <f>'01-Mapa de riesgo-UO'!AW164</f>
        <v>REDUCIR</v>
      </c>
      <c r="K163" s="332" t="str">
        <f t="shared" si="20"/>
        <v>Si el proceso lo requiere</v>
      </c>
      <c r="L163" s="324"/>
      <c r="M163" s="324"/>
      <c r="N163" s="324"/>
      <c r="O163" s="324"/>
      <c r="P163" s="324"/>
      <c r="Q163" s="324"/>
      <c r="R163" s="324"/>
      <c r="S163" s="324"/>
    </row>
    <row r="164" spans="1:19" ht="88.5" hidden="1" customHeight="1" x14ac:dyDescent="0.2">
      <c r="A164" s="324"/>
      <c r="B164" s="332"/>
      <c r="C164" s="332"/>
      <c r="D164" s="332"/>
      <c r="E164" s="332"/>
      <c r="F164" s="332"/>
      <c r="G164" s="52">
        <f>'01-Mapa de riesgo-UO'!I165</f>
        <v>0</v>
      </c>
      <c r="H164" s="332"/>
      <c r="I164" s="385"/>
      <c r="J164" s="204">
        <f>'01-Mapa de riesgo-UO'!AW165</f>
        <v>0</v>
      </c>
      <c r="K164" s="332"/>
      <c r="L164" s="324"/>
      <c r="M164" s="324"/>
      <c r="N164" s="324"/>
      <c r="O164" s="324"/>
      <c r="P164" s="324"/>
      <c r="Q164" s="324"/>
      <c r="R164" s="324"/>
      <c r="S164" s="324"/>
    </row>
    <row r="165" spans="1:19" ht="88.5" hidden="1" customHeight="1" x14ac:dyDescent="0.2">
      <c r="A165" s="324"/>
      <c r="B165" s="332"/>
      <c r="C165" s="332"/>
      <c r="D165" s="332"/>
      <c r="E165" s="332"/>
      <c r="F165" s="332"/>
      <c r="G165" s="52">
        <f>'01-Mapa de riesgo-UO'!I166</f>
        <v>0</v>
      </c>
      <c r="H165" s="332"/>
      <c r="I165" s="385"/>
      <c r="J165" s="204">
        <f>'01-Mapa de riesgo-UO'!AW166</f>
        <v>0</v>
      </c>
      <c r="K165" s="332"/>
      <c r="L165" s="324"/>
      <c r="M165" s="324"/>
      <c r="N165" s="324"/>
      <c r="O165" s="324"/>
      <c r="P165" s="324"/>
      <c r="Q165" s="324"/>
      <c r="R165" s="324"/>
      <c r="S165" s="324"/>
    </row>
    <row r="166" spans="1:19" ht="88.5" hidden="1" customHeight="1" x14ac:dyDescent="0.2">
      <c r="A166" s="324">
        <v>53</v>
      </c>
      <c r="B166" s="332" t="str">
        <f>'01-Mapa de riesgo-UO'!D167</f>
        <v>EXTENSIÓN_PROYECCIÓN_SOCIAL</v>
      </c>
      <c r="C166" s="33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204" t="str">
        <f>'01-Mapa de riesgo-UO'!AW167</f>
        <v>ASUMIR</v>
      </c>
      <c r="K166" s="332" t="str">
        <f t="shared" si="20"/>
        <v>NO</v>
      </c>
      <c r="L166" s="324"/>
      <c r="M166" s="324"/>
      <c r="N166" s="324"/>
      <c r="O166" s="324"/>
      <c r="P166" s="324"/>
      <c r="Q166" s="324"/>
      <c r="R166" s="324"/>
      <c r="S166" s="324"/>
    </row>
    <row r="167" spans="1:19" ht="88.5" hidden="1" customHeight="1" x14ac:dyDescent="0.2">
      <c r="A167" s="324"/>
      <c r="B167" s="332"/>
      <c r="C167" s="332"/>
      <c r="D167" s="332"/>
      <c r="E167" s="332"/>
      <c r="F167" s="332"/>
      <c r="G167" s="52">
        <f>'01-Mapa de riesgo-UO'!I168</f>
        <v>0</v>
      </c>
      <c r="H167" s="332"/>
      <c r="I167" s="385"/>
      <c r="J167" s="204" t="str">
        <f>'01-Mapa de riesgo-UO'!AW168</f>
        <v>ASUMIR</v>
      </c>
      <c r="K167" s="332"/>
      <c r="L167" s="324"/>
      <c r="M167" s="324"/>
      <c r="N167" s="324"/>
      <c r="O167" s="324"/>
      <c r="P167" s="324"/>
      <c r="Q167" s="324"/>
      <c r="R167" s="324"/>
      <c r="S167" s="324"/>
    </row>
    <row r="168" spans="1:19" ht="88.5" hidden="1" customHeight="1" x14ac:dyDescent="0.2">
      <c r="A168" s="324"/>
      <c r="B168" s="332"/>
      <c r="C168" s="332"/>
      <c r="D168" s="332"/>
      <c r="E168" s="332"/>
      <c r="F168" s="332"/>
      <c r="G168" s="52">
        <f>'01-Mapa de riesgo-UO'!I169</f>
        <v>0</v>
      </c>
      <c r="H168" s="332"/>
      <c r="I168" s="385"/>
      <c r="J168" s="204" t="str">
        <f>'01-Mapa de riesgo-UO'!AW169</f>
        <v>ASUMIR</v>
      </c>
      <c r="K168" s="332"/>
      <c r="L168" s="324"/>
      <c r="M168" s="324"/>
      <c r="N168" s="324"/>
      <c r="O168" s="324"/>
      <c r="P168" s="324"/>
      <c r="Q168" s="324"/>
      <c r="R168" s="324"/>
      <c r="S168" s="324"/>
    </row>
    <row r="169" spans="1:19" ht="88.5" hidden="1" customHeight="1" x14ac:dyDescent="0.2">
      <c r="A169" s="324">
        <v>54</v>
      </c>
      <c r="B169" s="332" t="str">
        <f>'01-Mapa de riesgo-UO'!D170</f>
        <v>EXTENSIÓN_PROYECCIÓN_SOCIAL</v>
      </c>
      <c r="C169" s="33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204" t="str">
        <f>'01-Mapa de riesgo-UO'!AW170</f>
        <v>REDUCIR</v>
      </c>
      <c r="K169" s="332" t="str">
        <f t="shared" si="20"/>
        <v>Si el proceso lo requiere</v>
      </c>
      <c r="L169" s="324"/>
      <c r="M169" s="324"/>
      <c r="N169" s="324"/>
      <c r="O169" s="324"/>
      <c r="P169" s="324"/>
      <c r="Q169" s="324"/>
      <c r="R169" s="324"/>
      <c r="S169" s="324"/>
    </row>
    <row r="170" spans="1:19" ht="88.5" hidden="1" customHeight="1" x14ac:dyDescent="0.2">
      <c r="A170" s="324"/>
      <c r="B170" s="332"/>
      <c r="C170" s="332"/>
      <c r="D170" s="332"/>
      <c r="E170" s="332"/>
      <c r="F170" s="332"/>
      <c r="G170" s="52">
        <f>'01-Mapa de riesgo-UO'!I171</f>
        <v>0</v>
      </c>
      <c r="H170" s="332"/>
      <c r="I170" s="385"/>
      <c r="J170" s="204">
        <f>'01-Mapa de riesgo-UO'!AW171</f>
        <v>0</v>
      </c>
      <c r="K170" s="332"/>
      <c r="L170" s="324"/>
      <c r="M170" s="324"/>
      <c r="N170" s="324"/>
      <c r="O170" s="324"/>
      <c r="P170" s="324"/>
      <c r="Q170" s="324"/>
      <c r="R170" s="324"/>
      <c r="S170" s="324"/>
    </row>
    <row r="171" spans="1:19" ht="88.5" hidden="1" customHeight="1" x14ac:dyDescent="0.2">
      <c r="A171" s="324"/>
      <c r="B171" s="332"/>
      <c r="C171" s="332"/>
      <c r="D171" s="332"/>
      <c r="E171" s="332"/>
      <c r="F171" s="332"/>
      <c r="G171" s="52">
        <f>'01-Mapa de riesgo-UO'!I172</f>
        <v>0</v>
      </c>
      <c r="H171" s="332"/>
      <c r="I171" s="385"/>
      <c r="J171" s="204">
        <f>'01-Mapa de riesgo-UO'!AW172</f>
        <v>0</v>
      </c>
      <c r="K171" s="332"/>
      <c r="L171" s="324"/>
      <c r="M171" s="324"/>
      <c r="N171" s="324"/>
      <c r="O171" s="324"/>
      <c r="P171" s="324"/>
      <c r="Q171" s="324"/>
      <c r="R171" s="324"/>
      <c r="S171" s="324"/>
    </row>
    <row r="172" spans="1:19" ht="88.5" hidden="1" customHeight="1" x14ac:dyDescent="0.2">
      <c r="A172" s="324">
        <v>55</v>
      </c>
      <c r="B172" s="332" t="str">
        <f>'01-Mapa de riesgo-UO'!D173</f>
        <v>EXTENSIÓN_PROYECCIÓN_SOCIAL</v>
      </c>
      <c r="C172" s="33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32" t="str">
        <f t="shared" si="20"/>
        <v>NO</v>
      </c>
      <c r="L172" s="324"/>
      <c r="M172" s="324"/>
      <c r="N172" s="324"/>
      <c r="O172" s="324"/>
      <c r="P172" s="324"/>
      <c r="Q172" s="324"/>
      <c r="R172" s="324"/>
      <c r="S172" s="324"/>
    </row>
    <row r="173" spans="1:19" ht="88.5" hidden="1" customHeight="1" x14ac:dyDescent="0.2">
      <c r="A173" s="324"/>
      <c r="B173" s="332"/>
      <c r="C173" s="332"/>
      <c r="D173" s="332"/>
      <c r="E173" s="332"/>
      <c r="F173" s="332"/>
      <c r="G173" s="52">
        <f>'01-Mapa de riesgo-UO'!I174</f>
        <v>0</v>
      </c>
      <c r="H173" s="332"/>
      <c r="I173" s="385"/>
      <c r="J173" s="204" t="str">
        <f>'01-Mapa de riesgo-UO'!AW174</f>
        <v>ASUMIR</v>
      </c>
      <c r="K173" s="332"/>
      <c r="L173" s="324"/>
      <c r="M173" s="324"/>
      <c r="N173" s="324"/>
      <c r="O173" s="324"/>
      <c r="P173" s="324"/>
      <c r="Q173" s="324"/>
      <c r="R173" s="324"/>
      <c r="S173" s="324"/>
    </row>
    <row r="174" spans="1:19" ht="88.5" hidden="1" customHeight="1" x14ac:dyDescent="0.2">
      <c r="A174" s="324"/>
      <c r="B174" s="332"/>
      <c r="C174" s="332"/>
      <c r="D174" s="332"/>
      <c r="E174" s="332"/>
      <c r="F174" s="332"/>
      <c r="G174" s="52">
        <f>'01-Mapa de riesgo-UO'!I175</f>
        <v>0</v>
      </c>
      <c r="H174" s="332"/>
      <c r="I174" s="385"/>
      <c r="J174" s="204" t="str">
        <f>'01-Mapa de riesgo-UO'!AW175</f>
        <v>ASUMIR</v>
      </c>
      <c r="K174" s="332"/>
      <c r="L174" s="324"/>
      <c r="M174" s="324"/>
      <c r="N174" s="324"/>
      <c r="O174" s="324"/>
      <c r="P174" s="324"/>
      <c r="Q174" s="324"/>
      <c r="R174" s="324"/>
      <c r="S174" s="324"/>
    </row>
    <row r="175" spans="1:19" ht="88.5" hidden="1" customHeight="1" x14ac:dyDescent="0.2">
      <c r="A175" s="324">
        <v>56</v>
      </c>
      <c r="B175" s="332" t="str">
        <f>'01-Mapa de riesgo-UO'!D176</f>
        <v>EXTENSIÓN_PROYECCIÓN_SOCIAL</v>
      </c>
      <c r="C175" s="33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204" t="str">
        <f>'01-Mapa de riesgo-UO'!AW176</f>
        <v>ASUMIR</v>
      </c>
      <c r="K175" s="332" t="str">
        <f t="shared" si="20"/>
        <v>NO</v>
      </c>
      <c r="L175" s="324"/>
      <c r="M175" s="324"/>
      <c r="N175" s="324"/>
      <c r="O175" s="324"/>
      <c r="P175" s="324"/>
      <c r="Q175" s="324"/>
      <c r="R175" s="324"/>
      <c r="S175" s="324"/>
    </row>
    <row r="176" spans="1:19" ht="88.5" hidden="1" customHeight="1" x14ac:dyDescent="0.2">
      <c r="A176" s="324"/>
      <c r="B176" s="332"/>
      <c r="C176" s="332"/>
      <c r="D176" s="332"/>
      <c r="E176" s="332"/>
      <c r="F176" s="332"/>
      <c r="G176" s="52">
        <f>'01-Mapa de riesgo-UO'!I177</f>
        <v>0</v>
      </c>
      <c r="H176" s="332"/>
      <c r="I176" s="385"/>
      <c r="J176" s="204" t="str">
        <f>'01-Mapa de riesgo-UO'!AW177</f>
        <v>ASUMIR</v>
      </c>
      <c r="K176" s="332"/>
      <c r="L176" s="324"/>
      <c r="M176" s="324"/>
      <c r="N176" s="324"/>
      <c r="O176" s="324"/>
      <c r="P176" s="324"/>
      <c r="Q176" s="324"/>
      <c r="R176" s="324"/>
      <c r="S176" s="324"/>
    </row>
    <row r="177" spans="1:19" ht="88.5" hidden="1" customHeight="1" x14ac:dyDescent="0.2">
      <c r="A177" s="324"/>
      <c r="B177" s="332"/>
      <c r="C177" s="332"/>
      <c r="D177" s="332"/>
      <c r="E177" s="332"/>
      <c r="F177" s="332"/>
      <c r="G177" s="52">
        <f>'01-Mapa de riesgo-UO'!I178</f>
        <v>0</v>
      </c>
      <c r="H177" s="332"/>
      <c r="I177" s="385"/>
      <c r="J177" s="204" t="str">
        <f>'01-Mapa de riesgo-UO'!AW178</f>
        <v>ASUMIR</v>
      </c>
      <c r="K177" s="332"/>
      <c r="L177" s="324"/>
      <c r="M177" s="324"/>
      <c r="N177" s="324"/>
      <c r="O177" s="324"/>
      <c r="P177" s="324"/>
      <c r="Q177" s="324"/>
      <c r="R177" s="324"/>
      <c r="S177" s="324"/>
    </row>
    <row r="178" spans="1:19" ht="88.5" hidden="1" customHeight="1" x14ac:dyDescent="0.2">
      <c r="A178" s="324">
        <v>57</v>
      </c>
      <c r="B178" s="332" t="str">
        <f>'01-Mapa de riesgo-UO'!D179</f>
        <v>EXTENSIÓN_PROYECCIÓN_SOCIAL</v>
      </c>
      <c r="C178" s="33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204" t="str">
        <f>'01-Mapa de riesgo-UO'!AW179</f>
        <v>ASUMIR</v>
      </c>
      <c r="K178" s="332" t="str">
        <f t="shared" si="20"/>
        <v>NO</v>
      </c>
      <c r="L178" s="324"/>
      <c r="M178" s="324"/>
      <c r="N178" s="324"/>
      <c r="O178" s="324"/>
      <c r="P178" s="324"/>
      <c r="Q178" s="324"/>
      <c r="R178" s="324"/>
      <c r="S178" s="324"/>
    </row>
    <row r="179" spans="1:19" ht="88.5" hidden="1" customHeight="1" x14ac:dyDescent="0.2">
      <c r="A179" s="324"/>
      <c r="B179" s="332"/>
      <c r="C179" s="332"/>
      <c r="D179" s="332"/>
      <c r="E179" s="332"/>
      <c r="F179" s="332"/>
      <c r="G179" s="52">
        <f>'01-Mapa de riesgo-UO'!I180</f>
        <v>0</v>
      </c>
      <c r="H179" s="332"/>
      <c r="I179" s="385"/>
      <c r="J179" s="204" t="str">
        <f>'01-Mapa de riesgo-UO'!AW180</f>
        <v>ASUMIR</v>
      </c>
      <c r="K179" s="332"/>
      <c r="L179" s="324"/>
      <c r="M179" s="324"/>
      <c r="N179" s="324"/>
      <c r="O179" s="324"/>
      <c r="P179" s="324"/>
      <c r="Q179" s="324"/>
      <c r="R179" s="324"/>
      <c r="S179" s="324"/>
    </row>
    <row r="180" spans="1:19" ht="88.5" hidden="1" customHeight="1" x14ac:dyDescent="0.2">
      <c r="A180" s="324"/>
      <c r="B180" s="332"/>
      <c r="C180" s="332"/>
      <c r="D180" s="332"/>
      <c r="E180" s="332"/>
      <c r="F180" s="332"/>
      <c r="G180" s="52">
        <f>'01-Mapa de riesgo-UO'!I181</f>
        <v>0</v>
      </c>
      <c r="H180" s="332"/>
      <c r="I180" s="385"/>
      <c r="J180" s="204" t="str">
        <f>'01-Mapa de riesgo-UO'!AW181</f>
        <v>ASUMIR</v>
      </c>
      <c r="K180" s="332"/>
      <c r="L180" s="324"/>
      <c r="M180" s="324"/>
      <c r="N180" s="324"/>
      <c r="O180" s="324"/>
      <c r="P180" s="324"/>
      <c r="Q180" s="324"/>
      <c r="R180" s="324"/>
      <c r="S180" s="324"/>
    </row>
    <row r="181" spans="1:19" ht="88.5" hidden="1" customHeight="1" x14ac:dyDescent="0.2">
      <c r="A181" s="324">
        <v>58</v>
      </c>
      <c r="B181" s="332" t="str">
        <f>'01-Mapa de riesgo-UO'!D182</f>
        <v>EXTENSIÓN_PROYECCIÓN_SOCIAL</v>
      </c>
      <c r="C181" s="33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204" t="str">
        <f>'01-Mapa de riesgo-UO'!AW182</f>
        <v>ASUMIR</v>
      </c>
      <c r="K181" s="332" t="str">
        <f t="shared" si="20"/>
        <v>NO</v>
      </c>
      <c r="L181" s="324"/>
      <c r="M181" s="324"/>
      <c r="N181" s="324"/>
      <c r="O181" s="324"/>
      <c r="P181" s="324"/>
      <c r="Q181" s="324"/>
      <c r="R181" s="324"/>
      <c r="S181" s="324"/>
    </row>
    <row r="182" spans="1:19" ht="88.5" hidden="1" customHeight="1" x14ac:dyDescent="0.2">
      <c r="A182" s="324"/>
      <c r="B182" s="332"/>
      <c r="C182" s="332"/>
      <c r="D182" s="332"/>
      <c r="E182" s="332"/>
      <c r="F182" s="332"/>
      <c r="G182" s="52" t="str">
        <f>'01-Mapa de riesgo-UO'!I183</f>
        <v>Conflicto de intereses, al prestar servicios de caracterización entre los que hacen parte  del  centro de laboratorios.</v>
      </c>
      <c r="H182" s="332"/>
      <c r="I182" s="385"/>
      <c r="J182" s="204" t="str">
        <f>'01-Mapa de riesgo-UO'!AW183</f>
        <v>ASUMIR</v>
      </c>
      <c r="K182" s="332"/>
      <c r="L182" s="324"/>
      <c r="M182" s="324"/>
      <c r="N182" s="324"/>
      <c r="O182" s="324"/>
      <c r="P182" s="324"/>
      <c r="Q182" s="324"/>
      <c r="R182" s="324"/>
      <c r="S182" s="324"/>
    </row>
    <row r="183" spans="1:19" ht="88.5" hidden="1" customHeight="1" x14ac:dyDescent="0.2">
      <c r="A183" s="324"/>
      <c r="B183" s="332"/>
      <c r="C183" s="332"/>
      <c r="D183" s="332"/>
      <c r="E183" s="332"/>
      <c r="F183" s="332"/>
      <c r="G183" s="52">
        <f>'01-Mapa de riesgo-UO'!I184</f>
        <v>0</v>
      </c>
      <c r="H183" s="332"/>
      <c r="I183" s="385"/>
      <c r="J183" s="204" t="str">
        <f>'01-Mapa de riesgo-UO'!AW184</f>
        <v>ASUMIR</v>
      </c>
      <c r="K183" s="332"/>
      <c r="L183" s="324"/>
      <c r="M183" s="324"/>
      <c r="N183" s="324"/>
      <c r="O183" s="324"/>
      <c r="P183" s="324"/>
      <c r="Q183" s="324"/>
      <c r="R183" s="324"/>
      <c r="S183" s="324"/>
    </row>
    <row r="184" spans="1:19" ht="88.5" hidden="1" customHeight="1" x14ac:dyDescent="0.2">
      <c r="A184" s="324">
        <v>59</v>
      </c>
      <c r="B184" s="332" t="str">
        <f>'01-Mapa de riesgo-UO'!D185</f>
        <v>EXTENSIÓN_PROYECCIÓN_SOCIAL</v>
      </c>
      <c r="C184" s="33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204" t="str">
        <f>'01-Mapa de riesgo-UO'!AW185</f>
        <v>ASUMIR</v>
      </c>
      <c r="K184" s="332" t="str">
        <f t="shared" si="20"/>
        <v>NO</v>
      </c>
      <c r="L184" s="324"/>
      <c r="M184" s="324"/>
      <c r="N184" s="324"/>
      <c r="O184" s="324"/>
      <c r="P184" s="324"/>
      <c r="Q184" s="324"/>
      <c r="R184" s="324"/>
      <c r="S184" s="324"/>
    </row>
    <row r="185" spans="1:19" ht="88.5" hidden="1" customHeight="1" x14ac:dyDescent="0.2">
      <c r="A185" s="324"/>
      <c r="B185" s="332"/>
      <c r="C185" s="332"/>
      <c r="D185" s="332"/>
      <c r="E185" s="332"/>
      <c r="F185" s="332"/>
      <c r="G185" s="52">
        <f>'01-Mapa de riesgo-UO'!I186</f>
        <v>0</v>
      </c>
      <c r="H185" s="332"/>
      <c r="I185" s="385"/>
      <c r="J185" s="204" t="str">
        <f>'01-Mapa de riesgo-UO'!AW186</f>
        <v>ASUMIR</v>
      </c>
      <c r="K185" s="332"/>
      <c r="L185" s="324"/>
      <c r="M185" s="324"/>
      <c r="N185" s="324"/>
      <c r="O185" s="324"/>
      <c r="P185" s="324"/>
      <c r="Q185" s="324"/>
      <c r="R185" s="324"/>
      <c r="S185" s="324"/>
    </row>
    <row r="186" spans="1:19" ht="88.5" hidden="1" customHeight="1" x14ac:dyDescent="0.2">
      <c r="A186" s="324"/>
      <c r="B186" s="332"/>
      <c r="C186" s="332"/>
      <c r="D186" s="332"/>
      <c r="E186" s="332"/>
      <c r="F186" s="332"/>
      <c r="G186" s="52">
        <f>'01-Mapa de riesgo-UO'!I187</f>
        <v>0</v>
      </c>
      <c r="H186" s="332"/>
      <c r="I186" s="385"/>
      <c r="J186" s="204" t="str">
        <f>'01-Mapa de riesgo-UO'!AW187</f>
        <v>ASUMIR</v>
      </c>
      <c r="K186" s="332"/>
      <c r="L186" s="324"/>
      <c r="M186" s="324"/>
      <c r="N186" s="324"/>
      <c r="O186" s="324"/>
      <c r="P186" s="324"/>
      <c r="Q186" s="324"/>
      <c r="R186" s="324"/>
      <c r="S186" s="324"/>
    </row>
    <row r="187" spans="1:19" ht="88.5" hidden="1" customHeight="1" x14ac:dyDescent="0.2">
      <c r="A187" s="324">
        <v>60</v>
      </c>
      <c r="B187" s="332" t="str">
        <f>'01-Mapa de riesgo-UO'!D188</f>
        <v>EXTENSIÓN_PROYECCIÓN_SOCIAL</v>
      </c>
      <c r="C187" s="33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204" t="str">
        <f>'01-Mapa de riesgo-UO'!AW188</f>
        <v>ASUMIR</v>
      </c>
      <c r="K187" s="332" t="str">
        <f t="shared" si="20"/>
        <v>NO</v>
      </c>
      <c r="L187" s="324"/>
      <c r="M187" s="324"/>
      <c r="N187" s="324"/>
      <c r="O187" s="324"/>
      <c r="P187" s="324"/>
      <c r="Q187" s="324"/>
      <c r="R187" s="324"/>
      <c r="S187" s="324"/>
    </row>
    <row r="188" spans="1:19" ht="88.5" hidden="1" customHeight="1" x14ac:dyDescent="0.2">
      <c r="A188" s="324"/>
      <c r="B188" s="332"/>
      <c r="C188" s="332"/>
      <c r="D188" s="332"/>
      <c r="E188" s="332"/>
      <c r="F188" s="332"/>
      <c r="G188" s="52">
        <f>'01-Mapa de riesgo-UO'!I189</f>
        <v>0</v>
      </c>
      <c r="H188" s="332"/>
      <c r="I188" s="385"/>
      <c r="J188" s="204" t="str">
        <f>'01-Mapa de riesgo-UO'!AW189</f>
        <v>ASUMIR</v>
      </c>
      <c r="K188" s="332"/>
      <c r="L188" s="324"/>
      <c r="M188" s="324"/>
      <c r="N188" s="324"/>
      <c r="O188" s="324"/>
      <c r="P188" s="324"/>
      <c r="Q188" s="324"/>
      <c r="R188" s="324"/>
      <c r="S188" s="324"/>
    </row>
    <row r="189" spans="1:19" ht="88.5" hidden="1" customHeight="1" x14ac:dyDescent="0.2">
      <c r="A189" s="324"/>
      <c r="B189" s="332"/>
      <c r="C189" s="332"/>
      <c r="D189" s="332"/>
      <c r="E189" s="332"/>
      <c r="F189" s="332"/>
      <c r="G189" s="52">
        <f>'01-Mapa de riesgo-UO'!I190</f>
        <v>0</v>
      </c>
      <c r="H189" s="332"/>
      <c r="I189" s="385"/>
      <c r="J189" s="204" t="str">
        <f>'01-Mapa de riesgo-UO'!AW190</f>
        <v>ASUMIR</v>
      </c>
      <c r="K189" s="332"/>
      <c r="L189" s="324"/>
      <c r="M189" s="324"/>
      <c r="N189" s="324"/>
      <c r="O189" s="324"/>
      <c r="P189" s="324"/>
      <c r="Q189" s="324"/>
      <c r="R189" s="324"/>
      <c r="S189" s="324"/>
    </row>
    <row r="190" spans="1:19" ht="88.5" hidden="1" customHeight="1" x14ac:dyDescent="0.2">
      <c r="A190" s="324">
        <v>61</v>
      </c>
      <c r="B190" s="332" t="str">
        <f>'01-Mapa de riesgo-UO'!D191</f>
        <v>EXTENSIÓN_PROYECCIÓN_SOCIAL</v>
      </c>
      <c r="C190" s="33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204" t="str">
        <f>'01-Mapa de riesgo-UO'!AW191</f>
        <v>ASUMIR</v>
      </c>
      <c r="K190" s="332" t="str">
        <f t="shared" si="20"/>
        <v>NO</v>
      </c>
      <c r="L190" s="324"/>
      <c r="M190" s="324"/>
      <c r="N190" s="324"/>
      <c r="O190" s="324"/>
      <c r="P190" s="324"/>
      <c r="Q190" s="324"/>
      <c r="R190" s="324"/>
      <c r="S190" s="324"/>
    </row>
    <row r="191" spans="1:19" ht="88.5" hidden="1" customHeight="1" x14ac:dyDescent="0.2">
      <c r="A191" s="324"/>
      <c r="B191" s="332"/>
      <c r="C191" s="332"/>
      <c r="D191" s="332"/>
      <c r="E191" s="332"/>
      <c r="F191" s="332"/>
      <c r="G191" s="52">
        <f>'01-Mapa de riesgo-UO'!I192</f>
        <v>0</v>
      </c>
      <c r="H191" s="332"/>
      <c r="I191" s="385"/>
      <c r="J191" s="204" t="str">
        <f>'01-Mapa de riesgo-UO'!AW192</f>
        <v>ASUMIR</v>
      </c>
      <c r="K191" s="332"/>
      <c r="L191" s="324"/>
      <c r="M191" s="324"/>
      <c r="N191" s="324"/>
      <c r="O191" s="324"/>
      <c r="P191" s="324"/>
      <c r="Q191" s="324"/>
      <c r="R191" s="324"/>
      <c r="S191" s="324"/>
    </row>
    <row r="192" spans="1:19" ht="88.5" hidden="1" customHeight="1" x14ac:dyDescent="0.2">
      <c r="A192" s="324"/>
      <c r="B192" s="332"/>
      <c r="C192" s="332"/>
      <c r="D192" s="332"/>
      <c r="E192" s="332"/>
      <c r="F192" s="332"/>
      <c r="G192" s="52">
        <f>'01-Mapa de riesgo-UO'!I193</f>
        <v>0</v>
      </c>
      <c r="H192" s="332"/>
      <c r="I192" s="385"/>
      <c r="J192" s="204" t="str">
        <f>'01-Mapa de riesgo-UO'!AW193</f>
        <v>ASUMIR</v>
      </c>
      <c r="K192" s="332"/>
      <c r="L192" s="324"/>
      <c r="M192" s="324"/>
      <c r="N192" s="324"/>
      <c r="O192" s="324"/>
      <c r="P192" s="324"/>
      <c r="Q192" s="324"/>
      <c r="R192" s="324"/>
      <c r="S192" s="324"/>
    </row>
    <row r="193" spans="1:19" ht="88.5" hidden="1" customHeight="1" x14ac:dyDescent="0.2">
      <c r="A193" s="324">
        <v>62</v>
      </c>
      <c r="B193" s="332" t="str">
        <f>'01-Mapa de riesgo-UO'!D194</f>
        <v>EXTENSIÓN_PROYECCIÓN_SOCIAL</v>
      </c>
      <c r="C193" s="33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204" t="str">
        <f>'01-Mapa de riesgo-UO'!AW194</f>
        <v>ASUMIR</v>
      </c>
      <c r="K193" s="332" t="str">
        <f t="shared" si="20"/>
        <v>NO</v>
      </c>
      <c r="L193" s="324"/>
      <c r="M193" s="324"/>
      <c r="N193" s="324"/>
      <c r="O193" s="324"/>
      <c r="P193" s="324"/>
      <c r="Q193" s="324"/>
      <c r="R193" s="324"/>
      <c r="S193" s="324"/>
    </row>
    <row r="194" spans="1:19" ht="88.5" hidden="1" customHeight="1" x14ac:dyDescent="0.2">
      <c r="A194" s="324"/>
      <c r="B194" s="332"/>
      <c r="C194" s="332"/>
      <c r="D194" s="332"/>
      <c r="E194" s="332"/>
      <c r="F194" s="332"/>
      <c r="G194" s="52">
        <f>'01-Mapa de riesgo-UO'!I195</f>
        <v>0</v>
      </c>
      <c r="H194" s="332"/>
      <c r="I194" s="385"/>
      <c r="J194" s="204" t="str">
        <f>'01-Mapa de riesgo-UO'!AW195</f>
        <v>ASUMIR</v>
      </c>
      <c r="K194" s="332"/>
      <c r="L194" s="324"/>
      <c r="M194" s="324"/>
      <c r="N194" s="324"/>
      <c r="O194" s="324"/>
      <c r="P194" s="324"/>
      <c r="Q194" s="324"/>
      <c r="R194" s="324"/>
      <c r="S194" s="324"/>
    </row>
    <row r="195" spans="1:19" ht="88.5" hidden="1" customHeight="1" x14ac:dyDescent="0.2">
      <c r="A195" s="324"/>
      <c r="B195" s="332"/>
      <c r="C195" s="332"/>
      <c r="D195" s="332"/>
      <c r="E195" s="332"/>
      <c r="F195" s="332"/>
      <c r="G195" s="52">
        <f>'01-Mapa de riesgo-UO'!I196</f>
        <v>0</v>
      </c>
      <c r="H195" s="332"/>
      <c r="I195" s="385"/>
      <c r="J195" s="204" t="str">
        <f>'01-Mapa de riesgo-UO'!AW196</f>
        <v>ASUMIR</v>
      </c>
      <c r="K195" s="332"/>
      <c r="L195" s="324"/>
      <c r="M195" s="324"/>
      <c r="N195" s="324"/>
      <c r="O195" s="324"/>
      <c r="P195" s="324"/>
      <c r="Q195" s="324"/>
      <c r="R195" s="324"/>
      <c r="S195" s="324"/>
    </row>
    <row r="196" spans="1:19" ht="88.5" hidden="1" customHeight="1" x14ac:dyDescent="0.2">
      <c r="A196" s="324">
        <v>63</v>
      </c>
      <c r="B196" s="332" t="str">
        <f>'01-Mapa de riesgo-UO'!D197</f>
        <v>EXTENSIÓN_PROYECCIÓN_SOCIAL</v>
      </c>
      <c r="C196" s="33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32" t="str">
        <f t="shared" si="20"/>
        <v>NO</v>
      </c>
      <c r="L196" s="324"/>
      <c r="M196" s="324"/>
      <c r="N196" s="324"/>
      <c r="O196" s="324"/>
      <c r="P196" s="324"/>
      <c r="Q196" s="324"/>
      <c r="R196" s="324"/>
      <c r="S196" s="324"/>
    </row>
    <row r="197" spans="1:19" ht="88.5" hidden="1" customHeight="1" x14ac:dyDescent="0.2">
      <c r="A197" s="324"/>
      <c r="B197" s="332"/>
      <c r="C197" s="332"/>
      <c r="D197" s="332"/>
      <c r="E197" s="332"/>
      <c r="F197" s="332"/>
      <c r="G197" s="52">
        <f>'01-Mapa de riesgo-UO'!I198</f>
        <v>0</v>
      </c>
      <c r="H197" s="332"/>
      <c r="I197" s="385"/>
      <c r="J197" s="204" t="str">
        <f>'01-Mapa de riesgo-UO'!AW198</f>
        <v>ASUMIR</v>
      </c>
      <c r="K197" s="332"/>
      <c r="L197" s="324"/>
      <c r="M197" s="324"/>
      <c r="N197" s="324"/>
      <c r="O197" s="324"/>
      <c r="P197" s="324"/>
      <c r="Q197" s="324"/>
      <c r="R197" s="324"/>
      <c r="S197" s="324"/>
    </row>
    <row r="198" spans="1:19" ht="88.5" hidden="1" customHeight="1" x14ac:dyDescent="0.2">
      <c r="A198" s="324"/>
      <c r="B198" s="332"/>
      <c r="C198" s="332"/>
      <c r="D198" s="332"/>
      <c r="E198" s="332"/>
      <c r="F198" s="332"/>
      <c r="G198" s="52">
        <f>'01-Mapa de riesgo-UO'!I199</f>
        <v>0</v>
      </c>
      <c r="H198" s="332"/>
      <c r="I198" s="385"/>
      <c r="J198" s="204" t="str">
        <f>'01-Mapa de riesgo-UO'!AW199</f>
        <v>ASUMIR</v>
      </c>
      <c r="K198" s="332"/>
      <c r="L198" s="324"/>
      <c r="M198" s="324"/>
      <c r="N198" s="324"/>
      <c r="O198" s="324"/>
      <c r="P198" s="324"/>
      <c r="Q198" s="324"/>
      <c r="R198" s="324"/>
      <c r="S198" s="324"/>
    </row>
    <row r="199" spans="1:19" ht="88.5" hidden="1" customHeight="1" x14ac:dyDescent="0.2">
      <c r="A199" s="324">
        <v>64</v>
      </c>
      <c r="B199" s="332" t="str">
        <f>'01-Mapa de riesgo-UO'!D200</f>
        <v>EXTENSIÓN_PROYECCIÓN_SOCIAL</v>
      </c>
      <c r="C199" s="33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204" t="str">
        <f>'01-Mapa de riesgo-UO'!AW200</f>
        <v>ASUMIR</v>
      </c>
      <c r="K199" s="332" t="str">
        <f t="shared" si="20"/>
        <v>NO</v>
      </c>
      <c r="L199" s="324"/>
      <c r="M199" s="324"/>
      <c r="N199" s="324"/>
      <c r="O199" s="324"/>
      <c r="P199" s="324"/>
      <c r="Q199" s="324"/>
      <c r="R199" s="324"/>
      <c r="S199" s="324"/>
    </row>
    <row r="200" spans="1:19" ht="88.5" hidden="1" customHeight="1" x14ac:dyDescent="0.2">
      <c r="A200" s="324"/>
      <c r="B200" s="332"/>
      <c r="C200" s="332"/>
      <c r="D200" s="332"/>
      <c r="E200" s="332"/>
      <c r="F200" s="332"/>
      <c r="G200" s="52">
        <f>'01-Mapa de riesgo-UO'!I201</f>
        <v>0</v>
      </c>
      <c r="H200" s="332"/>
      <c r="I200" s="385"/>
      <c r="J200" s="204" t="str">
        <f>'01-Mapa de riesgo-UO'!AW201</f>
        <v>ASUMIR</v>
      </c>
      <c r="K200" s="332"/>
      <c r="L200" s="324"/>
      <c r="M200" s="324"/>
      <c r="N200" s="324"/>
      <c r="O200" s="324"/>
      <c r="P200" s="324"/>
      <c r="Q200" s="324"/>
      <c r="R200" s="324"/>
      <c r="S200" s="324"/>
    </row>
    <row r="201" spans="1:19" ht="88.5" hidden="1" customHeight="1" x14ac:dyDescent="0.2">
      <c r="A201" s="324"/>
      <c r="B201" s="332"/>
      <c r="C201" s="332"/>
      <c r="D201" s="332"/>
      <c r="E201" s="332"/>
      <c r="F201" s="332"/>
      <c r="G201" s="52">
        <f>'01-Mapa de riesgo-UO'!I202</f>
        <v>0</v>
      </c>
      <c r="H201" s="332"/>
      <c r="I201" s="385"/>
      <c r="J201" s="204" t="str">
        <f>'01-Mapa de riesgo-UO'!AW202</f>
        <v>ASUMIR</v>
      </c>
      <c r="K201" s="332"/>
      <c r="L201" s="324"/>
      <c r="M201" s="324"/>
      <c r="N201" s="324"/>
      <c r="O201" s="324"/>
      <c r="P201" s="324"/>
      <c r="Q201" s="324"/>
      <c r="R201" s="324"/>
      <c r="S201" s="324"/>
    </row>
    <row r="202" spans="1:19" ht="88.5" hidden="1" customHeight="1" x14ac:dyDescent="0.2">
      <c r="A202" s="324">
        <v>65</v>
      </c>
      <c r="B202" s="332" t="str">
        <f>'01-Mapa de riesgo-UO'!D203</f>
        <v>EXTENSIÓN_PROYECCIÓN_SOCIAL</v>
      </c>
      <c r="C202" s="33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32" t="str">
        <f t="shared" si="20"/>
        <v>NO</v>
      </c>
      <c r="L202" s="324"/>
      <c r="M202" s="324"/>
      <c r="N202" s="324"/>
      <c r="O202" s="324"/>
      <c r="P202" s="324"/>
      <c r="Q202" s="324"/>
      <c r="R202" s="324"/>
      <c r="S202" s="324"/>
    </row>
    <row r="203" spans="1:19" ht="88.5" hidden="1" customHeight="1" x14ac:dyDescent="0.2">
      <c r="A203" s="324"/>
      <c r="B203" s="332"/>
      <c r="C203" s="332"/>
      <c r="D203" s="332"/>
      <c r="E203" s="332"/>
      <c r="F203" s="332"/>
      <c r="G203" s="52">
        <f>'01-Mapa de riesgo-UO'!I204</f>
        <v>0</v>
      </c>
      <c r="H203" s="332"/>
      <c r="I203" s="385"/>
      <c r="J203" s="204" t="str">
        <f>'01-Mapa de riesgo-UO'!AW204</f>
        <v>ASUMIR</v>
      </c>
      <c r="K203" s="332"/>
      <c r="L203" s="324"/>
      <c r="M203" s="324"/>
      <c r="N203" s="324"/>
      <c r="O203" s="324"/>
      <c r="P203" s="324"/>
      <c r="Q203" s="324"/>
      <c r="R203" s="324"/>
      <c r="S203" s="324"/>
    </row>
    <row r="204" spans="1:19" ht="88.5" hidden="1" customHeight="1" x14ac:dyDescent="0.2">
      <c r="A204" s="324"/>
      <c r="B204" s="332"/>
      <c r="C204" s="332"/>
      <c r="D204" s="332"/>
      <c r="E204" s="332"/>
      <c r="F204" s="332"/>
      <c r="G204" s="52">
        <f>'01-Mapa de riesgo-UO'!I205</f>
        <v>0</v>
      </c>
      <c r="H204" s="332"/>
      <c r="I204" s="385"/>
      <c r="J204" s="204" t="str">
        <f>'01-Mapa de riesgo-UO'!AW205</f>
        <v>ASUMIR</v>
      </c>
      <c r="K204" s="332"/>
      <c r="L204" s="324"/>
      <c r="M204" s="324"/>
      <c r="N204" s="324"/>
      <c r="O204" s="324"/>
      <c r="P204" s="324"/>
      <c r="Q204" s="324"/>
      <c r="R204" s="324"/>
      <c r="S204" s="324"/>
    </row>
    <row r="205" spans="1:19" ht="88.5" hidden="1" customHeight="1" x14ac:dyDescent="0.2">
      <c r="A205" s="324">
        <v>66</v>
      </c>
      <c r="B205" s="332" t="str">
        <f>'01-Mapa de riesgo-UO'!D206</f>
        <v>EXTENSIÓN_PROYECCIÓN_SOCIAL</v>
      </c>
      <c r="C205" s="33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204" t="str">
        <f>'01-Mapa de riesgo-UO'!AW206</f>
        <v>ASUMIR</v>
      </c>
      <c r="K205" s="332" t="str">
        <f t="shared" si="20"/>
        <v>NO</v>
      </c>
      <c r="L205" s="324"/>
      <c r="M205" s="324"/>
      <c r="N205" s="324"/>
      <c r="O205" s="324"/>
      <c r="P205" s="324"/>
      <c r="Q205" s="324"/>
      <c r="R205" s="324"/>
      <c r="S205" s="324"/>
    </row>
    <row r="206" spans="1:19" ht="88.5" hidden="1" customHeight="1" x14ac:dyDescent="0.2">
      <c r="A206" s="324"/>
      <c r="B206" s="332"/>
      <c r="C206" s="332"/>
      <c r="D206" s="332"/>
      <c r="E206" s="332"/>
      <c r="F206" s="332"/>
      <c r="G206" s="52">
        <f>'01-Mapa de riesgo-UO'!I207</f>
        <v>0</v>
      </c>
      <c r="H206" s="332"/>
      <c r="I206" s="385"/>
      <c r="J206" s="204" t="str">
        <f>'01-Mapa de riesgo-UO'!AW207</f>
        <v>ASUMIR</v>
      </c>
      <c r="K206" s="332"/>
      <c r="L206" s="324"/>
      <c r="M206" s="324"/>
      <c r="N206" s="324"/>
      <c r="O206" s="324"/>
      <c r="P206" s="324"/>
      <c r="Q206" s="324"/>
      <c r="R206" s="324"/>
      <c r="S206" s="324"/>
    </row>
    <row r="207" spans="1:19" ht="88.5" hidden="1" customHeight="1" x14ac:dyDescent="0.2">
      <c r="A207" s="324"/>
      <c r="B207" s="332"/>
      <c r="C207" s="332"/>
      <c r="D207" s="332"/>
      <c r="E207" s="332"/>
      <c r="F207" s="332"/>
      <c r="G207" s="52">
        <f>'01-Mapa de riesgo-UO'!I208</f>
        <v>0</v>
      </c>
      <c r="H207" s="332"/>
      <c r="I207" s="385"/>
      <c r="J207" s="204" t="str">
        <f>'01-Mapa de riesgo-UO'!AW208</f>
        <v>ASUMIR</v>
      </c>
      <c r="K207" s="332"/>
      <c r="L207" s="324"/>
      <c r="M207" s="324"/>
      <c r="N207" s="324"/>
      <c r="O207" s="324"/>
      <c r="P207" s="324"/>
      <c r="Q207" s="324"/>
      <c r="R207" s="324"/>
      <c r="S207" s="324"/>
    </row>
    <row r="208" spans="1:19" ht="88.5" hidden="1" customHeight="1" x14ac:dyDescent="0.2">
      <c r="A208" s="324">
        <v>67</v>
      </c>
      <c r="B208" s="332" t="str">
        <f>'01-Mapa de riesgo-UO'!D209</f>
        <v>EXTENSIÓN_PROYECCIÓN_SOCIAL</v>
      </c>
      <c r="C208" s="33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204" t="str">
        <f>'01-Mapa de riesgo-UO'!AW209</f>
        <v>ASUMIR</v>
      </c>
      <c r="K208" s="332" t="str">
        <f t="shared" ref="K208:K271" si="21">IF(I208="GRAVE","Debe formularse",IF(I208="MODERADO", "Si el proceso lo requiere","NO"))</f>
        <v>NO</v>
      </c>
      <c r="L208" s="324"/>
      <c r="M208" s="324"/>
      <c r="N208" s="324"/>
      <c r="O208" s="324"/>
      <c r="P208" s="324"/>
      <c r="Q208" s="324"/>
      <c r="R208" s="324"/>
      <c r="S208" s="324"/>
    </row>
    <row r="209" spans="1:19" ht="88.5" hidden="1" customHeight="1" x14ac:dyDescent="0.2">
      <c r="A209" s="324"/>
      <c r="B209" s="332"/>
      <c r="C209" s="332"/>
      <c r="D209" s="332"/>
      <c r="E209" s="332"/>
      <c r="F209" s="332"/>
      <c r="G209" s="52">
        <f>'01-Mapa de riesgo-UO'!I210</f>
        <v>0</v>
      </c>
      <c r="H209" s="332"/>
      <c r="I209" s="385"/>
      <c r="J209" s="204" t="str">
        <f>'01-Mapa de riesgo-UO'!AW210</f>
        <v>ASUMIR</v>
      </c>
      <c r="K209" s="332"/>
      <c r="L209" s="324"/>
      <c r="M209" s="324"/>
      <c r="N209" s="324"/>
      <c r="O209" s="324"/>
      <c r="P209" s="324"/>
      <c r="Q209" s="324"/>
      <c r="R209" s="324"/>
      <c r="S209" s="324"/>
    </row>
    <row r="210" spans="1:19" ht="88.5" hidden="1" customHeight="1" x14ac:dyDescent="0.2">
      <c r="A210" s="324"/>
      <c r="B210" s="332"/>
      <c r="C210" s="332"/>
      <c r="D210" s="332"/>
      <c r="E210" s="332"/>
      <c r="F210" s="332"/>
      <c r="G210" s="52">
        <f>'01-Mapa de riesgo-UO'!I211</f>
        <v>0</v>
      </c>
      <c r="H210" s="332"/>
      <c r="I210" s="385"/>
      <c r="J210" s="204" t="str">
        <f>'01-Mapa de riesgo-UO'!AW211</f>
        <v>ASUMIR</v>
      </c>
      <c r="K210" s="332"/>
      <c r="L210" s="324"/>
      <c r="M210" s="324"/>
      <c r="N210" s="324"/>
      <c r="O210" s="324"/>
      <c r="P210" s="324"/>
      <c r="Q210" s="324"/>
      <c r="R210" s="324"/>
      <c r="S210" s="324"/>
    </row>
    <row r="211" spans="1:19" ht="88.5" hidden="1" customHeight="1" x14ac:dyDescent="0.2">
      <c r="A211" s="324">
        <v>68</v>
      </c>
      <c r="B211" s="332" t="str">
        <f>'01-Mapa de riesgo-UO'!D212</f>
        <v>EXTENSIÓN_PROYECCIÓN_SOCIAL</v>
      </c>
      <c r="C211" s="33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204" t="str">
        <f>'01-Mapa de riesgo-UO'!AW212</f>
        <v>ASUMIR</v>
      </c>
      <c r="K211" s="332" t="str">
        <f t="shared" si="21"/>
        <v>NO</v>
      </c>
      <c r="L211" s="324"/>
      <c r="M211" s="324"/>
      <c r="N211" s="324"/>
      <c r="O211" s="324"/>
      <c r="P211" s="324"/>
      <c r="Q211" s="324"/>
      <c r="R211" s="324"/>
      <c r="S211" s="324"/>
    </row>
    <row r="212" spans="1:19" ht="88.5" hidden="1" customHeight="1" x14ac:dyDescent="0.2">
      <c r="A212" s="324"/>
      <c r="B212" s="332"/>
      <c r="C212" s="332"/>
      <c r="D212" s="332"/>
      <c r="E212" s="332"/>
      <c r="F212" s="332"/>
      <c r="G212" s="52">
        <f>'01-Mapa de riesgo-UO'!I213</f>
        <v>0</v>
      </c>
      <c r="H212" s="332"/>
      <c r="I212" s="385"/>
      <c r="J212" s="204" t="str">
        <f>'01-Mapa de riesgo-UO'!AW213</f>
        <v>ASUMIR</v>
      </c>
      <c r="K212" s="332"/>
      <c r="L212" s="324"/>
      <c r="M212" s="324"/>
      <c r="N212" s="324"/>
      <c r="O212" s="324"/>
      <c r="P212" s="324"/>
      <c r="Q212" s="324"/>
      <c r="R212" s="324"/>
      <c r="S212" s="324"/>
    </row>
    <row r="213" spans="1:19" ht="88.5" hidden="1" customHeight="1" x14ac:dyDescent="0.2">
      <c r="A213" s="324"/>
      <c r="B213" s="332"/>
      <c r="C213" s="332"/>
      <c r="D213" s="332"/>
      <c r="E213" s="332"/>
      <c r="F213" s="332"/>
      <c r="G213" s="52">
        <f>'01-Mapa de riesgo-UO'!I214</f>
        <v>0</v>
      </c>
      <c r="H213" s="332"/>
      <c r="I213" s="385"/>
      <c r="J213" s="204" t="str">
        <f>'01-Mapa de riesgo-UO'!AW214</f>
        <v>ASUMIR</v>
      </c>
      <c r="K213" s="332"/>
      <c r="L213" s="324"/>
      <c r="M213" s="324"/>
      <c r="N213" s="324"/>
      <c r="O213" s="324"/>
      <c r="P213" s="324"/>
      <c r="Q213" s="324"/>
      <c r="R213" s="324"/>
      <c r="S213" s="324"/>
    </row>
    <row r="214" spans="1:19" ht="88.5" hidden="1" customHeight="1" x14ac:dyDescent="0.2">
      <c r="A214" s="324">
        <v>69</v>
      </c>
      <c r="B214" s="332" t="str">
        <f>'01-Mapa de riesgo-UO'!D215</f>
        <v>EXTENSIÓN_PROYECCIÓN_SOCIAL</v>
      </c>
      <c r="C214" s="33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204" t="str">
        <f>'01-Mapa de riesgo-UO'!AW215</f>
        <v>ASUMIR</v>
      </c>
      <c r="K214" s="332" t="str">
        <f t="shared" si="21"/>
        <v>NO</v>
      </c>
      <c r="L214" s="324"/>
      <c r="M214" s="324"/>
      <c r="N214" s="324"/>
      <c r="O214" s="324"/>
      <c r="P214" s="324"/>
      <c r="Q214" s="324"/>
      <c r="R214" s="324"/>
      <c r="S214" s="324"/>
    </row>
    <row r="215" spans="1:19" ht="88.5" hidden="1" customHeight="1" x14ac:dyDescent="0.2">
      <c r="A215" s="324"/>
      <c r="B215" s="332"/>
      <c r="C215" s="332"/>
      <c r="D215" s="332"/>
      <c r="E215" s="332"/>
      <c r="F215" s="332"/>
      <c r="G215" s="52" t="str">
        <f>'01-Mapa de riesgo-UO'!I216</f>
        <v xml:space="preserve">Orden de un superior sobre el resultado del ensayo </v>
      </c>
      <c r="H215" s="332"/>
      <c r="I215" s="385"/>
      <c r="J215" s="204" t="str">
        <f>'01-Mapa de riesgo-UO'!AW216</f>
        <v>ASUMIR</v>
      </c>
      <c r="K215" s="332"/>
      <c r="L215" s="324"/>
      <c r="M215" s="324"/>
      <c r="N215" s="324"/>
      <c r="O215" s="324"/>
      <c r="P215" s="324"/>
      <c r="Q215" s="324"/>
      <c r="R215" s="324"/>
      <c r="S215" s="324"/>
    </row>
    <row r="216" spans="1:19" ht="88.5" hidden="1" customHeight="1" x14ac:dyDescent="0.2">
      <c r="A216" s="324"/>
      <c r="B216" s="332"/>
      <c r="C216" s="332"/>
      <c r="D216" s="332"/>
      <c r="E216" s="332"/>
      <c r="F216" s="332"/>
      <c r="G216" s="52" t="str">
        <f>'01-Mapa de riesgo-UO'!I217</f>
        <v>Interés economico de otra dependencia de la universidad .</v>
      </c>
      <c r="H216" s="332"/>
      <c r="I216" s="385"/>
      <c r="J216" s="204" t="str">
        <f>'01-Mapa de riesgo-UO'!AW217</f>
        <v>ASUMIR</v>
      </c>
      <c r="K216" s="332"/>
      <c r="L216" s="324"/>
      <c r="M216" s="324"/>
      <c r="N216" s="324"/>
      <c r="O216" s="324"/>
      <c r="P216" s="324"/>
      <c r="Q216" s="324"/>
      <c r="R216" s="324"/>
      <c r="S216" s="324"/>
    </row>
    <row r="217" spans="1:19" ht="88.5" hidden="1" customHeight="1" x14ac:dyDescent="0.2">
      <c r="A217" s="324">
        <v>70</v>
      </c>
      <c r="B217" s="332" t="str">
        <f>'01-Mapa de riesgo-UO'!D218</f>
        <v>EXTENSIÓN_PROYECCIÓN_SOCIAL</v>
      </c>
      <c r="C217" s="33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204" t="str">
        <f>'01-Mapa de riesgo-UO'!AW218</f>
        <v>ASUMIR</v>
      </c>
      <c r="K217" s="332" t="str">
        <f t="shared" si="21"/>
        <v>NO</v>
      </c>
      <c r="L217" s="324"/>
      <c r="M217" s="324"/>
      <c r="N217" s="324"/>
      <c r="O217" s="324"/>
      <c r="P217" s="324"/>
      <c r="Q217" s="324"/>
      <c r="R217" s="324"/>
      <c r="S217" s="324"/>
    </row>
    <row r="218" spans="1:19" ht="88.5" hidden="1" customHeight="1" x14ac:dyDescent="0.2">
      <c r="A218" s="324"/>
      <c r="B218" s="332"/>
      <c r="C218" s="332"/>
      <c r="D218" s="332"/>
      <c r="E218" s="332"/>
      <c r="F218" s="332"/>
      <c r="G218" s="52">
        <f>'01-Mapa de riesgo-UO'!I219</f>
        <v>0</v>
      </c>
      <c r="H218" s="332"/>
      <c r="I218" s="385"/>
      <c r="J218" s="204" t="str">
        <f>'01-Mapa de riesgo-UO'!AW219</f>
        <v>ASUMIR</v>
      </c>
      <c r="K218" s="332"/>
      <c r="L218" s="324"/>
      <c r="M218" s="324"/>
      <c r="N218" s="324"/>
      <c r="O218" s="324"/>
      <c r="P218" s="324"/>
      <c r="Q218" s="324"/>
      <c r="R218" s="324"/>
      <c r="S218" s="324"/>
    </row>
    <row r="219" spans="1:19" ht="88.5" hidden="1" customHeight="1" x14ac:dyDescent="0.2">
      <c r="A219" s="324"/>
      <c r="B219" s="332"/>
      <c r="C219" s="332"/>
      <c r="D219" s="332"/>
      <c r="E219" s="332"/>
      <c r="F219" s="332"/>
      <c r="G219" s="52">
        <f>'01-Mapa de riesgo-UO'!I220</f>
        <v>0</v>
      </c>
      <c r="H219" s="332"/>
      <c r="I219" s="385"/>
      <c r="J219" s="204" t="str">
        <f>'01-Mapa de riesgo-UO'!AW220</f>
        <v>ASUMIR</v>
      </c>
      <c r="K219" s="332"/>
      <c r="L219" s="324"/>
      <c r="M219" s="324"/>
      <c r="N219" s="324"/>
      <c r="O219" s="324"/>
      <c r="P219" s="324"/>
      <c r="Q219" s="324"/>
      <c r="R219" s="324"/>
      <c r="S219" s="324"/>
    </row>
    <row r="220" spans="1:19" ht="88.5" hidden="1" customHeight="1" x14ac:dyDescent="0.2">
      <c r="A220" s="324">
        <v>71</v>
      </c>
      <c r="B220" s="332" t="str">
        <f>'01-Mapa de riesgo-UO'!D221</f>
        <v>EXTENSIÓN_PROYECCIÓN_SOCIAL</v>
      </c>
      <c r="C220" s="33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204" t="str">
        <f>'01-Mapa de riesgo-UO'!AW221</f>
        <v>ASUMIR</v>
      </c>
      <c r="K220" s="332" t="str">
        <f t="shared" si="21"/>
        <v>NO</v>
      </c>
      <c r="L220" s="324"/>
      <c r="M220" s="324"/>
      <c r="N220" s="324"/>
      <c r="O220" s="324"/>
      <c r="P220" s="324"/>
      <c r="Q220" s="324"/>
      <c r="R220" s="324"/>
      <c r="S220" s="324"/>
    </row>
    <row r="221" spans="1:19" ht="88.5" hidden="1" customHeight="1" x14ac:dyDescent="0.2">
      <c r="A221" s="324"/>
      <c r="B221" s="332"/>
      <c r="C221" s="332"/>
      <c r="D221" s="332"/>
      <c r="E221" s="332"/>
      <c r="F221" s="332"/>
      <c r="G221" s="52">
        <f>'01-Mapa de riesgo-UO'!I222</f>
        <v>0</v>
      </c>
      <c r="H221" s="332"/>
      <c r="I221" s="385"/>
      <c r="J221" s="204" t="str">
        <f>'01-Mapa de riesgo-UO'!AW222</f>
        <v>ASUMIR</v>
      </c>
      <c r="K221" s="332"/>
      <c r="L221" s="324"/>
      <c r="M221" s="324"/>
      <c r="N221" s="324"/>
      <c r="O221" s="324"/>
      <c r="P221" s="324"/>
      <c r="Q221" s="324"/>
      <c r="R221" s="324"/>
      <c r="S221" s="324"/>
    </row>
    <row r="222" spans="1:19" ht="88.5" hidden="1" customHeight="1" x14ac:dyDescent="0.2">
      <c r="A222" s="324"/>
      <c r="B222" s="332"/>
      <c r="C222" s="332"/>
      <c r="D222" s="332"/>
      <c r="E222" s="332"/>
      <c r="F222" s="332"/>
      <c r="G222" s="52">
        <f>'01-Mapa de riesgo-UO'!I223</f>
        <v>0</v>
      </c>
      <c r="H222" s="332"/>
      <c r="I222" s="385"/>
      <c r="J222" s="204" t="str">
        <f>'01-Mapa de riesgo-UO'!AW223</f>
        <v>ASUMIR</v>
      </c>
      <c r="K222" s="332"/>
      <c r="L222" s="324"/>
      <c r="M222" s="324"/>
      <c r="N222" s="324"/>
      <c r="O222" s="324"/>
      <c r="P222" s="324"/>
      <c r="Q222" s="324"/>
      <c r="R222" s="324"/>
      <c r="S222" s="324"/>
    </row>
    <row r="223" spans="1:19" ht="88.5" hidden="1" customHeight="1" x14ac:dyDescent="0.2">
      <c r="A223" s="324">
        <v>72</v>
      </c>
      <c r="B223" s="332" t="str">
        <f>'01-Mapa de riesgo-UO'!D224</f>
        <v>EXTENSIÓN_PROYECCIÓN_SOCIAL</v>
      </c>
      <c r="C223" s="33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204" t="str">
        <f>'01-Mapa de riesgo-UO'!AW224</f>
        <v>ASUMIR</v>
      </c>
      <c r="K223" s="332" t="str">
        <f t="shared" si="21"/>
        <v>NO</v>
      </c>
      <c r="L223" s="324"/>
      <c r="M223" s="324"/>
      <c r="N223" s="324"/>
      <c r="O223" s="324"/>
      <c r="P223" s="324"/>
      <c r="Q223" s="324"/>
      <c r="R223" s="324"/>
      <c r="S223" s="324"/>
    </row>
    <row r="224" spans="1:19" ht="88.5" hidden="1" customHeight="1" x14ac:dyDescent="0.2">
      <c r="A224" s="324"/>
      <c r="B224" s="332"/>
      <c r="C224" s="332"/>
      <c r="D224" s="332"/>
      <c r="E224" s="332"/>
      <c r="F224" s="332"/>
      <c r="G224" s="52">
        <f>'01-Mapa de riesgo-UO'!I225</f>
        <v>0</v>
      </c>
      <c r="H224" s="332"/>
      <c r="I224" s="385"/>
      <c r="J224" s="204" t="str">
        <f>'01-Mapa de riesgo-UO'!AW225</f>
        <v>ASUMIR</v>
      </c>
      <c r="K224" s="332"/>
      <c r="L224" s="324"/>
      <c r="M224" s="324"/>
      <c r="N224" s="324"/>
      <c r="O224" s="324"/>
      <c r="P224" s="324"/>
      <c r="Q224" s="324"/>
      <c r="R224" s="324"/>
      <c r="S224" s="324"/>
    </row>
    <row r="225" spans="1:19" ht="88.5" hidden="1" customHeight="1" x14ac:dyDescent="0.2">
      <c r="A225" s="324"/>
      <c r="B225" s="332"/>
      <c r="C225" s="332"/>
      <c r="D225" s="332"/>
      <c r="E225" s="332"/>
      <c r="F225" s="332"/>
      <c r="G225" s="52">
        <f>'01-Mapa de riesgo-UO'!I226</f>
        <v>0</v>
      </c>
      <c r="H225" s="332"/>
      <c r="I225" s="385"/>
      <c r="J225" s="204" t="str">
        <f>'01-Mapa de riesgo-UO'!AW226</f>
        <v>ASUMIR</v>
      </c>
      <c r="K225" s="332"/>
      <c r="L225" s="324"/>
      <c r="M225" s="324"/>
      <c r="N225" s="324"/>
      <c r="O225" s="324"/>
      <c r="P225" s="324"/>
      <c r="Q225" s="324"/>
      <c r="R225" s="324"/>
      <c r="S225" s="324"/>
    </row>
    <row r="226" spans="1:19" ht="88.5" hidden="1" customHeight="1" x14ac:dyDescent="0.2">
      <c r="A226" s="324">
        <v>73</v>
      </c>
      <c r="B226" s="332" t="str">
        <f>'01-Mapa de riesgo-UO'!D227</f>
        <v>EXTENSIÓN_PROYECCIÓN_SOCIAL</v>
      </c>
      <c r="C226" s="33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204" t="str">
        <f>'01-Mapa de riesgo-UO'!AW227</f>
        <v>ASUMIR</v>
      </c>
      <c r="K226" s="332" t="str">
        <f t="shared" si="21"/>
        <v>NO</v>
      </c>
      <c r="L226" s="324"/>
      <c r="M226" s="324"/>
      <c r="N226" s="324"/>
      <c r="O226" s="324"/>
      <c r="P226" s="324"/>
      <c r="Q226" s="324"/>
      <c r="R226" s="324"/>
      <c r="S226" s="324"/>
    </row>
    <row r="227" spans="1:19" ht="88.5" hidden="1" customHeight="1" x14ac:dyDescent="0.2">
      <c r="A227" s="324"/>
      <c r="B227" s="332"/>
      <c r="C227" s="332"/>
      <c r="D227" s="332"/>
      <c r="E227" s="332"/>
      <c r="F227" s="332"/>
      <c r="G227" s="52" t="str">
        <f>'01-Mapa de riesgo-UO'!I228</f>
        <v>Inadecuada estimación de la incertidumbre  basada en los principios técnicos de uso del equipamiento y mediciones del laboratorio</v>
      </c>
      <c r="H227" s="332"/>
      <c r="I227" s="385"/>
      <c r="J227" s="204" t="str">
        <f>'01-Mapa de riesgo-UO'!AW228</f>
        <v>ASUMIR</v>
      </c>
      <c r="K227" s="332"/>
      <c r="L227" s="324"/>
      <c r="M227" s="324"/>
      <c r="N227" s="324"/>
      <c r="O227" s="324"/>
      <c r="P227" s="324"/>
      <c r="Q227" s="324"/>
      <c r="R227" s="324"/>
      <c r="S227" s="324"/>
    </row>
    <row r="228" spans="1:19" ht="88.5" hidden="1" customHeight="1" x14ac:dyDescent="0.2">
      <c r="A228" s="324"/>
      <c r="B228" s="332"/>
      <c r="C228" s="332"/>
      <c r="D228" s="332"/>
      <c r="E228" s="332"/>
      <c r="F228" s="332"/>
      <c r="G228" s="52">
        <f>'01-Mapa de riesgo-UO'!I229</f>
        <v>0</v>
      </c>
      <c r="H228" s="332"/>
      <c r="I228" s="385"/>
      <c r="J228" s="204" t="str">
        <f>'01-Mapa de riesgo-UO'!AW229</f>
        <v>ASUMIR</v>
      </c>
      <c r="K228" s="332"/>
      <c r="L228" s="324"/>
      <c r="M228" s="324"/>
      <c r="N228" s="324"/>
      <c r="O228" s="324"/>
      <c r="P228" s="324"/>
      <c r="Q228" s="324"/>
      <c r="R228" s="324"/>
      <c r="S228" s="324"/>
    </row>
    <row r="229" spans="1:19" ht="88.5" hidden="1" customHeight="1" x14ac:dyDescent="0.2">
      <c r="A229" s="324">
        <v>74</v>
      </c>
      <c r="B229" s="332" t="str">
        <f>'01-Mapa de riesgo-UO'!D230</f>
        <v>EXTENSIÓN_PROYECCIÓN_SOCIAL</v>
      </c>
      <c r="C229" s="33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204" t="str">
        <f>'01-Mapa de riesgo-UO'!AW230</f>
        <v>ASUMIR</v>
      </c>
      <c r="K229" s="332" t="str">
        <f t="shared" si="21"/>
        <v>NO</v>
      </c>
      <c r="L229" s="324"/>
      <c r="M229" s="324"/>
      <c r="N229" s="324"/>
      <c r="O229" s="324"/>
      <c r="P229" s="324"/>
      <c r="Q229" s="324"/>
      <c r="R229" s="324"/>
      <c r="S229" s="324"/>
    </row>
    <row r="230" spans="1:19" ht="88.5" hidden="1" customHeight="1" x14ac:dyDescent="0.2">
      <c r="A230" s="324"/>
      <c r="B230" s="332"/>
      <c r="C230" s="332"/>
      <c r="D230" s="332"/>
      <c r="E230" s="332"/>
      <c r="F230" s="332"/>
      <c r="G230" s="52">
        <f>'01-Mapa de riesgo-UO'!I231</f>
        <v>0</v>
      </c>
      <c r="H230" s="332"/>
      <c r="I230" s="385"/>
      <c r="J230" s="204" t="str">
        <f>'01-Mapa de riesgo-UO'!AW231</f>
        <v>ASUMIR</v>
      </c>
      <c r="K230" s="332"/>
      <c r="L230" s="324"/>
      <c r="M230" s="324"/>
      <c r="N230" s="324"/>
      <c r="O230" s="324"/>
      <c r="P230" s="324"/>
      <c r="Q230" s="324"/>
      <c r="R230" s="324"/>
      <c r="S230" s="324"/>
    </row>
    <row r="231" spans="1:19" ht="88.5" hidden="1" customHeight="1" x14ac:dyDescent="0.2">
      <c r="A231" s="324"/>
      <c r="B231" s="332"/>
      <c r="C231" s="332"/>
      <c r="D231" s="332"/>
      <c r="E231" s="332"/>
      <c r="F231" s="332"/>
      <c r="G231" s="52">
        <f>'01-Mapa de riesgo-UO'!I232</f>
        <v>0</v>
      </c>
      <c r="H231" s="332"/>
      <c r="I231" s="385"/>
      <c r="J231" s="204" t="str">
        <f>'01-Mapa de riesgo-UO'!AW232</f>
        <v>ASUMIR</v>
      </c>
      <c r="K231" s="332"/>
      <c r="L231" s="324"/>
      <c r="M231" s="324"/>
      <c r="N231" s="324"/>
      <c r="O231" s="324"/>
      <c r="P231" s="324"/>
      <c r="Q231" s="324"/>
      <c r="R231" s="324"/>
      <c r="S231" s="324"/>
    </row>
    <row r="232" spans="1:19" ht="88.5" hidden="1" customHeight="1" x14ac:dyDescent="0.2">
      <c r="A232" s="324">
        <v>75</v>
      </c>
      <c r="B232" s="332" t="str">
        <f>'01-Mapa de riesgo-UO'!D233</f>
        <v>EXTENSIÓN_PROYECCIÓN_SOCIAL</v>
      </c>
      <c r="C232" s="33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204" t="str">
        <f>'01-Mapa de riesgo-UO'!AW233</f>
        <v>ASUMIR</v>
      </c>
      <c r="K232" s="332" t="str">
        <f t="shared" si="21"/>
        <v>NO</v>
      </c>
      <c r="L232" s="324"/>
      <c r="M232" s="324"/>
      <c r="N232" s="324"/>
      <c r="O232" s="324"/>
      <c r="P232" s="324"/>
      <c r="Q232" s="324"/>
      <c r="R232" s="324"/>
      <c r="S232" s="324"/>
    </row>
    <row r="233" spans="1:19" ht="88.5" hidden="1" customHeight="1" x14ac:dyDescent="0.2">
      <c r="A233" s="324"/>
      <c r="B233" s="332"/>
      <c r="C233" s="332"/>
      <c r="D233" s="332"/>
      <c r="E233" s="332"/>
      <c r="F233" s="332"/>
      <c r="G233" s="52">
        <f>'01-Mapa de riesgo-UO'!I234</f>
        <v>0</v>
      </c>
      <c r="H233" s="332"/>
      <c r="I233" s="385"/>
      <c r="J233" s="204" t="str">
        <f>'01-Mapa de riesgo-UO'!AW234</f>
        <v>ASUMIR</v>
      </c>
      <c r="K233" s="332"/>
      <c r="L233" s="324"/>
      <c r="M233" s="324"/>
      <c r="N233" s="324"/>
      <c r="O233" s="324"/>
      <c r="P233" s="324"/>
      <c r="Q233" s="324"/>
      <c r="R233" s="324"/>
      <c r="S233" s="324"/>
    </row>
    <row r="234" spans="1:19" ht="88.5" hidden="1" customHeight="1" x14ac:dyDescent="0.2">
      <c r="A234" s="324"/>
      <c r="B234" s="332"/>
      <c r="C234" s="332"/>
      <c r="D234" s="332"/>
      <c r="E234" s="332"/>
      <c r="F234" s="332"/>
      <c r="G234" s="52">
        <f>'01-Mapa de riesgo-UO'!I235</f>
        <v>0</v>
      </c>
      <c r="H234" s="332"/>
      <c r="I234" s="385"/>
      <c r="J234" s="204" t="str">
        <f>'01-Mapa de riesgo-UO'!AW235</f>
        <v>ASUMIR</v>
      </c>
      <c r="K234" s="332"/>
      <c r="L234" s="324"/>
      <c r="M234" s="324"/>
      <c r="N234" s="324"/>
      <c r="O234" s="324"/>
      <c r="P234" s="324"/>
      <c r="Q234" s="324"/>
      <c r="R234" s="324"/>
      <c r="S234" s="324"/>
    </row>
    <row r="235" spans="1:19" ht="88.5" hidden="1" customHeight="1" x14ac:dyDescent="0.2">
      <c r="A235" s="324">
        <v>76</v>
      </c>
      <c r="B235" s="332" t="str">
        <f>'01-Mapa de riesgo-UO'!D236</f>
        <v>EXTENSIÓN_PROYECCIÓN_SOCIAL</v>
      </c>
      <c r="C235" s="33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204" t="str">
        <f>'01-Mapa de riesgo-UO'!AW236</f>
        <v>ASUMIR</v>
      </c>
      <c r="K235" s="332" t="str">
        <f t="shared" si="21"/>
        <v>NO</v>
      </c>
      <c r="L235" s="324"/>
      <c r="M235" s="324"/>
      <c r="N235" s="324"/>
      <c r="O235" s="324"/>
      <c r="P235" s="324"/>
      <c r="Q235" s="324"/>
      <c r="R235" s="324"/>
      <c r="S235" s="324"/>
    </row>
    <row r="236" spans="1:19" ht="88.5" hidden="1" customHeight="1" x14ac:dyDescent="0.2">
      <c r="A236" s="324"/>
      <c r="B236" s="332"/>
      <c r="C236" s="332"/>
      <c r="D236" s="332"/>
      <c r="E236" s="332"/>
      <c r="F236" s="332"/>
      <c r="G236" s="52">
        <f>'01-Mapa de riesgo-UO'!I237</f>
        <v>0</v>
      </c>
      <c r="H236" s="332"/>
      <c r="I236" s="385"/>
      <c r="J236" s="204" t="str">
        <f>'01-Mapa de riesgo-UO'!AW237</f>
        <v>ASUMIR</v>
      </c>
      <c r="K236" s="332"/>
      <c r="L236" s="324"/>
      <c r="M236" s="324"/>
      <c r="N236" s="324"/>
      <c r="O236" s="324"/>
      <c r="P236" s="324"/>
      <c r="Q236" s="324"/>
      <c r="R236" s="324"/>
      <c r="S236" s="324"/>
    </row>
    <row r="237" spans="1:19" ht="88.5" hidden="1" customHeight="1" x14ac:dyDescent="0.2">
      <c r="A237" s="324"/>
      <c r="B237" s="332"/>
      <c r="C237" s="332"/>
      <c r="D237" s="332"/>
      <c r="E237" s="332"/>
      <c r="F237" s="332"/>
      <c r="G237" s="52">
        <f>'01-Mapa de riesgo-UO'!I238</f>
        <v>0</v>
      </c>
      <c r="H237" s="332"/>
      <c r="I237" s="385"/>
      <c r="J237" s="204" t="str">
        <f>'01-Mapa de riesgo-UO'!AW238</f>
        <v>ASUMIR</v>
      </c>
      <c r="K237" s="332"/>
      <c r="L237" s="324"/>
      <c r="M237" s="324"/>
      <c r="N237" s="324"/>
      <c r="O237" s="324"/>
      <c r="P237" s="324"/>
      <c r="Q237" s="324"/>
      <c r="R237" s="324"/>
      <c r="S237" s="324"/>
    </row>
    <row r="238" spans="1:19" ht="88.5" hidden="1" customHeight="1" x14ac:dyDescent="0.2">
      <c r="A238" s="324">
        <v>77</v>
      </c>
      <c r="B238" s="332" t="str">
        <f>'01-Mapa de riesgo-UO'!D239</f>
        <v>EXTENSIÓN_PROYECCIÓN_SOCIAL</v>
      </c>
      <c r="C238" s="33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204" t="str">
        <f>'01-Mapa de riesgo-UO'!AW239</f>
        <v>ASUMIR</v>
      </c>
      <c r="K238" s="332" t="str">
        <f t="shared" si="21"/>
        <v>NO</v>
      </c>
      <c r="L238" s="324"/>
      <c r="M238" s="324"/>
      <c r="N238" s="324"/>
      <c r="O238" s="324"/>
      <c r="P238" s="324"/>
      <c r="Q238" s="324"/>
      <c r="R238" s="324"/>
      <c r="S238" s="324"/>
    </row>
    <row r="239" spans="1:19" ht="88.5" hidden="1" customHeight="1" x14ac:dyDescent="0.2">
      <c r="A239" s="324"/>
      <c r="B239" s="332"/>
      <c r="C239" s="332"/>
      <c r="D239" s="332"/>
      <c r="E239" s="332"/>
      <c r="F239" s="332"/>
      <c r="G239" s="52">
        <f>'01-Mapa de riesgo-UO'!I240</f>
        <v>0</v>
      </c>
      <c r="H239" s="332"/>
      <c r="I239" s="385"/>
      <c r="J239" s="204" t="str">
        <f>'01-Mapa de riesgo-UO'!AW240</f>
        <v>ASUMIR</v>
      </c>
      <c r="K239" s="332"/>
      <c r="L239" s="324"/>
      <c r="M239" s="324"/>
      <c r="N239" s="324"/>
      <c r="O239" s="324"/>
      <c r="P239" s="324"/>
      <c r="Q239" s="324"/>
      <c r="R239" s="324"/>
      <c r="S239" s="324"/>
    </row>
    <row r="240" spans="1:19" ht="88.5" hidden="1" customHeight="1" x14ac:dyDescent="0.2">
      <c r="A240" s="324"/>
      <c r="B240" s="332"/>
      <c r="C240" s="332"/>
      <c r="D240" s="332"/>
      <c r="E240" s="332"/>
      <c r="F240" s="332"/>
      <c r="G240" s="52">
        <f>'01-Mapa de riesgo-UO'!I241</f>
        <v>0</v>
      </c>
      <c r="H240" s="332"/>
      <c r="I240" s="385"/>
      <c r="J240" s="204" t="str">
        <f>'01-Mapa de riesgo-UO'!AW241</f>
        <v>ASUMIR</v>
      </c>
      <c r="K240" s="332"/>
      <c r="L240" s="324"/>
      <c r="M240" s="324"/>
      <c r="N240" s="324"/>
      <c r="O240" s="324"/>
      <c r="P240" s="324"/>
      <c r="Q240" s="324"/>
      <c r="R240" s="324"/>
      <c r="S240" s="324"/>
    </row>
    <row r="241" spans="1:19" ht="88.5" hidden="1" customHeight="1" x14ac:dyDescent="0.2">
      <c r="A241" s="324">
        <v>78</v>
      </c>
      <c r="B241" s="332" t="str">
        <f>'01-Mapa de riesgo-UO'!D242</f>
        <v>EXTENSIÓN_PROYECCIÓN_SOCIAL</v>
      </c>
      <c r="C241" s="33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204" t="str">
        <f>'01-Mapa de riesgo-UO'!AW242</f>
        <v>ASUMIR</v>
      </c>
      <c r="K241" s="332" t="str">
        <f t="shared" si="21"/>
        <v>NO</v>
      </c>
      <c r="L241" s="324"/>
      <c r="M241" s="324"/>
      <c r="N241" s="324"/>
      <c r="O241" s="324"/>
      <c r="P241" s="324"/>
      <c r="Q241" s="324"/>
      <c r="R241" s="324"/>
      <c r="S241" s="324"/>
    </row>
    <row r="242" spans="1:19" ht="88.5" hidden="1" customHeight="1" x14ac:dyDescent="0.2">
      <c r="A242" s="324"/>
      <c r="B242" s="332"/>
      <c r="C242" s="332"/>
      <c r="D242" s="332"/>
      <c r="E242" s="332"/>
      <c r="F242" s="332"/>
      <c r="G242" s="52">
        <f>'01-Mapa de riesgo-UO'!I243</f>
        <v>0</v>
      </c>
      <c r="H242" s="332"/>
      <c r="I242" s="385"/>
      <c r="J242" s="204" t="str">
        <f>'01-Mapa de riesgo-UO'!AW243</f>
        <v>ASUMIR</v>
      </c>
      <c r="K242" s="332"/>
      <c r="L242" s="324"/>
      <c r="M242" s="324"/>
      <c r="N242" s="324"/>
      <c r="O242" s="324"/>
      <c r="P242" s="324"/>
      <c r="Q242" s="324"/>
      <c r="R242" s="324"/>
      <c r="S242" s="324"/>
    </row>
    <row r="243" spans="1:19" ht="88.5" hidden="1" customHeight="1" x14ac:dyDescent="0.2">
      <c r="A243" s="324"/>
      <c r="B243" s="332"/>
      <c r="C243" s="332"/>
      <c r="D243" s="332"/>
      <c r="E243" s="332"/>
      <c r="F243" s="332"/>
      <c r="G243" s="52">
        <f>'01-Mapa de riesgo-UO'!I244</f>
        <v>0</v>
      </c>
      <c r="H243" s="332"/>
      <c r="I243" s="385"/>
      <c r="J243" s="204" t="str">
        <f>'01-Mapa de riesgo-UO'!AW244</f>
        <v>ASUMIR</v>
      </c>
      <c r="K243" s="332"/>
      <c r="L243" s="324"/>
      <c r="M243" s="324"/>
      <c r="N243" s="324"/>
      <c r="O243" s="324"/>
      <c r="P243" s="324"/>
      <c r="Q243" s="324"/>
      <c r="R243" s="324"/>
      <c r="S243" s="324"/>
    </row>
    <row r="244" spans="1:19" ht="88.5" hidden="1" customHeight="1" x14ac:dyDescent="0.2">
      <c r="A244" s="324">
        <v>79</v>
      </c>
      <c r="B244" s="332" t="str">
        <f>'01-Mapa de riesgo-UO'!D245</f>
        <v>EXTENSIÓN_PROYECCIÓN_SOCIAL</v>
      </c>
      <c r="C244" s="33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204" t="str">
        <f>'01-Mapa de riesgo-UO'!AW245</f>
        <v>ASUMIR</v>
      </c>
      <c r="K244" s="332" t="str">
        <f t="shared" si="21"/>
        <v>NO</v>
      </c>
      <c r="L244" s="324"/>
      <c r="M244" s="324"/>
      <c r="N244" s="324"/>
      <c r="O244" s="324"/>
      <c r="P244" s="324"/>
      <c r="Q244" s="324"/>
      <c r="R244" s="324"/>
      <c r="S244" s="324"/>
    </row>
    <row r="245" spans="1:19" ht="88.5" hidden="1" customHeight="1" x14ac:dyDescent="0.2">
      <c r="A245" s="324"/>
      <c r="B245" s="332"/>
      <c r="C245" s="332"/>
      <c r="D245" s="332"/>
      <c r="E245" s="332"/>
      <c r="F245" s="332"/>
      <c r="G245" s="52">
        <f>'01-Mapa de riesgo-UO'!I246</f>
        <v>0</v>
      </c>
      <c r="H245" s="332"/>
      <c r="I245" s="385"/>
      <c r="J245" s="204" t="str">
        <f>'01-Mapa de riesgo-UO'!AW246</f>
        <v>ASUMIR</v>
      </c>
      <c r="K245" s="332"/>
      <c r="L245" s="324"/>
      <c r="M245" s="324"/>
      <c r="N245" s="324"/>
      <c r="O245" s="324"/>
      <c r="P245" s="324"/>
      <c r="Q245" s="324"/>
      <c r="R245" s="324"/>
      <c r="S245" s="324"/>
    </row>
    <row r="246" spans="1:19" ht="88.5" hidden="1" customHeight="1" x14ac:dyDescent="0.2">
      <c r="A246" s="324"/>
      <c r="B246" s="332"/>
      <c r="C246" s="332"/>
      <c r="D246" s="332"/>
      <c r="E246" s="332"/>
      <c r="F246" s="332"/>
      <c r="G246" s="52">
        <f>'01-Mapa de riesgo-UO'!I247</f>
        <v>0</v>
      </c>
      <c r="H246" s="332"/>
      <c r="I246" s="385"/>
      <c r="J246" s="204" t="str">
        <f>'01-Mapa de riesgo-UO'!AW247</f>
        <v>ASUMIR</v>
      </c>
      <c r="K246" s="332"/>
      <c r="L246" s="324"/>
      <c r="M246" s="324"/>
      <c r="N246" s="324"/>
      <c r="O246" s="324"/>
      <c r="P246" s="324"/>
      <c r="Q246" s="324"/>
      <c r="R246" s="324"/>
      <c r="S246" s="324"/>
    </row>
    <row r="247" spans="1:19" ht="88.5" hidden="1" customHeight="1" x14ac:dyDescent="0.2">
      <c r="A247" s="324">
        <v>80</v>
      </c>
      <c r="B247" s="332" t="str">
        <f>'01-Mapa de riesgo-UO'!D248</f>
        <v>EXTENSIÓN_PROYECCIÓN_SOCIAL</v>
      </c>
      <c r="C247" s="33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204" t="str">
        <f>'01-Mapa de riesgo-UO'!AW248</f>
        <v>ASUMIR</v>
      </c>
      <c r="K247" s="332" t="str">
        <f t="shared" si="21"/>
        <v>NO</v>
      </c>
      <c r="L247" s="324"/>
      <c r="M247" s="324"/>
      <c r="N247" s="324"/>
      <c r="O247" s="324"/>
      <c r="P247" s="324"/>
      <c r="Q247" s="324"/>
      <c r="R247" s="324"/>
      <c r="S247" s="324"/>
    </row>
    <row r="248" spans="1:19" ht="88.5" hidden="1" customHeight="1" x14ac:dyDescent="0.2">
      <c r="A248" s="324"/>
      <c r="B248" s="332"/>
      <c r="C248" s="332"/>
      <c r="D248" s="332"/>
      <c r="E248" s="332"/>
      <c r="F248" s="332"/>
      <c r="G248" s="52" t="str">
        <f>'01-Mapa de riesgo-UO'!I249</f>
        <v xml:space="preserve">Condiciones ambientales inadecuadas que no aseguran la validez de los resultados </v>
      </c>
      <c r="H248" s="332"/>
      <c r="I248" s="385"/>
      <c r="J248" s="204" t="str">
        <f>'01-Mapa de riesgo-UO'!AW249</f>
        <v>ASUMIR</v>
      </c>
      <c r="K248" s="332"/>
      <c r="L248" s="324"/>
      <c r="M248" s="324"/>
      <c r="N248" s="324"/>
      <c r="O248" s="324"/>
      <c r="P248" s="324"/>
      <c r="Q248" s="324"/>
      <c r="R248" s="324"/>
      <c r="S248" s="324"/>
    </row>
    <row r="249" spans="1:19" ht="88.5" hidden="1" customHeight="1" x14ac:dyDescent="0.2">
      <c r="A249" s="324"/>
      <c r="B249" s="332"/>
      <c r="C249" s="332"/>
      <c r="D249" s="332"/>
      <c r="E249" s="332"/>
      <c r="F249" s="332"/>
      <c r="G249" s="52">
        <f>'01-Mapa de riesgo-UO'!I250</f>
        <v>0</v>
      </c>
      <c r="H249" s="332"/>
      <c r="I249" s="385"/>
      <c r="J249" s="204" t="str">
        <f>'01-Mapa de riesgo-UO'!AW250</f>
        <v>ASUMIR</v>
      </c>
      <c r="K249" s="332"/>
      <c r="L249" s="324"/>
      <c r="M249" s="324"/>
      <c r="N249" s="324"/>
      <c r="O249" s="324"/>
      <c r="P249" s="324"/>
      <c r="Q249" s="324"/>
      <c r="R249" s="324"/>
      <c r="S249" s="324"/>
    </row>
    <row r="250" spans="1:19" ht="88.5" hidden="1" customHeight="1" x14ac:dyDescent="0.2">
      <c r="A250" s="324">
        <v>81</v>
      </c>
      <c r="B250" s="332" t="str">
        <f>'01-Mapa de riesgo-UO'!D251</f>
        <v>EXTENSIÓN_PROYECCIÓN_SOCIAL</v>
      </c>
      <c r="C250" s="33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32" t="str">
        <f t="shared" si="21"/>
        <v>NO</v>
      </c>
      <c r="L250" s="324"/>
      <c r="M250" s="324"/>
      <c r="N250" s="324"/>
      <c r="O250" s="324"/>
      <c r="P250" s="324"/>
      <c r="Q250" s="324"/>
      <c r="R250" s="324"/>
      <c r="S250" s="324"/>
    </row>
    <row r="251" spans="1:19" ht="88.5" hidden="1" customHeight="1" x14ac:dyDescent="0.2">
      <c r="A251" s="324"/>
      <c r="B251" s="332"/>
      <c r="C251" s="332"/>
      <c r="D251" s="332"/>
      <c r="E251" s="332"/>
      <c r="F251" s="332"/>
      <c r="G251" s="52" t="str">
        <f>'01-Mapa de riesgo-UO'!I252</f>
        <v xml:space="preserve">Cadena de custodia inadecuada </v>
      </c>
      <c r="H251" s="332"/>
      <c r="I251" s="385"/>
      <c r="J251" s="204" t="str">
        <f>'01-Mapa de riesgo-UO'!AW252</f>
        <v>ASUMIR</v>
      </c>
      <c r="K251" s="332"/>
      <c r="L251" s="324"/>
      <c r="M251" s="324"/>
      <c r="N251" s="324"/>
      <c r="O251" s="324"/>
      <c r="P251" s="324"/>
      <c r="Q251" s="324"/>
      <c r="R251" s="324"/>
      <c r="S251" s="324"/>
    </row>
    <row r="252" spans="1:19" ht="88.5" hidden="1" customHeight="1" x14ac:dyDescent="0.2">
      <c r="A252" s="324"/>
      <c r="B252" s="332"/>
      <c r="C252" s="332"/>
      <c r="D252" s="332"/>
      <c r="E252" s="332"/>
      <c r="F252" s="332"/>
      <c r="G252" s="52">
        <f>'01-Mapa de riesgo-UO'!I253</f>
        <v>0</v>
      </c>
      <c r="H252" s="332"/>
      <c r="I252" s="385"/>
      <c r="J252" s="204" t="str">
        <f>'01-Mapa de riesgo-UO'!AW253</f>
        <v>ASUMIR</v>
      </c>
      <c r="K252" s="332"/>
      <c r="L252" s="324"/>
      <c r="M252" s="324"/>
      <c r="N252" s="324"/>
      <c r="O252" s="324"/>
      <c r="P252" s="324"/>
      <c r="Q252" s="324"/>
      <c r="R252" s="324"/>
      <c r="S252" s="324"/>
    </row>
    <row r="253" spans="1:19" ht="88.5" hidden="1" customHeight="1" x14ac:dyDescent="0.2">
      <c r="A253" s="324">
        <v>82</v>
      </c>
      <c r="B253" s="332" t="str">
        <f>'01-Mapa de riesgo-UO'!D254</f>
        <v>EXTENSIÓN_PROYECCIÓN_SOCIAL</v>
      </c>
      <c r="C253" s="33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32" t="str">
        <f t="shared" si="21"/>
        <v>NO</v>
      </c>
      <c r="L253" s="324"/>
      <c r="M253" s="324"/>
      <c r="N253" s="324"/>
      <c r="O253" s="324"/>
      <c r="P253" s="324"/>
      <c r="Q253" s="324"/>
      <c r="R253" s="324"/>
      <c r="S253" s="324"/>
    </row>
    <row r="254" spans="1:19" ht="88.5" hidden="1" customHeight="1" x14ac:dyDescent="0.2">
      <c r="A254" s="324"/>
      <c r="B254" s="332"/>
      <c r="C254" s="332"/>
      <c r="D254" s="332"/>
      <c r="E254" s="332"/>
      <c r="F254" s="332"/>
      <c r="G254" s="52">
        <f>'01-Mapa de riesgo-UO'!I255</f>
        <v>0</v>
      </c>
      <c r="H254" s="332"/>
      <c r="I254" s="385"/>
      <c r="J254" s="204" t="str">
        <f>'01-Mapa de riesgo-UO'!AW255</f>
        <v>ASUMIR</v>
      </c>
      <c r="K254" s="332"/>
      <c r="L254" s="324"/>
      <c r="M254" s="324"/>
      <c r="N254" s="324"/>
      <c r="O254" s="324"/>
      <c r="P254" s="324"/>
      <c r="Q254" s="324"/>
      <c r="R254" s="324"/>
      <c r="S254" s="324"/>
    </row>
    <row r="255" spans="1:19" ht="88.5" hidden="1" customHeight="1" x14ac:dyDescent="0.2">
      <c r="A255" s="324"/>
      <c r="B255" s="332"/>
      <c r="C255" s="332"/>
      <c r="D255" s="332"/>
      <c r="E255" s="332"/>
      <c r="F255" s="332"/>
      <c r="G255" s="52">
        <f>'01-Mapa de riesgo-UO'!I256</f>
        <v>0</v>
      </c>
      <c r="H255" s="332"/>
      <c r="I255" s="385"/>
      <c r="J255" s="204" t="str">
        <f>'01-Mapa de riesgo-UO'!AW256</f>
        <v>ASUMIR</v>
      </c>
      <c r="K255" s="332"/>
      <c r="L255" s="324"/>
      <c r="M255" s="324"/>
      <c r="N255" s="324"/>
      <c r="O255" s="324"/>
      <c r="P255" s="324"/>
      <c r="Q255" s="324"/>
      <c r="R255" s="324"/>
      <c r="S255" s="324"/>
    </row>
    <row r="256" spans="1:19" ht="88.5" hidden="1" customHeight="1" x14ac:dyDescent="0.2">
      <c r="A256" s="324">
        <v>83</v>
      </c>
      <c r="B256" s="332" t="str">
        <f>'01-Mapa de riesgo-UO'!D257</f>
        <v>EXTENSIÓN_PROYECCIÓN_SOCIAL</v>
      </c>
      <c r="C256" s="33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32" t="str">
        <f t="shared" si="21"/>
        <v>NO</v>
      </c>
      <c r="L256" s="324"/>
      <c r="M256" s="324"/>
      <c r="N256" s="324"/>
      <c r="O256" s="324"/>
      <c r="P256" s="324"/>
      <c r="Q256" s="324"/>
      <c r="R256" s="324"/>
      <c r="S256" s="324"/>
    </row>
    <row r="257" spans="1:19" ht="88.5" hidden="1" customHeight="1" x14ac:dyDescent="0.2">
      <c r="A257" s="324"/>
      <c r="B257" s="332"/>
      <c r="C257" s="332"/>
      <c r="D257" s="332"/>
      <c r="E257" s="332"/>
      <c r="F257" s="332"/>
      <c r="G257" s="52">
        <f>'01-Mapa de riesgo-UO'!I258</f>
        <v>0</v>
      </c>
      <c r="H257" s="332"/>
      <c r="I257" s="385"/>
      <c r="J257" s="204" t="str">
        <f>'01-Mapa de riesgo-UO'!AW258</f>
        <v>ASUMIR</v>
      </c>
      <c r="K257" s="332"/>
      <c r="L257" s="324"/>
      <c r="M257" s="324"/>
      <c r="N257" s="324"/>
      <c r="O257" s="324"/>
      <c r="P257" s="324"/>
      <c r="Q257" s="324"/>
      <c r="R257" s="324"/>
      <c r="S257" s="324"/>
    </row>
    <row r="258" spans="1:19" ht="88.5" hidden="1" customHeight="1" x14ac:dyDescent="0.2">
      <c r="A258" s="324"/>
      <c r="B258" s="332"/>
      <c r="C258" s="332"/>
      <c r="D258" s="332"/>
      <c r="E258" s="332"/>
      <c r="F258" s="332"/>
      <c r="G258" s="52">
        <f>'01-Mapa de riesgo-UO'!I259</f>
        <v>0</v>
      </c>
      <c r="H258" s="332"/>
      <c r="I258" s="385"/>
      <c r="J258" s="204" t="str">
        <f>'01-Mapa de riesgo-UO'!AW259</f>
        <v>ASUMIR</v>
      </c>
      <c r="K258" s="332"/>
      <c r="L258" s="324"/>
      <c r="M258" s="324"/>
      <c r="N258" s="324"/>
      <c r="O258" s="324"/>
      <c r="P258" s="324"/>
      <c r="Q258" s="324"/>
      <c r="R258" s="324"/>
      <c r="S258" s="324"/>
    </row>
    <row r="259" spans="1:19" ht="88.5" hidden="1" customHeight="1" x14ac:dyDescent="0.2">
      <c r="A259" s="324">
        <v>84</v>
      </c>
      <c r="B259" s="332" t="str">
        <f>'01-Mapa de riesgo-UO'!D260</f>
        <v>EXTENSIÓN_PROYECCIÓN_SOCIAL</v>
      </c>
      <c r="C259" s="33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204" t="str">
        <f>'01-Mapa de riesgo-UO'!AW260</f>
        <v>ASUMIR</v>
      </c>
      <c r="K259" s="332" t="str">
        <f t="shared" si="21"/>
        <v>NO</v>
      </c>
      <c r="L259" s="324"/>
      <c r="M259" s="324"/>
      <c r="N259" s="324"/>
      <c r="O259" s="324"/>
      <c r="P259" s="324"/>
      <c r="Q259" s="324"/>
      <c r="R259" s="324"/>
      <c r="S259" s="324"/>
    </row>
    <row r="260" spans="1:19" ht="88.5" hidden="1" customHeight="1" x14ac:dyDescent="0.2">
      <c r="A260" s="324"/>
      <c r="B260" s="332"/>
      <c r="C260" s="332"/>
      <c r="D260" s="332"/>
      <c r="E260" s="332"/>
      <c r="F260" s="332"/>
      <c r="G260" s="52" t="str">
        <f>'01-Mapa de riesgo-UO'!I261</f>
        <v xml:space="preserve">Utilización de equipos con resultados defectuosos  </v>
      </c>
      <c r="H260" s="332"/>
      <c r="I260" s="385"/>
      <c r="J260" s="204" t="str">
        <f>'01-Mapa de riesgo-UO'!AW261</f>
        <v>ASUMIR</v>
      </c>
      <c r="K260" s="332"/>
      <c r="L260" s="324"/>
      <c r="M260" s="324"/>
      <c r="N260" s="324"/>
      <c r="O260" s="324"/>
      <c r="P260" s="324"/>
      <c r="Q260" s="324"/>
      <c r="R260" s="324"/>
      <c r="S260" s="324"/>
    </row>
    <row r="261" spans="1:19" ht="88.5" hidden="1" customHeight="1" x14ac:dyDescent="0.2">
      <c r="A261" s="324"/>
      <c r="B261" s="332"/>
      <c r="C261" s="332"/>
      <c r="D261" s="332"/>
      <c r="E261" s="332"/>
      <c r="F261" s="332"/>
      <c r="G261" s="52">
        <f>'01-Mapa de riesgo-UO'!I262</f>
        <v>0</v>
      </c>
      <c r="H261" s="332"/>
      <c r="I261" s="385"/>
      <c r="J261" s="204" t="str">
        <f>'01-Mapa de riesgo-UO'!AW262</f>
        <v>ASUMIR</v>
      </c>
      <c r="K261" s="332"/>
      <c r="L261" s="324"/>
      <c r="M261" s="324"/>
      <c r="N261" s="324"/>
      <c r="O261" s="324"/>
      <c r="P261" s="324"/>
      <c r="Q261" s="324"/>
      <c r="R261" s="324"/>
      <c r="S261" s="324"/>
    </row>
    <row r="262" spans="1:19" ht="88.5" hidden="1" customHeight="1" x14ac:dyDescent="0.2">
      <c r="A262" s="324">
        <v>85</v>
      </c>
      <c r="B262" s="332" t="str">
        <f>'01-Mapa de riesgo-UO'!D263</f>
        <v>EXTENSIÓN_PROYECCIÓN_SOCIAL</v>
      </c>
      <c r="C262" s="33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32" t="str">
        <f t="shared" si="21"/>
        <v>Si el proceso lo requiere</v>
      </c>
      <c r="L262" s="324"/>
      <c r="M262" s="324"/>
      <c r="N262" s="324"/>
      <c r="O262" s="324"/>
      <c r="P262" s="324"/>
      <c r="Q262" s="324"/>
      <c r="R262" s="324"/>
      <c r="S262" s="324"/>
    </row>
    <row r="263" spans="1:19" ht="88.5" hidden="1" customHeight="1" x14ac:dyDescent="0.2">
      <c r="A263" s="324"/>
      <c r="B263" s="332"/>
      <c r="C263" s="332"/>
      <c r="D263" s="332"/>
      <c r="E263" s="332"/>
      <c r="F263" s="332"/>
      <c r="G263" s="52" t="str">
        <f>'01-Mapa de riesgo-UO'!I264</f>
        <v>Excel con función de autocompletar. 
No se realiza revision de la información de los laboratorios clinicos al momento de ingreso</v>
      </c>
      <c r="H263" s="332"/>
      <c r="I263" s="385"/>
      <c r="J263" s="204" t="str">
        <f>'01-Mapa de riesgo-UO'!AW264</f>
        <v>REDUCIR</v>
      </c>
      <c r="K263" s="332"/>
      <c r="L263" s="324"/>
      <c r="M263" s="324"/>
      <c r="N263" s="324"/>
      <c r="O263" s="324"/>
      <c r="P263" s="324"/>
      <c r="Q263" s="324"/>
      <c r="R263" s="324"/>
      <c r="S263" s="324"/>
    </row>
    <row r="264" spans="1:19" ht="88.5" hidden="1" customHeight="1" x14ac:dyDescent="0.2">
      <c r="A264" s="324"/>
      <c r="B264" s="332"/>
      <c r="C264" s="332"/>
      <c r="D264" s="332"/>
      <c r="E264" s="332"/>
      <c r="F264" s="332"/>
      <c r="G264" s="52" t="str">
        <f>'01-Mapa de riesgo-UO'!I265</f>
        <v xml:space="preserve">Interpretación inadecuada de la norma </v>
      </c>
      <c r="H264" s="332"/>
      <c r="I264" s="385"/>
      <c r="J264" s="204" t="str">
        <f>'01-Mapa de riesgo-UO'!AW265</f>
        <v>REDUCIR</v>
      </c>
      <c r="K264" s="332"/>
      <c r="L264" s="324"/>
      <c r="M264" s="324"/>
      <c r="N264" s="324"/>
      <c r="O264" s="324"/>
      <c r="P264" s="324"/>
      <c r="Q264" s="324"/>
      <c r="R264" s="324"/>
      <c r="S264" s="324"/>
    </row>
    <row r="265" spans="1:19" ht="88.5" hidden="1" customHeight="1" x14ac:dyDescent="0.2">
      <c r="A265" s="324">
        <v>86</v>
      </c>
      <c r="B265" s="332" t="str">
        <f>'01-Mapa de riesgo-UO'!D266</f>
        <v>EXTENSIÓN_PROYECCIÓN_SOCIAL</v>
      </c>
      <c r="C265" s="33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204" t="str">
        <f>'01-Mapa de riesgo-UO'!AW266</f>
        <v>ASUMIR</v>
      </c>
      <c r="K265" s="332" t="str">
        <f t="shared" si="21"/>
        <v>NO</v>
      </c>
      <c r="L265" s="324"/>
      <c r="M265" s="324"/>
      <c r="N265" s="324"/>
      <c r="O265" s="324"/>
      <c r="P265" s="324"/>
      <c r="Q265" s="324"/>
      <c r="R265" s="324"/>
      <c r="S265" s="324"/>
    </row>
    <row r="266" spans="1:19" ht="88.5" hidden="1" customHeight="1" x14ac:dyDescent="0.2">
      <c r="A266" s="324"/>
      <c r="B266" s="332"/>
      <c r="C266" s="332"/>
      <c r="D266" s="332"/>
      <c r="E266" s="332"/>
      <c r="F266" s="332"/>
      <c r="G266" s="52" t="str">
        <f>'01-Mapa de riesgo-UO'!I267</f>
        <v>Conflicto de interés, al prestar servicios de calibración entre las dependencias de la Universidad</v>
      </c>
      <c r="H266" s="332"/>
      <c r="I266" s="385"/>
      <c r="J266" s="204" t="str">
        <f>'01-Mapa de riesgo-UO'!AW267</f>
        <v>ASUMIR</v>
      </c>
      <c r="K266" s="332"/>
      <c r="L266" s="324"/>
      <c r="M266" s="324"/>
      <c r="N266" s="324"/>
      <c r="O266" s="324"/>
      <c r="P266" s="324"/>
      <c r="Q266" s="324"/>
      <c r="R266" s="324"/>
      <c r="S266" s="324"/>
    </row>
    <row r="267" spans="1:19" ht="88.5" hidden="1" customHeight="1" x14ac:dyDescent="0.2">
      <c r="A267" s="324"/>
      <c r="B267" s="332"/>
      <c r="C267" s="332"/>
      <c r="D267" s="332"/>
      <c r="E267" s="332"/>
      <c r="F267" s="332"/>
      <c r="G267" s="52">
        <f>'01-Mapa de riesgo-UO'!I268</f>
        <v>0</v>
      </c>
      <c r="H267" s="332"/>
      <c r="I267" s="385"/>
      <c r="J267" s="204" t="str">
        <f>'01-Mapa de riesgo-UO'!AW268</f>
        <v>ASUMIR</v>
      </c>
      <c r="K267" s="332"/>
      <c r="L267" s="324"/>
      <c r="M267" s="324"/>
      <c r="N267" s="324"/>
      <c r="O267" s="324"/>
      <c r="P267" s="324"/>
      <c r="Q267" s="324"/>
      <c r="R267" s="324"/>
      <c r="S267" s="324"/>
    </row>
    <row r="268" spans="1:19" ht="88.5" hidden="1" customHeight="1" x14ac:dyDescent="0.2">
      <c r="A268" s="324">
        <v>87</v>
      </c>
      <c r="B268" s="332" t="str">
        <f>'01-Mapa de riesgo-UO'!D269</f>
        <v>EXTENSIÓN_PROYECCIÓN_SOCIAL</v>
      </c>
      <c r="C268" s="33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204" t="str">
        <f>'01-Mapa de riesgo-UO'!AW269</f>
        <v>ASUMIR</v>
      </c>
      <c r="K268" s="332" t="str">
        <f t="shared" si="21"/>
        <v>NO</v>
      </c>
      <c r="L268" s="324"/>
      <c r="M268" s="324"/>
      <c r="N268" s="324"/>
      <c r="O268" s="324"/>
      <c r="P268" s="324"/>
      <c r="Q268" s="324"/>
      <c r="R268" s="324"/>
      <c r="S268" s="324"/>
    </row>
    <row r="269" spans="1:19" ht="88.5" hidden="1" customHeight="1" x14ac:dyDescent="0.2">
      <c r="A269" s="324"/>
      <c r="B269" s="332"/>
      <c r="C269" s="332"/>
      <c r="D269" s="332"/>
      <c r="E269" s="332"/>
      <c r="F269" s="332"/>
      <c r="G269" s="52">
        <f>'01-Mapa de riesgo-UO'!I270</f>
        <v>0</v>
      </c>
      <c r="H269" s="332"/>
      <c r="I269" s="385"/>
      <c r="J269" s="204" t="str">
        <f>'01-Mapa de riesgo-UO'!AW270</f>
        <v>ASUMIR</v>
      </c>
      <c r="K269" s="332"/>
      <c r="L269" s="324"/>
      <c r="M269" s="324"/>
      <c r="N269" s="324"/>
      <c r="O269" s="324"/>
      <c r="P269" s="324"/>
      <c r="Q269" s="324"/>
      <c r="R269" s="324"/>
      <c r="S269" s="324"/>
    </row>
    <row r="270" spans="1:19" ht="88.5" hidden="1" customHeight="1" x14ac:dyDescent="0.2">
      <c r="A270" s="324"/>
      <c r="B270" s="332"/>
      <c r="C270" s="332"/>
      <c r="D270" s="332"/>
      <c r="E270" s="332"/>
      <c r="F270" s="332"/>
      <c r="G270" s="52">
        <f>'01-Mapa de riesgo-UO'!I271</f>
        <v>0</v>
      </c>
      <c r="H270" s="332"/>
      <c r="I270" s="385"/>
      <c r="J270" s="204" t="str">
        <f>'01-Mapa de riesgo-UO'!AW271</f>
        <v>ASUMIR</v>
      </c>
      <c r="K270" s="332"/>
      <c r="L270" s="324"/>
      <c r="M270" s="324"/>
      <c r="N270" s="324"/>
      <c r="O270" s="324"/>
      <c r="P270" s="324"/>
      <c r="Q270" s="324"/>
      <c r="R270" s="324"/>
      <c r="S270" s="324"/>
    </row>
    <row r="271" spans="1:19" ht="88.5" hidden="1" customHeight="1" x14ac:dyDescent="0.2">
      <c r="A271" s="324">
        <v>88</v>
      </c>
      <c r="B271" s="332" t="str">
        <f>'01-Mapa de riesgo-UO'!D272</f>
        <v>EXTENSIÓN_PROYECCIÓN_SOCIAL</v>
      </c>
      <c r="C271" s="33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204" t="str">
        <f>'01-Mapa de riesgo-UO'!AW272</f>
        <v>ASUMIR</v>
      </c>
      <c r="K271" s="332" t="str">
        <f t="shared" si="21"/>
        <v>NO</v>
      </c>
      <c r="L271" s="324"/>
      <c r="M271" s="324"/>
      <c r="N271" s="324"/>
      <c r="O271" s="324"/>
      <c r="P271" s="324"/>
      <c r="Q271" s="324"/>
      <c r="R271" s="324"/>
      <c r="S271" s="324"/>
    </row>
    <row r="272" spans="1:19" ht="88.5" hidden="1" customHeight="1" x14ac:dyDescent="0.2">
      <c r="A272" s="324"/>
      <c r="B272" s="332"/>
      <c r="C272" s="332"/>
      <c r="D272" s="332"/>
      <c r="E272" s="332"/>
      <c r="F272" s="332"/>
      <c r="G272" s="52">
        <f>'01-Mapa de riesgo-UO'!I273</f>
        <v>0</v>
      </c>
      <c r="H272" s="332"/>
      <c r="I272" s="385"/>
      <c r="J272" s="204" t="str">
        <f>'01-Mapa de riesgo-UO'!AW273</f>
        <v>ASUMIR</v>
      </c>
      <c r="K272" s="332"/>
      <c r="L272" s="324"/>
      <c r="M272" s="324"/>
      <c r="N272" s="324"/>
      <c r="O272" s="324"/>
      <c r="P272" s="324"/>
      <c r="Q272" s="324"/>
      <c r="R272" s="324"/>
      <c r="S272" s="324"/>
    </row>
    <row r="273" spans="1:19" ht="88.5" hidden="1" customHeight="1" x14ac:dyDescent="0.2">
      <c r="A273" s="324"/>
      <c r="B273" s="332"/>
      <c r="C273" s="332"/>
      <c r="D273" s="332"/>
      <c r="E273" s="332"/>
      <c r="F273" s="332"/>
      <c r="G273" s="52">
        <f>'01-Mapa de riesgo-UO'!I274</f>
        <v>0</v>
      </c>
      <c r="H273" s="332"/>
      <c r="I273" s="385"/>
      <c r="J273" s="204" t="str">
        <f>'01-Mapa de riesgo-UO'!AW274</f>
        <v>ASUMIR</v>
      </c>
      <c r="K273" s="332"/>
      <c r="L273" s="324"/>
      <c r="M273" s="324"/>
      <c r="N273" s="324"/>
      <c r="O273" s="324"/>
      <c r="P273" s="324"/>
      <c r="Q273" s="324"/>
      <c r="R273" s="324"/>
      <c r="S273" s="324"/>
    </row>
    <row r="274" spans="1:19" ht="88.5" hidden="1" customHeight="1" x14ac:dyDescent="0.2">
      <c r="A274" s="324">
        <v>89</v>
      </c>
      <c r="B274" s="332" t="str">
        <f>'01-Mapa de riesgo-UO'!D275</f>
        <v>EXTENSIÓN_PROYECCIÓN_SOCIAL</v>
      </c>
      <c r="C274" s="33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204" t="str">
        <f>'01-Mapa de riesgo-UO'!AW275</f>
        <v>ASUMIR</v>
      </c>
      <c r="K274" s="332" t="str">
        <f t="shared" ref="K274:K337" si="22">IF(I274="GRAVE","Debe formularse",IF(I274="MODERADO", "Si el proceso lo requiere","NO"))</f>
        <v>NO</v>
      </c>
      <c r="L274" s="324"/>
      <c r="M274" s="324"/>
      <c r="N274" s="324"/>
      <c r="O274" s="324"/>
      <c r="P274" s="324"/>
      <c r="Q274" s="324"/>
      <c r="R274" s="324"/>
      <c r="S274" s="324"/>
    </row>
    <row r="275" spans="1:19" ht="88.5" hidden="1" customHeight="1" x14ac:dyDescent="0.2">
      <c r="A275" s="324"/>
      <c r="B275" s="332"/>
      <c r="C275" s="332"/>
      <c r="D275" s="332"/>
      <c r="E275" s="332"/>
      <c r="F275" s="332"/>
      <c r="G275" s="52">
        <f>'01-Mapa de riesgo-UO'!I276</f>
        <v>0</v>
      </c>
      <c r="H275" s="332"/>
      <c r="I275" s="385"/>
      <c r="J275" s="204">
        <f>'01-Mapa de riesgo-UO'!AW276</f>
        <v>0</v>
      </c>
      <c r="K275" s="332"/>
      <c r="L275" s="324"/>
      <c r="M275" s="324"/>
      <c r="N275" s="324"/>
      <c r="O275" s="324"/>
      <c r="P275" s="324"/>
      <c r="Q275" s="324"/>
      <c r="R275" s="324"/>
      <c r="S275" s="324"/>
    </row>
    <row r="276" spans="1:19" ht="88.5" hidden="1" customHeight="1" x14ac:dyDescent="0.2">
      <c r="A276" s="324"/>
      <c r="B276" s="332"/>
      <c r="C276" s="332"/>
      <c r="D276" s="332"/>
      <c r="E276" s="332"/>
      <c r="F276" s="332"/>
      <c r="G276" s="52">
        <f>'01-Mapa de riesgo-UO'!I277</f>
        <v>0</v>
      </c>
      <c r="H276" s="332"/>
      <c r="I276" s="385"/>
      <c r="J276" s="204">
        <f>'01-Mapa de riesgo-UO'!AW277</f>
        <v>0</v>
      </c>
      <c r="K276" s="332"/>
      <c r="L276" s="324"/>
      <c r="M276" s="324"/>
      <c r="N276" s="324"/>
      <c r="O276" s="324"/>
      <c r="P276" s="324"/>
      <c r="Q276" s="324"/>
      <c r="R276" s="324"/>
      <c r="S276" s="324"/>
    </row>
    <row r="277" spans="1:19" ht="88.5" hidden="1" customHeight="1" x14ac:dyDescent="0.2">
      <c r="A277" s="324">
        <v>90</v>
      </c>
      <c r="B277" s="332" t="str">
        <f>'01-Mapa de riesgo-UO'!D278</f>
        <v>EXTENSIÓN_PROYECCIÓN_SOCIAL</v>
      </c>
      <c r="C277" s="33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204" t="str">
        <f>'01-Mapa de riesgo-UO'!AW278</f>
        <v>REDUCIR</v>
      </c>
      <c r="K277" s="332" t="str">
        <f t="shared" si="22"/>
        <v>Si el proceso lo requiere</v>
      </c>
      <c r="L277" s="324"/>
      <c r="M277" s="324"/>
      <c r="N277" s="324"/>
      <c r="O277" s="324"/>
      <c r="P277" s="324"/>
      <c r="Q277" s="324"/>
      <c r="R277" s="324"/>
      <c r="S277" s="324"/>
    </row>
    <row r="278" spans="1:19" ht="88.5" hidden="1" customHeight="1" x14ac:dyDescent="0.2">
      <c r="A278" s="324"/>
      <c r="B278" s="332"/>
      <c r="C278" s="332"/>
      <c r="D278" s="332"/>
      <c r="E278" s="332"/>
      <c r="F278" s="332"/>
      <c r="G278" s="52">
        <f>'01-Mapa de riesgo-UO'!I279</f>
        <v>0</v>
      </c>
      <c r="H278" s="332"/>
      <c r="I278" s="385"/>
      <c r="J278" s="204">
        <f>'01-Mapa de riesgo-UO'!AW279</f>
        <v>0</v>
      </c>
      <c r="K278" s="332"/>
      <c r="L278" s="324"/>
      <c r="M278" s="324"/>
      <c r="N278" s="324"/>
      <c r="O278" s="324"/>
      <c r="P278" s="324"/>
      <c r="Q278" s="324"/>
      <c r="R278" s="324"/>
      <c r="S278" s="324"/>
    </row>
    <row r="279" spans="1:19" ht="88.5" hidden="1" customHeight="1" x14ac:dyDescent="0.2">
      <c r="A279" s="324"/>
      <c r="B279" s="332"/>
      <c r="C279" s="332"/>
      <c r="D279" s="332"/>
      <c r="E279" s="332"/>
      <c r="F279" s="332"/>
      <c r="G279" s="52">
        <f>'01-Mapa de riesgo-UO'!I280</f>
        <v>0</v>
      </c>
      <c r="H279" s="332"/>
      <c r="I279" s="385"/>
      <c r="J279" s="204">
        <f>'01-Mapa de riesgo-UO'!AW280</f>
        <v>0</v>
      </c>
      <c r="K279" s="332"/>
      <c r="L279" s="324"/>
      <c r="M279" s="324"/>
      <c r="N279" s="324"/>
      <c r="O279" s="324"/>
      <c r="P279" s="324"/>
      <c r="Q279" s="324"/>
      <c r="R279" s="324"/>
      <c r="S279" s="324"/>
    </row>
    <row r="280" spans="1:19" ht="88.5" hidden="1" customHeight="1" x14ac:dyDescent="0.2">
      <c r="A280" s="324">
        <v>91</v>
      </c>
      <c r="B280" s="332" t="str">
        <f>'01-Mapa de riesgo-UO'!D281</f>
        <v>EXTENSIÓN_PROYECCIÓN_SOCIAL</v>
      </c>
      <c r="C280" s="33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32" t="str">
        <f t="shared" si="22"/>
        <v>Si el proceso lo requiere</v>
      </c>
      <c r="L280" s="324"/>
      <c r="M280" s="324"/>
      <c r="N280" s="324"/>
      <c r="O280" s="324"/>
      <c r="P280" s="324"/>
      <c r="Q280" s="324"/>
      <c r="R280" s="324"/>
      <c r="S280" s="324"/>
    </row>
    <row r="281" spans="1:19" ht="88.5" hidden="1" customHeight="1" x14ac:dyDescent="0.2">
      <c r="A281" s="324"/>
      <c r="B281" s="332"/>
      <c r="C281" s="332"/>
      <c r="D281" s="332"/>
      <c r="E281" s="332"/>
      <c r="F281" s="332"/>
      <c r="G281" s="52">
        <f>'01-Mapa de riesgo-UO'!I282</f>
        <v>0</v>
      </c>
      <c r="H281" s="332"/>
      <c r="I281" s="385"/>
      <c r="J281" s="204">
        <f>'01-Mapa de riesgo-UO'!AW282</f>
        <v>0</v>
      </c>
      <c r="K281" s="332"/>
      <c r="L281" s="324"/>
      <c r="M281" s="324"/>
      <c r="N281" s="324"/>
      <c r="O281" s="324"/>
      <c r="P281" s="324"/>
      <c r="Q281" s="324"/>
      <c r="R281" s="324"/>
      <c r="S281" s="324"/>
    </row>
    <row r="282" spans="1:19" ht="88.5" hidden="1" customHeight="1" x14ac:dyDescent="0.2">
      <c r="A282" s="324"/>
      <c r="B282" s="332"/>
      <c r="C282" s="332"/>
      <c r="D282" s="332"/>
      <c r="E282" s="332"/>
      <c r="F282" s="332"/>
      <c r="G282" s="52">
        <f>'01-Mapa de riesgo-UO'!I283</f>
        <v>0</v>
      </c>
      <c r="H282" s="332"/>
      <c r="I282" s="385"/>
      <c r="J282" s="204">
        <f>'01-Mapa de riesgo-UO'!AW283</f>
        <v>0</v>
      </c>
      <c r="K282" s="332"/>
      <c r="L282" s="324"/>
      <c r="M282" s="324"/>
      <c r="N282" s="324"/>
      <c r="O282" s="324"/>
      <c r="P282" s="324"/>
      <c r="Q282" s="324"/>
      <c r="R282" s="324"/>
      <c r="S282" s="324"/>
    </row>
    <row r="283" spans="1:19" ht="88.5" hidden="1" customHeight="1" x14ac:dyDescent="0.2">
      <c r="A283" s="324">
        <v>92</v>
      </c>
      <c r="B283" s="332" t="str">
        <f>'01-Mapa de riesgo-UO'!D284</f>
        <v>EXTENSIÓN_PROYECCIÓN_SOCIAL</v>
      </c>
      <c r="C283" s="33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32" t="str">
        <f t="shared" si="22"/>
        <v>Si el proceso lo requiere</v>
      </c>
      <c r="L283" s="324"/>
      <c r="M283" s="324"/>
      <c r="N283" s="324"/>
      <c r="O283" s="324"/>
      <c r="P283" s="324"/>
      <c r="Q283" s="324"/>
      <c r="R283" s="324"/>
      <c r="S283" s="324"/>
    </row>
    <row r="284" spans="1:19" ht="88.5" hidden="1" customHeight="1" x14ac:dyDescent="0.2">
      <c r="A284" s="324"/>
      <c r="B284" s="332"/>
      <c r="C284" s="332"/>
      <c r="D284" s="332"/>
      <c r="E284" s="332"/>
      <c r="F284" s="332"/>
      <c r="G284" s="52">
        <f>'01-Mapa de riesgo-UO'!I285</f>
        <v>0</v>
      </c>
      <c r="H284" s="332"/>
      <c r="I284" s="385"/>
      <c r="J284" s="204">
        <f>'01-Mapa de riesgo-UO'!AW285</f>
        <v>0</v>
      </c>
      <c r="K284" s="332"/>
      <c r="L284" s="324"/>
      <c r="M284" s="324"/>
      <c r="N284" s="324"/>
      <c r="O284" s="324"/>
      <c r="P284" s="324"/>
      <c r="Q284" s="324"/>
      <c r="R284" s="324"/>
      <c r="S284" s="324"/>
    </row>
    <row r="285" spans="1:19" ht="88.5" hidden="1" customHeight="1" x14ac:dyDescent="0.2">
      <c r="A285" s="324"/>
      <c r="B285" s="332"/>
      <c r="C285" s="332"/>
      <c r="D285" s="332"/>
      <c r="E285" s="332"/>
      <c r="F285" s="332"/>
      <c r="G285" s="52">
        <f>'01-Mapa de riesgo-UO'!I286</f>
        <v>0</v>
      </c>
      <c r="H285" s="332"/>
      <c r="I285" s="385"/>
      <c r="J285" s="204">
        <f>'01-Mapa de riesgo-UO'!AW286</f>
        <v>0</v>
      </c>
      <c r="K285" s="332"/>
      <c r="L285" s="324"/>
      <c r="M285" s="324"/>
      <c r="N285" s="324"/>
      <c r="O285" s="324"/>
      <c r="P285" s="324"/>
      <c r="Q285" s="324"/>
      <c r="R285" s="324"/>
      <c r="S285" s="324"/>
    </row>
    <row r="286" spans="1:19" ht="88.5" hidden="1" customHeight="1" x14ac:dyDescent="0.2">
      <c r="A286" s="324">
        <v>93</v>
      </c>
      <c r="B286" s="332" t="str">
        <f>'01-Mapa de riesgo-UO'!D287</f>
        <v>EXTENSIÓN_PROYECCIÓN_SOCIAL</v>
      </c>
      <c r="C286" s="33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204" t="str">
        <f>'01-Mapa de riesgo-UO'!AW287</f>
        <v>ASUMIR</v>
      </c>
      <c r="K286" s="332" t="str">
        <f t="shared" si="22"/>
        <v>NO</v>
      </c>
      <c r="L286" s="324"/>
      <c r="M286" s="324"/>
      <c r="N286" s="324"/>
      <c r="O286" s="324"/>
      <c r="P286" s="324"/>
      <c r="Q286" s="324"/>
      <c r="R286" s="324"/>
      <c r="S286" s="324"/>
    </row>
    <row r="287" spans="1:19" ht="88.5" hidden="1" customHeight="1" x14ac:dyDescent="0.2">
      <c r="A287" s="324"/>
      <c r="B287" s="332"/>
      <c r="C287" s="332"/>
      <c r="D287" s="332"/>
      <c r="E287" s="332"/>
      <c r="F287" s="332"/>
      <c r="G287" s="52">
        <f>'01-Mapa de riesgo-UO'!I288</f>
        <v>0</v>
      </c>
      <c r="H287" s="332"/>
      <c r="I287" s="385"/>
      <c r="J287" s="204" t="str">
        <f>'01-Mapa de riesgo-UO'!AW288</f>
        <v>ASUMIR</v>
      </c>
      <c r="K287" s="332"/>
      <c r="L287" s="324"/>
      <c r="M287" s="324"/>
      <c r="N287" s="324"/>
      <c r="O287" s="324"/>
      <c r="P287" s="324"/>
      <c r="Q287" s="324"/>
      <c r="R287" s="324"/>
      <c r="S287" s="324"/>
    </row>
    <row r="288" spans="1:19" ht="88.5" hidden="1" customHeight="1" x14ac:dyDescent="0.2">
      <c r="A288" s="324"/>
      <c r="B288" s="332"/>
      <c r="C288" s="332"/>
      <c r="D288" s="332"/>
      <c r="E288" s="332"/>
      <c r="F288" s="332"/>
      <c r="G288" s="52">
        <f>'01-Mapa de riesgo-UO'!I289</f>
        <v>0</v>
      </c>
      <c r="H288" s="332"/>
      <c r="I288" s="385"/>
      <c r="J288" s="204" t="str">
        <f>'01-Mapa de riesgo-UO'!AW289</f>
        <v>ASUMIR</v>
      </c>
      <c r="K288" s="332"/>
      <c r="L288" s="324"/>
      <c r="M288" s="324"/>
      <c r="N288" s="324"/>
      <c r="O288" s="324"/>
      <c r="P288" s="324"/>
      <c r="Q288" s="324"/>
      <c r="R288" s="324"/>
      <c r="S288" s="324"/>
    </row>
    <row r="289" spans="1:19" ht="88.5" hidden="1" customHeight="1" x14ac:dyDescent="0.2">
      <c r="A289" s="324">
        <v>94</v>
      </c>
      <c r="B289" s="332" t="str">
        <f>'01-Mapa de riesgo-UO'!D290</f>
        <v>EXTENSIÓN_PROYECCIÓN_SOCIAL</v>
      </c>
      <c r="C289" s="33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204" t="str">
        <f>'01-Mapa de riesgo-UO'!AW290</f>
        <v>COMPARTIR</v>
      </c>
      <c r="K289" s="332" t="str">
        <f t="shared" si="22"/>
        <v>Si el proceso lo requiere</v>
      </c>
      <c r="L289" s="324"/>
      <c r="M289" s="324"/>
      <c r="N289" s="324"/>
      <c r="O289" s="324"/>
      <c r="P289" s="324"/>
      <c r="Q289" s="324"/>
      <c r="R289" s="324"/>
      <c r="S289" s="324"/>
    </row>
    <row r="290" spans="1:19" ht="88.5" hidden="1" customHeight="1" x14ac:dyDescent="0.2">
      <c r="A290" s="324"/>
      <c r="B290" s="332"/>
      <c r="C290" s="332"/>
      <c r="D290" s="332"/>
      <c r="E290" s="332"/>
      <c r="F290" s="332"/>
      <c r="G290" s="52">
        <f>'01-Mapa de riesgo-UO'!I291</f>
        <v>0</v>
      </c>
      <c r="H290" s="332"/>
      <c r="I290" s="385"/>
      <c r="J290" s="204">
        <f>'01-Mapa de riesgo-UO'!AW291</f>
        <v>0</v>
      </c>
      <c r="K290" s="332"/>
      <c r="L290" s="324"/>
      <c r="M290" s="324"/>
      <c r="N290" s="324"/>
      <c r="O290" s="324"/>
      <c r="P290" s="324"/>
      <c r="Q290" s="324"/>
      <c r="R290" s="324"/>
      <c r="S290" s="324"/>
    </row>
    <row r="291" spans="1:19" ht="88.5" hidden="1" customHeight="1" x14ac:dyDescent="0.2">
      <c r="A291" s="324"/>
      <c r="B291" s="332"/>
      <c r="C291" s="332"/>
      <c r="D291" s="332"/>
      <c r="E291" s="332"/>
      <c r="F291" s="332"/>
      <c r="G291" s="52">
        <f>'01-Mapa de riesgo-UO'!I292</f>
        <v>0</v>
      </c>
      <c r="H291" s="332"/>
      <c r="I291" s="385"/>
      <c r="J291" s="204">
        <f>'01-Mapa de riesgo-UO'!AW292</f>
        <v>0</v>
      </c>
      <c r="K291" s="332"/>
      <c r="L291" s="324"/>
      <c r="M291" s="324"/>
      <c r="N291" s="324"/>
      <c r="O291" s="324"/>
      <c r="P291" s="324"/>
      <c r="Q291" s="324"/>
      <c r="R291" s="324"/>
      <c r="S291" s="324"/>
    </row>
    <row r="292" spans="1:19" ht="88.5" hidden="1" customHeight="1" x14ac:dyDescent="0.2">
      <c r="A292" s="324">
        <v>95</v>
      </c>
      <c r="B292" s="332" t="str">
        <f>'01-Mapa de riesgo-UO'!D293</f>
        <v>EXTENSIÓN_PROYECCIÓN_SOCIAL</v>
      </c>
      <c r="C292" s="33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204" t="str">
        <f>'01-Mapa de riesgo-UO'!AW293</f>
        <v>REDUCIR</v>
      </c>
      <c r="K292" s="332" t="str">
        <f t="shared" si="22"/>
        <v>Si el proceso lo requiere</v>
      </c>
      <c r="L292" s="324"/>
      <c r="M292" s="324"/>
      <c r="N292" s="324"/>
      <c r="O292" s="324"/>
      <c r="P292" s="324"/>
      <c r="Q292" s="324"/>
      <c r="R292" s="324"/>
      <c r="S292" s="324"/>
    </row>
    <row r="293" spans="1:19" ht="88.5" hidden="1" customHeight="1" x14ac:dyDescent="0.2">
      <c r="A293" s="324"/>
      <c r="B293" s="332"/>
      <c r="C293" s="332"/>
      <c r="D293" s="332"/>
      <c r="E293" s="332"/>
      <c r="F293" s="332"/>
      <c r="G293" s="52">
        <f>'01-Mapa de riesgo-UO'!I294</f>
        <v>0</v>
      </c>
      <c r="H293" s="332"/>
      <c r="I293" s="385"/>
      <c r="J293" s="204">
        <f>'01-Mapa de riesgo-UO'!AW294</f>
        <v>0</v>
      </c>
      <c r="K293" s="332"/>
      <c r="L293" s="324"/>
      <c r="M293" s="324"/>
      <c r="N293" s="324"/>
      <c r="O293" s="324"/>
      <c r="P293" s="324"/>
      <c r="Q293" s="324"/>
      <c r="R293" s="324"/>
      <c r="S293" s="324"/>
    </row>
    <row r="294" spans="1:19" ht="88.5" hidden="1" customHeight="1" x14ac:dyDescent="0.2">
      <c r="A294" s="324"/>
      <c r="B294" s="332"/>
      <c r="C294" s="332"/>
      <c r="D294" s="332"/>
      <c r="E294" s="332"/>
      <c r="F294" s="332"/>
      <c r="G294" s="52">
        <f>'01-Mapa de riesgo-UO'!I295</f>
        <v>0</v>
      </c>
      <c r="H294" s="332"/>
      <c r="I294" s="385"/>
      <c r="J294" s="204">
        <f>'01-Mapa de riesgo-UO'!AW295</f>
        <v>0</v>
      </c>
      <c r="K294" s="332"/>
      <c r="L294" s="324"/>
      <c r="M294" s="324"/>
      <c r="N294" s="324"/>
      <c r="O294" s="324"/>
      <c r="P294" s="324"/>
      <c r="Q294" s="324"/>
      <c r="R294" s="324"/>
      <c r="S294" s="324"/>
    </row>
    <row r="295" spans="1:19" ht="88.5" hidden="1" customHeight="1" x14ac:dyDescent="0.2">
      <c r="A295" s="324">
        <v>96</v>
      </c>
      <c r="B295" s="332" t="str">
        <f>'01-Mapa de riesgo-UO'!D296</f>
        <v>EXTENSIÓN_PROYECCIÓN_SOCIAL</v>
      </c>
      <c r="C295" s="33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204" t="str">
        <f>'01-Mapa de riesgo-UO'!AW296</f>
        <v>REDUCIR</v>
      </c>
      <c r="K295" s="332" t="str">
        <f t="shared" si="22"/>
        <v>Si el proceso lo requiere</v>
      </c>
      <c r="L295" s="324"/>
      <c r="M295" s="324"/>
      <c r="N295" s="324"/>
      <c r="O295" s="324"/>
      <c r="P295" s="324"/>
      <c r="Q295" s="324"/>
      <c r="R295" s="324"/>
      <c r="S295" s="324"/>
    </row>
    <row r="296" spans="1:19" ht="88.5" hidden="1" customHeight="1" x14ac:dyDescent="0.2">
      <c r="A296" s="324"/>
      <c r="B296" s="332"/>
      <c r="C296" s="332"/>
      <c r="D296" s="332"/>
      <c r="E296" s="332"/>
      <c r="F296" s="332"/>
      <c r="G296" s="52">
        <f>'01-Mapa de riesgo-UO'!I297</f>
        <v>0</v>
      </c>
      <c r="H296" s="332"/>
      <c r="I296" s="385"/>
      <c r="J296" s="204">
        <f>'01-Mapa de riesgo-UO'!AW297</f>
        <v>0</v>
      </c>
      <c r="K296" s="332"/>
      <c r="L296" s="324"/>
      <c r="M296" s="324"/>
      <c r="N296" s="324"/>
      <c r="O296" s="324"/>
      <c r="P296" s="324"/>
      <c r="Q296" s="324"/>
      <c r="R296" s="324"/>
      <c r="S296" s="324"/>
    </row>
    <row r="297" spans="1:19" ht="88.5" hidden="1" customHeight="1" x14ac:dyDescent="0.2">
      <c r="A297" s="324"/>
      <c r="B297" s="332"/>
      <c r="C297" s="332"/>
      <c r="D297" s="332"/>
      <c r="E297" s="332"/>
      <c r="F297" s="332"/>
      <c r="G297" s="52">
        <f>'01-Mapa de riesgo-UO'!I298</f>
        <v>0</v>
      </c>
      <c r="H297" s="332"/>
      <c r="I297" s="385"/>
      <c r="J297" s="204">
        <f>'01-Mapa de riesgo-UO'!AW298</f>
        <v>0</v>
      </c>
      <c r="K297" s="332"/>
      <c r="L297" s="324"/>
      <c r="M297" s="324"/>
      <c r="N297" s="324"/>
      <c r="O297" s="324"/>
      <c r="P297" s="324"/>
      <c r="Q297" s="324"/>
      <c r="R297" s="324"/>
      <c r="S297" s="324"/>
    </row>
    <row r="298" spans="1:19" ht="88.5" hidden="1" customHeight="1" x14ac:dyDescent="0.2">
      <c r="A298" s="324">
        <v>97</v>
      </c>
      <c r="B298" s="332" t="str">
        <f>'01-Mapa de riesgo-UO'!D299</f>
        <v>EXTENSIÓN_PROYECCIÓN_SOCIAL</v>
      </c>
      <c r="C298" s="33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204" t="str">
        <f>'01-Mapa de riesgo-UO'!AW299</f>
        <v>ASUMIR</v>
      </c>
      <c r="K298" s="332" t="str">
        <f t="shared" si="22"/>
        <v>NO</v>
      </c>
      <c r="L298" s="324"/>
      <c r="M298" s="324"/>
      <c r="N298" s="324"/>
      <c r="O298" s="324"/>
      <c r="P298" s="324"/>
      <c r="Q298" s="324"/>
      <c r="R298" s="324"/>
      <c r="S298" s="324"/>
    </row>
    <row r="299" spans="1:19" ht="88.5" hidden="1" customHeight="1" x14ac:dyDescent="0.2">
      <c r="A299" s="324"/>
      <c r="B299" s="332"/>
      <c r="C299" s="332"/>
      <c r="D299" s="332"/>
      <c r="E299" s="332"/>
      <c r="F299" s="332"/>
      <c r="G299" s="52">
        <f>'01-Mapa de riesgo-UO'!I300</f>
        <v>0</v>
      </c>
      <c r="H299" s="332"/>
      <c r="I299" s="385"/>
      <c r="J299" s="204" t="str">
        <f>'01-Mapa de riesgo-UO'!AW300</f>
        <v>ASUMIR</v>
      </c>
      <c r="K299" s="332"/>
      <c r="L299" s="324"/>
      <c r="M299" s="324"/>
      <c r="N299" s="324"/>
      <c r="O299" s="324"/>
      <c r="P299" s="324"/>
      <c r="Q299" s="324"/>
      <c r="R299" s="324"/>
      <c r="S299" s="324"/>
    </row>
    <row r="300" spans="1:19" ht="88.5" hidden="1" customHeight="1" x14ac:dyDescent="0.2">
      <c r="A300" s="324"/>
      <c r="B300" s="332"/>
      <c r="C300" s="332"/>
      <c r="D300" s="332"/>
      <c r="E300" s="332"/>
      <c r="F300" s="332"/>
      <c r="G300" s="52">
        <f>'01-Mapa de riesgo-UO'!I301</f>
        <v>0</v>
      </c>
      <c r="H300" s="332"/>
      <c r="I300" s="385"/>
      <c r="J300" s="204" t="str">
        <f>'01-Mapa de riesgo-UO'!AW301</f>
        <v>ASUMIR</v>
      </c>
      <c r="K300" s="332"/>
      <c r="L300" s="324"/>
      <c r="M300" s="324"/>
      <c r="N300" s="324"/>
      <c r="O300" s="324"/>
      <c r="P300" s="324"/>
      <c r="Q300" s="324"/>
      <c r="R300" s="324"/>
      <c r="S300" s="324"/>
    </row>
    <row r="301" spans="1:19" ht="88.5" hidden="1" customHeight="1" x14ac:dyDescent="0.2">
      <c r="A301" s="324">
        <v>98</v>
      </c>
      <c r="B301" s="332" t="str">
        <f>'01-Mapa de riesgo-UO'!D302</f>
        <v>EXTENSIÓN_PROYECCIÓN_SOCIAL</v>
      </c>
      <c r="C301" s="33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204" t="str">
        <f>'01-Mapa de riesgo-UO'!AW302</f>
        <v>ASUMIR</v>
      </c>
      <c r="K301" s="332" t="str">
        <f t="shared" si="22"/>
        <v>NO</v>
      </c>
      <c r="L301" s="324"/>
      <c r="M301" s="324"/>
      <c r="N301" s="324"/>
      <c r="O301" s="324"/>
      <c r="P301" s="324"/>
      <c r="Q301" s="324"/>
      <c r="R301" s="324"/>
      <c r="S301" s="324"/>
    </row>
    <row r="302" spans="1:19" ht="88.5" hidden="1" customHeight="1" x14ac:dyDescent="0.2">
      <c r="A302" s="324"/>
      <c r="B302" s="332"/>
      <c r="C302" s="332"/>
      <c r="D302" s="332"/>
      <c r="E302" s="332"/>
      <c r="F302" s="332"/>
      <c r="G302" s="52" t="str">
        <f>'01-Mapa de riesgo-UO'!I303</f>
        <v xml:space="preserve">Orden de un superior sobre el resultado del ensayo </v>
      </c>
      <c r="H302" s="332"/>
      <c r="I302" s="385"/>
      <c r="J302" s="204" t="str">
        <f>'01-Mapa de riesgo-UO'!AW303</f>
        <v>ASUMIR</v>
      </c>
      <c r="K302" s="332"/>
      <c r="L302" s="324"/>
      <c r="M302" s="324"/>
      <c r="N302" s="324"/>
      <c r="O302" s="324"/>
      <c r="P302" s="324"/>
      <c r="Q302" s="324"/>
      <c r="R302" s="324"/>
      <c r="S302" s="324"/>
    </row>
    <row r="303" spans="1:19" ht="88.5" hidden="1" customHeight="1" x14ac:dyDescent="0.2">
      <c r="A303" s="324"/>
      <c r="B303" s="332"/>
      <c r="C303" s="332"/>
      <c r="D303" s="332"/>
      <c r="E303" s="332"/>
      <c r="F303" s="332"/>
      <c r="G303" s="52" t="str">
        <f>'01-Mapa de riesgo-UO'!I304</f>
        <v>Conflicto de intereses, al prestar servicios de ensayo y calibración entre los que hacen parte  del  centro de laboratorios</v>
      </c>
      <c r="H303" s="332"/>
      <c r="I303" s="385"/>
      <c r="J303" s="204" t="str">
        <f>'01-Mapa de riesgo-UO'!AW304</f>
        <v>ASUMIR</v>
      </c>
      <c r="K303" s="332"/>
      <c r="L303" s="324"/>
      <c r="M303" s="324"/>
      <c r="N303" s="324"/>
      <c r="O303" s="324"/>
      <c r="P303" s="324"/>
      <c r="Q303" s="324"/>
      <c r="R303" s="324"/>
      <c r="S303" s="324"/>
    </row>
    <row r="304" spans="1:19" ht="88.5" hidden="1" customHeight="1" x14ac:dyDescent="0.2">
      <c r="A304" s="324">
        <v>99</v>
      </c>
      <c r="B304" s="332" t="str">
        <f>'01-Mapa de riesgo-UO'!D305</f>
        <v>EXTENSIÓN_PROYECCIÓN_SOCIAL</v>
      </c>
      <c r="C304" s="33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32" t="str">
        <f t="shared" si="22"/>
        <v>NO</v>
      </c>
      <c r="L304" s="324"/>
      <c r="M304" s="324"/>
      <c r="N304" s="324"/>
      <c r="O304" s="324"/>
      <c r="P304" s="324"/>
      <c r="Q304" s="324"/>
      <c r="R304" s="324"/>
      <c r="S304" s="324"/>
    </row>
    <row r="305" spans="1:19" ht="88.5" hidden="1" customHeight="1" x14ac:dyDescent="0.2">
      <c r="A305" s="324"/>
      <c r="B305" s="332"/>
      <c r="C305" s="332"/>
      <c r="D305" s="332"/>
      <c r="E305" s="332"/>
      <c r="F305" s="332"/>
      <c r="G305" s="52">
        <f>'01-Mapa de riesgo-UO'!I306</f>
        <v>0</v>
      </c>
      <c r="H305" s="332"/>
      <c r="I305" s="385"/>
      <c r="J305" s="204" t="str">
        <f>'01-Mapa de riesgo-UO'!AW306</f>
        <v>ASUMIR</v>
      </c>
      <c r="K305" s="332"/>
      <c r="L305" s="324"/>
      <c r="M305" s="324"/>
      <c r="N305" s="324"/>
      <c r="O305" s="324"/>
      <c r="P305" s="324"/>
      <c r="Q305" s="324"/>
      <c r="R305" s="324"/>
      <c r="S305" s="324"/>
    </row>
    <row r="306" spans="1:19" ht="88.5" hidden="1" customHeight="1" x14ac:dyDescent="0.2">
      <c r="A306" s="324"/>
      <c r="B306" s="332"/>
      <c r="C306" s="332"/>
      <c r="D306" s="332"/>
      <c r="E306" s="332"/>
      <c r="F306" s="332"/>
      <c r="G306" s="52">
        <f>'01-Mapa de riesgo-UO'!I307</f>
        <v>0</v>
      </c>
      <c r="H306" s="332"/>
      <c r="I306" s="385"/>
      <c r="J306" s="204" t="str">
        <f>'01-Mapa de riesgo-UO'!AW307</f>
        <v>ASUMIR</v>
      </c>
      <c r="K306" s="332"/>
      <c r="L306" s="324"/>
      <c r="M306" s="324"/>
      <c r="N306" s="324"/>
      <c r="O306" s="324"/>
      <c r="P306" s="324"/>
      <c r="Q306" s="324"/>
      <c r="R306" s="324"/>
      <c r="S306" s="324"/>
    </row>
    <row r="307" spans="1:19" ht="88.5" hidden="1" customHeight="1" x14ac:dyDescent="0.2">
      <c r="A307" s="324">
        <v>100</v>
      </c>
      <c r="B307" s="332" t="str">
        <f>'01-Mapa de riesgo-UO'!D308</f>
        <v>EXTENSIÓN_PROYECCIÓN_SOCIAL</v>
      </c>
      <c r="C307" s="33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204" t="str">
        <f>'01-Mapa de riesgo-UO'!AW308</f>
        <v>ASUMIR</v>
      </c>
      <c r="K307" s="332" t="str">
        <f t="shared" si="22"/>
        <v>NO</v>
      </c>
      <c r="L307" s="324"/>
      <c r="M307" s="324"/>
      <c r="N307" s="324"/>
      <c r="O307" s="324"/>
      <c r="P307" s="324"/>
      <c r="Q307" s="324"/>
      <c r="R307" s="324"/>
      <c r="S307" s="324"/>
    </row>
    <row r="308" spans="1:19" ht="88.5" hidden="1" customHeight="1" x14ac:dyDescent="0.2">
      <c r="A308" s="324"/>
      <c r="B308" s="332"/>
      <c r="C308" s="332"/>
      <c r="D308" s="332"/>
      <c r="E308" s="332"/>
      <c r="F308" s="332"/>
      <c r="G308" s="52">
        <f>'01-Mapa de riesgo-UO'!I309</f>
        <v>0</v>
      </c>
      <c r="H308" s="332"/>
      <c r="I308" s="385"/>
      <c r="J308" s="204" t="str">
        <f>'01-Mapa de riesgo-UO'!AW309</f>
        <v>ASUMIR</v>
      </c>
      <c r="K308" s="332"/>
      <c r="L308" s="324"/>
      <c r="M308" s="324"/>
      <c r="N308" s="324"/>
      <c r="O308" s="324"/>
      <c r="P308" s="324"/>
      <c r="Q308" s="324"/>
      <c r="R308" s="324"/>
      <c r="S308" s="324"/>
    </row>
    <row r="309" spans="1:19" ht="88.5" hidden="1" customHeight="1" x14ac:dyDescent="0.2">
      <c r="A309" s="324"/>
      <c r="B309" s="332"/>
      <c r="C309" s="332"/>
      <c r="D309" s="332"/>
      <c r="E309" s="332"/>
      <c r="F309" s="332"/>
      <c r="G309" s="52">
        <f>'01-Mapa de riesgo-UO'!I310</f>
        <v>0</v>
      </c>
      <c r="H309" s="332"/>
      <c r="I309" s="385"/>
      <c r="J309" s="204" t="str">
        <f>'01-Mapa de riesgo-UO'!AW310</f>
        <v>ASUMIR</v>
      </c>
      <c r="K309" s="332"/>
      <c r="L309" s="324"/>
      <c r="M309" s="324"/>
      <c r="N309" s="324"/>
      <c r="O309" s="324"/>
      <c r="P309" s="324"/>
      <c r="Q309" s="324"/>
      <c r="R309" s="324"/>
      <c r="S309" s="324"/>
    </row>
    <row r="310" spans="1:19" ht="88.5" hidden="1" customHeight="1" x14ac:dyDescent="0.2">
      <c r="A310" s="324">
        <v>101</v>
      </c>
      <c r="B310" s="332" t="str">
        <f>'01-Mapa de riesgo-UO'!D311</f>
        <v>EXTENSIÓN_PROYECCIÓN_SOCIAL</v>
      </c>
      <c r="C310" s="33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32" t="str">
        <f t="shared" si="22"/>
        <v>NO</v>
      </c>
      <c r="L310" s="324"/>
      <c r="M310" s="324"/>
      <c r="N310" s="324"/>
      <c r="O310" s="324"/>
      <c r="P310" s="324"/>
      <c r="Q310" s="324"/>
      <c r="R310" s="324"/>
      <c r="S310" s="324"/>
    </row>
    <row r="311" spans="1:19" ht="88.5" hidden="1" customHeight="1" x14ac:dyDescent="0.2">
      <c r="A311" s="324"/>
      <c r="B311" s="332"/>
      <c r="C311" s="332"/>
      <c r="D311" s="332"/>
      <c r="E311" s="332"/>
      <c r="F311" s="332"/>
      <c r="G311" s="52" t="str">
        <f>'01-Mapa de riesgo-UO'!I312</f>
        <v>Procesamiento de datos con un software  no validado</v>
      </c>
      <c r="H311" s="332"/>
      <c r="I311" s="385"/>
      <c r="J311" s="204" t="str">
        <f>'01-Mapa de riesgo-UO'!AW312</f>
        <v>ASUMIR</v>
      </c>
      <c r="K311" s="332"/>
      <c r="L311" s="324"/>
      <c r="M311" s="324"/>
      <c r="N311" s="324"/>
      <c r="O311" s="324"/>
      <c r="P311" s="324"/>
      <c r="Q311" s="324"/>
      <c r="R311" s="324"/>
      <c r="S311" s="324"/>
    </row>
    <row r="312" spans="1:19" ht="88.5" hidden="1" customHeight="1" x14ac:dyDescent="0.2">
      <c r="A312" s="324"/>
      <c r="B312" s="332"/>
      <c r="C312" s="332"/>
      <c r="D312" s="332"/>
      <c r="E312" s="332"/>
      <c r="F312" s="332"/>
      <c r="G312" s="52">
        <f>'01-Mapa de riesgo-UO'!I313</f>
        <v>0</v>
      </c>
      <c r="H312" s="332"/>
      <c r="I312" s="385"/>
      <c r="J312" s="204" t="str">
        <f>'01-Mapa de riesgo-UO'!AW313</f>
        <v>ASUMIR</v>
      </c>
      <c r="K312" s="332"/>
      <c r="L312" s="324"/>
      <c r="M312" s="324"/>
      <c r="N312" s="324"/>
      <c r="O312" s="324"/>
      <c r="P312" s="324"/>
      <c r="Q312" s="324"/>
      <c r="R312" s="324"/>
      <c r="S312" s="324"/>
    </row>
    <row r="313" spans="1:19" ht="88.5" hidden="1" customHeight="1" x14ac:dyDescent="0.2">
      <c r="A313" s="324">
        <v>102</v>
      </c>
      <c r="B313" s="332" t="str">
        <f>'01-Mapa de riesgo-UO'!D314</f>
        <v>EXTENSIÓN_PROYECCIÓN_SOCIAL</v>
      </c>
      <c r="C313" s="33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204" t="str">
        <f>'01-Mapa de riesgo-UO'!AW314</f>
        <v>ASUMIR</v>
      </c>
      <c r="K313" s="332" t="str">
        <f t="shared" si="22"/>
        <v>NO</v>
      </c>
      <c r="L313" s="324"/>
      <c r="M313" s="324"/>
      <c r="N313" s="324"/>
      <c r="O313" s="324"/>
      <c r="P313" s="324"/>
      <c r="Q313" s="324"/>
      <c r="R313" s="324"/>
      <c r="S313" s="324"/>
    </row>
    <row r="314" spans="1:19" ht="88.5" hidden="1" customHeight="1" x14ac:dyDescent="0.2">
      <c r="A314" s="324"/>
      <c r="B314" s="332"/>
      <c r="C314" s="332"/>
      <c r="D314" s="332"/>
      <c r="E314" s="332"/>
      <c r="F314" s="332"/>
      <c r="G314" s="52">
        <f>'01-Mapa de riesgo-UO'!I315</f>
        <v>0</v>
      </c>
      <c r="H314" s="332"/>
      <c r="I314" s="385"/>
      <c r="J314" s="204" t="str">
        <f>'01-Mapa de riesgo-UO'!AW315</f>
        <v>ASUMIR</v>
      </c>
      <c r="K314" s="332"/>
      <c r="L314" s="324"/>
      <c r="M314" s="324"/>
      <c r="N314" s="324"/>
      <c r="O314" s="324"/>
      <c r="P314" s="324"/>
      <c r="Q314" s="324"/>
      <c r="R314" s="324"/>
      <c r="S314" s="324"/>
    </row>
    <row r="315" spans="1:19" ht="88.5" hidden="1" customHeight="1" x14ac:dyDescent="0.2">
      <c r="A315" s="324"/>
      <c r="B315" s="332"/>
      <c r="C315" s="332"/>
      <c r="D315" s="332"/>
      <c r="E315" s="332"/>
      <c r="F315" s="332"/>
      <c r="G315" s="52">
        <f>'01-Mapa de riesgo-UO'!I316</f>
        <v>0</v>
      </c>
      <c r="H315" s="332"/>
      <c r="I315" s="385"/>
      <c r="J315" s="204" t="str">
        <f>'01-Mapa de riesgo-UO'!AW316</f>
        <v>ASUMIR</v>
      </c>
      <c r="K315" s="332"/>
      <c r="L315" s="324"/>
      <c r="M315" s="324"/>
      <c r="N315" s="324"/>
      <c r="O315" s="324"/>
      <c r="P315" s="324"/>
      <c r="Q315" s="324"/>
      <c r="R315" s="324"/>
      <c r="S315" s="324"/>
    </row>
    <row r="316" spans="1:19" ht="88.5" hidden="1" customHeight="1" x14ac:dyDescent="0.2">
      <c r="A316" s="324">
        <v>103</v>
      </c>
      <c r="B316" s="332" t="str">
        <f>'01-Mapa de riesgo-UO'!D317</f>
        <v>EXTENSIÓN_PROYECCIÓN_SOCIAL</v>
      </c>
      <c r="C316" s="33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32" t="str">
        <f t="shared" si="22"/>
        <v>NO</v>
      </c>
      <c r="L316" s="324"/>
      <c r="M316" s="324"/>
      <c r="N316" s="324"/>
      <c r="O316" s="324"/>
      <c r="P316" s="324"/>
      <c r="Q316" s="324"/>
      <c r="R316" s="324"/>
      <c r="S316" s="324"/>
    </row>
    <row r="317" spans="1:19" ht="88.5" hidden="1" customHeight="1" x14ac:dyDescent="0.2">
      <c r="A317" s="324"/>
      <c r="B317" s="332"/>
      <c r="C317" s="332"/>
      <c r="D317" s="332"/>
      <c r="E317" s="332"/>
      <c r="F317" s="332"/>
      <c r="G317" s="52">
        <f>'01-Mapa de riesgo-UO'!I318</f>
        <v>0</v>
      </c>
      <c r="H317" s="332"/>
      <c r="I317" s="385"/>
      <c r="J317" s="204" t="str">
        <f>'01-Mapa de riesgo-UO'!AW318</f>
        <v>ASUMIR</v>
      </c>
      <c r="K317" s="332"/>
      <c r="L317" s="324"/>
      <c r="M317" s="324"/>
      <c r="N317" s="324"/>
      <c r="O317" s="324"/>
      <c r="P317" s="324"/>
      <c r="Q317" s="324"/>
      <c r="R317" s="324"/>
      <c r="S317" s="324"/>
    </row>
    <row r="318" spans="1:19" ht="88.5" hidden="1" customHeight="1" x14ac:dyDescent="0.2">
      <c r="A318" s="324"/>
      <c r="B318" s="332"/>
      <c r="C318" s="332"/>
      <c r="D318" s="332"/>
      <c r="E318" s="332"/>
      <c r="F318" s="332"/>
      <c r="G318" s="52">
        <f>'01-Mapa de riesgo-UO'!I319</f>
        <v>0</v>
      </c>
      <c r="H318" s="332"/>
      <c r="I318" s="385"/>
      <c r="J318" s="204" t="str">
        <f>'01-Mapa de riesgo-UO'!AW319</f>
        <v>ASUMIR</v>
      </c>
      <c r="K318" s="332"/>
      <c r="L318" s="324"/>
      <c r="M318" s="324"/>
      <c r="N318" s="324"/>
      <c r="O318" s="324"/>
      <c r="P318" s="324"/>
      <c r="Q318" s="324"/>
      <c r="R318" s="324"/>
      <c r="S318" s="324"/>
    </row>
    <row r="319" spans="1:19" ht="88.5" hidden="1" customHeight="1" x14ac:dyDescent="0.2">
      <c r="A319" s="324">
        <v>104</v>
      </c>
      <c r="B319" s="332" t="str">
        <f>'01-Mapa de riesgo-UO'!D320</f>
        <v>GESTIÓN_Y_SOSTENIBILIDAD_INSTITUCIONAL</v>
      </c>
      <c r="C319" s="33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32" t="str">
        <f t="shared" si="22"/>
        <v>NO</v>
      </c>
      <c r="L319" s="324"/>
      <c r="M319" s="324"/>
      <c r="N319" s="324"/>
      <c r="O319" s="324"/>
      <c r="P319" s="324"/>
      <c r="Q319" s="324"/>
      <c r="R319" s="324"/>
      <c r="S319" s="324"/>
    </row>
    <row r="320" spans="1:19" ht="88.5" hidden="1" customHeight="1" x14ac:dyDescent="0.2">
      <c r="A320" s="324"/>
      <c r="B320" s="332"/>
      <c r="C320" s="332"/>
      <c r="D320" s="332"/>
      <c r="E320" s="332"/>
      <c r="F320" s="332"/>
      <c r="G320" s="52" t="str">
        <f>'01-Mapa de riesgo-UO'!I321</f>
        <v>Aprobación de normas y leyes gubernamentales que le generan mayor obligación a la institución o cambios en el funcionamiento.</v>
      </c>
      <c r="H320" s="332"/>
      <c r="I320" s="385"/>
      <c r="J320" s="204" t="str">
        <f>'01-Mapa de riesgo-UO'!AW321</f>
        <v>ASUMIR</v>
      </c>
      <c r="K320" s="332"/>
      <c r="L320" s="324"/>
      <c r="M320" s="324"/>
      <c r="N320" s="324"/>
      <c r="O320" s="324"/>
      <c r="P320" s="324"/>
      <c r="Q320" s="324"/>
      <c r="R320" s="324"/>
      <c r="S320" s="324"/>
    </row>
    <row r="321" spans="1:19" ht="88.5" hidden="1" customHeight="1" x14ac:dyDescent="0.2">
      <c r="A321" s="324"/>
      <c r="B321" s="332"/>
      <c r="C321" s="332"/>
      <c r="D321" s="332"/>
      <c r="E321" s="332"/>
      <c r="F321" s="332"/>
      <c r="G321" s="52" t="str">
        <f>'01-Mapa de riesgo-UO'!I322</f>
        <v>Disminución en el recaudo de los recursos apropiados en el presupuesto de la Universidad aprobado por el Consejo Superior.</v>
      </c>
      <c r="H321" s="332"/>
      <c r="I321" s="385"/>
      <c r="J321" s="204" t="str">
        <f>'01-Mapa de riesgo-UO'!AW322</f>
        <v>ASUMIR</v>
      </c>
      <c r="K321" s="332"/>
      <c r="L321" s="324"/>
      <c r="M321" s="324"/>
      <c r="N321" s="324"/>
      <c r="O321" s="324"/>
      <c r="P321" s="324"/>
      <c r="Q321" s="324"/>
      <c r="R321" s="324"/>
      <c r="S321" s="324"/>
    </row>
    <row r="322" spans="1:19" ht="88.5" hidden="1" customHeight="1" x14ac:dyDescent="0.2">
      <c r="A322" s="324">
        <v>105</v>
      </c>
      <c r="B322" s="332" t="str">
        <f>'01-Mapa de riesgo-UO'!D323</f>
        <v>CREACIÓN_GESTIÓN_Y_TRANSFERENCIA_DEL_CONOCIMIENTO</v>
      </c>
      <c r="C322" s="33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32" t="str">
        <f t="shared" si="22"/>
        <v>Si el proceso lo requiere</v>
      </c>
      <c r="L322" s="324"/>
      <c r="M322" s="324"/>
      <c r="N322" s="324"/>
      <c r="O322" s="324"/>
      <c r="P322" s="324"/>
      <c r="Q322" s="324"/>
      <c r="R322" s="324"/>
      <c r="S322" s="324"/>
    </row>
    <row r="323" spans="1:19" ht="88.5" hidden="1" customHeight="1" x14ac:dyDescent="0.2">
      <c r="A323" s="324"/>
      <c r="B323" s="332"/>
      <c r="C323" s="332"/>
      <c r="D323" s="332"/>
      <c r="E323" s="332"/>
      <c r="F323" s="332"/>
      <c r="G323" s="52" t="str">
        <f>'01-Mapa de riesgo-UO'!I324</f>
        <v xml:space="preserve">Falta de financiación externa o interna para el fortalecimiento de los Grupos de Investigación. </v>
      </c>
      <c r="H323" s="332"/>
      <c r="I323" s="385"/>
      <c r="J323" s="204" t="str">
        <f>'01-Mapa de riesgo-UO'!AW324</f>
        <v>ASUMIR</v>
      </c>
      <c r="K323" s="332"/>
      <c r="L323" s="324"/>
      <c r="M323" s="324"/>
      <c r="N323" s="324"/>
      <c r="O323" s="324"/>
      <c r="P323" s="324"/>
      <c r="Q323" s="324"/>
      <c r="R323" s="324"/>
      <c r="S323" s="324"/>
    </row>
    <row r="324" spans="1:19" ht="88.5" hidden="1" customHeight="1" x14ac:dyDescent="0.2">
      <c r="A324" s="324"/>
      <c r="B324" s="332"/>
      <c r="C324" s="332"/>
      <c r="D324" s="332"/>
      <c r="E324" s="332"/>
      <c r="F324" s="332"/>
      <c r="G324" s="52" t="str">
        <f>'01-Mapa de riesgo-UO'!I325</f>
        <v xml:space="preserve">Desactualización de procedimientos y reglamentación interna relacionada a los Grupos de Investigación. </v>
      </c>
      <c r="H324" s="332"/>
      <c r="I324" s="385"/>
      <c r="J324" s="204" t="str">
        <f>'01-Mapa de riesgo-UO'!AW325</f>
        <v>ASUMIR</v>
      </c>
      <c r="K324" s="332"/>
      <c r="L324" s="324"/>
      <c r="M324" s="324"/>
      <c r="N324" s="324"/>
      <c r="O324" s="324"/>
      <c r="P324" s="324"/>
      <c r="Q324" s="324"/>
      <c r="R324" s="324"/>
      <c r="S324" s="324"/>
    </row>
    <row r="325" spans="1:19" ht="88.5" hidden="1" customHeight="1" x14ac:dyDescent="0.2">
      <c r="A325" s="324">
        <v>106</v>
      </c>
      <c r="B325" s="332" t="str">
        <f>'01-Mapa de riesgo-UO'!D326</f>
        <v>BIENESTAR_INSTITUCIONAL_CALIDAD_DE_VIDA_E_INCLUSIÓN_EN_CONTEXTOS_UNIVERSITARIOS</v>
      </c>
      <c r="C325" s="33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32" t="str">
        <f t="shared" si="22"/>
        <v>NO</v>
      </c>
      <c r="L325" s="324"/>
      <c r="M325" s="324"/>
      <c r="N325" s="324"/>
      <c r="O325" s="324"/>
      <c r="P325" s="324"/>
      <c r="Q325" s="324"/>
      <c r="R325" s="324"/>
      <c r="S325" s="324"/>
    </row>
    <row r="326" spans="1:19" ht="88.5" hidden="1" customHeight="1" x14ac:dyDescent="0.2">
      <c r="A326" s="324"/>
      <c r="B326" s="332"/>
      <c r="C326" s="332"/>
      <c r="D326" s="332"/>
      <c r="E326" s="332"/>
      <c r="F326" s="332"/>
      <c r="G326" s="52" t="str">
        <f>'01-Mapa de riesgo-UO'!I327</f>
        <v>Normatividad y reglamentación interna  que no permitan el desarrollo de los elementos orientados a lo establecido en el pilar del PDI</v>
      </c>
      <c r="H326" s="332"/>
      <c r="I326" s="385"/>
      <c r="J326" s="204" t="str">
        <f>'01-Mapa de riesgo-UO'!AW327</f>
        <v>ASUMIR</v>
      </c>
      <c r="K326" s="332"/>
      <c r="L326" s="324"/>
      <c r="M326" s="324"/>
      <c r="N326" s="324"/>
      <c r="O326" s="324"/>
      <c r="P326" s="324"/>
      <c r="Q326" s="324"/>
      <c r="R326" s="324"/>
      <c r="S326" s="324"/>
    </row>
    <row r="327" spans="1:19" ht="88.5" hidden="1" customHeight="1" x14ac:dyDescent="0.2">
      <c r="A327" s="324"/>
      <c r="B327" s="332"/>
      <c r="C327" s="33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204" t="str">
        <f>'01-Mapa de riesgo-UO'!AW328</f>
        <v>ASUMIR</v>
      </c>
      <c r="K327" s="332"/>
      <c r="L327" s="324"/>
      <c r="M327" s="324"/>
      <c r="N327" s="324"/>
      <c r="O327" s="324"/>
      <c r="P327" s="324"/>
      <c r="Q327" s="324"/>
      <c r="R327" s="324"/>
      <c r="S327" s="324"/>
    </row>
    <row r="328" spans="1:19" ht="88.5" hidden="1" customHeight="1" x14ac:dyDescent="0.2">
      <c r="A328" s="324">
        <v>107</v>
      </c>
      <c r="B328" s="332" t="str">
        <f>'01-Mapa de riesgo-UO'!D329</f>
        <v>GESTIÓN_DEL_CONTEXTO_Y_VISIBILIDAD_NACIONAL_E_INTERNACIONAL</v>
      </c>
      <c r="C328" s="33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32" t="str">
        <f t="shared" si="22"/>
        <v>Si el proceso lo requiere</v>
      </c>
      <c r="L328" s="324"/>
      <c r="M328" s="324"/>
      <c r="N328" s="324"/>
      <c r="O328" s="324"/>
      <c r="P328" s="324"/>
      <c r="Q328" s="324"/>
      <c r="R328" s="324"/>
      <c r="S328" s="324"/>
    </row>
    <row r="329" spans="1:19" ht="88.5" hidden="1" customHeight="1" x14ac:dyDescent="0.2">
      <c r="A329" s="324"/>
      <c r="B329" s="332"/>
      <c r="C329" s="332"/>
      <c r="D329" s="332"/>
      <c r="E329" s="332"/>
      <c r="F329" s="332"/>
      <c r="G329" s="52" t="str">
        <f>'01-Mapa de riesgo-UO'!I330</f>
        <v>Ausencia de liderazgo transformacional y de conocimiento frente a la dinámica institucional, regional, nacional e internacional.</v>
      </c>
      <c r="H329" s="332"/>
      <c r="I329" s="385"/>
      <c r="J329" s="204">
        <f>'01-Mapa de riesgo-UO'!AW330</f>
        <v>0</v>
      </c>
      <c r="K329" s="332"/>
      <c r="L329" s="324"/>
      <c r="M329" s="324"/>
      <c r="N329" s="324"/>
      <c r="O329" s="324"/>
      <c r="P329" s="324"/>
      <c r="Q329" s="324"/>
      <c r="R329" s="324"/>
      <c r="S329" s="324"/>
    </row>
    <row r="330" spans="1:19" ht="88.5" hidden="1" customHeight="1" x14ac:dyDescent="0.2">
      <c r="A330" s="324"/>
      <c r="B330" s="332"/>
      <c r="C330" s="332"/>
      <c r="D330" s="332"/>
      <c r="E330" s="332"/>
      <c r="F330" s="332"/>
      <c r="G330" s="52" t="str">
        <f>'01-Mapa de riesgo-UO'!I331</f>
        <v>Escasa retroalimentación efectiva entre la universidad y el medio.</v>
      </c>
      <c r="H330" s="332"/>
      <c r="I330" s="385"/>
      <c r="J330" s="204">
        <f>'01-Mapa de riesgo-UO'!AW331</f>
        <v>0</v>
      </c>
      <c r="K330" s="332"/>
      <c r="L330" s="324"/>
      <c r="M330" s="324"/>
      <c r="N330" s="324"/>
      <c r="O330" s="324"/>
      <c r="P330" s="324"/>
      <c r="Q330" s="324"/>
      <c r="R330" s="324"/>
      <c r="S330" s="324"/>
    </row>
    <row r="331" spans="1:19" ht="88.5" hidden="1" customHeight="1" x14ac:dyDescent="0.2">
      <c r="A331" s="324">
        <v>108</v>
      </c>
      <c r="B331" s="332" t="str">
        <f>'01-Mapa de riesgo-UO'!D332</f>
        <v>DOCENCIA</v>
      </c>
      <c r="C331" s="33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204" t="str">
        <f>'01-Mapa de riesgo-UO'!AW332</f>
        <v>ASUMIR</v>
      </c>
      <c r="K331" s="332" t="str">
        <f t="shared" si="22"/>
        <v>NO</v>
      </c>
      <c r="L331" s="324"/>
      <c r="M331" s="324"/>
      <c r="N331" s="324"/>
      <c r="O331" s="324"/>
      <c r="P331" s="324"/>
      <c r="Q331" s="324"/>
      <c r="R331" s="324"/>
      <c r="S331" s="324"/>
    </row>
    <row r="332" spans="1:19" ht="88.5" hidden="1" customHeight="1" x14ac:dyDescent="0.2">
      <c r="A332" s="324"/>
      <c r="B332" s="332"/>
      <c r="C332" s="332"/>
      <c r="D332" s="332"/>
      <c r="E332" s="332"/>
      <c r="F332" s="332"/>
      <c r="G332" s="52">
        <f>'01-Mapa de riesgo-UO'!I333</f>
        <v>0</v>
      </c>
      <c r="H332" s="332"/>
      <c r="I332" s="385"/>
      <c r="J332" s="204" t="str">
        <f>'01-Mapa de riesgo-UO'!AW333</f>
        <v>ASUMIR</v>
      </c>
      <c r="K332" s="332"/>
      <c r="L332" s="324"/>
      <c r="M332" s="324"/>
      <c r="N332" s="324"/>
      <c r="O332" s="324"/>
      <c r="P332" s="324"/>
      <c r="Q332" s="324"/>
      <c r="R332" s="324"/>
      <c r="S332" s="324"/>
    </row>
    <row r="333" spans="1:19" ht="88.5" hidden="1" customHeight="1" x14ac:dyDescent="0.2">
      <c r="A333" s="324"/>
      <c r="B333" s="332"/>
      <c r="C333" s="332"/>
      <c r="D333" s="332"/>
      <c r="E333" s="332"/>
      <c r="F333" s="332"/>
      <c r="G333" s="52">
        <f>'01-Mapa de riesgo-UO'!I334</f>
        <v>0</v>
      </c>
      <c r="H333" s="332"/>
      <c r="I333" s="385"/>
      <c r="J333" s="204" t="str">
        <f>'01-Mapa de riesgo-UO'!AW334</f>
        <v>ASUMIR</v>
      </c>
      <c r="K333" s="332"/>
      <c r="L333" s="324"/>
      <c r="M333" s="324"/>
      <c r="N333" s="324"/>
      <c r="O333" s="324"/>
      <c r="P333" s="324"/>
      <c r="Q333" s="324"/>
      <c r="R333" s="324"/>
      <c r="S333" s="324"/>
    </row>
    <row r="334" spans="1:19" ht="88.5" hidden="1" customHeight="1" x14ac:dyDescent="0.2">
      <c r="A334" s="324">
        <v>109</v>
      </c>
      <c r="B334" s="332" t="str">
        <f>'01-Mapa de riesgo-UO'!D335</f>
        <v>CONTROL_SEGUIMIENTO</v>
      </c>
      <c r="C334" s="33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204" t="str">
        <f>'01-Mapa de riesgo-UO'!AW335</f>
        <v>ASUMIR</v>
      </c>
      <c r="K334" s="332" t="str">
        <f t="shared" si="22"/>
        <v>NO</v>
      </c>
      <c r="L334" s="324"/>
      <c r="M334" s="324"/>
      <c r="N334" s="324"/>
      <c r="O334" s="324"/>
      <c r="P334" s="324"/>
      <c r="Q334" s="324"/>
      <c r="R334" s="324"/>
      <c r="S334" s="324"/>
    </row>
    <row r="335" spans="1:19" ht="88.5" hidden="1" customHeight="1" x14ac:dyDescent="0.2">
      <c r="A335" s="324"/>
      <c r="B335" s="332"/>
      <c r="C335" s="332"/>
      <c r="D335" s="332"/>
      <c r="E335" s="332"/>
      <c r="F335" s="332"/>
      <c r="G335" s="52">
        <f>'01-Mapa de riesgo-UO'!I336</f>
        <v>0</v>
      </c>
      <c r="H335" s="332"/>
      <c r="I335" s="385"/>
      <c r="J335" s="204" t="str">
        <f>'01-Mapa de riesgo-UO'!AW336</f>
        <v>ASUMIR</v>
      </c>
      <c r="K335" s="332"/>
      <c r="L335" s="324"/>
      <c r="M335" s="324"/>
      <c r="N335" s="324"/>
      <c r="O335" s="324"/>
      <c r="P335" s="324"/>
      <c r="Q335" s="324"/>
      <c r="R335" s="324"/>
      <c r="S335" s="324"/>
    </row>
    <row r="336" spans="1:19" ht="88.5" hidden="1" customHeight="1" x14ac:dyDescent="0.2">
      <c r="A336" s="324"/>
      <c r="B336" s="332"/>
      <c r="C336" s="332"/>
      <c r="D336" s="332"/>
      <c r="E336" s="332"/>
      <c r="F336" s="332"/>
      <c r="G336" s="52">
        <f>'01-Mapa de riesgo-UO'!I337</f>
        <v>0</v>
      </c>
      <c r="H336" s="332"/>
      <c r="I336" s="385"/>
      <c r="J336" s="204" t="str">
        <f>'01-Mapa de riesgo-UO'!AW337</f>
        <v>ASUMIR</v>
      </c>
      <c r="K336" s="332"/>
      <c r="L336" s="324"/>
      <c r="M336" s="324"/>
      <c r="N336" s="324"/>
      <c r="O336" s="324"/>
      <c r="P336" s="324"/>
      <c r="Q336" s="324"/>
      <c r="R336" s="324"/>
      <c r="S336" s="324"/>
    </row>
    <row r="337" spans="1:19" ht="88.5" hidden="1" customHeight="1" x14ac:dyDescent="0.2">
      <c r="A337" s="324">
        <v>110</v>
      </c>
      <c r="B337" s="332" t="str">
        <f>'01-Mapa de riesgo-UO'!D338</f>
        <v>CONTROL_SEGUIMIENTO</v>
      </c>
      <c r="C337" s="33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32" t="str">
        <f t="shared" si="22"/>
        <v>NO</v>
      </c>
      <c r="L337" s="324"/>
      <c r="M337" s="324"/>
      <c r="N337" s="324"/>
      <c r="O337" s="324"/>
      <c r="P337" s="324"/>
      <c r="Q337" s="324"/>
      <c r="R337" s="324"/>
      <c r="S337" s="324"/>
    </row>
    <row r="338" spans="1:19" ht="88.5" hidden="1" customHeight="1" x14ac:dyDescent="0.2">
      <c r="A338" s="324"/>
      <c r="B338" s="332"/>
      <c r="C338" s="332"/>
      <c r="D338" s="332"/>
      <c r="E338" s="332"/>
      <c r="F338" s="332"/>
      <c r="G338" s="52" t="str">
        <f>'01-Mapa de riesgo-UO'!I339</f>
        <v xml:space="preserve">Didlatación de las actuaciones por Apoderados en el proceso. </v>
      </c>
      <c r="H338" s="332"/>
      <c r="I338" s="385"/>
      <c r="J338" s="204" t="str">
        <f>'01-Mapa de riesgo-UO'!AW339</f>
        <v>ASUMIR</v>
      </c>
      <c r="K338" s="332"/>
      <c r="L338" s="324"/>
      <c r="M338" s="324"/>
      <c r="N338" s="324"/>
      <c r="O338" s="324"/>
      <c r="P338" s="324"/>
      <c r="Q338" s="324"/>
      <c r="R338" s="324"/>
      <c r="S338" s="324"/>
    </row>
    <row r="339" spans="1:19" ht="88.5" hidden="1" customHeight="1" x14ac:dyDescent="0.2">
      <c r="A339" s="324"/>
      <c r="B339" s="332"/>
      <c r="C339" s="332"/>
      <c r="D339" s="332"/>
      <c r="E339" s="332"/>
      <c r="F339" s="332"/>
      <c r="G339" s="52" t="str">
        <f>'01-Mapa de riesgo-UO'!I340</f>
        <v>Se presenten dificultades en el recaudo de  las pruebas.</v>
      </c>
      <c r="H339" s="332"/>
      <c r="I339" s="385"/>
      <c r="J339" s="204" t="str">
        <f>'01-Mapa de riesgo-UO'!AW340</f>
        <v>ASUMIR</v>
      </c>
      <c r="K339" s="332"/>
      <c r="L339" s="324"/>
      <c r="M339" s="324"/>
      <c r="N339" s="324"/>
      <c r="O339" s="324"/>
      <c r="P339" s="324"/>
      <c r="Q339" s="324"/>
      <c r="R339" s="324"/>
      <c r="S339" s="324"/>
    </row>
    <row r="340" spans="1:19" ht="88.5" hidden="1" customHeight="1" x14ac:dyDescent="0.2">
      <c r="A340" s="324">
        <v>111</v>
      </c>
      <c r="B340" s="332" t="str">
        <f>'01-Mapa de riesgo-UO'!D341</f>
        <v>CONTROL_SEGUIMIENTO</v>
      </c>
      <c r="C340" s="33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32" t="str">
        <f t="shared" ref="K340:K403" si="23">IF(I340="GRAVE","Debe formularse",IF(I340="MODERADO", "Si el proceso lo requiere","NO"))</f>
        <v>Si el proceso lo requiere</v>
      </c>
      <c r="L340" s="324"/>
      <c r="M340" s="324"/>
      <c r="N340" s="324"/>
      <c r="O340" s="324"/>
      <c r="P340" s="324"/>
      <c r="Q340" s="324"/>
      <c r="R340" s="324"/>
      <c r="S340" s="324"/>
    </row>
    <row r="341" spans="1:19" ht="88.5" hidden="1" customHeight="1" x14ac:dyDescent="0.2">
      <c r="A341" s="324"/>
      <c r="B341" s="332"/>
      <c r="C341" s="332"/>
      <c r="D341" s="332"/>
      <c r="E341" s="332"/>
      <c r="F341" s="332"/>
      <c r="G341" s="52" t="str">
        <f>'01-Mapa de riesgo-UO'!I342</f>
        <v xml:space="preserve">Otorgar competencia a  dependencia de la UTP para que conosca y tramite estos asuntos </v>
      </c>
      <c r="H341" s="332"/>
      <c r="I341" s="385"/>
      <c r="J341" s="204" t="str">
        <f>'01-Mapa de riesgo-UO'!AW342</f>
        <v>ASUMIR</v>
      </c>
      <c r="K341" s="332"/>
      <c r="L341" s="324"/>
      <c r="M341" s="324"/>
      <c r="N341" s="324"/>
      <c r="O341" s="324"/>
      <c r="P341" s="324"/>
      <c r="Q341" s="324"/>
      <c r="R341" s="324"/>
      <c r="S341" s="324"/>
    </row>
    <row r="342" spans="1:19" ht="88.5" hidden="1" customHeight="1" x14ac:dyDescent="0.2">
      <c r="A342" s="324"/>
      <c r="B342" s="332"/>
      <c r="C342" s="332"/>
      <c r="D342" s="332"/>
      <c r="E342" s="332"/>
      <c r="F342" s="332"/>
      <c r="G342" s="52" t="str">
        <f>'01-Mapa de riesgo-UO'!I343</f>
        <v>Expedir los acuerdos necesario que regulen las competencias requeridas</v>
      </c>
      <c r="H342" s="332"/>
      <c r="I342" s="385"/>
      <c r="J342" s="204" t="str">
        <f>'01-Mapa de riesgo-UO'!AW343</f>
        <v>ASUMIR</v>
      </c>
      <c r="K342" s="332"/>
      <c r="L342" s="324"/>
      <c r="M342" s="324"/>
      <c r="N342" s="324"/>
      <c r="O342" s="324"/>
      <c r="P342" s="324"/>
      <c r="Q342" s="324"/>
      <c r="R342" s="324"/>
      <c r="S342" s="324"/>
    </row>
    <row r="343" spans="1:19" ht="88.5" hidden="1" customHeight="1" x14ac:dyDescent="0.2">
      <c r="A343" s="324">
        <v>112</v>
      </c>
      <c r="B343" s="332" t="str">
        <f>'01-Mapa de riesgo-UO'!D344</f>
        <v>BIENESTAR_INSTITUCIONAL</v>
      </c>
      <c r="C343" s="33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32" t="str">
        <f t="shared" si="23"/>
        <v>Si el proceso lo requiere</v>
      </c>
      <c r="L343" s="324"/>
      <c r="M343" s="324"/>
      <c r="N343" s="324"/>
      <c r="O343" s="324"/>
      <c r="P343" s="324"/>
      <c r="Q343" s="324"/>
      <c r="R343" s="324"/>
      <c r="S343" s="324"/>
    </row>
    <row r="344" spans="1:19" ht="88.5" hidden="1" customHeight="1" x14ac:dyDescent="0.2">
      <c r="A344" s="324"/>
      <c r="B344" s="332"/>
      <c r="C344" s="332"/>
      <c r="D344" s="332"/>
      <c r="E344" s="332"/>
      <c r="F344" s="332"/>
      <c r="G344" s="52" t="str">
        <f>'01-Mapa de riesgo-UO'!I345</f>
        <v>Falta de supervisión efectiva de la implementación de la normatividad, lineamiento, proceso o procedimiento</v>
      </c>
      <c r="H344" s="332"/>
      <c r="I344" s="385"/>
      <c r="J344" s="204" t="str">
        <f>'01-Mapa de riesgo-UO'!AW345</f>
        <v>REDUCIR</v>
      </c>
      <c r="K344" s="332"/>
      <c r="L344" s="324"/>
      <c r="M344" s="324"/>
      <c r="N344" s="324"/>
      <c r="O344" s="324"/>
      <c r="P344" s="324"/>
      <c r="Q344" s="324"/>
      <c r="R344" s="324"/>
      <c r="S344" s="324"/>
    </row>
    <row r="345" spans="1:19" ht="88.5" hidden="1" customHeight="1" x14ac:dyDescent="0.2">
      <c r="A345" s="324"/>
      <c r="B345" s="332"/>
      <c r="C345" s="332"/>
      <c r="D345" s="332"/>
      <c r="E345" s="332"/>
      <c r="F345" s="332"/>
      <c r="G345" s="52">
        <f>'01-Mapa de riesgo-UO'!I346</f>
        <v>0</v>
      </c>
      <c r="H345" s="332"/>
      <c r="I345" s="385"/>
      <c r="J345" s="204">
        <f>'01-Mapa de riesgo-UO'!AW346</f>
        <v>0</v>
      </c>
      <c r="K345" s="332"/>
      <c r="L345" s="324"/>
      <c r="M345" s="324"/>
      <c r="N345" s="324"/>
      <c r="O345" s="324"/>
      <c r="P345" s="324"/>
      <c r="Q345" s="324"/>
      <c r="R345" s="324"/>
      <c r="S345" s="324"/>
    </row>
    <row r="346" spans="1:19" ht="88.5" hidden="1" customHeight="1" x14ac:dyDescent="0.2">
      <c r="A346" s="324">
        <v>113</v>
      </c>
      <c r="B346" s="332" t="str">
        <f>'01-Mapa de riesgo-UO'!D347</f>
        <v>BIENESTAR_INSTITUCIONAL</v>
      </c>
      <c r="C346" s="33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32" t="str">
        <f t="shared" si="23"/>
        <v>Si el proceso lo requiere</v>
      </c>
      <c r="L346" s="324"/>
      <c r="M346" s="324"/>
      <c r="N346" s="324"/>
      <c r="O346" s="324"/>
      <c r="P346" s="324"/>
      <c r="Q346" s="324"/>
      <c r="R346" s="324"/>
      <c r="S346" s="324"/>
    </row>
    <row r="347" spans="1:19" ht="88.5" hidden="1" customHeight="1" x14ac:dyDescent="0.2">
      <c r="A347" s="324"/>
      <c r="B347" s="332"/>
      <c r="C347" s="332"/>
      <c r="D347" s="332"/>
      <c r="E347" s="332"/>
      <c r="F347" s="332"/>
      <c r="G347" s="52" t="str">
        <f>'01-Mapa de riesgo-UO'!I348</f>
        <v>*Falta de aplicación de mecanismos 
para transferir y capitalizar el
conocimiento.</v>
      </c>
      <c r="H347" s="332"/>
      <c r="I347" s="385"/>
      <c r="J347" s="204" t="str">
        <f>'01-Mapa de riesgo-UO'!AW348</f>
        <v>REDUCIR</v>
      </c>
      <c r="K347" s="332"/>
      <c r="L347" s="324"/>
      <c r="M347" s="324"/>
      <c r="N347" s="324"/>
      <c r="O347" s="324"/>
      <c r="P347" s="324"/>
      <c r="Q347" s="324"/>
      <c r="R347" s="324"/>
      <c r="S347" s="324"/>
    </row>
    <row r="348" spans="1:19" ht="88.5" hidden="1" customHeight="1" x14ac:dyDescent="0.2">
      <c r="A348" s="324"/>
      <c r="B348" s="332"/>
      <c r="C348" s="332"/>
      <c r="D348" s="332"/>
      <c r="E348" s="332"/>
      <c r="F348" s="332"/>
      <c r="G348" s="52" t="str">
        <f>'01-Mapa de riesgo-UO'!I349</f>
        <v xml:space="preserve">* Retiro de personas con
conocimiento clave en
la Institución </v>
      </c>
      <c r="H348" s="332"/>
      <c r="I348" s="385"/>
      <c r="J348" s="204" t="str">
        <f>'01-Mapa de riesgo-UO'!AW349</f>
        <v>REDUCIR</v>
      </c>
      <c r="K348" s="332"/>
      <c r="L348" s="324"/>
      <c r="M348" s="324"/>
      <c r="N348" s="324"/>
      <c r="O348" s="324"/>
      <c r="P348" s="324"/>
      <c r="Q348" s="324"/>
      <c r="R348" s="324"/>
      <c r="S348" s="324"/>
    </row>
    <row r="349" spans="1:19" ht="88.5" hidden="1" customHeight="1" x14ac:dyDescent="0.2">
      <c r="A349" s="324">
        <v>114</v>
      </c>
      <c r="B349" s="332" t="str">
        <f>'01-Mapa de riesgo-UO'!D350</f>
        <v>CONTROL_SEGUIMIENTO</v>
      </c>
      <c r="C349" s="33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204" t="str">
        <f>'01-Mapa de riesgo-UO'!AW350</f>
        <v>ASUMIR</v>
      </c>
      <c r="K349" s="332" t="str">
        <f t="shared" si="23"/>
        <v>NO</v>
      </c>
      <c r="L349" s="324"/>
      <c r="M349" s="324"/>
      <c r="N349" s="324"/>
      <c r="O349" s="324"/>
      <c r="P349" s="324"/>
      <c r="Q349" s="324"/>
      <c r="R349" s="324"/>
      <c r="S349" s="324"/>
    </row>
    <row r="350" spans="1:19" ht="88.5" hidden="1" customHeight="1" x14ac:dyDescent="0.2">
      <c r="A350" s="324"/>
      <c r="B350" s="332"/>
      <c r="C350" s="332"/>
      <c r="D350" s="332"/>
      <c r="E350" s="332"/>
      <c r="F350" s="332"/>
      <c r="G350" s="52" t="str">
        <f>'01-Mapa de riesgo-UO'!I351</f>
        <v>La información  requerida  en la RCA no se encuentra sistematizada y su  consulta, elaboración y verificación es  manual.</v>
      </c>
      <c r="H350" s="332"/>
      <c r="I350" s="385"/>
      <c r="J350" s="204" t="str">
        <f>'01-Mapa de riesgo-UO'!AW351</f>
        <v>ASUMIR</v>
      </c>
      <c r="K350" s="332"/>
      <c r="L350" s="324"/>
      <c r="M350" s="324"/>
      <c r="N350" s="324"/>
      <c r="O350" s="324"/>
      <c r="P350" s="324"/>
      <c r="Q350" s="324"/>
      <c r="R350" s="324"/>
      <c r="S350" s="324"/>
    </row>
    <row r="351" spans="1:19" ht="88.5" hidden="1" customHeight="1" x14ac:dyDescent="0.2">
      <c r="A351" s="324"/>
      <c r="B351" s="332"/>
      <c r="C351" s="332"/>
      <c r="D351" s="332"/>
      <c r="E351" s="332"/>
      <c r="F351" s="332"/>
      <c r="G351" s="52">
        <f>'01-Mapa de riesgo-UO'!I352</f>
        <v>0</v>
      </c>
      <c r="H351" s="332"/>
      <c r="I351" s="385"/>
      <c r="J351" s="204" t="str">
        <f>'01-Mapa de riesgo-UO'!AW352</f>
        <v>ASUMIR</v>
      </c>
      <c r="K351" s="332"/>
      <c r="L351" s="324"/>
      <c r="M351" s="324"/>
      <c r="N351" s="324"/>
      <c r="O351" s="324"/>
      <c r="P351" s="324"/>
      <c r="Q351" s="324"/>
      <c r="R351" s="324"/>
      <c r="S351" s="324"/>
    </row>
    <row r="352" spans="1:19" ht="88.5" hidden="1" customHeight="1" x14ac:dyDescent="0.2">
      <c r="A352" s="324">
        <v>115</v>
      </c>
      <c r="B352" s="332" t="str">
        <f>'01-Mapa de riesgo-UO'!D353</f>
        <v>CONTROL_SEGUIMIENTO</v>
      </c>
      <c r="C352" s="33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204" t="str">
        <f>'01-Mapa de riesgo-UO'!AW353</f>
        <v>ASUMIR</v>
      </c>
      <c r="K352" s="332" t="str">
        <f t="shared" si="23"/>
        <v>NO</v>
      </c>
      <c r="L352" s="324"/>
      <c r="M352" s="324"/>
      <c r="N352" s="324"/>
      <c r="O352" s="324"/>
      <c r="P352" s="324"/>
      <c r="Q352" s="324"/>
      <c r="R352" s="324"/>
      <c r="S352" s="324"/>
    </row>
    <row r="353" spans="1:19" ht="88.5" hidden="1" customHeight="1" x14ac:dyDescent="0.2">
      <c r="A353" s="324"/>
      <c r="B353" s="332"/>
      <c r="C353" s="332"/>
      <c r="D353" s="332"/>
      <c r="E353" s="332"/>
      <c r="F353" s="332"/>
      <c r="G353" s="52" t="str">
        <f>'01-Mapa de riesgo-UO'!I354</f>
        <v>Solicitudes adicionales de auditorias  por  parte del CICI o de otras dependencias que no están priorizadas en el programa de auditoria</v>
      </c>
      <c r="H353" s="332"/>
      <c r="I353" s="385"/>
      <c r="J353" s="204" t="str">
        <f>'01-Mapa de riesgo-UO'!AW354</f>
        <v>ASUMIR</v>
      </c>
      <c r="K353" s="332"/>
      <c r="L353" s="324"/>
      <c r="M353" s="324"/>
      <c r="N353" s="324"/>
      <c r="O353" s="324"/>
      <c r="P353" s="324"/>
      <c r="Q353" s="324"/>
      <c r="R353" s="324"/>
      <c r="S353" s="324"/>
    </row>
    <row r="354" spans="1:19" ht="88.5" hidden="1" customHeight="1" x14ac:dyDescent="0.2">
      <c r="A354" s="324"/>
      <c r="B354" s="332"/>
      <c r="C354" s="332"/>
      <c r="D354" s="332"/>
      <c r="E354" s="332"/>
      <c r="F354" s="332"/>
      <c r="G354" s="52" t="str">
        <f>'01-Mapa de riesgo-UO'!I355</f>
        <v>Personal insuficiente para la ejecución de auditorias que involucren todos los procesos institucionales</v>
      </c>
      <c r="H354" s="332"/>
      <c r="I354" s="385"/>
      <c r="J354" s="204" t="str">
        <f>'01-Mapa de riesgo-UO'!AW355</f>
        <v>ASUMIR</v>
      </c>
      <c r="K354" s="332"/>
      <c r="L354" s="324"/>
      <c r="M354" s="324"/>
      <c r="N354" s="324"/>
      <c r="O354" s="324"/>
      <c r="P354" s="324"/>
      <c r="Q354" s="324"/>
      <c r="R354" s="324"/>
      <c r="S354" s="324"/>
    </row>
    <row r="355" spans="1:19" ht="88.5" hidden="1" customHeight="1" x14ac:dyDescent="0.2">
      <c r="A355" s="324">
        <v>116</v>
      </c>
      <c r="B355" s="332" t="str">
        <f>'01-Mapa de riesgo-UO'!D356</f>
        <v>CONTROL_SEGUIMIENTO</v>
      </c>
      <c r="C355" s="33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32" t="str">
        <f t="shared" si="23"/>
        <v>NO</v>
      </c>
      <c r="L355" s="324"/>
      <c r="M355" s="324"/>
      <c r="N355" s="324"/>
      <c r="O355" s="324"/>
      <c r="P355" s="324"/>
      <c r="Q355" s="324"/>
      <c r="R355" s="324"/>
      <c r="S355" s="324"/>
    </row>
    <row r="356" spans="1:19" ht="88.5" hidden="1" customHeight="1" x14ac:dyDescent="0.2">
      <c r="A356" s="324"/>
      <c r="B356" s="332"/>
      <c r="C356" s="332"/>
      <c r="D356" s="332"/>
      <c r="E356" s="332"/>
      <c r="F356" s="332"/>
      <c r="G356" s="52" t="str">
        <f>'01-Mapa de riesgo-UO'!I357</f>
        <v>El Programa de auditoria tiene un alcance mayor a la capacidad operativa de Control Interno</v>
      </c>
      <c r="H356" s="332"/>
      <c r="I356" s="385"/>
      <c r="J356" s="204" t="str">
        <f>'01-Mapa de riesgo-UO'!AW357</f>
        <v>ASUMIR</v>
      </c>
      <c r="K356" s="332"/>
      <c r="L356" s="324"/>
      <c r="M356" s="324"/>
      <c r="N356" s="324"/>
      <c r="O356" s="324"/>
      <c r="P356" s="324"/>
      <c r="Q356" s="324"/>
      <c r="R356" s="324"/>
      <c r="S356" s="324"/>
    </row>
    <row r="357" spans="1:19" ht="88.5" hidden="1" customHeight="1" x14ac:dyDescent="0.2">
      <c r="A357" s="324"/>
      <c r="B357" s="332"/>
      <c r="C357" s="332"/>
      <c r="D357" s="332"/>
      <c r="E357" s="332"/>
      <c r="F357" s="332"/>
      <c r="G357" s="52" t="str">
        <f>'01-Mapa de riesgo-UO'!I358</f>
        <v>Atencion de nuevos requerimientos legales y de entes de control que no habian sido contemplados en el programa anual de auditoria</v>
      </c>
      <c r="H357" s="332"/>
      <c r="I357" s="385"/>
      <c r="J357" s="204" t="str">
        <f>'01-Mapa de riesgo-UO'!AW358</f>
        <v>ASUMIR</v>
      </c>
      <c r="K357" s="332"/>
      <c r="L357" s="324"/>
      <c r="M357" s="324"/>
      <c r="N357" s="324"/>
      <c r="O357" s="324"/>
      <c r="P357" s="324"/>
      <c r="Q357" s="324"/>
      <c r="R357" s="324"/>
      <c r="S357" s="324"/>
    </row>
    <row r="358" spans="1:19" ht="88.5" hidden="1" customHeight="1" x14ac:dyDescent="0.2">
      <c r="A358" s="324">
        <v>117</v>
      </c>
      <c r="B358" s="332" t="str">
        <f>'01-Mapa de riesgo-UO'!D359</f>
        <v>CONTROL_SEGUIMIENTO</v>
      </c>
      <c r="C358" s="33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32" t="str">
        <f t="shared" si="23"/>
        <v>NO</v>
      </c>
      <c r="L358" s="324"/>
      <c r="M358" s="324"/>
      <c r="N358" s="324"/>
      <c r="O358" s="324"/>
      <c r="P358" s="324"/>
      <c r="Q358" s="324"/>
      <c r="R358" s="324"/>
      <c r="S358" s="324"/>
    </row>
    <row r="359" spans="1:19" ht="88.5" hidden="1" customHeight="1" x14ac:dyDescent="0.2">
      <c r="A359" s="324"/>
      <c r="B359" s="332"/>
      <c r="C359" s="332"/>
      <c r="D359" s="332"/>
      <c r="E359" s="332"/>
      <c r="F359" s="332"/>
      <c r="G359" s="52" t="str">
        <f>'01-Mapa de riesgo-UO'!I360</f>
        <v>Presión externa  al personal de control interno para favorecer a terceros</v>
      </c>
      <c r="H359" s="332"/>
      <c r="I359" s="385"/>
      <c r="J359" s="204" t="str">
        <f>'01-Mapa de riesgo-UO'!AW360</f>
        <v>ASUMIR</v>
      </c>
      <c r="K359" s="332"/>
      <c r="L359" s="324"/>
      <c r="M359" s="324"/>
      <c r="N359" s="324"/>
      <c r="O359" s="324"/>
      <c r="P359" s="324"/>
      <c r="Q359" s="324"/>
      <c r="R359" s="324"/>
      <c r="S359" s="324"/>
    </row>
    <row r="360" spans="1:19" ht="88.5" hidden="1" customHeight="1" x14ac:dyDescent="0.2">
      <c r="A360" s="324"/>
      <c r="B360" s="332"/>
      <c r="C360" s="332"/>
      <c r="D360" s="332"/>
      <c r="E360" s="332"/>
      <c r="F360" s="332"/>
      <c r="G360" s="52" t="str">
        <f>'01-Mapa de riesgo-UO'!I361</f>
        <v>Personal no competente en el ejercicio de auditoria</v>
      </c>
      <c r="H360" s="332"/>
      <c r="I360" s="385"/>
      <c r="J360" s="204" t="str">
        <f>'01-Mapa de riesgo-UO'!AW361</f>
        <v>ASUMIR</v>
      </c>
      <c r="K360" s="332"/>
      <c r="L360" s="324"/>
      <c r="M360" s="324"/>
      <c r="N360" s="324"/>
      <c r="O360" s="324"/>
      <c r="P360" s="324"/>
      <c r="Q360" s="324"/>
      <c r="R360" s="324"/>
      <c r="S360" s="324"/>
    </row>
    <row r="361" spans="1:19" ht="88.5" hidden="1" customHeight="1" x14ac:dyDescent="0.2">
      <c r="A361" s="324">
        <v>118</v>
      </c>
      <c r="B361" s="332" t="str">
        <f>'01-Mapa de riesgo-UO'!D362</f>
        <v>DOCENCIA</v>
      </c>
      <c r="C361" s="33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32" t="str">
        <f t="shared" si="23"/>
        <v>NO</v>
      </c>
      <c r="L361" s="324"/>
      <c r="M361" s="324"/>
      <c r="N361" s="324"/>
      <c r="O361" s="324"/>
      <c r="P361" s="324"/>
      <c r="Q361" s="324"/>
      <c r="R361" s="324"/>
      <c r="S361" s="324"/>
    </row>
    <row r="362" spans="1:19" ht="88.5" hidden="1" customHeight="1" x14ac:dyDescent="0.2">
      <c r="A362" s="324"/>
      <c r="B362" s="332"/>
      <c r="C362" s="332"/>
      <c r="D362" s="332"/>
      <c r="E362" s="332"/>
      <c r="F362" s="332"/>
      <c r="G362" s="52" t="str">
        <f>'01-Mapa de riesgo-UO'!I363</f>
        <v>Falta de verificación de la información física y digitaliada</v>
      </c>
      <c r="H362" s="332"/>
      <c r="I362" s="385"/>
      <c r="J362" s="204" t="str">
        <f>'01-Mapa de riesgo-UO'!AW363</f>
        <v>ASUMIR</v>
      </c>
      <c r="K362" s="332"/>
      <c r="L362" s="324"/>
      <c r="M362" s="324"/>
      <c r="N362" s="324"/>
      <c r="O362" s="324"/>
      <c r="P362" s="324"/>
      <c r="Q362" s="324"/>
      <c r="R362" s="324"/>
      <c r="S362" s="324"/>
    </row>
    <row r="363" spans="1:19" ht="88.5" hidden="1" customHeight="1" x14ac:dyDescent="0.2">
      <c r="A363" s="324"/>
      <c r="B363" s="332"/>
      <c r="C363" s="332"/>
      <c r="D363" s="332"/>
      <c r="E363" s="332"/>
      <c r="F363" s="332"/>
      <c r="G363" s="52" t="str">
        <f>'01-Mapa de riesgo-UO'!I364</f>
        <v>Fallas en el sistema de informaciónn</v>
      </c>
      <c r="H363" s="332"/>
      <c r="I363" s="385"/>
      <c r="J363" s="204" t="str">
        <f>'01-Mapa de riesgo-UO'!AW364</f>
        <v>ASUMIR</v>
      </c>
      <c r="K363" s="332"/>
      <c r="L363" s="324"/>
      <c r="M363" s="324"/>
      <c r="N363" s="324"/>
      <c r="O363" s="324"/>
      <c r="P363" s="324"/>
      <c r="Q363" s="324"/>
      <c r="R363" s="324"/>
      <c r="S363" s="324"/>
    </row>
    <row r="364" spans="1:19" ht="88.5" hidden="1" customHeight="1" x14ac:dyDescent="0.2">
      <c r="A364" s="324">
        <v>119</v>
      </c>
      <c r="B364" s="332" t="str">
        <f>'01-Mapa de riesgo-UO'!D365</f>
        <v>DOCENCIA</v>
      </c>
      <c r="C364" s="33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32" t="str">
        <f t="shared" si="23"/>
        <v>Si el proceso lo requiere</v>
      </c>
      <c r="L364" s="324"/>
      <c r="M364" s="324"/>
      <c r="N364" s="324"/>
      <c r="O364" s="324"/>
      <c r="P364" s="324"/>
      <c r="Q364" s="324"/>
      <c r="R364" s="324"/>
      <c r="S364" s="324"/>
    </row>
    <row r="365" spans="1:19" ht="88.5" hidden="1" customHeight="1" x14ac:dyDescent="0.2">
      <c r="A365" s="324"/>
      <c r="B365" s="332"/>
      <c r="C365" s="332"/>
      <c r="D365" s="332"/>
      <c r="E365" s="332"/>
      <c r="F365" s="332"/>
      <c r="G365" s="52" t="str">
        <f>'01-Mapa de riesgo-UO'!I366</f>
        <v>Solicitudes de entidades gubernamentales</v>
      </c>
      <c r="H365" s="332"/>
      <c r="I365" s="385"/>
      <c r="J365" s="204" t="str">
        <f>'01-Mapa de riesgo-UO'!AW366</f>
        <v>COMPARTIR</v>
      </c>
      <c r="K365" s="332"/>
      <c r="L365" s="324"/>
      <c r="M365" s="324"/>
      <c r="N365" s="324"/>
      <c r="O365" s="324"/>
      <c r="P365" s="324"/>
      <c r="Q365" s="324"/>
      <c r="R365" s="324"/>
      <c r="S365" s="324"/>
    </row>
    <row r="366" spans="1:19" ht="88.5" hidden="1" customHeight="1" x14ac:dyDescent="0.2">
      <c r="A366" s="324"/>
      <c r="B366" s="332"/>
      <c r="C366" s="332"/>
      <c r="D366" s="332"/>
      <c r="E366" s="332"/>
      <c r="F366" s="332"/>
      <c r="G366" s="52">
        <f>'01-Mapa de riesgo-UO'!I367</f>
        <v>0</v>
      </c>
      <c r="H366" s="332"/>
      <c r="I366" s="385"/>
      <c r="J366" s="204">
        <f>'01-Mapa de riesgo-UO'!AW367</f>
        <v>0</v>
      </c>
      <c r="K366" s="332"/>
      <c r="L366" s="324"/>
      <c r="M366" s="324"/>
      <c r="N366" s="324"/>
      <c r="O366" s="324"/>
      <c r="P366" s="324"/>
      <c r="Q366" s="324"/>
      <c r="R366" s="324"/>
      <c r="S366" s="324"/>
    </row>
    <row r="367" spans="1:19" ht="88.5" hidden="1" customHeight="1" x14ac:dyDescent="0.2">
      <c r="A367" s="324">
        <v>120</v>
      </c>
      <c r="B367" s="332" t="str">
        <f>'01-Mapa de riesgo-UO'!D368</f>
        <v>DOCENCIA</v>
      </c>
      <c r="C367" s="33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32" t="str">
        <f t="shared" si="23"/>
        <v>NO</v>
      </c>
      <c r="L367" s="324"/>
      <c r="M367" s="324"/>
      <c r="N367" s="324"/>
      <c r="O367" s="324"/>
      <c r="P367" s="324"/>
      <c r="Q367" s="324"/>
      <c r="R367" s="324"/>
      <c r="S367" s="324"/>
    </row>
    <row r="368" spans="1:19" ht="88.5" hidden="1" customHeight="1" x14ac:dyDescent="0.2">
      <c r="A368" s="324"/>
      <c r="B368" s="332"/>
      <c r="C368" s="332"/>
      <c r="D368" s="332"/>
      <c r="E368" s="332"/>
      <c r="F368" s="332"/>
      <c r="G368" s="52" t="str">
        <f>'01-Mapa de riesgo-UO'!I369</f>
        <v>2. Generación de certificados manuales</v>
      </c>
      <c r="H368" s="332"/>
      <c r="I368" s="385"/>
      <c r="J368" s="204" t="str">
        <f>'01-Mapa de riesgo-UO'!AW369</f>
        <v>ASUMIR</v>
      </c>
      <c r="K368" s="332"/>
      <c r="L368" s="324"/>
      <c r="M368" s="324"/>
      <c r="N368" s="324"/>
      <c r="O368" s="324"/>
      <c r="P368" s="324"/>
      <c r="Q368" s="324"/>
      <c r="R368" s="324"/>
      <c r="S368" s="324"/>
    </row>
    <row r="369" spans="1:19" ht="88.5" hidden="1" customHeight="1" x14ac:dyDescent="0.2">
      <c r="A369" s="324"/>
      <c r="B369" s="332"/>
      <c r="C369" s="332"/>
      <c r="D369" s="332"/>
      <c r="E369" s="332"/>
      <c r="F369" s="332"/>
      <c r="G369" s="52">
        <f>'01-Mapa de riesgo-UO'!I370</f>
        <v>0</v>
      </c>
      <c r="H369" s="332"/>
      <c r="I369" s="385"/>
      <c r="J369" s="204" t="str">
        <f>'01-Mapa de riesgo-UO'!AW370</f>
        <v>ASUMIR</v>
      </c>
      <c r="K369" s="332"/>
      <c r="L369" s="324"/>
      <c r="M369" s="324"/>
      <c r="N369" s="324"/>
      <c r="O369" s="324"/>
      <c r="P369" s="324"/>
      <c r="Q369" s="324"/>
      <c r="R369" s="324"/>
      <c r="S369" s="324"/>
    </row>
    <row r="370" spans="1:19" ht="88.5" hidden="1" customHeight="1" x14ac:dyDescent="0.2">
      <c r="A370" s="324">
        <v>121</v>
      </c>
      <c r="B370" s="332" t="str">
        <f>'01-Mapa de riesgo-UO'!D371</f>
        <v>ADMINISTRACIÓN_INSTITUCIONAL</v>
      </c>
      <c r="C370" s="33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32" t="str">
        <f t="shared" si="23"/>
        <v>Si el proceso lo requiere</v>
      </c>
      <c r="L370" s="324"/>
      <c r="M370" s="324"/>
      <c r="N370" s="324"/>
      <c r="O370" s="324"/>
      <c r="P370" s="324"/>
      <c r="Q370" s="324"/>
      <c r="R370" s="324"/>
      <c r="S370" s="324"/>
    </row>
    <row r="371" spans="1:19" ht="88.5" hidden="1" customHeight="1" x14ac:dyDescent="0.2">
      <c r="A371" s="324"/>
      <c r="B371" s="332"/>
      <c r="C371" s="332"/>
      <c r="D371" s="332"/>
      <c r="E371" s="332"/>
      <c r="F371" s="332"/>
      <c r="G371" s="52">
        <f>'01-Mapa de riesgo-UO'!I372</f>
        <v>0</v>
      </c>
      <c r="H371" s="332"/>
      <c r="I371" s="385"/>
      <c r="J371" s="204">
        <f>'01-Mapa de riesgo-UO'!AW372</f>
        <v>0</v>
      </c>
      <c r="K371" s="332"/>
      <c r="L371" s="324"/>
      <c r="M371" s="324"/>
      <c r="N371" s="324"/>
      <c r="O371" s="324"/>
      <c r="P371" s="324"/>
      <c r="Q371" s="324"/>
      <c r="R371" s="324"/>
      <c r="S371" s="324"/>
    </row>
    <row r="372" spans="1:19" ht="88.5" hidden="1" customHeight="1" x14ac:dyDescent="0.2">
      <c r="A372" s="324"/>
      <c r="B372" s="332"/>
      <c r="C372" s="332"/>
      <c r="D372" s="332"/>
      <c r="E372" s="332"/>
      <c r="F372" s="332"/>
      <c r="G372" s="52">
        <f>'01-Mapa de riesgo-UO'!I373</f>
        <v>0</v>
      </c>
      <c r="H372" s="332"/>
      <c r="I372" s="385"/>
      <c r="J372" s="204">
        <f>'01-Mapa de riesgo-UO'!AW373</f>
        <v>0</v>
      </c>
      <c r="K372" s="332"/>
      <c r="L372" s="324"/>
      <c r="M372" s="324"/>
      <c r="N372" s="324"/>
      <c r="O372" s="324"/>
      <c r="P372" s="324"/>
      <c r="Q372" s="324"/>
      <c r="R372" s="324"/>
      <c r="S372" s="324"/>
    </row>
    <row r="373" spans="1:19" ht="88.5" hidden="1" customHeight="1" x14ac:dyDescent="0.2">
      <c r="A373" s="324">
        <v>122</v>
      </c>
      <c r="B373" s="332" t="str">
        <f>'01-Mapa de riesgo-UO'!D374</f>
        <v>ADMINISTRACIÓN_INSTITUCIONAL</v>
      </c>
      <c r="C373" s="33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32" t="str">
        <f t="shared" si="23"/>
        <v>NO</v>
      </c>
      <c r="L373" s="324"/>
      <c r="M373" s="324"/>
      <c r="N373" s="324"/>
      <c r="O373" s="324"/>
      <c r="P373" s="324"/>
      <c r="Q373" s="324"/>
      <c r="R373" s="324"/>
      <c r="S373" s="324"/>
    </row>
    <row r="374" spans="1:19" ht="88.5" hidden="1" customHeight="1" x14ac:dyDescent="0.2">
      <c r="A374" s="324"/>
      <c r="B374" s="332"/>
      <c r="C374" s="332"/>
      <c r="D374" s="332"/>
      <c r="E374" s="332"/>
      <c r="F374" s="332"/>
      <c r="G374" s="52">
        <f>'01-Mapa de riesgo-UO'!I375</f>
        <v>0</v>
      </c>
      <c r="H374" s="332"/>
      <c r="I374" s="385"/>
      <c r="J374" s="204" t="str">
        <f>'01-Mapa de riesgo-UO'!AW375</f>
        <v>ASUMIR</v>
      </c>
      <c r="K374" s="332"/>
      <c r="L374" s="324"/>
      <c r="M374" s="324"/>
      <c r="N374" s="324"/>
      <c r="O374" s="324"/>
      <c r="P374" s="324"/>
      <c r="Q374" s="324"/>
      <c r="R374" s="324"/>
      <c r="S374" s="324"/>
    </row>
    <row r="375" spans="1:19" ht="88.5" hidden="1" customHeight="1" x14ac:dyDescent="0.2">
      <c r="A375" s="324"/>
      <c r="B375" s="332"/>
      <c r="C375" s="332"/>
      <c r="D375" s="332"/>
      <c r="E375" s="332"/>
      <c r="F375" s="332"/>
      <c r="G375" s="52">
        <f>'01-Mapa de riesgo-UO'!I376</f>
        <v>0</v>
      </c>
      <c r="H375" s="332"/>
      <c r="I375" s="385"/>
      <c r="J375" s="204" t="str">
        <f>'01-Mapa de riesgo-UO'!AW376</f>
        <v>ASUMIR</v>
      </c>
      <c r="K375" s="332"/>
      <c r="L375" s="324"/>
      <c r="M375" s="324"/>
      <c r="N375" s="324"/>
      <c r="O375" s="324"/>
      <c r="P375" s="324"/>
      <c r="Q375" s="324"/>
      <c r="R375" s="324"/>
      <c r="S375" s="324"/>
    </row>
    <row r="376" spans="1:19" ht="88.5" hidden="1" customHeight="1" x14ac:dyDescent="0.2">
      <c r="A376" s="324">
        <v>123</v>
      </c>
      <c r="B376" s="332" t="str">
        <f>'01-Mapa de riesgo-UO'!D377</f>
        <v>ADMINISTRACIÓN_INSTITUCIONAL</v>
      </c>
      <c r="C376" s="33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204" t="str">
        <f>'01-Mapa de riesgo-UO'!AW377</f>
        <v>ASUMIR</v>
      </c>
      <c r="K376" s="332" t="str">
        <f t="shared" si="23"/>
        <v>NO</v>
      </c>
      <c r="L376" s="324"/>
      <c r="M376" s="324"/>
      <c r="N376" s="324"/>
      <c r="O376" s="324"/>
      <c r="P376" s="324"/>
      <c r="Q376" s="324"/>
      <c r="R376" s="324"/>
      <c r="S376" s="324"/>
    </row>
    <row r="377" spans="1:19" ht="88.5" hidden="1" customHeight="1" x14ac:dyDescent="0.2">
      <c r="A377" s="324"/>
      <c r="B377" s="332"/>
      <c r="C377" s="332"/>
      <c r="D377" s="332"/>
      <c r="E377" s="332"/>
      <c r="F377" s="332"/>
      <c r="G377" s="52" t="str">
        <f>'01-Mapa de riesgo-UO'!I378</f>
        <v>Incumplimiento de los protocolos</v>
      </c>
      <c r="H377" s="332"/>
      <c r="I377" s="385"/>
      <c r="J377" s="204" t="str">
        <f>'01-Mapa de riesgo-UO'!AW378</f>
        <v>ASUMIR</v>
      </c>
      <c r="K377" s="332"/>
      <c r="L377" s="324"/>
      <c r="M377" s="324"/>
      <c r="N377" s="324"/>
      <c r="O377" s="324"/>
      <c r="P377" s="324"/>
      <c r="Q377" s="324"/>
      <c r="R377" s="324"/>
      <c r="S377" s="324"/>
    </row>
    <row r="378" spans="1:19" ht="88.5" hidden="1" customHeight="1" x14ac:dyDescent="0.2">
      <c r="A378" s="324"/>
      <c r="B378" s="332"/>
      <c r="C378" s="332"/>
      <c r="D378" s="332"/>
      <c r="E378" s="332"/>
      <c r="F378" s="332"/>
      <c r="G378" s="52" t="str">
        <f>'01-Mapa de riesgo-UO'!I379</f>
        <v>Ataques ciberneticos</v>
      </c>
      <c r="H378" s="332"/>
      <c r="I378" s="385"/>
      <c r="J378" s="204" t="str">
        <f>'01-Mapa de riesgo-UO'!AW379</f>
        <v>ASUMIR</v>
      </c>
      <c r="K378" s="332"/>
      <c r="L378" s="324"/>
      <c r="M378" s="324"/>
      <c r="N378" s="324"/>
      <c r="O378" s="324"/>
      <c r="P378" s="324"/>
      <c r="Q378" s="324"/>
      <c r="R378" s="324"/>
      <c r="S378" s="324"/>
    </row>
    <row r="379" spans="1:19" ht="88.5" hidden="1" customHeight="1" x14ac:dyDescent="0.2">
      <c r="A379" s="324">
        <v>124</v>
      </c>
      <c r="B379" s="332" t="str">
        <f>'01-Mapa de riesgo-UO'!D380</f>
        <v>ADMINISTRACIÓN_INSTITUCIONAL</v>
      </c>
      <c r="C379" s="33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32" t="str">
        <f t="shared" si="23"/>
        <v>NO</v>
      </c>
      <c r="L379" s="324"/>
      <c r="M379" s="324"/>
      <c r="N379" s="324"/>
      <c r="O379" s="324"/>
      <c r="P379" s="324"/>
      <c r="Q379" s="324"/>
      <c r="R379" s="324"/>
      <c r="S379" s="324"/>
    </row>
    <row r="380" spans="1:19" ht="88.5" hidden="1" customHeight="1" x14ac:dyDescent="0.2">
      <c r="A380" s="324"/>
      <c r="B380" s="332"/>
      <c r="C380" s="332"/>
      <c r="D380" s="332"/>
      <c r="E380" s="332"/>
      <c r="F380" s="332"/>
      <c r="G380" s="52">
        <f>'01-Mapa de riesgo-UO'!I381</f>
        <v>0</v>
      </c>
      <c r="H380" s="332"/>
      <c r="I380" s="385"/>
      <c r="J380" s="204" t="str">
        <f>'01-Mapa de riesgo-UO'!AW381</f>
        <v>ASUMIR</v>
      </c>
      <c r="K380" s="332"/>
      <c r="L380" s="324"/>
      <c r="M380" s="324"/>
      <c r="N380" s="324"/>
      <c r="O380" s="324"/>
      <c r="P380" s="324"/>
      <c r="Q380" s="324"/>
      <c r="R380" s="324"/>
      <c r="S380" s="324"/>
    </row>
    <row r="381" spans="1:19" ht="88.5" hidden="1" customHeight="1" x14ac:dyDescent="0.2">
      <c r="A381" s="324"/>
      <c r="B381" s="332"/>
      <c r="C381" s="332"/>
      <c r="D381" s="332"/>
      <c r="E381" s="332"/>
      <c r="F381" s="332"/>
      <c r="G381" s="52">
        <f>'01-Mapa de riesgo-UO'!I382</f>
        <v>0</v>
      </c>
      <c r="H381" s="332"/>
      <c r="I381" s="385"/>
      <c r="J381" s="204" t="str">
        <f>'01-Mapa de riesgo-UO'!AW382</f>
        <v>ASUMIR</v>
      </c>
      <c r="K381" s="332"/>
      <c r="L381" s="324"/>
      <c r="M381" s="324"/>
      <c r="N381" s="324"/>
      <c r="O381" s="324"/>
      <c r="P381" s="324"/>
      <c r="Q381" s="324"/>
      <c r="R381" s="324"/>
      <c r="S381" s="324"/>
    </row>
    <row r="382" spans="1:19" ht="88.5" hidden="1" customHeight="1" x14ac:dyDescent="0.2">
      <c r="A382" s="324">
        <v>125</v>
      </c>
      <c r="B382" s="332" t="str">
        <f>'01-Mapa de riesgo-UO'!D383</f>
        <v>ADMINISTRACIÓN_INSTITUCIONAL</v>
      </c>
      <c r="C382" s="33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204" t="str">
        <f>'01-Mapa de riesgo-UO'!AW383</f>
        <v>REDUCIR</v>
      </c>
      <c r="K382" s="332" t="str">
        <f t="shared" si="23"/>
        <v>Si el proceso lo requiere</v>
      </c>
      <c r="L382" s="324"/>
      <c r="M382" s="324"/>
      <c r="N382" s="324"/>
      <c r="O382" s="324"/>
      <c r="P382" s="324"/>
      <c r="Q382" s="324"/>
      <c r="R382" s="324"/>
      <c r="S382" s="324"/>
    </row>
    <row r="383" spans="1:19" ht="88.5" hidden="1" customHeight="1" x14ac:dyDescent="0.2">
      <c r="A383" s="324"/>
      <c r="B383" s="332"/>
      <c r="C383" s="332"/>
      <c r="D383" s="332"/>
      <c r="E383" s="332"/>
      <c r="F383" s="332"/>
      <c r="G383" s="52">
        <f>'01-Mapa de riesgo-UO'!I384</f>
        <v>0</v>
      </c>
      <c r="H383" s="332"/>
      <c r="I383" s="385"/>
      <c r="J383" s="204" t="str">
        <f>'01-Mapa de riesgo-UO'!AW384</f>
        <v>ASUMIR</v>
      </c>
      <c r="K383" s="332"/>
      <c r="L383" s="324"/>
      <c r="M383" s="324"/>
      <c r="N383" s="324"/>
      <c r="O383" s="324"/>
      <c r="P383" s="324"/>
      <c r="Q383" s="324"/>
      <c r="R383" s="324"/>
      <c r="S383" s="324"/>
    </row>
    <row r="384" spans="1:19" ht="88.5" hidden="1" customHeight="1" x14ac:dyDescent="0.2">
      <c r="A384" s="324"/>
      <c r="B384" s="332"/>
      <c r="C384" s="332"/>
      <c r="D384" s="332"/>
      <c r="E384" s="332"/>
      <c r="F384" s="332"/>
      <c r="G384" s="52">
        <f>'01-Mapa de riesgo-UO'!I385</f>
        <v>0</v>
      </c>
      <c r="H384" s="332"/>
      <c r="I384" s="385"/>
      <c r="J384" s="204" t="str">
        <f>'01-Mapa de riesgo-UO'!AW385</f>
        <v>ASUMIR</v>
      </c>
      <c r="K384" s="332"/>
      <c r="L384" s="324"/>
      <c r="M384" s="324"/>
      <c r="N384" s="324"/>
      <c r="O384" s="324"/>
      <c r="P384" s="324"/>
      <c r="Q384" s="324"/>
      <c r="R384" s="324"/>
      <c r="S384" s="324"/>
    </row>
    <row r="385" spans="1:19" ht="88.5" hidden="1" customHeight="1" x14ac:dyDescent="0.2">
      <c r="A385" s="324">
        <v>126</v>
      </c>
      <c r="B385" s="332" t="str">
        <f>'01-Mapa de riesgo-UO'!D386</f>
        <v>ADMINISTRACIÓN_INSTITUCIONAL</v>
      </c>
      <c r="C385" s="33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32" t="str">
        <f t="shared" si="23"/>
        <v>Si el proceso lo requiere</v>
      </c>
      <c r="L385" s="324"/>
      <c r="M385" s="324"/>
      <c r="N385" s="324"/>
      <c r="O385" s="324"/>
      <c r="P385" s="324"/>
      <c r="Q385" s="324"/>
      <c r="R385" s="324"/>
      <c r="S385" s="324"/>
    </row>
    <row r="386" spans="1:19" ht="88.5" hidden="1" customHeight="1" x14ac:dyDescent="0.2">
      <c r="A386" s="324"/>
      <c r="B386" s="332"/>
      <c r="C386" s="332"/>
      <c r="D386" s="332"/>
      <c r="E386" s="332"/>
      <c r="F386" s="332"/>
      <c r="G386" s="52">
        <f>'01-Mapa de riesgo-UO'!I387</f>
        <v>0</v>
      </c>
      <c r="H386" s="332"/>
      <c r="I386" s="385"/>
      <c r="J386" s="204" t="str">
        <f>'01-Mapa de riesgo-UO'!AW387</f>
        <v>ASUMIR</v>
      </c>
      <c r="K386" s="332"/>
      <c r="L386" s="324"/>
      <c r="M386" s="324"/>
      <c r="N386" s="324"/>
      <c r="O386" s="324"/>
      <c r="P386" s="324"/>
      <c r="Q386" s="324"/>
      <c r="R386" s="324"/>
      <c r="S386" s="324"/>
    </row>
    <row r="387" spans="1:19" ht="88.5" hidden="1" customHeight="1" x14ac:dyDescent="0.2">
      <c r="A387" s="324"/>
      <c r="B387" s="332"/>
      <c r="C387" s="332"/>
      <c r="D387" s="332"/>
      <c r="E387" s="332"/>
      <c r="F387" s="332"/>
      <c r="G387" s="52">
        <f>'01-Mapa de riesgo-UO'!I388</f>
        <v>0</v>
      </c>
      <c r="H387" s="332"/>
      <c r="I387" s="385"/>
      <c r="J387" s="204" t="str">
        <f>'01-Mapa de riesgo-UO'!AW388</f>
        <v>ASUMIR</v>
      </c>
      <c r="K387" s="332"/>
      <c r="L387" s="324"/>
      <c r="M387" s="324"/>
      <c r="N387" s="324"/>
      <c r="O387" s="324"/>
      <c r="P387" s="324"/>
      <c r="Q387" s="324"/>
      <c r="R387" s="324"/>
      <c r="S387" s="324"/>
    </row>
    <row r="388" spans="1:19" ht="88.5" hidden="1" customHeight="1" x14ac:dyDescent="0.2">
      <c r="A388" s="324">
        <v>127</v>
      </c>
      <c r="B388" s="332" t="str">
        <f>'01-Mapa de riesgo-UO'!D389</f>
        <v>ADMINISTRACIÓN_INSTITUCIONAL</v>
      </c>
      <c r="C388" s="33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204" t="str">
        <f>'01-Mapa de riesgo-UO'!AW389</f>
        <v>REDUCIR</v>
      </c>
      <c r="K388" s="332" t="str">
        <f t="shared" si="23"/>
        <v>Si el proceso lo requiere</v>
      </c>
      <c r="L388" s="324"/>
      <c r="M388" s="324"/>
      <c r="N388" s="324"/>
      <c r="O388" s="324"/>
      <c r="P388" s="324"/>
      <c r="Q388" s="324"/>
      <c r="R388" s="324"/>
      <c r="S388" s="324"/>
    </row>
    <row r="389" spans="1:19" ht="88.5" hidden="1" customHeight="1" x14ac:dyDescent="0.2">
      <c r="A389" s="324"/>
      <c r="B389" s="332"/>
      <c r="C389" s="332"/>
      <c r="D389" s="332"/>
      <c r="E389" s="332"/>
      <c r="F389" s="332"/>
      <c r="G389" s="52">
        <f>'01-Mapa de riesgo-UO'!I390</f>
        <v>0</v>
      </c>
      <c r="H389" s="332"/>
      <c r="I389" s="385"/>
      <c r="J389" s="204">
        <f>'01-Mapa de riesgo-UO'!AW390</f>
        <v>0</v>
      </c>
      <c r="K389" s="332"/>
      <c r="L389" s="324"/>
      <c r="M389" s="324"/>
      <c r="N389" s="324"/>
      <c r="O389" s="324"/>
      <c r="P389" s="324"/>
      <c r="Q389" s="324"/>
      <c r="R389" s="324"/>
      <c r="S389" s="324"/>
    </row>
    <row r="390" spans="1:19" ht="88.5" hidden="1" customHeight="1" x14ac:dyDescent="0.2">
      <c r="A390" s="324"/>
      <c r="B390" s="332"/>
      <c r="C390" s="332"/>
      <c r="D390" s="332"/>
      <c r="E390" s="332"/>
      <c r="F390" s="332"/>
      <c r="G390" s="52">
        <f>'01-Mapa de riesgo-UO'!I391</f>
        <v>0</v>
      </c>
      <c r="H390" s="332"/>
      <c r="I390" s="385"/>
      <c r="J390" s="204">
        <f>'01-Mapa de riesgo-UO'!AW391</f>
        <v>0</v>
      </c>
      <c r="K390" s="332"/>
      <c r="L390" s="324"/>
      <c r="M390" s="324"/>
      <c r="N390" s="324"/>
      <c r="O390" s="324"/>
      <c r="P390" s="324"/>
      <c r="Q390" s="324"/>
      <c r="R390" s="324"/>
      <c r="S390" s="324"/>
    </row>
    <row r="391" spans="1:19" ht="88.5" hidden="1" customHeight="1" x14ac:dyDescent="0.2">
      <c r="A391" s="324">
        <v>128</v>
      </c>
      <c r="B391" s="332" t="str">
        <f>'01-Mapa de riesgo-UO'!D392</f>
        <v>ADMINISTRACIÓN_INSTITUCIONAL</v>
      </c>
      <c r="C391" s="33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204" t="str">
        <f>'01-Mapa de riesgo-UO'!AW392</f>
        <v>ASUMIR</v>
      </c>
      <c r="K391" s="332" t="str">
        <f t="shared" si="23"/>
        <v>NO</v>
      </c>
      <c r="L391" s="324"/>
      <c r="M391" s="324"/>
      <c r="N391" s="324"/>
      <c r="O391" s="324"/>
      <c r="P391" s="324"/>
      <c r="Q391" s="324"/>
      <c r="R391" s="324"/>
      <c r="S391" s="324"/>
    </row>
    <row r="392" spans="1:19" ht="88.5" hidden="1" customHeight="1" x14ac:dyDescent="0.2">
      <c r="A392" s="324"/>
      <c r="B392" s="332"/>
      <c r="C392" s="332"/>
      <c r="D392" s="332"/>
      <c r="E392" s="332"/>
      <c r="F392" s="332"/>
      <c r="G392" s="52">
        <f>'01-Mapa de riesgo-UO'!I393</f>
        <v>0</v>
      </c>
      <c r="H392" s="332"/>
      <c r="I392" s="385"/>
      <c r="J392" s="204">
        <f>'01-Mapa de riesgo-UO'!AW393</f>
        <v>0</v>
      </c>
      <c r="K392" s="332"/>
      <c r="L392" s="324"/>
      <c r="M392" s="324"/>
      <c r="N392" s="324"/>
      <c r="O392" s="324"/>
      <c r="P392" s="324"/>
      <c r="Q392" s="324"/>
      <c r="R392" s="324"/>
      <c r="S392" s="324"/>
    </row>
    <row r="393" spans="1:19" ht="88.5" hidden="1" customHeight="1" x14ac:dyDescent="0.2">
      <c r="A393" s="324"/>
      <c r="B393" s="332"/>
      <c r="C393" s="332"/>
      <c r="D393" s="332"/>
      <c r="E393" s="332"/>
      <c r="F393" s="332"/>
      <c r="G393" s="52">
        <f>'01-Mapa de riesgo-UO'!I394</f>
        <v>0</v>
      </c>
      <c r="H393" s="332"/>
      <c r="I393" s="385"/>
      <c r="J393" s="204">
        <f>'01-Mapa de riesgo-UO'!AW394</f>
        <v>0</v>
      </c>
      <c r="K393" s="332"/>
      <c r="L393" s="324"/>
      <c r="M393" s="324"/>
      <c r="N393" s="324"/>
      <c r="O393" s="324"/>
      <c r="P393" s="324"/>
      <c r="Q393" s="324"/>
      <c r="R393" s="324"/>
      <c r="S393" s="324"/>
    </row>
    <row r="394" spans="1:19" ht="88.5" hidden="1" customHeight="1" x14ac:dyDescent="0.2">
      <c r="A394" s="324">
        <v>129</v>
      </c>
      <c r="B394" s="332" t="str">
        <f>'01-Mapa de riesgo-UO'!D395</f>
        <v>ADMINISTRACIÓN_INSTITUCIONAL</v>
      </c>
      <c r="C394" s="33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32" t="str">
        <f t="shared" si="23"/>
        <v>NO</v>
      </c>
      <c r="L394" s="324"/>
      <c r="M394" s="324"/>
      <c r="N394" s="324"/>
      <c r="O394" s="324"/>
      <c r="P394" s="324"/>
      <c r="Q394" s="324"/>
      <c r="R394" s="324"/>
      <c r="S394" s="324"/>
    </row>
    <row r="395" spans="1:19" ht="88.5" hidden="1" customHeight="1" x14ac:dyDescent="0.2">
      <c r="A395" s="324"/>
      <c r="B395" s="332"/>
      <c r="C395" s="332"/>
      <c r="D395" s="332"/>
      <c r="E395" s="332"/>
      <c r="F395" s="332"/>
      <c r="G395" s="52">
        <f>'01-Mapa de riesgo-UO'!I396</f>
        <v>0</v>
      </c>
      <c r="H395" s="332"/>
      <c r="I395" s="385"/>
      <c r="J395" s="204">
        <f>'01-Mapa de riesgo-UO'!AW396</f>
        <v>0</v>
      </c>
      <c r="K395" s="332"/>
      <c r="L395" s="324"/>
      <c r="M395" s="324"/>
      <c r="N395" s="324"/>
      <c r="O395" s="324"/>
      <c r="P395" s="324"/>
      <c r="Q395" s="324"/>
      <c r="R395" s="324"/>
      <c r="S395" s="324"/>
    </row>
    <row r="396" spans="1:19" ht="88.5" hidden="1" customHeight="1" x14ac:dyDescent="0.2">
      <c r="A396" s="324"/>
      <c r="B396" s="332"/>
      <c r="C396" s="332"/>
      <c r="D396" s="332"/>
      <c r="E396" s="332"/>
      <c r="F396" s="332"/>
      <c r="G396" s="52">
        <f>'01-Mapa de riesgo-UO'!I397</f>
        <v>0</v>
      </c>
      <c r="H396" s="332"/>
      <c r="I396" s="385"/>
      <c r="J396" s="204">
        <f>'01-Mapa de riesgo-UO'!AW397</f>
        <v>0</v>
      </c>
      <c r="K396" s="332"/>
      <c r="L396" s="324"/>
      <c r="M396" s="324"/>
      <c r="N396" s="324"/>
      <c r="O396" s="324"/>
      <c r="P396" s="324"/>
      <c r="Q396" s="324"/>
      <c r="R396" s="324"/>
      <c r="S396" s="324"/>
    </row>
    <row r="397" spans="1:19" ht="88.5" hidden="1" customHeight="1" x14ac:dyDescent="0.2">
      <c r="A397" s="324">
        <v>130</v>
      </c>
      <c r="B397" s="332" t="str">
        <f>'01-Mapa de riesgo-UO'!D398</f>
        <v>ADMINISTRACIÓN_INSTITUCIONAL</v>
      </c>
      <c r="C397" s="33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204" t="str">
        <f>'01-Mapa de riesgo-UO'!AW398</f>
        <v>ASUMIR</v>
      </c>
      <c r="K397" s="332" t="str">
        <f t="shared" si="23"/>
        <v>NO</v>
      </c>
      <c r="L397" s="324"/>
      <c r="M397" s="324"/>
      <c r="N397" s="324"/>
      <c r="O397" s="324"/>
      <c r="P397" s="324"/>
      <c r="Q397" s="324"/>
      <c r="R397" s="324"/>
      <c r="S397" s="324"/>
    </row>
    <row r="398" spans="1:19" ht="88.5" hidden="1" customHeight="1" x14ac:dyDescent="0.2">
      <c r="A398" s="324"/>
      <c r="B398" s="332"/>
      <c r="C398" s="332"/>
      <c r="D398" s="332"/>
      <c r="E398" s="332"/>
      <c r="F398" s="332"/>
      <c r="G398" s="52">
        <f>'01-Mapa de riesgo-UO'!I399</f>
        <v>0</v>
      </c>
      <c r="H398" s="332"/>
      <c r="I398" s="385"/>
      <c r="J398" s="204" t="str">
        <f>'01-Mapa de riesgo-UO'!AW399</f>
        <v>ASUMIR</v>
      </c>
      <c r="K398" s="332"/>
      <c r="L398" s="324"/>
      <c r="M398" s="324"/>
      <c r="N398" s="324"/>
      <c r="O398" s="324"/>
      <c r="P398" s="324"/>
      <c r="Q398" s="324"/>
      <c r="R398" s="324"/>
      <c r="S398" s="324"/>
    </row>
    <row r="399" spans="1:19" ht="88.5" hidden="1" customHeight="1" x14ac:dyDescent="0.2">
      <c r="A399" s="324"/>
      <c r="B399" s="332"/>
      <c r="C399" s="332"/>
      <c r="D399" s="332"/>
      <c r="E399" s="332"/>
      <c r="F399" s="332"/>
      <c r="G399" s="52">
        <f>'01-Mapa de riesgo-UO'!I400</f>
        <v>0</v>
      </c>
      <c r="H399" s="332"/>
      <c r="I399" s="385"/>
      <c r="J399" s="204" t="str">
        <f>'01-Mapa de riesgo-UO'!AW400</f>
        <v>ASUMIR</v>
      </c>
      <c r="K399" s="332"/>
      <c r="L399" s="324"/>
      <c r="M399" s="324"/>
      <c r="N399" s="324"/>
      <c r="O399" s="324"/>
      <c r="P399" s="324"/>
      <c r="Q399" s="324"/>
      <c r="R399" s="324"/>
      <c r="S399" s="324"/>
    </row>
    <row r="400" spans="1:19" ht="88.5" hidden="1" customHeight="1" x14ac:dyDescent="0.2">
      <c r="A400" s="324">
        <v>131</v>
      </c>
      <c r="B400" s="332" t="str">
        <f>'01-Mapa de riesgo-UO'!D401</f>
        <v>ADMINISTRACIÓN_INSTITUCIONAL</v>
      </c>
      <c r="C400" s="33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204" t="str">
        <f>'01-Mapa de riesgo-UO'!AW401</f>
        <v>TRANSFERIR</v>
      </c>
      <c r="K400" s="332" t="str">
        <f t="shared" si="23"/>
        <v>Si el proceso lo requiere</v>
      </c>
      <c r="L400" s="324"/>
      <c r="M400" s="324"/>
      <c r="N400" s="324"/>
      <c r="O400" s="324"/>
      <c r="P400" s="324"/>
      <c r="Q400" s="324"/>
      <c r="R400" s="324"/>
      <c r="S400" s="324"/>
    </row>
    <row r="401" spans="1:19" ht="88.5" hidden="1" customHeight="1" x14ac:dyDescent="0.2">
      <c r="A401" s="324"/>
      <c r="B401" s="332"/>
      <c r="C401" s="332"/>
      <c r="D401" s="332"/>
      <c r="E401" s="332"/>
      <c r="F401" s="332"/>
      <c r="G401" s="52">
        <f>'01-Mapa de riesgo-UO'!I402</f>
        <v>0</v>
      </c>
      <c r="H401" s="332"/>
      <c r="I401" s="385"/>
      <c r="J401" s="204">
        <f>'01-Mapa de riesgo-UO'!AW402</f>
        <v>0</v>
      </c>
      <c r="K401" s="332"/>
      <c r="L401" s="324"/>
      <c r="M401" s="324"/>
      <c r="N401" s="324"/>
      <c r="O401" s="324"/>
      <c r="P401" s="324"/>
      <c r="Q401" s="324"/>
      <c r="R401" s="324"/>
      <c r="S401" s="324"/>
    </row>
    <row r="402" spans="1:19" ht="88.5" hidden="1" customHeight="1" x14ac:dyDescent="0.2">
      <c r="A402" s="324"/>
      <c r="B402" s="332"/>
      <c r="C402" s="332"/>
      <c r="D402" s="332"/>
      <c r="E402" s="332"/>
      <c r="F402" s="332"/>
      <c r="G402" s="52">
        <f>'01-Mapa de riesgo-UO'!I403</f>
        <v>0</v>
      </c>
      <c r="H402" s="332"/>
      <c r="I402" s="385"/>
      <c r="J402" s="204">
        <f>'01-Mapa de riesgo-UO'!AW403</f>
        <v>0</v>
      </c>
      <c r="K402" s="332"/>
      <c r="L402" s="324"/>
      <c r="M402" s="324"/>
      <c r="N402" s="324"/>
      <c r="O402" s="324"/>
      <c r="P402" s="324"/>
      <c r="Q402" s="324"/>
      <c r="R402" s="324"/>
      <c r="S402" s="324"/>
    </row>
    <row r="403" spans="1:19" ht="88.5" hidden="1" customHeight="1" x14ac:dyDescent="0.2">
      <c r="A403" s="324">
        <v>132</v>
      </c>
      <c r="B403" s="332" t="str">
        <f>'01-Mapa de riesgo-UO'!D404</f>
        <v>ADMINISTRACIÓN_INSTITUCIONAL</v>
      </c>
      <c r="C403" s="33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32" t="str">
        <f t="shared" si="23"/>
        <v>Si el proceso lo requiere</v>
      </c>
      <c r="L403" s="324"/>
      <c r="M403" s="324"/>
      <c r="N403" s="324"/>
      <c r="O403" s="324"/>
      <c r="P403" s="324"/>
      <c r="Q403" s="324"/>
      <c r="R403" s="324"/>
      <c r="S403" s="324"/>
    </row>
    <row r="404" spans="1:19" ht="88.5" hidden="1" customHeight="1" x14ac:dyDescent="0.2">
      <c r="A404" s="324"/>
      <c r="B404" s="332"/>
      <c r="C404" s="332"/>
      <c r="D404" s="332"/>
      <c r="E404" s="332"/>
      <c r="F404" s="332"/>
      <c r="G404" s="52">
        <f>'01-Mapa de riesgo-UO'!I405</f>
        <v>0</v>
      </c>
      <c r="H404" s="332"/>
      <c r="I404" s="385"/>
      <c r="J404" s="204">
        <f>'01-Mapa de riesgo-UO'!AW405</f>
        <v>0</v>
      </c>
      <c r="K404" s="332"/>
      <c r="L404" s="324"/>
      <c r="M404" s="324"/>
      <c r="N404" s="324"/>
      <c r="O404" s="324"/>
      <c r="P404" s="324"/>
      <c r="Q404" s="324"/>
      <c r="R404" s="324"/>
      <c r="S404" s="324"/>
    </row>
    <row r="405" spans="1:19" ht="88.5" hidden="1" customHeight="1" x14ac:dyDescent="0.2">
      <c r="A405" s="324"/>
      <c r="B405" s="332"/>
      <c r="C405" s="332"/>
      <c r="D405" s="332"/>
      <c r="E405" s="332"/>
      <c r="F405" s="332"/>
      <c r="G405" s="52">
        <f>'01-Mapa de riesgo-UO'!I406</f>
        <v>0</v>
      </c>
      <c r="H405" s="332"/>
      <c r="I405" s="385"/>
      <c r="J405" s="204">
        <f>'01-Mapa de riesgo-UO'!AW406</f>
        <v>0</v>
      </c>
      <c r="K405" s="332"/>
      <c r="L405" s="324"/>
      <c r="M405" s="324"/>
      <c r="N405" s="324"/>
      <c r="O405" s="324"/>
      <c r="P405" s="324"/>
      <c r="Q405" s="324"/>
      <c r="R405" s="324"/>
      <c r="S405" s="324"/>
    </row>
    <row r="406" spans="1:19" ht="88.5" hidden="1" customHeight="1" x14ac:dyDescent="0.2">
      <c r="A406" s="324">
        <v>133</v>
      </c>
      <c r="B406" s="332" t="str">
        <f>'01-Mapa de riesgo-UO'!D407</f>
        <v>ADMINISTRACIÓN_INSTITUCIONAL</v>
      </c>
      <c r="C406" s="33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204" t="str">
        <f>'01-Mapa de riesgo-UO'!AW407</f>
        <v>ASUMIR</v>
      </c>
      <c r="K406" s="332" t="str">
        <f t="shared" ref="K406:K469" si="24">IF(I406="GRAVE","Debe formularse",IF(I406="MODERADO", "Si el proceso lo requiere","NO"))</f>
        <v>NO</v>
      </c>
      <c r="L406" s="324"/>
      <c r="M406" s="324"/>
      <c r="N406" s="324"/>
      <c r="O406" s="324"/>
      <c r="P406" s="324"/>
      <c r="Q406" s="324"/>
      <c r="R406" s="324"/>
      <c r="S406" s="324"/>
    </row>
    <row r="407" spans="1:19" ht="88.5" hidden="1" customHeight="1" x14ac:dyDescent="0.2">
      <c r="A407" s="324"/>
      <c r="B407" s="332"/>
      <c r="C407" s="332"/>
      <c r="D407" s="332"/>
      <c r="E407" s="332"/>
      <c r="F407" s="332"/>
      <c r="G407" s="52" t="str">
        <f>'01-Mapa de riesgo-UO'!I408</f>
        <v>Falta de unificación de criterios de las autoridades judiciales.</v>
      </c>
      <c r="H407" s="332"/>
      <c r="I407" s="385"/>
      <c r="J407" s="204" t="str">
        <f>'01-Mapa de riesgo-UO'!AW408</f>
        <v>ASUMIR</v>
      </c>
      <c r="K407" s="332"/>
      <c r="L407" s="324"/>
      <c r="M407" s="324"/>
      <c r="N407" s="324"/>
      <c r="O407" s="324"/>
      <c r="P407" s="324"/>
      <c r="Q407" s="324"/>
      <c r="R407" s="324"/>
      <c r="S407" s="324"/>
    </row>
    <row r="408" spans="1:19" ht="88.5" hidden="1" customHeight="1" x14ac:dyDescent="0.2">
      <c r="A408" s="324"/>
      <c r="B408" s="332"/>
      <c r="C408" s="332"/>
      <c r="D408" s="332"/>
      <c r="E408" s="332"/>
      <c r="F408" s="332"/>
      <c r="G408" s="52">
        <f>'01-Mapa de riesgo-UO'!I409</f>
        <v>0</v>
      </c>
      <c r="H408" s="332"/>
      <c r="I408" s="385"/>
      <c r="J408" s="204" t="str">
        <f>'01-Mapa de riesgo-UO'!AW409</f>
        <v>ASUMIR</v>
      </c>
      <c r="K408" s="332"/>
      <c r="L408" s="324"/>
      <c r="M408" s="324"/>
      <c r="N408" s="324"/>
      <c r="O408" s="324"/>
      <c r="P408" s="324"/>
      <c r="Q408" s="324"/>
      <c r="R408" s="324"/>
      <c r="S408" s="324"/>
    </row>
    <row r="409" spans="1:19" ht="88.5" hidden="1" customHeight="1" x14ac:dyDescent="0.2">
      <c r="A409" s="324">
        <v>134</v>
      </c>
      <c r="B409" s="332" t="str">
        <f>'01-Mapa de riesgo-UO'!D410</f>
        <v>ADMINISTRACIÓN_INSTITUCIONAL</v>
      </c>
      <c r="C409" s="33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204" t="str">
        <f>'01-Mapa de riesgo-UO'!AW410</f>
        <v>ASUMIR</v>
      </c>
      <c r="K409" s="332" t="str">
        <f t="shared" si="24"/>
        <v>NO</v>
      </c>
      <c r="L409" s="324"/>
      <c r="M409" s="324"/>
      <c r="N409" s="324"/>
      <c r="O409" s="324"/>
      <c r="P409" s="324"/>
      <c r="Q409" s="324"/>
      <c r="R409" s="324"/>
      <c r="S409" s="324"/>
    </row>
    <row r="410" spans="1:19" ht="88.5" hidden="1" customHeight="1" x14ac:dyDescent="0.2">
      <c r="A410" s="324"/>
      <c r="B410" s="332"/>
      <c r="C410" s="332"/>
      <c r="D410" s="332"/>
      <c r="E410" s="332"/>
      <c r="F410" s="332"/>
      <c r="G410" s="52" t="str">
        <f>'01-Mapa de riesgo-UO'!I411</f>
        <v>Falta de unificación de criterios de las autoridades judiciales.</v>
      </c>
      <c r="H410" s="332"/>
      <c r="I410" s="385"/>
      <c r="J410" s="204" t="str">
        <f>'01-Mapa de riesgo-UO'!AW411</f>
        <v>ASUMIR</v>
      </c>
      <c r="K410" s="332"/>
      <c r="L410" s="324"/>
      <c r="M410" s="324"/>
      <c r="N410" s="324"/>
      <c r="O410" s="324"/>
      <c r="P410" s="324"/>
      <c r="Q410" s="324"/>
      <c r="R410" s="324"/>
      <c r="S410" s="324"/>
    </row>
    <row r="411" spans="1:19" ht="88.5" hidden="1" customHeight="1" x14ac:dyDescent="0.2">
      <c r="A411" s="324"/>
      <c r="B411" s="332"/>
      <c r="C411" s="332"/>
      <c r="D411" s="332"/>
      <c r="E411" s="332"/>
      <c r="F411" s="332"/>
      <c r="G411" s="52">
        <f>'01-Mapa de riesgo-UO'!I412</f>
        <v>0</v>
      </c>
      <c r="H411" s="332"/>
      <c r="I411" s="385"/>
      <c r="J411" s="204" t="str">
        <f>'01-Mapa de riesgo-UO'!AW412</f>
        <v>ASUMIR</v>
      </c>
      <c r="K411" s="332"/>
      <c r="L411" s="324"/>
      <c r="M411" s="324"/>
      <c r="N411" s="324"/>
      <c r="O411" s="324"/>
      <c r="P411" s="324"/>
      <c r="Q411" s="324"/>
      <c r="R411" s="324"/>
      <c r="S411" s="324"/>
    </row>
    <row r="412" spans="1:19" ht="88.5" customHeight="1" x14ac:dyDescent="0.2">
      <c r="A412" s="324">
        <v>135</v>
      </c>
      <c r="B412" s="332" t="str">
        <f>'01-Mapa de riesgo-UO'!D413</f>
        <v>DIRECCIONAMIENTO_INSTITUCIONAL</v>
      </c>
      <c r="C412" s="33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32" t="str">
        <f t="shared" si="24"/>
        <v>NO</v>
      </c>
      <c r="L412" s="324"/>
      <c r="M412" s="324"/>
      <c r="N412" s="324"/>
      <c r="O412" s="324"/>
      <c r="P412" s="324"/>
      <c r="Q412" s="324"/>
      <c r="R412" s="324"/>
      <c r="S412" s="324"/>
    </row>
    <row r="413" spans="1:19" ht="88.5" hidden="1" customHeight="1" x14ac:dyDescent="0.2">
      <c r="A413" s="324"/>
      <c r="B413" s="332"/>
      <c r="C413" s="332"/>
      <c r="D413" s="332"/>
      <c r="E413" s="332"/>
      <c r="F413" s="332"/>
      <c r="G413" s="52" t="str">
        <f>'01-Mapa de riesgo-UO'!I414</f>
        <v xml:space="preserve">Reporte inadecuado o incompleto por parte de las redes de trabajo </v>
      </c>
      <c r="H413" s="332"/>
      <c r="I413" s="385"/>
      <c r="J413" s="204" t="str">
        <f>'01-Mapa de riesgo-UO'!AW414</f>
        <v>ASUMIR</v>
      </c>
      <c r="K413" s="332"/>
      <c r="L413" s="324"/>
      <c r="M413" s="324"/>
      <c r="N413" s="324"/>
      <c r="O413" s="324"/>
      <c r="P413" s="324"/>
      <c r="Q413" s="324"/>
      <c r="R413" s="324"/>
      <c r="S413" s="324"/>
    </row>
    <row r="414" spans="1:19" ht="88.5" hidden="1" customHeight="1" x14ac:dyDescent="0.2">
      <c r="A414" s="324"/>
      <c r="B414" s="332"/>
      <c r="C414" s="332"/>
      <c r="D414" s="332"/>
      <c r="E414" s="332"/>
      <c r="F414" s="332"/>
      <c r="G414" s="52" t="str">
        <f>'01-Mapa de riesgo-UO'!I415</f>
        <v xml:space="preserve">Baja calidad del reporte en los tres niveles de gestión del PDI </v>
      </c>
      <c r="H414" s="332"/>
      <c r="I414" s="385"/>
      <c r="J414" s="204" t="str">
        <f>'01-Mapa de riesgo-UO'!AW415</f>
        <v>ASUMIR</v>
      </c>
      <c r="K414" s="332"/>
      <c r="L414" s="324"/>
      <c r="M414" s="324"/>
      <c r="N414" s="324"/>
      <c r="O414" s="324"/>
      <c r="P414" s="324"/>
      <c r="Q414" s="324"/>
      <c r="R414" s="324"/>
      <c r="S414" s="324"/>
    </row>
    <row r="415" spans="1:19" ht="88.5" customHeight="1" x14ac:dyDescent="0.2">
      <c r="A415" s="324">
        <v>136</v>
      </c>
      <c r="B415" s="332" t="str">
        <f>'01-Mapa de riesgo-UO'!D416</f>
        <v>DIRECCIONAMIENTO_INSTITUCIONAL</v>
      </c>
      <c r="C415" s="33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32" t="str">
        <f t="shared" si="24"/>
        <v>Si el proceso lo requiere</v>
      </c>
      <c r="L415" s="324"/>
      <c r="M415" s="324"/>
      <c r="N415" s="324"/>
      <c r="O415" s="324"/>
      <c r="P415" s="324"/>
      <c r="Q415" s="324"/>
      <c r="R415" s="324"/>
      <c r="S415" s="324"/>
    </row>
    <row r="416" spans="1:19" ht="88.5" hidden="1" customHeight="1" x14ac:dyDescent="0.2">
      <c r="A416" s="324"/>
      <c r="B416" s="332"/>
      <c r="C416" s="332"/>
      <c r="D416" s="332"/>
      <c r="E416" s="332"/>
      <c r="F416" s="332"/>
      <c r="G416" s="52" t="str">
        <f>'01-Mapa de riesgo-UO'!I417</f>
        <v>Beneficiar a terceros sin el cumplimiento de requisitos contractuales</v>
      </c>
      <c r="H416" s="332"/>
      <c r="I416" s="385"/>
      <c r="J416" s="204" t="str">
        <f>'01-Mapa de riesgo-UO'!AW417</f>
        <v>REDUCIR</v>
      </c>
      <c r="K416" s="332"/>
      <c r="L416" s="324"/>
      <c r="M416" s="324"/>
      <c r="N416" s="324"/>
      <c r="O416" s="324"/>
      <c r="P416" s="324"/>
      <c r="Q416" s="324"/>
      <c r="R416" s="324"/>
      <c r="S416" s="324"/>
    </row>
    <row r="417" spans="1:19" ht="88.5" hidden="1" customHeight="1" x14ac:dyDescent="0.2">
      <c r="A417" s="324"/>
      <c r="B417" s="332"/>
      <c r="C417" s="332"/>
      <c r="D417" s="332"/>
      <c r="E417" s="332"/>
      <c r="F417" s="332"/>
      <c r="G417" s="52" t="str">
        <f>'01-Mapa de riesgo-UO'!I418</f>
        <v xml:space="preserve">Desarticulación de los procedimientos institucionales para el desarrollo y ejecución en cada una de sus etapas </v>
      </c>
      <c r="H417" s="332"/>
      <c r="I417" s="385"/>
      <c r="J417" s="204" t="str">
        <f>'01-Mapa de riesgo-UO'!AW418</f>
        <v>ASUMIR</v>
      </c>
      <c r="K417" s="332"/>
      <c r="L417" s="324"/>
      <c r="M417" s="324"/>
      <c r="N417" s="324"/>
      <c r="O417" s="324"/>
      <c r="P417" s="324"/>
      <c r="Q417" s="324"/>
      <c r="R417" s="324"/>
      <c r="S417" s="324"/>
    </row>
    <row r="418" spans="1:19" ht="88.5" hidden="1" customHeight="1" x14ac:dyDescent="0.2">
      <c r="A418" s="324">
        <v>137</v>
      </c>
      <c r="B418" s="332" t="str">
        <f>'01-Mapa de riesgo-UO'!D419</f>
        <v>ADMINISTRACIÓN_INSTITUCIONAL</v>
      </c>
      <c r="C418" s="33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32" t="str">
        <f t="shared" si="24"/>
        <v>Si el proceso lo requiere</v>
      </c>
      <c r="L418" s="324"/>
      <c r="M418" s="324"/>
      <c r="N418" s="324"/>
      <c r="O418" s="324"/>
      <c r="P418" s="324"/>
      <c r="Q418" s="324"/>
      <c r="R418" s="324"/>
      <c r="S418" s="324"/>
    </row>
    <row r="419" spans="1:19" ht="88.5" hidden="1" customHeight="1" x14ac:dyDescent="0.2">
      <c r="A419" s="324"/>
      <c r="B419" s="332"/>
      <c r="C419" s="332"/>
      <c r="D419" s="332"/>
      <c r="E419" s="332"/>
      <c r="F419" s="332"/>
      <c r="G419" s="52">
        <f>'01-Mapa de riesgo-UO'!I420</f>
        <v>0</v>
      </c>
      <c r="H419" s="332"/>
      <c r="I419" s="385"/>
      <c r="J419" s="204" t="str">
        <f>'01-Mapa de riesgo-UO'!AW420</f>
        <v>COMPARTIR</v>
      </c>
      <c r="K419" s="332"/>
      <c r="L419" s="324"/>
      <c r="M419" s="324"/>
      <c r="N419" s="324"/>
      <c r="O419" s="324"/>
      <c r="P419" s="324"/>
      <c r="Q419" s="324"/>
      <c r="R419" s="324"/>
      <c r="S419" s="324"/>
    </row>
    <row r="420" spans="1:19" ht="88.5" hidden="1" customHeight="1" x14ac:dyDescent="0.2">
      <c r="A420" s="324"/>
      <c r="B420" s="332"/>
      <c r="C420" s="332"/>
      <c r="D420" s="332"/>
      <c r="E420" s="332"/>
      <c r="F420" s="332"/>
      <c r="G420" s="52">
        <f>'01-Mapa de riesgo-UO'!I421</f>
        <v>0</v>
      </c>
      <c r="H420" s="332"/>
      <c r="I420" s="385"/>
      <c r="J420" s="204" t="str">
        <f>'01-Mapa de riesgo-UO'!AW421</f>
        <v>REDUCIR</v>
      </c>
      <c r="K420" s="332"/>
      <c r="L420" s="324"/>
      <c r="M420" s="324"/>
      <c r="N420" s="324"/>
      <c r="O420" s="324"/>
      <c r="P420" s="324"/>
      <c r="Q420" s="324"/>
      <c r="R420" s="324"/>
      <c r="S420" s="324"/>
    </row>
    <row r="421" spans="1:19" ht="88.5" hidden="1" customHeight="1" x14ac:dyDescent="0.2">
      <c r="A421" s="324">
        <v>138</v>
      </c>
      <c r="B421" s="332" t="str">
        <f>'01-Mapa de riesgo-UO'!D422</f>
        <v>ADMINISTRACIÓN_INSTITUCIONAL</v>
      </c>
      <c r="C421" s="33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32" t="str">
        <f t="shared" si="24"/>
        <v>Si el proceso lo requiere</v>
      </c>
      <c r="L421" s="324"/>
      <c r="M421" s="324"/>
      <c r="N421" s="324"/>
      <c r="O421" s="324"/>
      <c r="P421" s="324"/>
      <c r="Q421" s="324"/>
      <c r="R421" s="324"/>
      <c r="S421" s="324"/>
    </row>
    <row r="422" spans="1:19" ht="88.5" hidden="1" customHeight="1" x14ac:dyDescent="0.2">
      <c r="A422" s="324"/>
      <c r="B422" s="332"/>
      <c r="C422" s="332"/>
      <c r="D422" s="332"/>
      <c r="E422" s="332"/>
      <c r="F422" s="332"/>
      <c r="G422" s="52" t="str">
        <f>'01-Mapa de riesgo-UO'!I423</f>
        <v>Pérdida de información por rotación de personal</v>
      </c>
      <c r="H422" s="332"/>
      <c r="I422" s="385"/>
      <c r="J422" s="204">
        <f>'01-Mapa de riesgo-UO'!AW423</f>
        <v>0</v>
      </c>
      <c r="K422" s="332"/>
      <c r="L422" s="324"/>
      <c r="M422" s="324"/>
      <c r="N422" s="324"/>
      <c r="O422" s="324"/>
      <c r="P422" s="324"/>
      <c r="Q422" s="324"/>
      <c r="R422" s="324"/>
      <c r="S422" s="324"/>
    </row>
    <row r="423" spans="1:19" ht="88.5" hidden="1" customHeight="1" x14ac:dyDescent="0.2">
      <c r="A423" s="324"/>
      <c r="B423" s="332"/>
      <c r="C423" s="332"/>
      <c r="D423" s="332"/>
      <c r="E423" s="332"/>
      <c r="F423" s="332"/>
      <c r="G423" s="52">
        <f>'01-Mapa de riesgo-UO'!I424</f>
        <v>0</v>
      </c>
      <c r="H423" s="332"/>
      <c r="I423" s="385"/>
      <c r="J423" s="204">
        <f>'01-Mapa de riesgo-UO'!AW424</f>
        <v>0</v>
      </c>
      <c r="K423" s="332"/>
      <c r="L423" s="324"/>
      <c r="M423" s="324"/>
      <c r="N423" s="324"/>
      <c r="O423" s="324"/>
      <c r="P423" s="324"/>
      <c r="Q423" s="324"/>
      <c r="R423" s="324"/>
      <c r="S423" s="324"/>
    </row>
    <row r="424" spans="1:19" ht="88.5" hidden="1" customHeight="1" x14ac:dyDescent="0.2">
      <c r="A424" s="324">
        <v>139</v>
      </c>
      <c r="B424" s="332" t="str">
        <f>'01-Mapa de riesgo-UO'!D425</f>
        <v>ASEGURAMIENTO_DE_LA_CALIDAD_INSTITUCIONAL</v>
      </c>
      <c r="C424" s="33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32" t="str">
        <f t="shared" si="24"/>
        <v>NO</v>
      </c>
      <c r="L424" s="324"/>
      <c r="M424" s="324"/>
      <c r="N424" s="324"/>
      <c r="O424" s="324"/>
      <c r="P424" s="324"/>
      <c r="Q424" s="324"/>
      <c r="R424" s="324"/>
      <c r="S424" s="324"/>
    </row>
    <row r="425" spans="1:19" ht="88.5" hidden="1" customHeight="1" x14ac:dyDescent="0.2">
      <c r="A425" s="324"/>
      <c r="B425" s="332"/>
      <c r="C425" s="332"/>
      <c r="D425" s="332"/>
      <c r="E425" s="332"/>
      <c r="F425" s="332"/>
      <c r="G425" s="52">
        <f>'01-Mapa de riesgo-UO'!I426</f>
        <v>0</v>
      </c>
      <c r="H425" s="332"/>
      <c r="I425" s="385"/>
      <c r="J425" s="204" t="str">
        <f>'01-Mapa de riesgo-UO'!AW426</f>
        <v>ASUMIR</v>
      </c>
      <c r="K425" s="332"/>
      <c r="L425" s="324"/>
      <c r="M425" s="324"/>
      <c r="N425" s="324"/>
      <c r="O425" s="324"/>
      <c r="P425" s="324"/>
      <c r="Q425" s="324"/>
      <c r="R425" s="324"/>
      <c r="S425" s="324"/>
    </row>
    <row r="426" spans="1:19" ht="88.5" hidden="1" customHeight="1" x14ac:dyDescent="0.2">
      <c r="A426" s="324"/>
      <c r="B426" s="332"/>
      <c r="C426" s="332"/>
      <c r="D426" s="332"/>
      <c r="E426" s="332"/>
      <c r="F426" s="332"/>
      <c r="G426" s="52">
        <f>'01-Mapa de riesgo-UO'!I427</f>
        <v>0</v>
      </c>
      <c r="H426" s="332"/>
      <c r="I426" s="385"/>
      <c r="J426" s="204" t="str">
        <f>'01-Mapa de riesgo-UO'!AW427</f>
        <v>ASUMIR</v>
      </c>
      <c r="K426" s="332"/>
      <c r="L426" s="324"/>
      <c r="M426" s="324"/>
      <c r="N426" s="324"/>
      <c r="O426" s="324"/>
      <c r="P426" s="324"/>
      <c r="Q426" s="324"/>
      <c r="R426" s="324"/>
      <c r="S426" s="324"/>
    </row>
    <row r="427" spans="1:19" ht="88.5" hidden="1" customHeight="1" x14ac:dyDescent="0.2">
      <c r="A427" s="324">
        <v>140</v>
      </c>
      <c r="B427" s="332" t="str">
        <f>'01-Mapa de riesgo-UO'!D428</f>
        <v>ADMINISTRACIÓN_INSTITUCIONAL</v>
      </c>
      <c r="C427" s="33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32" t="str">
        <f t="shared" si="24"/>
        <v>Si el proceso lo requiere</v>
      </c>
      <c r="L427" s="324"/>
      <c r="M427" s="324"/>
      <c r="N427" s="324"/>
      <c r="O427" s="324"/>
      <c r="P427" s="324"/>
      <c r="Q427" s="324"/>
      <c r="R427" s="324"/>
      <c r="S427" s="324"/>
    </row>
    <row r="428" spans="1:19" ht="88.5" hidden="1" customHeight="1" x14ac:dyDescent="0.2">
      <c r="A428" s="324"/>
      <c r="B428" s="332"/>
      <c r="C428" s="332"/>
      <c r="D428" s="332"/>
      <c r="E428" s="332"/>
      <c r="F428" s="332"/>
      <c r="G428" s="52" t="str">
        <f>'01-Mapa de riesgo-UO'!I429</f>
        <v>Desconocimiento de los colaboradores por proyecto del plan maestro de campus y el PDI</v>
      </c>
      <c r="H428" s="332"/>
      <c r="I428" s="385"/>
      <c r="J428" s="204" t="str">
        <f>'01-Mapa de riesgo-UO'!AW429</f>
        <v>REDUCIR</v>
      </c>
      <c r="K428" s="332"/>
      <c r="L428" s="324"/>
      <c r="M428" s="324"/>
      <c r="N428" s="324"/>
      <c r="O428" s="324"/>
      <c r="P428" s="324"/>
      <c r="Q428" s="324"/>
      <c r="R428" s="324"/>
      <c r="S428" s="324"/>
    </row>
    <row r="429" spans="1:19" ht="88.5" hidden="1" customHeight="1" x14ac:dyDescent="0.2">
      <c r="A429" s="324"/>
      <c r="B429" s="332"/>
      <c r="C429" s="332"/>
      <c r="D429" s="332"/>
      <c r="E429" s="332"/>
      <c r="F429" s="332"/>
      <c r="G429" s="52">
        <f>'01-Mapa de riesgo-UO'!I430</f>
        <v>0</v>
      </c>
      <c r="H429" s="332"/>
      <c r="I429" s="385"/>
      <c r="J429" s="204" t="str">
        <f>'01-Mapa de riesgo-UO'!AW430</f>
        <v>REDUCIR</v>
      </c>
      <c r="K429" s="332"/>
      <c r="L429" s="324"/>
      <c r="M429" s="324"/>
      <c r="N429" s="324"/>
      <c r="O429" s="324"/>
      <c r="P429" s="324"/>
      <c r="Q429" s="324"/>
      <c r="R429" s="324"/>
      <c r="S429" s="324"/>
    </row>
    <row r="430" spans="1:19" ht="88.5" hidden="1" customHeight="1" x14ac:dyDescent="0.2">
      <c r="A430" s="324">
        <v>141</v>
      </c>
      <c r="B430" s="332" t="str">
        <f>'01-Mapa de riesgo-UO'!D431</f>
        <v>ADMINISTRACIÓN_INSTITUCIONAL</v>
      </c>
      <c r="C430" s="33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32" t="str">
        <f t="shared" si="24"/>
        <v>NO</v>
      </c>
      <c r="L430" s="324"/>
      <c r="M430" s="324"/>
      <c r="N430" s="324"/>
      <c r="O430" s="324"/>
      <c r="P430" s="324"/>
      <c r="Q430" s="324"/>
      <c r="R430" s="324"/>
      <c r="S430" s="324"/>
    </row>
    <row r="431" spans="1:19" ht="88.5" hidden="1" customHeight="1" x14ac:dyDescent="0.2">
      <c r="A431" s="324"/>
      <c r="B431" s="332"/>
      <c r="C431" s="332"/>
      <c r="D431" s="332"/>
      <c r="E431" s="332"/>
      <c r="F431" s="332"/>
      <c r="G431" s="52" t="str">
        <f>'01-Mapa de riesgo-UO'!I432</f>
        <v xml:space="preserve">Falta de planeacion del proyecto </v>
      </c>
      <c r="H431" s="332"/>
      <c r="I431" s="385"/>
      <c r="J431" s="204" t="str">
        <f>'01-Mapa de riesgo-UO'!AW432</f>
        <v>ASUMIR</v>
      </c>
      <c r="K431" s="332"/>
      <c r="L431" s="324"/>
      <c r="M431" s="324"/>
      <c r="N431" s="324"/>
      <c r="O431" s="324"/>
      <c r="P431" s="324"/>
      <c r="Q431" s="324"/>
      <c r="R431" s="324"/>
      <c r="S431" s="324"/>
    </row>
    <row r="432" spans="1:19" ht="88.5" hidden="1" customHeight="1" x14ac:dyDescent="0.2">
      <c r="A432" s="324"/>
      <c r="B432" s="332"/>
      <c r="C432" s="332"/>
      <c r="D432" s="332"/>
      <c r="E432" s="332"/>
      <c r="F432" s="332"/>
      <c r="G432" s="52" t="str">
        <f>'01-Mapa de riesgo-UO'!I433</f>
        <v>Cambio y actualizacion de normativas de construccion.</v>
      </c>
      <c r="H432" s="332"/>
      <c r="I432" s="385"/>
      <c r="J432" s="204" t="str">
        <f>'01-Mapa de riesgo-UO'!AW433</f>
        <v>ASUMIR</v>
      </c>
      <c r="K432" s="332"/>
      <c r="L432" s="324"/>
      <c r="M432" s="324"/>
      <c r="N432" s="324"/>
      <c r="O432" s="324"/>
      <c r="P432" s="324"/>
      <c r="Q432" s="324"/>
      <c r="R432" s="324"/>
      <c r="S432" s="324"/>
    </row>
    <row r="433" spans="1:19" ht="88.5" hidden="1" customHeight="1" x14ac:dyDescent="0.2">
      <c r="A433" s="324">
        <v>142</v>
      </c>
      <c r="B433" s="332" t="str">
        <f>'01-Mapa de riesgo-UO'!D434</f>
        <v>INTERNACIONALIZACIÓN</v>
      </c>
      <c r="C433" s="33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204" t="str">
        <f>'01-Mapa de riesgo-UO'!AW434</f>
        <v>ASUMIR</v>
      </c>
      <c r="K433" s="332" t="str">
        <f t="shared" si="24"/>
        <v>NO</v>
      </c>
      <c r="L433" s="324"/>
      <c r="M433" s="324"/>
      <c r="N433" s="324"/>
      <c r="O433" s="324"/>
      <c r="P433" s="324"/>
      <c r="Q433" s="324"/>
      <c r="R433" s="324"/>
      <c r="S433" s="324"/>
    </row>
    <row r="434" spans="1:19" ht="88.5" hidden="1" customHeight="1" x14ac:dyDescent="0.2">
      <c r="A434" s="324"/>
      <c r="B434" s="332"/>
      <c r="C434" s="332"/>
      <c r="D434" s="332"/>
      <c r="E434" s="332"/>
      <c r="F434" s="332"/>
      <c r="G434" s="52" t="str">
        <f>'01-Mapa de riesgo-UO'!I435</f>
        <v>Migración Colombia otorga un permiso de ingreso y permanencia  erroneo a los invitados internacionales aún habiendo  presentados los soportes respectivos</v>
      </c>
      <c r="H434" s="332"/>
      <c r="I434" s="385"/>
      <c r="J434" s="204" t="str">
        <f>'01-Mapa de riesgo-UO'!AW435</f>
        <v>ASUMIR</v>
      </c>
      <c r="K434" s="332"/>
      <c r="L434" s="324"/>
      <c r="M434" s="324"/>
      <c r="N434" s="324"/>
      <c r="O434" s="324"/>
      <c r="P434" s="324"/>
      <c r="Q434" s="324"/>
      <c r="R434" s="324"/>
      <c r="S434" s="324"/>
    </row>
    <row r="435" spans="1:19" ht="88.5" hidden="1" customHeight="1" x14ac:dyDescent="0.2">
      <c r="A435" s="324"/>
      <c r="B435" s="332"/>
      <c r="C435" s="332"/>
      <c r="D435" s="332"/>
      <c r="E435" s="332"/>
      <c r="F435" s="332"/>
      <c r="G435" s="52">
        <f>'01-Mapa de riesgo-UO'!I436</f>
        <v>0</v>
      </c>
      <c r="H435" s="332"/>
      <c r="I435" s="385"/>
      <c r="J435" s="204" t="str">
        <f>'01-Mapa de riesgo-UO'!AW436</f>
        <v>ASUMIR</v>
      </c>
      <c r="K435" s="332"/>
      <c r="L435" s="324"/>
      <c r="M435" s="324"/>
      <c r="N435" s="324"/>
      <c r="O435" s="324"/>
      <c r="P435" s="324"/>
      <c r="Q435" s="324"/>
      <c r="R435" s="324"/>
      <c r="S435" s="324"/>
    </row>
    <row r="436" spans="1:19" ht="88.5" hidden="1" customHeight="1" x14ac:dyDescent="0.2">
      <c r="A436" s="324">
        <v>143</v>
      </c>
      <c r="B436" s="332" t="str">
        <f>'01-Mapa de riesgo-UO'!D437</f>
        <v>ADMINISTRACIÓN_INSTITUCIONAL</v>
      </c>
      <c r="C436" s="33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204" t="str">
        <f>'01-Mapa de riesgo-UO'!AW437</f>
        <v>ASUMIR</v>
      </c>
      <c r="K436" s="332" t="str">
        <f t="shared" si="24"/>
        <v>NO</v>
      </c>
      <c r="L436" s="324"/>
      <c r="M436" s="324"/>
      <c r="N436" s="324"/>
      <c r="O436" s="324"/>
      <c r="P436" s="324"/>
      <c r="Q436" s="324"/>
      <c r="R436" s="324"/>
      <c r="S436" s="324"/>
    </row>
    <row r="437" spans="1:19" ht="88.5" hidden="1" customHeight="1" x14ac:dyDescent="0.2">
      <c r="A437" s="324"/>
      <c r="B437" s="332"/>
      <c r="C437" s="33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204" t="str">
        <f>'01-Mapa de riesgo-UO'!AW438</f>
        <v>ASUMIR</v>
      </c>
      <c r="K437" s="332"/>
      <c r="L437" s="324"/>
      <c r="M437" s="324"/>
      <c r="N437" s="324"/>
      <c r="O437" s="324"/>
      <c r="P437" s="324"/>
      <c r="Q437" s="324"/>
      <c r="R437" s="324"/>
      <c r="S437" s="324"/>
    </row>
    <row r="438" spans="1:19" ht="88.5" hidden="1" customHeight="1" x14ac:dyDescent="0.2">
      <c r="A438" s="324"/>
      <c r="B438" s="332"/>
      <c r="C438" s="332"/>
      <c r="D438" s="332"/>
      <c r="E438" s="332"/>
      <c r="F438" s="332"/>
      <c r="G438" s="52" t="str">
        <f>'01-Mapa de riesgo-UO'!I439</f>
        <v>Fallas técnicas del servidor, o por problemas de energía eléctrica o conexión a Internet</v>
      </c>
      <c r="H438" s="332"/>
      <c r="I438" s="385"/>
      <c r="J438" s="204" t="str">
        <f>'01-Mapa de riesgo-UO'!AW439</f>
        <v>ASUMIR</v>
      </c>
      <c r="K438" s="332"/>
      <c r="L438" s="324"/>
      <c r="M438" s="324"/>
      <c r="N438" s="324"/>
      <c r="O438" s="324"/>
      <c r="P438" s="324"/>
      <c r="Q438" s="324"/>
      <c r="R438" s="324"/>
      <c r="S438" s="324"/>
    </row>
    <row r="439" spans="1:19" ht="88.5" hidden="1" customHeight="1" x14ac:dyDescent="0.2">
      <c r="A439" s="324">
        <v>144</v>
      </c>
      <c r="B439" s="332" t="str">
        <f>'01-Mapa de riesgo-UO'!D440</f>
        <v>ADMINISTRACIÓN_INSTITUCIONAL</v>
      </c>
      <c r="C439" s="33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204" t="str">
        <f>'01-Mapa de riesgo-UO'!AW440</f>
        <v>ASUMIR</v>
      </c>
      <c r="K439" s="332" t="str">
        <f t="shared" si="24"/>
        <v>NO</v>
      </c>
      <c r="L439" s="324"/>
      <c r="M439" s="324"/>
      <c r="N439" s="324"/>
      <c r="O439" s="324"/>
      <c r="P439" s="324"/>
      <c r="Q439" s="324"/>
      <c r="R439" s="324"/>
      <c r="S439" s="324"/>
    </row>
    <row r="440" spans="1:19" ht="88.5" hidden="1" customHeight="1" x14ac:dyDescent="0.2">
      <c r="A440" s="324"/>
      <c r="B440" s="332"/>
      <c r="C440" s="332"/>
      <c r="D440" s="332"/>
      <c r="E440" s="332"/>
      <c r="F440" s="332"/>
      <c r="G440" s="52" t="str">
        <f>'01-Mapa de riesgo-UO'!I441</f>
        <v>Entidades externas que no suministran soportes o información requerida para dar respuesta</v>
      </c>
      <c r="H440" s="332"/>
      <c r="I440" s="385"/>
      <c r="J440" s="204" t="str">
        <f>'01-Mapa de riesgo-UO'!AW441</f>
        <v>ASUMIR</v>
      </c>
      <c r="K440" s="332"/>
      <c r="L440" s="324"/>
      <c r="M440" s="324"/>
      <c r="N440" s="324"/>
      <c r="O440" s="324"/>
      <c r="P440" s="324"/>
      <c r="Q440" s="324"/>
      <c r="R440" s="324"/>
      <c r="S440" s="324"/>
    </row>
    <row r="441" spans="1:19" ht="88.5" hidden="1" customHeight="1" x14ac:dyDescent="0.2">
      <c r="A441" s="324"/>
      <c r="B441" s="332"/>
      <c r="C441" s="332"/>
      <c r="D441" s="332"/>
      <c r="E441" s="332"/>
      <c r="F441" s="332"/>
      <c r="G441" s="52">
        <f>'01-Mapa de riesgo-UO'!I442</f>
        <v>0</v>
      </c>
      <c r="H441" s="332"/>
      <c r="I441" s="385"/>
      <c r="J441" s="204" t="str">
        <f>'01-Mapa de riesgo-UO'!AW442</f>
        <v>ASUMIR</v>
      </c>
      <c r="K441" s="332"/>
      <c r="L441" s="324"/>
      <c r="M441" s="324"/>
      <c r="N441" s="324"/>
      <c r="O441" s="324"/>
      <c r="P441" s="324"/>
      <c r="Q441" s="324"/>
      <c r="R441" s="324"/>
      <c r="S441" s="324"/>
    </row>
    <row r="442" spans="1:19" ht="88.5" hidden="1" customHeight="1" x14ac:dyDescent="0.2">
      <c r="A442" s="324">
        <v>145</v>
      </c>
      <c r="B442" s="332" t="str">
        <f>'01-Mapa de riesgo-UO'!D443</f>
        <v>ADMINISTRACIÓN_INSTITUCIONAL</v>
      </c>
      <c r="C442" s="33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32" t="str">
        <f t="shared" si="24"/>
        <v>NO</v>
      </c>
      <c r="L442" s="324"/>
      <c r="M442" s="324"/>
      <c r="N442" s="324"/>
      <c r="O442" s="324"/>
      <c r="P442" s="324"/>
      <c r="Q442" s="324"/>
      <c r="R442" s="324"/>
      <c r="S442" s="324"/>
    </row>
    <row r="443" spans="1:19" ht="88.5" hidden="1" customHeight="1" x14ac:dyDescent="0.2">
      <c r="A443" s="324"/>
      <c r="B443" s="332"/>
      <c r="C443" s="332"/>
      <c r="D443" s="332"/>
      <c r="E443" s="332"/>
      <c r="F443" s="332"/>
      <c r="G443" s="52" t="str">
        <f>'01-Mapa de riesgo-UO'!I444</f>
        <v>Cambios de normas expedidas por órganos o entidades extremas a la Universidad</v>
      </c>
      <c r="H443" s="332"/>
      <c r="I443" s="385"/>
      <c r="J443" s="204" t="str">
        <f>'01-Mapa de riesgo-UO'!AW444</f>
        <v>ASUMIR</v>
      </c>
      <c r="K443" s="332"/>
      <c r="L443" s="324"/>
      <c r="M443" s="324"/>
      <c r="N443" s="324"/>
      <c r="O443" s="324"/>
      <c r="P443" s="324"/>
      <c r="Q443" s="324"/>
      <c r="R443" s="324"/>
      <c r="S443" s="324"/>
    </row>
    <row r="444" spans="1:19" ht="88.5" hidden="1" customHeight="1" x14ac:dyDescent="0.2">
      <c r="A444" s="324"/>
      <c r="B444" s="332"/>
      <c r="C444" s="332"/>
      <c r="D444" s="332"/>
      <c r="E444" s="332"/>
      <c r="F444" s="332"/>
      <c r="G444" s="52">
        <f>'01-Mapa de riesgo-UO'!I445</f>
        <v>0</v>
      </c>
      <c r="H444" s="332"/>
      <c r="I444" s="385"/>
      <c r="J444" s="204" t="str">
        <f>'01-Mapa de riesgo-UO'!AW445</f>
        <v>ASUMIR</v>
      </c>
      <c r="K444" s="332"/>
      <c r="L444" s="324"/>
      <c r="M444" s="324"/>
      <c r="N444" s="324"/>
      <c r="O444" s="324"/>
      <c r="P444" s="324"/>
      <c r="Q444" s="324"/>
      <c r="R444" s="324"/>
      <c r="S444" s="324"/>
    </row>
    <row r="445" spans="1:19" ht="88.5" hidden="1" customHeight="1" x14ac:dyDescent="0.2">
      <c r="A445" s="324">
        <v>146</v>
      </c>
      <c r="B445" s="332" t="str">
        <f>'01-Mapa de riesgo-UO'!D446</f>
        <v>ADMINISTRACIÓN_INSTITUCIONAL</v>
      </c>
      <c r="C445" s="33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204" t="str">
        <f>'01-Mapa de riesgo-UO'!AW446</f>
        <v>ASUMIR</v>
      </c>
      <c r="K445" s="332" t="str">
        <f t="shared" si="24"/>
        <v>NO</v>
      </c>
      <c r="L445" s="324"/>
      <c r="M445" s="324"/>
      <c r="N445" s="324"/>
      <c r="O445" s="324"/>
      <c r="P445" s="324"/>
      <c r="Q445" s="324"/>
      <c r="R445" s="324"/>
      <c r="S445" s="324"/>
    </row>
    <row r="446" spans="1:19" ht="88.5" hidden="1" customHeight="1" x14ac:dyDescent="0.2">
      <c r="A446" s="324"/>
      <c r="B446" s="332"/>
      <c r="C446" s="332"/>
      <c r="D446" s="332"/>
      <c r="E446" s="332"/>
      <c r="F446" s="332"/>
      <c r="G446" s="52" t="str">
        <f>'01-Mapa de riesgo-UO'!I447</f>
        <v>Controles de acceso deficientes</v>
      </c>
      <c r="H446" s="332"/>
      <c r="I446" s="385"/>
      <c r="J446" s="204" t="str">
        <f>'01-Mapa de riesgo-UO'!AW447</f>
        <v>ASUMIR</v>
      </c>
      <c r="K446" s="332"/>
      <c r="L446" s="324"/>
      <c r="M446" s="324"/>
      <c r="N446" s="324"/>
      <c r="O446" s="324"/>
      <c r="P446" s="324"/>
      <c r="Q446" s="324"/>
      <c r="R446" s="324"/>
      <c r="S446" s="324"/>
    </row>
    <row r="447" spans="1:19" ht="88.5" hidden="1" customHeight="1" x14ac:dyDescent="0.2">
      <c r="A447" s="324"/>
      <c r="B447" s="332"/>
      <c r="C447" s="332"/>
      <c r="D447" s="332"/>
      <c r="E447" s="332"/>
      <c r="F447" s="332"/>
      <c r="G447" s="52">
        <f>'01-Mapa de riesgo-UO'!I448</f>
        <v>0</v>
      </c>
      <c r="H447" s="332"/>
      <c r="I447" s="385"/>
      <c r="J447" s="204" t="str">
        <f>'01-Mapa de riesgo-UO'!AW448</f>
        <v>ASUMIR</v>
      </c>
      <c r="K447" s="332"/>
      <c r="L447" s="324"/>
      <c r="M447" s="324"/>
      <c r="N447" s="324"/>
      <c r="O447" s="324"/>
      <c r="P447" s="324"/>
      <c r="Q447" s="324"/>
      <c r="R447" s="324"/>
      <c r="S447" s="324"/>
    </row>
    <row r="448" spans="1:19" ht="88.5" hidden="1" customHeight="1" x14ac:dyDescent="0.2">
      <c r="A448" s="324">
        <v>147</v>
      </c>
      <c r="B448" s="332" t="str">
        <f>'01-Mapa de riesgo-UO'!D449</f>
        <v>ADMINISTRACIÓN_INSTITUCIONAL</v>
      </c>
      <c r="C448" s="33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32" t="str">
        <f t="shared" si="24"/>
        <v>NO</v>
      </c>
      <c r="L448" s="324"/>
      <c r="M448" s="324"/>
      <c r="N448" s="324"/>
      <c r="O448" s="324"/>
      <c r="P448" s="324"/>
      <c r="Q448" s="324"/>
      <c r="R448" s="324"/>
      <c r="S448" s="324"/>
    </row>
    <row r="449" spans="1:19" ht="88.5" hidden="1" customHeight="1" x14ac:dyDescent="0.2">
      <c r="A449" s="324"/>
      <c r="B449" s="332"/>
      <c r="C449" s="332"/>
      <c r="D449" s="332"/>
      <c r="E449" s="332"/>
      <c r="F449" s="332"/>
      <c r="G449" s="52" t="str">
        <f>'01-Mapa de riesgo-UO'!I450</f>
        <v>Modificaciones en la Estructura Organizacional y que tienen relación directa con los instrumentos archivisticos</v>
      </c>
      <c r="H449" s="332"/>
      <c r="I449" s="385"/>
      <c r="J449" s="204" t="str">
        <f>'01-Mapa de riesgo-UO'!AW450</f>
        <v>ASUMIR</v>
      </c>
      <c r="K449" s="332"/>
      <c r="L449" s="324"/>
      <c r="M449" s="324"/>
      <c r="N449" s="324"/>
      <c r="O449" s="324"/>
      <c r="P449" s="324"/>
      <c r="Q449" s="324"/>
      <c r="R449" s="324"/>
      <c r="S449" s="324"/>
    </row>
    <row r="450" spans="1:19" ht="88.5" hidden="1" customHeight="1" x14ac:dyDescent="0.2">
      <c r="A450" s="324"/>
      <c r="B450" s="332"/>
      <c r="C450" s="332"/>
      <c r="D450" s="332"/>
      <c r="E450" s="332"/>
      <c r="F450" s="332"/>
      <c r="G450" s="52">
        <f>'01-Mapa de riesgo-UO'!I451</f>
        <v>0</v>
      </c>
      <c r="H450" s="332"/>
      <c r="I450" s="385"/>
      <c r="J450" s="204" t="str">
        <f>'01-Mapa de riesgo-UO'!AW451</f>
        <v>ASUMIR</v>
      </c>
      <c r="K450" s="332"/>
      <c r="L450" s="324"/>
      <c r="M450" s="324"/>
      <c r="N450" s="324"/>
      <c r="O450" s="324"/>
      <c r="P450" s="324"/>
      <c r="Q450" s="324"/>
      <c r="R450" s="324"/>
      <c r="S450" s="324"/>
    </row>
    <row r="451" spans="1:19" ht="88.5" hidden="1" customHeight="1" x14ac:dyDescent="0.2">
      <c r="A451" s="324">
        <v>148</v>
      </c>
      <c r="B451" s="332" t="str">
        <f>'01-Mapa de riesgo-UO'!D452</f>
        <v>EGRESADOS</v>
      </c>
      <c r="C451" s="33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204" t="str">
        <f>'01-Mapa de riesgo-UO'!AW452</f>
        <v>COMPARTIR</v>
      </c>
      <c r="K451" s="332" t="str">
        <f t="shared" si="24"/>
        <v>Si el proceso lo requiere</v>
      </c>
      <c r="L451" s="324"/>
      <c r="M451" s="324"/>
      <c r="N451" s="324"/>
      <c r="O451" s="324"/>
      <c r="P451" s="324"/>
      <c r="Q451" s="324"/>
      <c r="R451" s="324"/>
      <c r="S451" s="324"/>
    </row>
    <row r="452" spans="1:19" ht="88.5" hidden="1" customHeight="1" x14ac:dyDescent="0.2">
      <c r="A452" s="324"/>
      <c r="B452" s="332"/>
      <c r="C452" s="332"/>
      <c r="D452" s="332"/>
      <c r="E452" s="332"/>
      <c r="F452" s="332"/>
      <c r="G452" s="52" t="str">
        <f>'01-Mapa de riesgo-UO'!I453</f>
        <v xml:space="preserve">Deficiente comunicación entre la oficina de egresados, con egresados y empresarios </v>
      </c>
      <c r="H452" s="332"/>
      <c r="I452" s="385"/>
      <c r="J452" s="204" t="str">
        <f>'01-Mapa de riesgo-UO'!AW453</f>
        <v>REDUCIR</v>
      </c>
      <c r="K452" s="332"/>
      <c r="L452" s="324"/>
      <c r="M452" s="324"/>
      <c r="N452" s="324"/>
      <c r="O452" s="324"/>
      <c r="P452" s="324"/>
      <c r="Q452" s="324"/>
      <c r="R452" s="324"/>
      <c r="S452" s="324"/>
    </row>
    <row r="453" spans="1:19" ht="88.5" hidden="1" customHeight="1" x14ac:dyDescent="0.2">
      <c r="A453" s="324"/>
      <c r="B453" s="332"/>
      <c r="C453" s="332"/>
      <c r="D453" s="332"/>
      <c r="E453" s="332"/>
      <c r="F453" s="332"/>
      <c r="G453" s="52" t="str">
        <f>'01-Mapa de riesgo-UO'!I454</f>
        <v>Deficiencia en la identificación de estrategias y temas de interés, que incentiven la participación</v>
      </c>
      <c r="H453" s="332"/>
      <c r="I453" s="385"/>
      <c r="J453" s="204" t="str">
        <f>'01-Mapa de riesgo-UO'!AW454</f>
        <v>REDUCIR</v>
      </c>
      <c r="K453" s="332"/>
      <c r="L453" s="324"/>
      <c r="M453" s="324"/>
      <c r="N453" s="324"/>
      <c r="O453" s="324"/>
      <c r="P453" s="324"/>
      <c r="Q453" s="324"/>
      <c r="R453" s="324"/>
      <c r="S453" s="324"/>
    </row>
    <row r="454" spans="1:19" ht="88.5" hidden="1" customHeight="1" x14ac:dyDescent="0.2">
      <c r="A454" s="324">
        <v>149</v>
      </c>
      <c r="B454" s="332" t="str">
        <f>'01-Mapa de riesgo-UO'!D455</f>
        <v>EGRESADOS</v>
      </c>
      <c r="C454" s="33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204" t="str">
        <f>'01-Mapa de riesgo-UO'!AW455</f>
        <v>REDUCIR</v>
      </c>
      <c r="K454" s="332" t="str">
        <f t="shared" si="24"/>
        <v>Si el proceso lo requiere</v>
      </c>
      <c r="L454" s="324"/>
      <c r="M454" s="324"/>
      <c r="N454" s="324"/>
      <c r="O454" s="324"/>
      <c r="P454" s="324"/>
      <c r="Q454" s="324"/>
      <c r="R454" s="324"/>
      <c r="S454" s="324"/>
    </row>
    <row r="455" spans="1:19" ht="88.5" hidden="1" customHeight="1" x14ac:dyDescent="0.2">
      <c r="A455" s="324"/>
      <c r="B455" s="332"/>
      <c r="C455" s="332"/>
      <c r="D455" s="332"/>
      <c r="E455" s="332"/>
      <c r="F455" s="332"/>
      <c r="G455" s="52" t="str">
        <f>'01-Mapa de riesgo-UO'!I456</f>
        <v>Difilcultad en la empleabilidad del egresado</v>
      </c>
      <c r="H455" s="332"/>
      <c r="I455" s="385"/>
      <c r="J455" s="204" t="str">
        <f>'01-Mapa de riesgo-UO'!AW456</f>
        <v>TRANSFERIR</v>
      </c>
      <c r="K455" s="332"/>
      <c r="L455" s="324"/>
      <c r="M455" s="324"/>
      <c r="N455" s="324"/>
      <c r="O455" s="324"/>
      <c r="P455" s="324"/>
      <c r="Q455" s="324"/>
      <c r="R455" s="324"/>
      <c r="S455" s="324"/>
    </row>
    <row r="456" spans="1:19" ht="88.5" hidden="1" customHeight="1" x14ac:dyDescent="0.2">
      <c r="A456" s="324"/>
      <c r="B456" s="332"/>
      <c r="C456" s="332"/>
      <c r="D456" s="332"/>
      <c r="E456" s="332"/>
      <c r="F456" s="332"/>
      <c r="G456" s="52">
        <f>'01-Mapa de riesgo-UO'!I457</f>
        <v>0</v>
      </c>
      <c r="H456" s="332"/>
      <c r="I456" s="385"/>
      <c r="J456" s="204">
        <f>'01-Mapa de riesgo-UO'!AW457</f>
        <v>0</v>
      </c>
      <c r="K456" s="332"/>
      <c r="L456" s="324"/>
      <c r="M456" s="324"/>
      <c r="N456" s="324"/>
      <c r="O456" s="324"/>
      <c r="P456" s="324"/>
      <c r="Q456" s="324"/>
      <c r="R456" s="324"/>
      <c r="S456" s="324"/>
    </row>
    <row r="457" spans="1:19" ht="88.5" hidden="1" customHeight="1" x14ac:dyDescent="0.2">
      <c r="A457" s="324">
        <v>150</v>
      </c>
      <c r="B457" s="332" t="str">
        <f>'01-Mapa de riesgo-UO'!D458</f>
        <v>DOCENCIA</v>
      </c>
      <c r="C457" s="33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204" t="str">
        <f>'01-Mapa de riesgo-UO'!AW458</f>
        <v>ASUMIR</v>
      </c>
      <c r="K457" s="332" t="str">
        <f t="shared" si="24"/>
        <v>NO</v>
      </c>
      <c r="L457" s="324"/>
      <c r="M457" s="324"/>
      <c r="N457" s="324"/>
      <c r="O457" s="324"/>
      <c r="P457" s="324"/>
      <c r="Q457" s="324"/>
      <c r="R457" s="324"/>
      <c r="S457" s="324"/>
    </row>
    <row r="458" spans="1:19" ht="88.5" hidden="1" customHeight="1" x14ac:dyDescent="0.2">
      <c r="A458" s="324"/>
      <c r="B458" s="332"/>
      <c r="C458" s="332"/>
      <c r="D458" s="332"/>
      <c r="E458" s="332"/>
      <c r="F458" s="332"/>
      <c r="G458" s="52" t="str">
        <f>'01-Mapa de riesgo-UO'!I459</f>
        <v>Interpretación de la norma (ambigüedad).</v>
      </c>
      <c r="H458" s="332"/>
      <c r="I458" s="385"/>
      <c r="J458" s="204" t="str">
        <f>'01-Mapa de riesgo-UO'!AW459</f>
        <v>ASUMIR</v>
      </c>
      <c r="K458" s="332"/>
      <c r="L458" s="324"/>
      <c r="M458" s="324"/>
      <c r="N458" s="324"/>
      <c r="O458" s="324"/>
      <c r="P458" s="324"/>
      <c r="Q458" s="324"/>
      <c r="R458" s="324"/>
      <c r="S458" s="324"/>
    </row>
    <row r="459" spans="1:19" ht="88.5" hidden="1" customHeight="1" x14ac:dyDescent="0.2">
      <c r="A459" s="324"/>
      <c r="B459" s="332"/>
      <c r="C459" s="332"/>
      <c r="D459" s="332"/>
      <c r="E459" s="332"/>
      <c r="F459" s="332"/>
      <c r="G459" s="52" t="str">
        <f>'01-Mapa de riesgo-UO'!I460</f>
        <v>Fallas del sistema de información desde la solicitud hasta el pago y falta de integralidad entre los sistemas.</v>
      </c>
      <c r="H459" s="332"/>
      <c r="I459" s="385"/>
      <c r="J459" s="204" t="str">
        <f>'01-Mapa de riesgo-UO'!AW460</f>
        <v>ASUMIR</v>
      </c>
      <c r="K459" s="332"/>
      <c r="L459" s="324"/>
      <c r="M459" s="324"/>
      <c r="N459" s="324"/>
      <c r="O459" s="324"/>
      <c r="P459" s="324"/>
      <c r="Q459" s="324"/>
      <c r="R459" s="324"/>
      <c r="S459" s="324"/>
    </row>
    <row r="460" spans="1:19" ht="88.5" hidden="1" customHeight="1" x14ac:dyDescent="0.2">
      <c r="A460" s="324">
        <v>151</v>
      </c>
      <c r="B460" s="332" t="str">
        <f>'01-Mapa de riesgo-UO'!D461</f>
        <v>BIENESTAR_INSTITUCIONAL</v>
      </c>
      <c r="C460" s="33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32" t="str">
        <f t="shared" si="24"/>
        <v>NO</v>
      </c>
      <c r="L460" s="324"/>
      <c r="M460" s="324"/>
      <c r="N460" s="324"/>
      <c r="O460" s="324"/>
      <c r="P460" s="324"/>
      <c r="Q460" s="324"/>
      <c r="R460" s="324"/>
      <c r="S460" s="324"/>
    </row>
    <row r="461" spans="1:19" ht="88.5" hidden="1" customHeight="1" x14ac:dyDescent="0.2">
      <c r="A461" s="324"/>
      <c r="B461" s="332"/>
      <c r="C461" s="332"/>
      <c r="D461" s="332"/>
      <c r="E461" s="332"/>
      <c r="F461" s="332"/>
      <c r="G461" s="52" t="str">
        <f>'01-Mapa de riesgo-UO'!I462</f>
        <v>Uso del recurso en actividades que no aportan al bienestar docente.</v>
      </c>
      <c r="H461" s="332"/>
      <c r="I461" s="385"/>
      <c r="J461" s="204" t="str">
        <f>'01-Mapa de riesgo-UO'!AW462</f>
        <v>ASUMIR</v>
      </c>
      <c r="K461" s="332"/>
      <c r="L461" s="324"/>
      <c r="M461" s="324"/>
      <c r="N461" s="324"/>
      <c r="O461" s="324"/>
      <c r="P461" s="324"/>
      <c r="Q461" s="324"/>
      <c r="R461" s="324"/>
      <c r="S461" s="324"/>
    </row>
    <row r="462" spans="1:19" ht="88.5" hidden="1" customHeight="1" x14ac:dyDescent="0.2">
      <c r="A462" s="324"/>
      <c r="B462" s="332"/>
      <c r="C462" s="332"/>
      <c r="D462" s="332"/>
      <c r="E462" s="332"/>
      <c r="F462" s="332"/>
      <c r="G462" s="52">
        <f>'01-Mapa de riesgo-UO'!I463</f>
        <v>0</v>
      </c>
      <c r="H462" s="332"/>
      <c r="I462" s="385"/>
      <c r="J462" s="204" t="str">
        <f>'01-Mapa de riesgo-UO'!AW463</f>
        <v>ASUMIR</v>
      </c>
      <c r="K462" s="332"/>
      <c r="L462" s="324"/>
      <c r="M462" s="324"/>
      <c r="N462" s="324"/>
      <c r="O462" s="324"/>
      <c r="P462" s="324"/>
      <c r="Q462" s="324"/>
      <c r="R462" s="324"/>
      <c r="S462" s="324"/>
    </row>
    <row r="463" spans="1:19" ht="88.5" customHeight="1" x14ac:dyDescent="0.2">
      <c r="A463" s="324">
        <v>152</v>
      </c>
      <c r="B463" s="332" t="str">
        <f>'01-Mapa de riesgo-UO'!D464</f>
        <v>DIRECCIONAMIENTO_INSTITUCIONAL</v>
      </c>
      <c r="C463" s="33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32" t="str">
        <f t="shared" si="24"/>
        <v>Si el proceso lo requiere</v>
      </c>
      <c r="L463" s="324"/>
      <c r="M463" s="324"/>
      <c r="N463" s="324"/>
      <c r="O463" s="324"/>
      <c r="P463" s="324"/>
      <c r="Q463" s="324"/>
      <c r="R463" s="324"/>
      <c r="S463" s="324"/>
    </row>
    <row r="464" spans="1:19" ht="88.5" hidden="1" customHeight="1" x14ac:dyDescent="0.2">
      <c r="A464" s="324"/>
      <c r="B464" s="332"/>
      <c r="C464" s="33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204" t="str">
        <f>'01-Mapa de riesgo-UO'!AW465</f>
        <v>COMPARTIR</v>
      </c>
      <c r="K464" s="332"/>
      <c r="L464" s="324"/>
      <c r="M464" s="324"/>
      <c r="N464" s="324"/>
      <c r="O464" s="324"/>
      <c r="P464" s="324"/>
      <c r="Q464" s="324"/>
      <c r="R464" s="324"/>
      <c r="S464" s="324"/>
    </row>
    <row r="465" spans="1:19" ht="88.5" hidden="1" customHeight="1" x14ac:dyDescent="0.2">
      <c r="A465" s="324"/>
      <c r="B465" s="332"/>
      <c r="C465" s="33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204" t="str">
        <f>'01-Mapa de riesgo-UO'!AW466</f>
        <v>ASUMIR</v>
      </c>
      <c r="K465" s="332"/>
      <c r="L465" s="324"/>
      <c r="M465" s="324"/>
      <c r="N465" s="324"/>
      <c r="O465" s="324"/>
      <c r="P465" s="324"/>
      <c r="Q465" s="324"/>
      <c r="R465" s="324"/>
      <c r="S465" s="324"/>
    </row>
    <row r="466" spans="1:19" ht="88.5" hidden="1" customHeight="1" x14ac:dyDescent="0.2">
      <c r="A466" s="324">
        <v>153</v>
      </c>
      <c r="B466" s="332" t="str">
        <f>'01-Mapa de riesgo-UO'!D467</f>
        <v>DOCENCIA</v>
      </c>
      <c r="C466" s="33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32" t="str">
        <f t="shared" si="24"/>
        <v>NO</v>
      </c>
      <c r="L466" s="324"/>
      <c r="M466" s="324"/>
      <c r="N466" s="324"/>
      <c r="O466" s="324"/>
      <c r="P466" s="324"/>
      <c r="Q466" s="324"/>
      <c r="R466" s="324"/>
      <c r="S466" s="324"/>
    </row>
    <row r="467" spans="1:19" ht="88.5" hidden="1" customHeight="1" x14ac:dyDescent="0.2">
      <c r="A467" s="324"/>
      <c r="B467" s="332"/>
      <c r="C467" s="332"/>
      <c r="D467" s="332"/>
      <c r="E467" s="332"/>
      <c r="F467" s="332"/>
      <c r="G467" s="52" t="str">
        <f>'01-Mapa de riesgo-UO'!I468</f>
        <v>No cumplir con los estándares establecidos para la renovación del Registro Calificado</v>
      </c>
      <c r="H467" s="332"/>
      <c r="I467" s="385"/>
      <c r="J467" s="204" t="str">
        <f>'01-Mapa de riesgo-UO'!AW468</f>
        <v>ASUMIR</v>
      </c>
      <c r="K467" s="332"/>
      <c r="L467" s="324"/>
      <c r="M467" s="324"/>
      <c r="N467" s="324"/>
      <c r="O467" s="324"/>
      <c r="P467" s="324"/>
      <c r="Q467" s="324"/>
      <c r="R467" s="324"/>
      <c r="S467" s="324"/>
    </row>
    <row r="468" spans="1:19" ht="88.5" hidden="1" customHeight="1" x14ac:dyDescent="0.2">
      <c r="A468" s="324"/>
      <c r="B468" s="332"/>
      <c r="C468" s="332"/>
      <c r="D468" s="332"/>
      <c r="E468" s="332"/>
      <c r="F468" s="332"/>
      <c r="G468" s="52">
        <f>'01-Mapa de riesgo-UO'!I469</f>
        <v>0</v>
      </c>
      <c r="H468" s="332"/>
      <c r="I468" s="385"/>
      <c r="J468" s="204" t="str">
        <f>'01-Mapa de riesgo-UO'!AW469</f>
        <v>ASUMIR</v>
      </c>
      <c r="K468" s="332"/>
      <c r="L468" s="324"/>
      <c r="M468" s="324"/>
      <c r="N468" s="324"/>
      <c r="O468" s="324"/>
      <c r="P468" s="324"/>
      <c r="Q468" s="324"/>
      <c r="R468" s="324"/>
      <c r="S468" s="324"/>
    </row>
    <row r="469" spans="1:19" ht="88.5" hidden="1" customHeight="1" x14ac:dyDescent="0.2">
      <c r="A469" s="324">
        <v>154</v>
      </c>
      <c r="B469" s="332" t="str">
        <f>'01-Mapa de riesgo-UO'!D470</f>
        <v>DOCENCIA</v>
      </c>
      <c r="C469" s="33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32" t="str">
        <f t="shared" si="24"/>
        <v>Si el proceso lo requiere</v>
      </c>
      <c r="L469" s="324"/>
      <c r="M469" s="324"/>
      <c r="N469" s="324"/>
      <c r="O469" s="324"/>
      <c r="P469" s="324"/>
      <c r="Q469" s="324"/>
      <c r="R469" s="324"/>
      <c r="S469" s="324"/>
    </row>
    <row r="470" spans="1:19" ht="88.5" hidden="1" customHeight="1" x14ac:dyDescent="0.2">
      <c r="A470" s="324"/>
      <c r="B470" s="332"/>
      <c r="C470" s="332"/>
      <c r="D470" s="332"/>
      <c r="E470" s="332"/>
      <c r="F470" s="332"/>
      <c r="G470" s="52" t="str">
        <f>'01-Mapa de riesgo-UO'!I471</f>
        <v>Falta de habilidades y competencias fundamentales para mantenerse en la modalidad.</v>
      </c>
      <c r="H470" s="332"/>
      <c r="I470" s="385"/>
      <c r="J470" s="204" t="str">
        <f>'01-Mapa de riesgo-UO'!AW471</f>
        <v>REDUCIR</v>
      </c>
      <c r="K470" s="332"/>
      <c r="L470" s="324"/>
      <c r="M470" s="324"/>
      <c r="N470" s="324"/>
      <c r="O470" s="324"/>
      <c r="P470" s="324"/>
      <c r="Q470" s="324"/>
      <c r="R470" s="324"/>
      <c r="S470" s="324"/>
    </row>
    <row r="471" spans="1:19" ht="88.5" hidden="1" customHeight="1" x14ac:dyDescent="0.2">
      <c r="A471" s="324"/>
      <c r="B471" s="332"/>
      <c r="C471" s="332"/>
      <c r="D471" s="332"/>
      <c r="E471" s="332"/>
      <c r="F471" s="332"/>
      <c r="G471" s="52" t="str">
        <f>'01-Mapa de riesgo-UO'!I472</f>
        <v>Falta de cultura en el uso del correo institucional.</v>
      </c>
      <c r="H471" s="332"/>
      <c r="I471" s="385"/>
      <c r="J471" s="204" t="str">
        <f>'01-Mapa de riesgo-UO'!AW472</f>
        <v>ASUMIR</v>
      </c>
      <c r="K471" s="332"/>
      <c r="L471" s="324"/>
      <c r="M471" s="324"/>
      <c r="N471" s="324"/>
      <c r="O471" s="324"/>
      <c r="P471" s="324"/>
      <c r="Q471" s="324"/>
      <c r="R471" s="324"/>
      <c r="S471" s="324"/>
    </row>
    <row r="472" spans="1:19" ht="88.5" hidden="1" customHeight="1" x14ac:dyDescent="0.2">
      <c r="A472" s="324">
        <v>155</v>
      </c>
      <c r="B472" s="332" t="str">
        <f>'01-Mapa de riesgo-UO'!D473</f>
        <v>CONTROL_SEGUIMIENTO</v>
      </c>
      <c r="C472" s="33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32" t="str">
        <f t="shared" ref="K472:K493" si="25">IF(I472="GRAVE","Debe formularse",IF(I472="MODERADO", "Si el proceso lo requiere","NO"))</f>
        <v>NO</v>
      </c>
      <c r="L472" s="324"/>
      <c r="M472" s="324"/>
      <c r="N472" s="324"/>
      <c r="O472" s="324"/>
      <c r="P472" s="324"/>
      <c r="Q472" s="324"/>
      <c r="R472" s="324"/>
      <c r="S472" s="324"/>
    </row>
    <row r="473" spans="1:19" ht="88.5" hidden="1" customHeight="1" x14ac:dyDescent="0.2">
      <c r="A473" s="324"/>
      <c r="B473" s="332"/>
      <c r="C473" s="332"/>
      <c r="D473" s="332"/>
      <c r="E473" s="332"/>
      <c r="F473" s="332"/>
      <c r="G473" s="52" t="str">
        <f>'01-Mapa de riesgo-UO'!I474</f>
        <v xml:space="preserve">Limitaciones en los accesos a los medios tecnológicos para dar respuesta oportuna. </v>
      </c>
      <c r="H473" s="332"/>
      <c r="I473" s="385"/>
      <c r="J473" s="204" t="str">
        <f>'01-Mapa de riesgo-UO'!AW474</f>
        <v>ASUMIR</v>
      </c>
      <c r="K473" s="332"/>
      <c r="L473" s="324"/>
      <c r="M473" s="324"/>
      <c r="N473" s="324"/>
      <c r="O473" s="324"/>
      <c r="P473" s="324"/>
      <c r="Q473" s="324"/>
      <c r="R473" s="324"/>
      <c r="S473" s="324"/>
    </row>
    <row r="474" spans="1:19" ht="88.5" hidden="1" customHeight="1" x14ac:dyDescent="0.2">
      <c r="A474" s="324"/>
      <c r="B474" s="332"/>
      <c r="C474" s="332"/>
      <c r="D474" s="332"/>
      <c r="E474" s="332"/>
      <c r="F474" s="332"/>
      <c r="G474" s="52">
        <f>'01-Mapa de riesgo-UO'!I475</f>
        <v>0</v>
      </c>
      <c r="H474" s="332"/>
      <c r="I474" s="385"/>
      <c r="J474" s="204" t="str">
        <f>'01-Mapa de riesgo-UO'!AW475</f>
        <v>ASUMIR</v>
      </c>
      <c r="K474" s="332"/>
      <c r="L474" s="324"/>
      <c r="M474" s="324"/>
      <c r="N474" s="324"/>
      <c r="O474" s="324"/>
      <c r="P474" s="324"/>
      <c r="Q474" s="324"/>
      <c r="R474" s="324"/>
      <c r="S474" s="324"/>
    </row>
    <row r="475" spans="1:19" ht="88.5" customHeight="1" x14ac:dyDescent="0.2">
      <c r="A475" s="324">
        <v>156</v>
      </c>
      <c r="B475" s="332" t="str">
        <f>'01-Mapa de riesgo-UO'!D476</f>
        <v>DIRECCIONAMIENTO_INSTITUCIONAL</v>
      </c>
      <c r="C475" s="33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32" t="str">
        <f t="shared" si="25"/>
        <v>Si el proceso lo requiere</v>
      </c>
      <c r="L475" s="324"/>
      <c r="M475" s="324"/>
      <c r="N475" s="324"/>
      <c r="O475" s="324"/>
      <c r="P475" s="324"/>
      <c r="Q475" s="324"/>
      <c r="R475" s="324"/>
      <c r="S475" s="324"/>
    </row>
    <row r="476" spans="1:19" ht="88.5" hidden="1" customHeight="1" x14ac:dyDescent="0.2">
      <c r="A476" s="324"/>
      <c r="B476" s="332"/>
      <c r="C476" s="332"/>
      <c r="D476" s="332"/>
      <c r="E476" s="332"/>
      <c r="F476" s="332"/>
      <c r="G476" s="52" t="str">
        <f>'01-Mapa de riesgo-UO'!I477</f>
        <v>Omisión de información en la planeación e identificación de necesidades presupuestales desde las dependencias académicas y administrativas</v>
      </c>
      <c r="H476" s="332"/>
      <c r="I476" s="385"/>
      <c r="J476" s="204" t="str">
        <f>'01-Mapa de riesgo-UO'!AW477</f>
        <v>REDUCIR</v>
      </c>
      <c r="K476" s="332"/>
      <c r="L476" s="324"/>
      <c r="M476" s="324"/>
      <c r="N476" s="324"/>
      <c r="O476" s="324"/>
      <c r="P476" s="324"/>
      <c r="Q476" s="324"/>
      <c r="R476" s="324"/>
      <c r="S476" s="324"/>
    </row>
    <row r="477" spans="1:19" ht="88.5" hidden="1" customHeight="1" x14ac:dyDescent="0.2">
      <c r="A477" s="324"/>
      <c r="B477" s="332"/>
      <c r="C477" s="332"/>
      <c r="D477" s="332"/>
      <c r="E477" s="332"/>
      <c r="F477" s="332"/>
      <c r="G477" s="52" t="str">
        <f>'01-Mapa de riesgo-UO'!I478</f>
        <v>Aprobación por parte de los órganos colegiados, de propuestas  que no contaron con el análisis financiero respectivo de manera previa.</v>
      </c>
      <c r="H477" s="332"/>
      <c r="I477" s="385"/>
      <c r="J477" s="204" t="str">
        <f>'01-Mapa de riesgo-UO'!AW478</f>
        <v>REDUCIR</v>
      </c>
      <c r="K477" s="332"/>
      <c r="L477" s="324"/>
      <c r="M477" s="324"/>
      <c r="N477" s="324"/>
      <c r="O477" s="324"/>
      <c r="P477" s="324"/>
      <c r="Q477" s="324"/>
      <c r="R477" s="324"/>
      <c r="S477" s="324"/>
    </row>
    <row r="478" spans="1:19" ht="88.5" hidden="1" customHeight="1" x14ac:dyDescent="0.2">
      <c r="A478" s="324">
        <v>157</v>
      </c>
      <c r="B478" s="332" t="str">
        <f>'01-Mapa de riesgo-UO'!D479</f>
        <v>EXTENSIÓN_PROYECCIÓN_SOCIAL</v>
      </c>
      <c r="C478" s="33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32" t="str">
        <f t="shared" si="25"/>
        <v>NO</v>
      </c>
      <c r="L478" s="324"/>
      <c r="M478" s="324"/>
      <c r="N478" s="324"/>
      <c r="O478" s="324"/>
      <c r="P478" s="324"/>
      <c r="Q478" s="324"/>
      <c r="R478" s="324"/>
      <c r="S478" s="324"/>
    </row>
    <row r="479" spans="1:19" ht="88.5" hidden="1" customHeight="1" x14ac:dyDescent="0.2">
      <c r="A479" s="324"/>
      <c r="B479" s="332"/>
      <c r="C479" s="332"/>
      <c r="D479" s="332"/>
      <c r="E479" s="332"/>
      <c r="F479" s="332"/>
      <c r="G479" s="52" t="str">
        <f>'01-Mapa de riesgo-UO'!I480</f>
        <v>Entrega inoportuna de la información por parte del proponente.</v>
      </c>
      <c r="H479" s="332"/>
      <c r="I479" s="385"/>
      <c r="J479" s="204" t="str">
        <f>'01-Mapa de riesgo-UO'!AW480</f>
        <v>ASUMIR</v>
      </c>
      <c r="K479" s="332"/>
      <c r="L479" s="324"/>
      <c r="M479" s="324"/>
      <c r="N479" s="324"/>
      <c r="O479" s="324"/>
      <c r="P479" s="324"/>
      <c r="Q479" s="324"/>
      <c r="R479" s="324"/>
      <c r="S479" s="324"/>
    </row>
    <row r="480" spans="1:19" ht="88.5" hidden="1" customHeight="1" x14ac:dyDescent="0.2">
      <c r="A480" s="324"/>
      <c r="B480" s="332"/>
      <c r="C480" s="332"/>
      <c r="D480" s="332"/>
      <c r="E480" s="332"/>
      <c r="F480" s="332"/>
      <c r="G480" s="52" t="str">
        <f>'01-Mapa de riesgo-UO'!I481</f>
        <v>Presiones de agentes externos para el cumplimiento de tiempos para la presentación de propuestas.</v>
      </c>
      <c r="H480" s="332"/>
      <c r="I480" s="385"/>
      <c r="J480" s="204" t="str">
        <f>'01-Mapa de riesgo-UO'!AW481</f>
        <v>ASUMIR</v>
      </c>
      <c r="K480" s="332"/>
      <c r="L480" s="324"/>
      <c r="M480" s="324"/>
      <c r="N480" s="324"/>
      <c r="O480" s="324"/>
      <c r="P480" s="324"/>
      <c r="Q480" s="324"/>
      <c r="R480" s="324"/>
      <c r="S480" s="324"/>
    </row>
    <row r="481" spans="1:19" ht="88.5" hidden="1" customHeight="1" x14ac:dyDescent="0.2">
      <c r="A481" s="324">
        <v>158</v>
      </c>
      <c r="B481" s="332" t="str">
        <f>'01-Mapa de riesgo-UO'!D482</f>
        <v>ASEGURAMIENTO_DE_LA_CALIDAD_INSTITUCIONAL</v>
      </c>
      <c r="C481" s="33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32" t="str">
        <f t="shared" si="25"/>
        <v>NO</v>
      </c>
      <c r="L481" s="324"/>
      <c r="M481" s="324"/>
      <c r="N481" s="324"/>
      <c r="O481" s="324"/>
      <c r="P481" s="324"/>
      <c r="Q481" s="324"/>
      <c r="R481" s="324"/>
      <c r="S481" s="324"/>
    </row>
    <row r="482" spans="1:19" ht="88.5" hidden="1" customHeight="1" x14ac:dyDescent="0.2">
      <c r="A482" s="324"/>
      <c r="B482" s="332"/>
      <c r="C482" s="332"/>
      <c r="D482" s="332"/>
      <c r="E482" s="332"/>
      <c r="F482" s="332"/>
      <c r="G482" s="52">
        <f>'01-Mapa de riesgo-UO'!I483</f>
        <v>0</v>
      </c>
      <c r="H482" s="332"/>
      <c r="I482" s="385"/>
      <c r="J482" s="204" t="str">
        <f>'01-Mapa de riesgo-UO'!AW483</f>
        <v>ASUMIR</v>
      </c>
      <c r="K482" s="332"/>
      <c r="L482" s="324"/>
      <c r="M482" s="324"/>
      <c r="N482" s="324"/>
      <c r="O482" s="324"/>
      <c r="P482" s="324"/>
      <c r="Q482" s="324"/>
      <c r="R482" s="324"/>
      <c r="S482" s="324"/>
    </row>
    <row r="483" spans="1:19" ht="88.5" hidden="1" customHeight="1" x14ac:dyDescent="0.2">
      <c r="A483" s="324"/>
      <c r="B483" s="332"/>
      <c r="C483" s="332"/>
      <c r="D483" s="332"/>
      <c r="E483" s="332"/>
      <c r="F483" s="332"/>
      <c r="G483" s="52">
        <f>'01-Mapa de riesgo-UO'!I484</f>
        <v>0</v>
      </c>
      <c r="H483" s="332"/>
      <c r="I483" s="385"/>
      <c r="J483" s="204" t="str">
        <f>'01-Mapa de riesgo-UO'!AW484</f>
        <v>ASUMIR</v>
      </c>
      <c r="K483" s="332"/>
      <c r="L483" s="324"/>
      <c r="M483" s="324"/>
      <c r="N483" s="324"/>
      <c r="O483" s="324"/>
      <c r="P483" s="324"/>
      <c r="Q483" s="324"/>
      <c r="R483" s="324"/>
      <c r="S483" s="324"/>
    </row>
    <row r="484" spans="1:19" ht="88.5" hidden="1" customHeight="1" x14ac:dyDescent="0.2">
      <c r="A484" s="324">
        <v>159</v>
      </c>
      <c r="B484" s="332" t="str">
        <f>'01-Mapa de riesgo-UO'!D485</f>
        <v>ASEGURAMIENTO_DE_LA_CALIDAD_INSTITUCIONAL</v>
      </c>
      <c r="C484" s="33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204" t="str">
        <f>'01-Mapa de riesgo-UO'!AW485</f>
        <v>ASUMIR</v>
      </c>
      <c r="K484" s="332" t="str">
        <f t="shared" si="25"/>
        <v>NO</v>
      </c>
      <c r="L484" s="324"/>
      <c r="M484" s="324"/>
      <c r="N484" s="324"/>
      <c r="O484" s="324"/>
      <c r="P484" s="324"/>
      <c r="Q484" s="324"/>
      <c r="R484" s="324"/>
      <c r="S484" s="324"/>
    </row>
    <row r="485" spans="1:19" ht="88.5" hidden="1" customHeight="1" x14ac:dyDescent="0.2">
      <c r="A485" s="324"/>
      <c r="B485" s="332"/>
      <c r="C485" s="332"/>
      <c r="D485" s="332"/>
      <c r="E485" s="332"/>
      <c r="F485" s="332"/>
      <c r="G485" s="52" t="str">
        <f>'01-Mapa de riesgo-UO'!I486</f>
        <v>Hackers que modifiquen o borren documentación.
Pérdida de la informacion por trabajo virtual debido a la pandemia.</v>
      </c>
      <c r="H485" s="332"/>
      <c r="I485" s="385"/>
      <c r="J485" s="204" t="str">
        <f>'01-Mapa de riesgo-UO'!AW486</f>
        <v>ASUMIR</v>
      </c>
      <c r="K485" s="332"/>
      <c r="L485" s="324"/>
      <c r="M485" s="324"/>
      <c r="N485" s="324"/>
      <c r="O485" s="324"/>
      <c r="P485" s="324"/>
      <c r="Q485" s="324"/>
      <c r="R485" s="324"/>
      <c r="S485" s="324"/>
    </row>
    <row r="486" spans="1:19" ht="88.5" hidden="1" customHeight="1" x14ac:dyDescent="0.2">
      <c r="A486" s="324"/>
      <c r="B486" s="332"/>
      <c r="C486" s="332"/>
      <c r="D486" s="332"/>
      <c r="E486" s="332"/>
      <c r="F486" s="332"/>
      <c r="G486" s="52" t="str">
        <f>'01-Mapa de riesgo-UO'!I487</f>
        <v>Daño de los equipos y documentación por riesgos biológicos.</v>
      </c>
      <c r="H486" s="332"/>
      <c r="I486" s="385"/>
      <c r="J486" s="204" t="str">
        <f>'01-Mapa de riesgo-UO'!AW487</f>
        <v>ASUMIR</v>
      </c>
      <c r="K486" s="332"/>
      <c r="L486" s="324"/>
      <c r="M486" s="324"/>
      <c r="N486" s="324"/>
      <c r="O486" s="324"/>
      <c r="P486" s="324"/>
      <c r="Q486" s="324"/>
      <c r="R486" s="324"/>
      <c r="S486" s="324"/>
    </row>
    <row r="487" spans="1:19" ht="88.5" hidden="1" customHeight="1" x14ac:dyDescent="0.2">
      <c r="A487" s="324">
        <v>160</v>
      </c>
      <c r="B487" s="332" t="str">
        <f>'01-Mapa de riesgo-UO'!D488</f>
        <v>EXTENSIÓN_PROYECCIÓN_SOCIAL</v>
      </c>
      <c r="C487" s="33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32" t="str">
        <f t="shared" si="25"/>
        <v>NO</v>
      </c>
      <c r="L487" s="324"/>
      <c r="M487" s="324"/>
      <c r="N487" s="324"/>
      <c r="O487" s="324"/>
      <c r="P487" s="324"/>
      <c r="Q487" s="324"/>
      <c r="R487" s="324"/>
      <c r="S487" s="324"/>
    </row>
    <row r="488" spans="1:19" ht="88.5" hidden="1" customHeight="1" x14ac:dyDescent="0.2">
      <c r="A488" s="324"/>
      <c r="B488" s="332"/>
      <c r="C488" s="332"/>
      <c r="D488" s="332"/>
      <c r="E488" s="332"/>
      <c r="F488" s="332"/>
      <c r="G488" s="52" t="str">
        <f>'01-Mapa de riesgo-UO'!I489</f>
        <v>Falta de cultura ciudadana para el cuidado ambiental</v>
      </c>
      <c r="H488" s="332"/>
      <c r="I488" s="385"/>
      <c r="J488" s="204" t="str">
        <f>'01-Mapa de riesgo-UO'!AW489</f>
        <v>ASUMIR</v>
      </c>
      <c r="K488" s="332"/>
      <c r="L488" s="324"/>
      <c r="M488" s="324"/>
      <c r="N488" s="324"/>
      <c r="O488" s="324"/>
      <c r="P488" s="324"/>
      <c r="Q488" s="324"/>
      <c r="R488" s="324"/>
      <c r="S488" s="324"/>
    </row>
    <row r="489" spans="1:19" ht="88.5" hidden="1" customHeight="1" x14ac:dyDescent="0.2">
      <c r="A489" s="324"/>
      <c r="B489" s="332"/>
      <c r="C489" s="332"/>
      <c r="D489" s="332"/>
      <c r="E489" s="332"/>
      <c r="F489" s="332"/>
      <c r="G489" s="52" t="str">
        <f>'01-Mapa de riesgo-UO'!I490</f>
        <v>Vulnerabilidad a eventos naturales</v>
      </c>
      <c r="H489" s="332"/>
      <c r="I489" s="385"/>
      <c r="J489" s="204" t="str">
        <f>'01-Mapa de riesgo-UO'!AW490</f>
        <v>ASUMIR</v>
      </c>
      <c r="K489" s="332"/>
      <c r="L489" s="324"/>
      <c r="M489" s="324"/>
      <c r="N489" s="324"/>
      <c r="O489" s="324"/>
      <c r="P489" s="324"/>
      <c r="Q489" s="324"/>
      <c r="R489" s="324"/>
      <c r="S489" s="324"/>
    </row>
    <row r="490" spans="1:19" ht="88.5" hidden="1" customHeight="1" x14ac:dyDescent="0.2">
      <c r="A490" s="324">
        <v>161</v>
      </c>
      <c r="B490" s="332" t="str">
        <f>'01-Mapa de riesgo-UO'!D491</f>
        <v>BIENESTAR_INSTITUCIONAL</v>
      </c>
      <c r="C490" s="33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32" t="str">
        <f t="shared" si="25"/>
        <v>Debe formularse</v>
      </c>
      <c r="L490" s="324" t="s">
        <v>2661</v>
      </c>
      <c r="M490" s="324"/>
      <c r="N490" s="324"/>
      <c r="O490" s="324" t="s">
        <v>2662</v>
      </c>
      <c r="P490" s="324" t="s">
        <v>2663</v>
      </c>
      <c r="Q490" s="324"/>
      <c r="R490" s="324"/>
      <c r="S490" s="324" t="s">
        <v>2664</v>
      </c>
    </row>
    <row r="491" spans="1:19" ht="88.5" hidden="1" customHeight="1" x14ac:dyDescent="0.2">
      <c r="A491" s="324"/>
      <c r="B491" s="332"/>
      <c r="C491" s="33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204" t="str">
        <f>'01-Mapa de riesgo-UO'!AW492</f>
        <v>COMPARTIR</v>
      </c>
      <c r="K491" s="332"/>
      <c r="L491" s="324"/>
      <c r="M491" s="324"/>
      <c r="N491" s="324"/>
      <c r="O491" s="324"/>
      <c r="P491" s="324"/>
      <c r="Q491" s="324"/>
      <c r="R491" s="324"/>
      <c r="S491" s="324"/>
    </row>
    <row r="492" spans="1:19" ht="88.5" hidden="1" customHeight="1" x14ac:dyDescent="0.2">
      <c r="A492" s="324"/>
      <c r="B492" s="332"/>
      <c r="C492" s="332"/>
      <c r="D492" s="332"/>
      <c r="E492" s="332"/>
      <c r="F492" s="332"/>
      <c r="G492" s="52" t="str">
        <f>'01-Mapa de riesgo-UO'!I493</f>
        <v>Construcción de CAT institucional para el acopio de residuos postconsumo institucionales</v>
      </c>
      <c r="H492" s="332"/>
      <c r="I492" s="385"/>
      <c r="J492" s="204" t="str">
        <f>'01-Mapa de riesgo-UO'!AW493</f>
        <v>COMPARTIR</v>
      </c>
      <c r="K492" s="332"/>
      <c r="L492" s="324"/>
      <c r="M492" s="324"/>
      <c r="N492" s="324"/>
      <c r="O492" s="324"/>
      <c r="P492" s="324"/>
      <c r="Q492" s="324"/>
      <c r="R492" s="324"/>
      <c r="S492" s="324"/>
    </row>
    <row r="493" spans="1:19" ht="88.5" hidden="1" customHeight="1" x14ac:dyDescent="0.2">
      <c r="A493" s="324">
        <v>162</v>
      </c>
      <c r="B493" s="332" t="str">
        <f>'01-Mapa de riesgo-UO'!D494</f>
        <v>BIENESTAR_INSTITUCIONAL</v>
      </c>
      <c r="C493" s="33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32" t="str">
        <f t="shared" si="25"/>
        <v>Si el proceso lo requiere</v>
      </c>
      <c r="L493" s="324" t="s">
        <v>2665</v>
      </c>
      <c r="M493" s="324"/>
      <c r="N493" s="324"/>
      <c r="O493" s="324" t="s">
        <v>2666</v>
      </c>
      <c r="P493" s="324" t="s">
        <v>2667</v>
      </c>
      <c r="Q493" s="324"/>
      <c r="R493" s="324"/>
      <c r="S493" s="324" t="s">
        <v>2668</v>
      </c>
    </row>
    <row r="494" spans="1:19" ht="88.5" hidden="1" customHeight="1" x14ac:dyDescent="0.2">
      <c r="A494" s="324"/>
      <c r="B494" s="332"/>
      <c r="C494" s="332"/>
      <c r="D494" s="332"/>
      <c r="E494" s="332"/>
      <c r="F494" s="332"/>
      <c r="G494" s="52" t="str">
        <f>'01-Mapa de riesgo-UO'!I495</f>
        <v>Demoras en los trámites internos requeridos para la asignación de recursos y contratacion de los servicios a inicios de la vigencia presupuestal</v>
      </c>
      <c r="H494" s="332"/>
      <c r="I494" s="385"/>
      <c r="J494" s="204" t="str">
        <f>'01-Mapa de riesgo-UO'!AW495</f>
        <v>COMPARTIR</v>
      </c>
      <c r="K494" s="332"/>
      <c r="L494" s="324"/>
      <c r="M494" s="324"/>
      <c r="N494" s="324"/>
      <c r="O494" s="324"/>
      <c r="P494" s="324"/>
      <c r="Q494" s="324"/>
      <c r="R494" s="324"/>
      <c r="S494" s="324"/>
    </row>
    <row r="495" spans="1:19" ht="88.5" hidden="1" customHeight="1" x14ac:dyDescent="0.2">
      <c r="A495" s="324"/>
      <c r="B495" s="332"/>
      <c r="C495" s="33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204" t="str">
        <f>'01-Mapa de riesgo-UO'!AW496</f>
        <v>COMPARTIR</v>
      </c>
      <c r="K495" s="332"/>
      <c r="L495" s="324"/>
      <c r="M495" s="324"/>
      <c r="N495" s="324"/>
      <c r="O495" s="324"/>
      <c r="P495" s="324"/>
      <c r="Q495" s="324"/>
      <c r="R495" s="324"/>
      <c r="S495" s="324"/>
    </row>
    <row r="496" spans="1:19" ht="88.5" hidden="1" customHeight="1" x14ac:dyDescent="0.2">
      <c r="A496" s="324">
        <v>163</v>
      </c>
      <c r="B496" s="332" t="str">
        <f>'01-Mapa de riesgo-UO'!D497</f>
        <v>ADMINISTRACIÓN_INSTITUCIONAL</v>
      </c>
      <c r="C496" s="33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204" t="str">
        <f>'01-Mapa de riesgo-UO'!AW497</f>
        <v>REDUCIR</v>
      </c>
      <c r="K496" s="332" t="str">
        <f t="shared" ref="K496:K526" si="26">IF(I496="GRAVE","Debe formularse",IF(I496="MODERADO", "Si el proceso lo requiere","NO"))</f>
        <v>Si el proceso lo requiere</v>
      </c>
      <c r="L496" s="324"/>
      <c r="M496" s="324"/>
      <c r="N496" s="324"/>
      <c r="O496" s="324"/>
      <c r="P496" s="324"/>
      <c r="Q496" s="324"/>
      <c r="R496" s="324"/>
      <c r="S496" s="324"/>
    </row>
    <row r="497" spans="1:19" ht="88.5" hidden="1" customHeight="1" x14ac:dyDescent="0.2">
      <c r="A497" s="324"/>
      <c r="B497" s="332"/>
      <c r="C497" s="332"/>
      <c r="D497" s="332"/>
      <c r="E497" s="332"/>
      <c r="F497" s="332"/>
      <c r="G497" s="52" t="str">
        <f>'01-Mapa de riesgo-UO'!I498</f>
        <v>No cumplimiento de los cronogramas establecidos en la contratación de obras y servicios</v>
      </c>
      <c r="H497" s="332"/>
      <c r="I497" s="385"/>
      <c r="J497" s="204" t="str">
        <f>'01-Mapa de riesgo-UO'!AW498</f>
        <v>REDUCIR</v>
      </c>
      <c r="K497" s="332"/>
      <c r="L497" s="324"/>
      <c r="M497" s="324"/>
      <c r="N497" s="324"/>
      <c r="O497" s="324"/>
      <c r="P497" s="324"/>
      <c r="Q497" s="324"/>
      <c r="R497" s="324"/>
      <c r="S497" s="324"/>
    </row>
    <row r="498" spans="1:19" ht="88.5" hidden="1" customHeight="1" x14ac:dyDescent="0.2">
      <c r="A498" s="324"/>
      <c r="B498" s="332"/>
      <c r="C498" s="332"/>
      <c r="D498" s="332"/>
      <c r="E498" s="332"/>
      <c r="F498" s="332"/>
      <c r="G498" s="52" t="str">
        <f>'01-Mapa de riesgo-UO'!I499</f>
        <v xml:space="preserve">Falta de revisión y atención a la ejecución a las observaciones presentadas por los contratistas en mantenimiento de equipos </v>
      </c>
      <c r="H498" s="332"/>
      <c r="I498" s="385"/>
      <c r="J498" s="204" t="str">
        <f>'01-Mapa de riesgo-UO'!AW499</f>
        <v>REDUCIR</v>
      </c>
      <c r="K498" s="332"/>
      <c r="L498" s="324"/>
      <c r="M498" s="324"/>
      <c r="N498" s="324"/>
      <c r="O498" s="324"/>
      <c r="P498" s="324"/>
      <c r="Q498" s="324"/>
      <c r="R498" s="324"/>
      <c r="S498" s="324"/>
    </row>
    <row r="499" spans="1:19" ht="88.5" hidden="1" customHeight="1" x14ac:dyDescent="0.2">
      <c r="A499" s="324">
        <v>164</v>
      </c>
      <c r="B499" s="332" t="str">
        <f>'01-Mapa de riesgo-UO'!D500</f>
        <v>ADMINISTRACIÓN_INSTITUCIONAL</v>
      </c>
      <c r="C499" s="33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204" t="str">
        <f>'01-Mapa de riesgo-UO'!AW500</f>
        <v>ASUMIR</v>
      </c>
      <c r="K499" s="332" t="str">
        <f t="shared" si="26"/>
        <v>NO</v>
      </c>
      <c r="L499" s="324"/>
      <c r="M499" s="324"/>
      <c r="N499" s="324"/>
      <c r="O499" s="324"/>
      <c r="P499" s="324"/>
      <c r="Q499" s="324"/>
      <c r="R499" s="324"/>
      <c r="S499" s="324"/>
    </row>
    <row r="500" spans="1:19" ht="88.5" hidden="1" customHeight="1" x14ac:dyDescent="0.2">
      <c r="A500" s="324"/>
      <c r="B500" s="332"/>
      <c r="C500" s="332"/>
      <c r="D500" s="332"/>
      <c r="E500" s="332"/>
      <c r="F500" s="332"/>
      <c r="G500" s="52" t="str">
        <f>'01-Mapa de riesgo-UO'!I501</f>
        <v>Falta de seguimiento al tramite de pago a proveedores.</v>
      </c>
      <c r="H500" s="332"/>
      <c r="I500" s="385"/>
      <c r="J500" s="204" t="str">
        <f>'01-Mapa de riesgo-UO'!AW501</f>
        <v>ASUMIR</v>
      </c>
      <c r="K500" s="332"/>
      <c r="L500" s="324"/>
      <c r="M500" s="324"/>
      <c r="N500" s="324"/>
      <c r="O500" s="324"/>
      <c r="P500" s="324"/>
      <c r="Q500" s="324"/>
      <c r="R500" s="324"/>
      <c r="S500" s="324"/>
    </row>
    <row r="501" spans="1:19" ht="88.5" hidden="1" customHeight="1" x14ac:dyDescent="0.2">
      <c r="A501" s="324"/>
      <c r="B501" s="332"/>
      <c r="C501" s="332"/>
      <c r="D501" s="332"/>
      <c r="E501" s="332"/>
      <c r="F501" s="332"/>
      <c r="G501" s="52" t="str">
        <f>'01-Mapa de riesgo-UO'!I502</f>
        <v xml:space="preserve">Diligenciamiento oportuno del acta de recibido a satisfaccion por de los supervisores </v>
      </c>
      <c r="H501" s="332"/>
      <c r="I501" s="385"/>
      <c r="J501" s="204" t="str">
        <f>'01-Mapa de riesgo-UO'!AW502</f>
        <v>ASUMIR</v>
      </c>
      <c r="K501" s="332"/>
      <c r="L501" s="324"/>
      <c r="M501" s="324"/>
      <c r="N501" s="324"/>
      <c r="O501" s="324"/>
      <c r="P501" s="324"/>
      <c r="Q501" s="324"/>
      <c r="R501" s="324"/>
      <c r="S501" s="324"/>
    </row>
    <row r="502" spans="1:19" ht="88.5" hidden="1" customHeight="1" x14ac:dyDescent="0.2">
      <c r="A502" s="324">
        <v>165</v>
      </c>
      <c r="B502" s="332" t="str">
        <f>'01-Mapa de riesgo-UO'!D503</f>
        <v>ADMINISTRACIÓN_INSTITUCIONAL</v>
      </c>
      <c r="C502" s="33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204" t="str">
        <f>'01-Mapa de riesgo-UO'!AW503</f>
        <v>ASUMIR</v>
      </c>
      <c r="K502" s="332" t="str">
        <f t="shared" si="26"/>
        <v>NO</v>
      </c>
      <c r="L502" s="324"/>
      <c r="M502" s="324"/>
      <c r="N502" s="324"/>
      <c r="O502" s="324"/>
      <c r="P502" s="324"/>
      <c r="Q502" s="324"/>
      <c r="R502" s="324"/>
      <c r="S502" s="324"/>
    </row>
    <row r="503" spans="1:19" ht="88.5" hidden="1" customHeight="1" x14ac:dyDescent="0.2">
      <c r="A503" s="324"/>
      <c r="B503" s="332"/>
      <c r="C503" s="332"/>
      <c r="D503" s="332"/>
      <c r="E503" s="332"/>
      <c r="F503" s="332"/>
      <c r="G503" s="52" t="str">
        <f>'01-Mapa de riesgo-UO'!I504</f>
        <v xml:space="preserve">Daños ocurridos en la red hidráulica al interior del campus que imposibiliten el suministro de agua. </v>
      </c>
      <c r="H503" s="332"/>
      <c r="I503" s="385"/>
      <c r="J503" s="204" t="str">
        <f>'01-Mapa de riesgo-UO'!AW504</f>
        <v>ASUMIR</v>
      </c>
      <c r="K503" s="332"/>
      <c r="L503" s="324"/>
      <c r="M503" s="324"/>
      <c r="N503" s="324"/>
      <c r="O503" s="324"/>
      <c r="P503" s="324"/>
      <c r="Q503" s="324"/>
      <c r="R503" s="324"/>
      <c r="S503" s="324"/>
    </row>
    <row r="504" spans="1:19" ht="88.5" hidden="1" customHeight="1" x14ac:dyDescent="0.2">
      <c r="A504" s="324"/>
      <c r="B504" s="332"/>
      <c r="C504" s="332"/>
      <c r="D504" s="332"/>
      <c r="E504" s="332"/>
      <c r="F504" s="332"/>
      <c r="G504" s="52" t="str">
        <f>'01-Mapa de riesgo-UO'!I505</f>
        <v xml:space="preserve">Falta de suministro de agua prolongado por parte del prestador del servicio, por daños ocurridos en la red hidráulica  externa </v>
      </c>
      <c r="H504" s="332"/>
      <c r="I504" s="385"/>
      <c r="J504" s="204" t="str">
        <f>'01-Mapa de riesgo-UO'!AW505</f>
        <v>ASUMIR</v>
      </c>
      <c r="K504" s="332"/>
      <c r="L504" s="324"/>
      <c r="M504" s="324"/>
      <c r="N504" s="324"/>
      <c r="O504" s="324"/>
      <c r="P504" s="324"/>
      <c r="Q504" s="324"/>
      <c r="R504" s="324"/>
      <c r="S504" s="324"/>
    </row>
    <row r="505" spans="1:19" ht="88.5" hidden="1" customHeight="1" x14ac:dyDescent="0.2">
      <c r="A505" s="324">
        <v>166</v>
      </c>
      <c r="B505" s="332" t="str">
        <f>'01-Mapa de riesgo-UO'!D506</f>
        <v>INVESTIGACIÓN_E_INNOVACIÓN</v>
      </c>
      <c r="C505" s="33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32" t="str">
        <f t="shared" si="26"/>
        <v>Si el proceso lo requiere</v>
      </c>
      <c r="L505" s="324"/>
      <c r="M505" s="324"/>
      <c r="N505" s="324"/>
      <c r="O505" s="324"/>
      <c r="P505" s="324"/>
      <c r="Q505" s="324"/>
      <c r="R505" s="324"/>
      <c r="S505" s="324"/>
    </row>
    <row r="506" spans="1:19" ht="88.5" hidden="1" customHeight="1" x14ac:dyDescent="0.2">
      <c r="A506" s="324"/>
      <c r="B506" s="332"/>
      <c r="C506" s="332"/>
      <c r="D506" s="332"/>
      <c r="E506" s="332"/>
      <c r="F506" s="332"/>
      <c r="G506" s="52" t="str">
        <f>'01-Mapa de riesgo-UO'!I507</f>
        <v xml:space="preserve">Falta de financiación externa o interna para el fortalecimiento de los Grupos de Investigación. </v>
      </c>
      <c r="H506" s="332"/>
      <c r="I506" s="385"/>
      <c r="J506" s="204">
        <f>'01-Mapa de riesgo-UO'!AW507</f>
        <v>0</v>
      </c>
      <c r="K506" s="332"/>
      <c r="L506" s="324"/>
      <c r="M506" s="324"/>
      <c r="N506" s="324"/>
      <c r="O506" s="324"/>
      <c r="P506" s="324"/>
      <c r="Q506" s="324"/>
      <c r="R506" s="324"/>
      <c r="S506" s="324"/>
    </row>
    <row r="507" spans="1:19" ht="88.5" hidden="1" customHeight="1" x14ac:dyDescent="0.2">
      <c r="A507" s="324"/>
      <c r="B507" s="332"/>
      <c r="C507" s="332"/>
      <c r="D507" s="332"/>
      <c r="E507" s="332"/>
      <c r="F507" s="332"/>
      <c r="G507" s="52" t="str">
        <f>'01-Mapa de riesgo-UO'!I508</f>
        <v xml:space="preserve">Desactualización de procedimientos y reglamentación interna relacionada a los Grupos de Investigación. </v>
      </c>
      <c r="H507" s="332"/>
      <c r="I507" s="385"/>
      <c r="J507" s="204">
        <f>'01-Mapa de riesgo-UO'!AW508</f>
        <v>0</v>
      </c>
      <c r="K507" s="332"/>
      <c r="L507" s="324"/>
      <c r="M507" s="324"/>
      <c r="N507" s="324"/>
      <c r="O507" s="324"/>
      <c r="P507" s="324"/>
      <c r="Q507" s="324"/>
      <c r="R507" s="324"/>
      <c r="S507" s="324"/>
    </row>
    <row r="508" spans="1:19" ht="88.5" hidden="1" customHeight="1" x14ac:dyDescent="0.2">
      <c r="A508" s="324">
        <v>167</v>
      </c>
      <c r="B508" s="332" t="str">
        <f>'01-Mapa de riesgo-UO'!D509</f>
        <v>EXTENSIÓN_PROYECCIÓN_SOCIAL</v>
      </c>
      <c r="C508" s="33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204" t="str">
        <f>'01-Mapa de riesgo-UO'!AW509</f>
        <v>ASUMIR</v>
      </c>
      <c r="K508" s="332" t="str">
        <f t="shared" si="26"/>
        <v>NO</v>
      </c>
      <c r="L508" s="324"/>
      <c r="M508" s="324"/>
      <c r="N508" s="324"/>
      <c r="O508" s="324"/>
      <c r="P508" s="324"/>
      <c r="Q508" s="324"/>
      <c r="R508" s="324"/>
      <c r="S508" s="324"/>
    </row>
    <row r="509" spans="1:19" ht="88.5" hidden="1" customHeight="1" x14ac:dyDescent="0.2">
      <c r="A509" s="324"/>
      <c r="B509" s="332"/>
      <c r="C509" s="332"/>
      <c r="D509" s="332"/>
      <c r="E509" s="332"/>
      <c r="F509" s="332"/>
      <c r="G509" s="52">
        <f>'01-Mapa de riesgo-UO'!I510</f>
        <v>0</v>
      </c>
      <c r="H509" s="332"/>
      <c r="I509" s="385"/>
      <c r="J509" s="204" t="str">
        <f>'01-Mapa de riesgo-UO'!AW510</f>
        <v>ASUMIR</v>
      </c>
      <c r="K509" s="332"/>
      <c r="L509" s="324"/>
      <c r="M509" s="324"/>
      <c r="N509" s="324"/>
      <c r="O509" s="324"/>
      <c r="P509" s="324"/>
      <c r="Q509" s="324"/>
      <c r="R509" s="324"/>
      <c r="S509" s="324"/>
    </row>
    <row r="510" spans="1:19" ht="88.5" hidden="1" customHeight="1" x14ac:dyDescent="0.2">
      <c r="A510" s="324"/>
      <c r="B510" s="332"/>
      <c r="C510" s="332"/>
      <c r="D510" s="332"/>
      <c r="E510" s="332"/>
      <c r="F510" s="332"/>
      <c r="G510" s="52">
        <f>'01-Mapa de riesgo-UO'!I511</f>
        <v>0</v>
      </c>
      <c r="H510" s="332"/>
      <c r="I510" s="385"/>
      <c r="J510" s="204" t="str">
        <f>'01-Mapa de riesgo-UO'!AW511</f>
        <v>ASUMIR</v>
      </c>
      <c r="K510" s="332"/>
      <c r="L510" s="324"/>
      <c r="M510" s="324"/>
      <c r="N510" s="324"/>
      <c r="O510" s="324"/>
      <c r="P510" s="324"/>
      <c r="Q510" s="324"/>
      <c r="R510" s="324"/>
      <c r="S510" s="324"/>
    </row>
    <row r="511" spans="1:19" ht="88.5" hidden="1" customHeight="1" x14ac:dyDescent="0.2">
      <c r="A511" s="324">
        <v>168</v>
      </c>
      <c r="B511" s="332" t="str">
        <f>'01-Mapa de riesgo-UO'!D512</f>
        <v>INVESTIGACIÓN_E_INNOVACIÓN</v>
      </c>
      <c r="C511" s="33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32" t="str">
        <f t="shared" si="26"/>
        <v>NO</v>
      </c>
      <c r="L511" s="324"/>
      <c r="M511" s="324"/>
      <c r="N511" s="324"/>
      <c r="O511" s="324"/>
      <c r="P511" s="324"/>
      <c r="Q511" s="324"/>
      <c r="R511" s="324"/>
      <c r="S511" s="324"/>
    </row>
    <row r="512" spans="1:19" ht="88.5" hidden="1" customHeight="1" x14ac:dyDescent="0.2">
      <c r="A512" s="324"/>
      <c r="B512" s="332"/>
      <c r="C512" s="332"/>
      <c r="D512" s="332"/>
      <c r="E512" s="332"/>
      <c r="F512" s="332"/>
      <c r="G512" s="52">
        <f>'01-Mapa de riesgo-UO'!I513</f>
        <v>0</v>
      </c>
      <c r="H512" s="332"/>
      <c r="I512" s="385"/>
      <c r="J512" s="204" t="str">
        <f>'01-Mapa de riesgo-UO'!AW513</f>
        <v>ASUMIR</v>
      </c>
      <c r="K512" s="332"/>
      <c r="L512" s="324"/>
      <c r="M512" s="324"/>
      <c r="N512" s="324"/>
      <c r="O512" s="324"/>
      <c r="P512" s="324"/>
      <c r="Q512" s="324"/>
      <c r="R512" s="324"/>
      <c r="S512" s="324"/>
    </row>
    <row r="513" spans="1:19" ht="88.5" hidden="1" customHeight="1" x14ac:dyDescent="0.2">
      <c r="A513" s="324"/>
      <c r="B513" s="332"/>
      <c r="C513" s="332"/>
      <c r="D513" s="332"/>
      <c r="E513" s="332"/>
      <c r="F513" s="332"/>
      <c r="G513" s="52">
        <f>'01-Mapa de riesgo-UO'!I514</f>
        <v>0</v>
      </c>
      <c r="H513" s="332"/>
      <c r="I513" s="385"/>
      <c r="J513" s="204" t="str">
        <f>'01-Mapa de riesgo-UO'!AW514</f>
        <v>ASUMIR</v>
      </c>
      <c r="K513" s="332"/>
      <c r="L513" s="324"/>
      <c r="M513" s="324"/>
      <c r="N513" s="324"/>
      <c r="O513" s="324"/>
      <c r="P513" s="324"/>
      <c r="Q513" s="324"/>
      <c r="R513" s="324"/>
      <c r="S513" s="324"/>
    </row>
    <row r="514" spans="1:19" ht="88.5" hidden="1" customHeight="1" x14ac:dyDescent="0.2">
      <c r="A514" s="324">
        <v>169</v>
      </c>
      <c r="B514" s="332" t="str">
        <f>'01-Mapa de riesgo-UO'!D515</f>
        <v>INVESTIGACIÓN_E_INNOVACIÓN</v>
      </c>
      <c r="C514" s="33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32" t="str">
        <f t="shared" si="26"/>
        <v>NO</v>
      </c>
      <c r="L514" s="324"/>
      <c r="M514" s="324"/>
      <c r="N514" s="324"/>
      <c r="O514" s="324"/>
      <c r="P514" s="324"/>
      <c r="Q514" s="324"/>
      <c r="R514" s="324"/>
      <c r="S514" s="324"/>
    </row>
    <row r="515" spans="1:19" ht="88.5" hidden="1" customHeight="1" x14ac:dyDescent="0.2">
      <c r="A515" s="324"/>
      <c r="B515" s="332"/>
      <c r="C515" s="332"/>
      <c r="D515" s="332"/>
      <c r="E515" s="332"/>
      <c r="F515" s="332"/>
      <c r="G515" s="52" t="str">
        <f>'01-Mapa de riesgo-UO'!I516</f>
        <v>Cambios en la normatividad que dificulten el proceso de transferencia de los activos de conocimiento</v>
      </c>
      <c r="H515" s="332"/>
      <c r="I515" s="385"/>
      <c r="J515" s="204" t="str">
        <f>'01-Mapa de riesgo-UO'!AW516</f>
        <v>ASUMIR</v>
      </c>
      <c r="K515" s="332"/>
      <c r="L515" s="324"/>
      <c r="M515" s="324"/>
      <c r="N515" s="324"/>
      <c r="O515" s="324"/>
      <c r="P515" s="324"/>
      <c r="Q515" s="324"/>
      <c r="R515" s="324"/>
      <c r="S515" s="324"/>
    </row>
    <row r="516" spans="1:19" ht="88.5" hidden="1" customHeight="1" x14ac:dyDescent="0.2">
      <c r="A516" s="324"/>
      <c r="B516" s="332"/>
      <c r="C516" s="332"/>
      <c r="D516" s="332"/>
      <c r="E516" s="332"/>
      <c r="F516" s="332"/>
      <c r="G516" s="52" t="str">
        <f>'01-Mapa de riesgo-UO'!I517</f>
        <v xml:space="preserve">Incipiente presupuesto para financiar convocatorias de desarrollo tecnológico e innovación </v>
      </c>
      <c r="H516" s="332"/>
      <c r="I516" s="385"/>
      <c r="J516" s="204" t="str">
        <f>'01-Mapa de riesgo-UO'!AW517</f>
        <v>ASUMIR</v>
      </c>
      <c r="K516" s="332"/>
      <c r="L516" s="324"/>
      <c r="M516" s="324"/>
      <c r="N516" s="324"/>
      <c r="O516" s="324"/>
      <c r="P516" s="324"/>
      <c r="Q516" s="324"/>
      <c r="R516" s="324"/>
      <c r="S516" s="324"/>
    </row>
    <row r="517" spans="1:19" ht="88.5" hidden="1" customHeight="1" x14ac:dyDescent="0.2">
      <c r="A517" s="324">
        <v>170</v>
      </c>
      <c r="B517" s="332" t="str">
        <f>'01-Mapa de riesgo-UO'!D518</f>
        <v>ADMINISTRACIÓN_INSTITUCIONAL</v>
      </c>
      <c r="C517" s="33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32" t="str">
        <f t="shared" si="26"/>
        <v>NO</v>
      </c>
      <c r="L517" s="324"/>
      <c r="M517" s="324"/>
      <c r="N517" s="324"/>
      <c r="O517" s="324"/>
      <c r="P517" s="324"/>
      <c r="Q517" s="324"/>
      <c r="R517" s="324"/>
      <c r="S517" s="324"/>
    </row>
    <row r="518" spans="1:19" ht="88.5" hidden="1" customHeight="1" x14ac:dyDescent="0.2">
      <c r="A518" s="324"/>
      <c r="B518" s="332"/>
      <c r="C518" s="332"/>
      <c r="D518" s="332"/>
      <c r="E518" s="332"/>
      <c r="F518" s="332"/>
      <c r="G518" s="52" t="str">
        <f>'01-Mapa de riesgo-UO'!I519</f>
        <v xml:space="preserve">Omisión de la socialización de lineamientos de publicación para emisora, campus y redes sociales. </v>
      </c>
      <c r="H518" s="332"/>
      <c r="I518" s="385"/>
      <c r="J518" s="204" t="str">
        <f>'01-Mapa de riesgo-UO'!AW519</f>
        <v>REDUCIR</v>
      </c>
      <c r="K518" s="332"/>
      <c r="L518" s="324"/>
      <c r="M518" s="324"/>
      <c r="N518" s="324"/>
      <c r="O518" s="324"/>
      <c r="P518" s="324"/>
      <c r="Q518" s="324"/>
      <c r="R518" s="324"/>
      <c r="S518" s="324"/>
    </row>
    <row r="519" spans="1:19" ht="88.5" hidden="1" customHeight="1" x14ac:dyDescent="0.2">
      <c r="A519" s="324"/>
      <c r="B519" s="332"/>
      <c r="C519" s="332"/>
      <c r="D519" s="332"/>
      <c r="E519" s="332"/>
      <c r="F519" s="332"/>
      <c r="G519" s="52">
        <f>'01-Mapa de riesgo-UO'!I520</f>
        <v>0</v>
      </c>
      <c r="H519" s="332"/>
      <c r="I519" s="385"/>
      <c r="J519" s="204">
        <f>'01-Mapa de riesgo-UO'!AW520</f>
        <v>0</v>
      </c>
      <c r="K519" s="332"/>
      <c r="L519" s="324"/>
      <c r="M519" s="324"/>
      <c r="N519" s="324"/>
      <c r="O519" s="324"/>
      <c r="P519" s="324"/>
      <c r="Q519" s="324"/>
      <c r="R519" s="324"/>
      <c r="S519" s="324"/>
    </row>
    <row r="520" spans="1:19" ht="88.5" hidden="1" customHeight="1" x14ac:dyDescent="0.2">
      <c r="A520" s="324">
        <v>171</v>
      </c>
      <c r="B520" s="332" t="str">
        <f>'01-Mapa de riesgo-UO'!D521</f>
        <v>ADMINISTRACIÓN_INSTITUCIONAL</v>
      </c>
      <c r="C520" s="33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204">
        <f>'01-Mapa de riesgo-UO'!AW521</f>
        <v>0</v>
      </c>
      <c r="K520" s="332" t="str">
        <f t="shared" si="26"/>
        <v>Si el proceso lo requiere</v>
      </c>
      <c r="L520" s="324"/>
      <c r="M520" s="324"/>
      <c r="N520" s="324"/>
      <c r="O520" s="324"/>
      <c r="P520" s="324"/>
      <c r="Q520" s="324"/>
      <c r="R520" s="324"/>
      <c r="S520" s="324"/>
    </row>
    <row r="521" spans="1:19" ht="88.5" hidden="1" customHeight="1" x14ac:dyDescent="0.2">
      <c r="A521" s="324"/>
      <c r="B521" s="332"/>
      <c r="C521" s="332"/>
      <c r="D521" s="332"/>
      <c r="E521" s="332"/>
      <c r="F521" s="332"/>
      <c r="G521" s="52" t="str">
        <f>'01-Mapa de riesgo-UO'!I522</f>
        <v>Falta de directrices, en cuanto a la centralización de las comunicaciones a través de un unico canal</v>
      </c>
      <c r="H521" s="332"/>
      <c r="I521" s="385"/>
      <c r="J521" s="204">
        <f>'01-Mapa de riesgo-UO'!AW522</f>
        <v>0</v>
      </c>
      <c r="K521" s="332"/>
      <c r="L521" s="324"/>
      <c r="M521" s="324"/>
      <c r="N521" s="324"/>
      <c r="O521" s="324"/>
      <c r="P521" s="324"/>
      <c r="Q521" s="324"/>
      <c r="R521" s="324"/>
      <c r="S521" s="324"/>
    </row>
    <row r="522" spans="1:19" ht="88.5" hidden="1" customHeight="1" x14ac:dyDescent="0.2">
      <c r="A522" s="324"/>
      <c r="B522" s="332"/>
      <c r="C522" s="332"/>
      <c r="D522" s="332"/>
      <c r="E522" s="332"/>
      <c r="F522" s="332"/>
      <c r="G522" s="52" t="str">
        <f>'01-Mapa de riesgo-UO'!I523</f>
        <v>Comunicaciones externas desviadas de la realidad, por actores externos y sus motivaciones personales</v>
      </c>
      <c r="H522" s="332"/>
      <c r="I522" s="385"/>
      <c r="J522" s="204" t="str">
        <f>'01-Mapa de riesgo-UO'!AW523</f>
        <v>TRANSFERIR</v>
      </c>
      <c r="K522" s="332"/>
      <c r="L522" s="324"/>
      <c r="M522" s="324"/>
      <c r="N522" s="324"/>
      <c r="O522" s="324"/>
      <c r="P522" s="324"/>
      <c r="Q522" s="324"/>
      <c r="R522" s="324"/>
      <c r="S522" s="324"/>
    </row>
    <row r="523" spans="1:19" ht="88.5" hidden="1" customHeight="1" x14ac:dyDescent="0.2">
      <c r="A523" s="324">
        <v>172</v>
      </c>
      <c r="B523" s="332" t="str">
        <f>'01-Mapa de riesgo-UO'!D524</f>
        <v>ADMINISTRACIÓN_INSTITUCIONAL</v>
      </c>
      <c r="C523" s="33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204">
        <f>'01-Mapa de riesgo-UO'!AW524</f>
        <v>0</v>
      </c>
      <c r="K523" s="332" t="str">
        <f t="shared" si="26"/>
        <v>Si el proceso lo requiere</v>
      </c>
      <c r="L523" s="324"/>
      <c r="M523" s="324"/>
      <c r="N523" s="324"/>
      <c r="O523" s="324"/>
      <c r="P523" s="324"/>
      <c r="Q523" s="324"/>
      <c r="R523" s="324"/>
      <c r="S523" s="324"/>
    </row>
    <row r="524" spans="1:19" ht="88.5" hidden="1" customHeight="1" x14ac:dyDescent="0.2">
      <c r="A524" s="324"/>
      <c r="B524" s="332"/>
      <c r="C524" s="332"/>
      <c r="D524" s="332"/>
      <c r="E524" s="332"/>
      <c r="F524" s="332"/>
      <c r="G524" s="52" t="str">
        <f>'01-Mapa de riesgo-UO'!I525</f>
        <v>Falta de ética al interior de la Universidad</v>
      </c>
      <c r="H524" s="332"/>
      <c r="I524" s="385"/>
      <c r="J524" s="204">
        <f>'01-Mapa de riesgo-UO'!AW525</f>
        <v>0</v>
      </c>
      <c r="K524" s="332"/>
      <c r="L524" s="324"/>
      <c r="M524" s="324"/>
      <c r="N524" s="324"/>
      <c r="O524" s="324"/>
      <c r="P524" s="324"/>
      <c r="Q524" s="324"/>
      <c r="R524" s="324"/>
      <c r="S524" s="324"/>
    </row>
    <row r="525" spans="1:19" ht="88.5" hidden="1" customHeight="1" x14ac:dyDescent="0.2">
      <c r="A525" s="324"/>
      <c r="B525" s="332"/>
      <c r="C525" s="332"/>
      <c r="D525" s="332"/>
      <c r="E525" s="332"/>
      <c r="F525" s="332"/>
      <c r="G525" s="52" t="str">
        <f>'01-Mapa de riesgo-UO'!I526</f>
        <v>Falta de directrices, en cuanto a la centralización de las comunicaciones a través de un único canal</v>
      </c>
      <c r="H525" s="332"/>
      <c r="I525" s="385"/>
      <c r="J525" s="204">
        <f>'01-Mapa de riesgo-UO'!AW526</f>
        <v>0</v>
      </c>
      <c r="K525" s="332"/>
      <c r="L525" s="324"/>
      <c r="M525" s="324"/>
      <c r="N525" s="324"/>
      <c r="O525" s="324"/>
      <c r="P525" s="324"/>
      <c r="Q525" s="324"/>
      <c r="R525" s="324"/>
      <c r="S525" s="324"/>
    </row>
    <row r="526" spans="1:19" ht="88.5" hidden="1" customHeight="1" x14ac:dyDescent="0.2">
      <c r="A526" s="324">
        <v>173</v>
      </c>
      <c r="B526" s="332" t="str">
        <f>'01-Mapa de riesgo-UO'!D527</f>
        <v>ADMINISTRACIÓN_INSTITUCIONAL</v>
      </c>
      <c r="C526" s="33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204">
        <f>'01-Mapa de riesgo-UO'!AW527</f>
        <v>0</v>
      </c>
      <c r="K526" s="332" t="str">
        <f t="shared" si="26"/>
        <v>Si el proceso lo requiere</v>
      </c>
      <c r="L526" s="324"/>
      <c r="M526" s="324"/>
      <c r="N526" s="324"/>
      <c r="O526" s="324"/>
      <c r="P526" s="324"/>
      <c r="Q526" s="324"/>
      <c r="R526" s="324"/>
      <c r="S526" s="324"/>
    </row>
    <row r="527" spans="1:19" ht="88.5" hidden="1" customHeight="1" x14ac:dyDescent="0.2">
      <c r="A527" s="324"/>
      <c r="B527" s="332"/>
      <c r="C527" s="332"/>
      <c r="D527" s="332"/>
      <c r="E527" s="332"/>
      <c r="F527" s="332"/>
      <c r="G527" s="52" t="str">
        <f>'01-Mapa de riesgo-UO'!I528</f>
        <v>Inexistencia de un formato para el consentimiento de uso de imagen</v>
      </c>
      <c r="H527" s="332"/>
      <c r="I527" s="385"/>
      <c r="J527" s="204" t="str">
        <f>'01-Mapa de riesgo-UO'!AW528</f>
        <v>REDUCIR</v>
      </c>
      <c r="K527" s="332"/>
      <c r="L527" s="324"/>
      <c r="M527" s="324"/>
      <c r="N527" s="324"/>
      <c r="O527" s="324"/>
      <c r="P527" s="324"/>
      <c r="Q527" s="324"/>
      <c r="R527" s="324"/>
      <c r="S527" s="324"/>
    </row>
    <row r="528" spans="1:19" ht="88.5" hidden="1" customHeight="1" x14ac:dyDescent="0.2">
      <c r="A528" s="324"/>
      <c r="B528" s="332"/>
      <c r="C528" s="332"/>
      <c r="D528" s="332"/>
      <c r="E528" s="332"/>
      <c r="F528" s="332"/>
      <c r="G528" s="52">
        <f>'01-Mapa de riesgo-UO'!I529</f>
        <v>0</v>
      </c>
      <c r="H528" s="332"/>
      <c r="I528" s="385"/>
      <c r="J528" s="204">
        <f>'01-Mapa de riesgo-UO'!AW529</f>
        <v>0</v>
      </c>
      <c r="K528" s="332"/>
      <c r="L528" s="324"/>
      <c r="M528" s="324"/>
      <c r="N528" s="324"/>
      <c r="O528" s="324"/>
      <c r="P528" s="324"/>
      <c r="Q528" s="324"/>
      <c r="R528" s="324"/>
      <c r="S528" s="324"/>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6Sl/QJzgXP/hYXkMiwRH1lgsNjVjCluseKG7OOISio+429ajUYCcxX/zqT1K/fZDxa4Co0gTX3KdaPGwhuhL8Q==" saltValue="WTyhB74CCAtGuEpMaxsGfA==" spinCount="100000" sheet="1" selectLockedCells="1" selectUnlockedCells="1"/>
  <autoFilter ref="A9:S528">
    <filterColumn colId="1">
      <filters>
        <filter val="DIRECCIONAMIENTO_INSTITUCIONAL"/>
      </filters>
    </filterColumn>
    <filterColumn colId="11" showButton="0"/>
    <filterColumn colId="12" showButton="0"/>
    <filterColumn colId="15" showButton="0"/>
    <filterColumn colId="16" showButton="0"/>
  </autoFilter>
  <mergeCells count="2269">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09" t="s">
        <v>67</v>
      </c>
      <c r="E2" s="409"/>
      <c r="F2" s="409"/>
      <c r="G2" s="409"/>
      <c r="H2" s="409"/>
      <c r="I2" s="409"/>
      <c r="J2" s="409"/>
      <c r="K2" s="409"/>
      <c r="L2" s="409"/>
      <c r="M2" s="409"/>
      <c r="N2" s="409"/>
      <c r="O2" s="409"/>
      <c r="P2" s="409"/>
      <c r="Q2" s="409"/>
      <c r="R2" s="409"/>
      <c r="S2" s="409"/>
      <c r="T2" s="409"/>
      <c r="U2" s="409"/>
      <c r="V2" s="409"/>
      <c r="W2" s="409"/>
      <c r="X2" s="409"/>
      <c r="Y2" s="409"/>
      <c r="Z2" s="409"/>
      <c r="AA2" s="253" t="s">
        <v>426</v>
      </c>
      <c r="AB2" s="254">
        <v>9</v>
      </c>
    </row>
    <row r="3" spans="1:29" s="220" customFormat="1" ht="21" customHeight="1" x14ac:dyDescent="0.2">
      <c r="A3" s="219"/>
      <c r="D3" s="409" t="s">
        <v>60</v>
      </c>
      <c r="E3" s="409"/>
      <c r="F3" s="409"/>
      <c r="G3" s="409"/>
      <c r="H3" s="409"/>
      <c r="I3" s="409"/>
      <c r="J3" s="409"/>
      <c r="K3" s="409"/>
      <c r="L3" s="409"/>
      <c r="M3" s="409"/>
      <c r="N3" s="409"/>
      <c r="O3" s="409"/>
      <c r="P3" s="409"/>
      <c r="Q3" s="409"/>
      <c r="R3" s="409"/>
      <c r="S3" s="409"/>
      <c r="T3" s="409"/>
      <c r="U3" s="409"/>
      <c r="V3" s="409"/>
      <c r="W3" s="409"/>
      <c r="X3" s="409"/>
      <c r="Y3" s="409"/>
      <c r="Z3" s="409"/>
      <c r="AA3" s="253" t="s">
        <v>427</v>
      </c>
      <c r="AB3" s="255">
        <v>45219</v>
      </c>
    </row>
    <row r="4" spans="1:29" s="220" customFormat="1" ht="21" customHeight="1" thickBot="1" x14ac:dyDescent="0.25">
      <c r="A4" s="139"/>
      <c r="B4" s="225"/>
      <c r="C4" s="225"/>
      <c r="D4" s="410"/>
      <c r="E4" s="410"/>
      <c r="F4" s="410"/>
      <c r="G4" s="410"/>
      <c r="H4" s="410"/>
      <c r="I4" s="410"/>
      <c r="J4" s="410"/>
      <c r="K4" s="410"/>
      <c r="L4" s="410"/>
      <c r="M4" s="410"/>
      <c r="N4" s="410"/>
      <c r="O4" s="410"/>
      <c r="P4" s="410"/>
      <c r="Q4" s="410"/>
      <c r="R4" s="410"/>
      <c r="S4" s="410"/>
      <c r="T4" s="410"/>
      <c r="U4" s="410"/>
      <c r="V4" s="410"/>
      <c r="W4" s="410"/>
      <c r="X4" s="410"/>
      <c r="Y4" s="410"/>
      <c r="Z4" s="41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13" t="str">
        <f>'01-Mapa de riesgo-UO'!A6:D6</f>
        <v>TIPO DE MAPA</v>
      </c>
      <c r="B6" s="414"/>
      <c r="C6" s="258"/>
      <c r="D6" s="418" t="str">
        <f>'01-Mapa de riesgo-UO'!E6</f>
        <v>PROCESOS</v>
      </c>
      <c r="E6" s="419"/>
      <c r="F6" s="419"/>
      <c r="G6" s="420"/>
      <c r="H6" s="259"/>
      <c r="I6" s="259"/>
      <c r="J6" s="259"/>
      <c r="K6" s="259"/>
      <c r="L6" s="411" t="s">
        <v>8</v>
      </c>
      <c r="M6" s="411"/>
      <c r="N6" s="416">
        <v>45505</v>
      </c>
      <c r="O6" s="417"/>
      <c r="P6" s="259"/>
      <c r="U6" s="259"/>
      <c r="V6" s="259"/>
      <c r="W6" s="261"/>
      <c r="X6" s="259"/>
    </row>
    <row r="7" spans="1:29" s="122" customFormat="1" ht="41.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41.25" customHeight="1" x14ac:dyDescent="0.2">
      <c r="A8" s="412" t="s">
        <v>54</v>
      </c>
      <c r="B8" s="412" t="s">
        <v>540</v>
      </c>
      <c r="C8" s="412" t="s">
        <v>541</v>
      </c>
      <c r="D8" s="412" t="s">
        <v>74</v>
      </c>
      <c r="E8" s="412"/>
      <c r="F8" s="412"/>
      <c r="G8" s="412"/>
      <c r="H8" s="412"/>
      <c r="I8" s="412" t="s">
        <v>72</v>
      </c>
      <c r="J8" s="412" t="s">
        <v>58</v>
      </c>
      <c r="K8" s="412"/>
      <c r="L8" s="412"/>
      <c r="M8" s="412" t="s">
        <v>57</v>
      </c>
      <c r="N8" s="412"/>
      <c r="O8" s="412"/>
      <c r="P8" s="412"/>
      <c r="Q8" s="412"/>
      <c r="R8" s="412"/>
      <c r="S8" s="412"/>
      <c r="T8" s="412"/>
      <c r="U8" s="412" t="s">
        <v>77</v>
      </c>
      <c r="V8" s="412"/>
      <c r="W8" s="412"/>
      <c r="X8" s="412"/>
      <c r="Y8" s="412"/>
      <c r="Z8" s="412"/>
      <c r="AA8" s="412"/>
      <c r="AB8" s="412" t="s">
        <v>19</v>
      </c>
    </row>
    <row r="9" spans="1:29" s="184" customFormat="1" ht="41.25" customHeight="1" x14ac:dyDescent="0.2">
      <c r="A9" s="412"/>
      <c r="B9" s="412"/>
      <c r="C9" s="412"/>
      <c r="D9" s="262" t="s">
        <v>70</v>
      </c>
      <c r="E9" s="262" t="s">
        <v>4</v>
      </c>
      <c r="F9" s="262" t="s">
        <v>0</v>
      </c>
      <c r="G9" s="262" t="s">
        <v>55</v>
      </c>
      <c r="H9" s="262" t="s">
        <v>32</v>
      </c>
      <c r="I9" s="412"/>
      <c r="J9" s="262" t="s">
        <v>62</v>
      </c>
      <c r="K9" s="262" t="s">
        <v>63</v>
      </c>
      <c r="L9" s="262" t="s">
        <v>461</v>
      </c>
      <c r="M9" s="262" t="s">
        <v>84</v>
      </c>
      <c r="N9" s="262" t="s">
        <v>387</v>
      </c>
      <c r="O9" s="262" t="s">
        <v>388</v>
      </c>
      <c r="P9" s="262" t="s">
        <v>59</v>
      </c>
      <c r="Q9" s="262" t="s">
        <v>389</v>
      </c>
      <c r="R9" s="262" t="s">
        <v>392</v>
      </c>
      <c r="S9" s="412" t="s">
        <v>462</v>
      </c>
      <c r="T9" s="412"/>
      <c r="U9" s="262" t="s">
        <v>268</v>
      </c>
      <c r="V9" s="262" t="s">
        <v>269</v>
      </c>
      <c r="W9" s="263" t="s">
        <v>270</v>
      </c>
      <c r="X9" s="412" t="s">
        <v>275</v>
      </c>
      <c r="Y9" s="412"/>
      <c r="Z9" s="412" t="s">
        <v>278</v>
      </c>
      <c r="AA9" s="412"/>
      <c r="AB9" s="412"/>
    </row>
    <row r="10" spans="1:29" ht="91.5" hidden="1"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332" t="str">
        <f xml:space="preserve"> '01-Mapa de riesgo-UO'!AU11</f>
        <v>Número de programas que no renuevan su registro calificado</v>
      </c>
      <c r="K10" s="405">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4" t="s">
        <v>2144</v>
      </c>
    </row>
    <row r="11" spans="1:29" ht="91.5" hidden="1" customHeight="1" x14ac:dyDescent="0.2">
      <c r="A11" s="324"/>
      <c r="B11" s="332"/>
      <c r="C11" s="402"/>
      <c r="D11" s="332"/>
      <c r="E11" s="332"/>
      <c r="F11" s="332"/>
      <c r="G11" s="52" t="str">
        <f>'01-Mapa de riesgo-UO'!I12</f>
        <v>Cambios de las normas que rigen los procesos de renovación de registro calificado</v>
      </c>
      <c r="H11" s="332"/>
      <c r="I11" s="385"/>
      <c r="J11" s="332"/>
      <c r="K11" s="405"/>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4"/>
    </row>
    <row r="12" spans="1:29" ht="91.5" hidden="1" customHeight="1" x14ac:dyDescent="0.2">
      <c r="A12" s="324"/>
      <c r="B12" s="332"/>
      <c r="C12" s="402"/>
      <c r="D12" s="332"/>
      <c r="E12" s="332"/>
      <c r="F12" s="332"/>
      <c r="G12" s="52">
        <f>'01-Mapa de riesgo-UO'!I13</f>
        <v>0</v>
      </c>
      <c r="H12" s="332"/>
      <c r="I12" s="385"/>
      <c r="J12" s="332"/>
      <c r="K12" s="405"/>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4"/>
    </row>
    <row r="13" spans="1:29" ht="91.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332" t="str">
        <f xml:space="preserve"> '01-Mapa de riesgo-UO'!AU14</f>
        <v># de grupos categorizados en Colciencias que bajan de categoría</v>
      </c>
      <c r="K13" s="405">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4" t="s">
        <v>2143</v>
      </c>
    </row>
    <row r="14" spans="1:29" ht="91.5" hidden="1" customHeight="1" x14ac:dyDescent="0.2">
      <c r="A14" s="324"/>
      <c r="B14" s="332"/>
      <c r="C14" s="402"/>
      <c r="D14" s="332"/>
      <c r="E14" s="332"/>
      <c r="F14" s="332"/>
      <c r="G14" s="52" t="str">
        <f>'01-Mapa de riesgo-UO'!I15</f>
        <v>Desactualización de la información del Grupo de Investigación en la plataforma de Colciencias</v>
      </c>
      <c r="H14" s="332"/>
      <c r="I14" s="385"/>
      <c r="J14" s="332"/>
      <c r="K14" s="405"/>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4"/>
      <c r="AC14" s="422"/>
    </row>
    <row r="15" spans="1:29" ht="91.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385"/>
      <c r="J15" s="332"/>
      <c r="K15" s="405"/>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4"/>
      <c r="AC15" s="422"/>
    </row>
    <row r="16" spans="1:29" ht="91.5" hidden="1"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332" t="str">
        <f>'01-Mapa de riesgo-UO'!AU17</f>
        <v># de proyectos de extensión generados y sistematizados</v>
      </c>
      <c r="K16" s="406">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4" t="s">
        <v>2144</v>
      </c>
    </row>
    <row r="17" spans="1:28" ht="91.5" hidden="1" customHeight="1" x14ac:dyDescent="0.2">
      <c r="A17" s="324"/>
      <c r="B17" s="332"/>
      <c r="C17" s="402"/>
      <c r="D17" s="332"/>
      <c r="E17" s="332"/>
      <c r="F17" s="332"/>
      <c r="G17" s="52" t="str">
        <f>'01-Mapa de riesgo-UO'!I18</f>
        <v>Desinteres por formular o participar en las actividades de extensión de la facultad y la universidad</v>
      </c>
      <c r="H17" s="332"/>
      <c r="I17" s="385"/>
      <c r="J17" s="332"/>
      <c r="K17" s="405"/>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4"/>
    </row>
    <row r="18" spans="1:28" ht="91.5" hidden="1" customHeight="1" x14ac:dyDescent="0.2">
      <c r="A18" s="324"/>
      <c r="B18" s="332"/>
      <c r="C18" s="402"/>
      <c r="D18" s="332"/>
      <c r="E18" s="332"/>
      <c r="F18" s="332"/>
      <c r="G18" s="52" t="str">
        <f>'01-Mapa de riesgo-UO'!I19</f>
        <v xml:space="preserve">Falta de registro de la información de extensión que realiza la Facultad </v>
      </c>
      <c r="H18" s="332"/>
      <c r="I18" s="385"/>
      <c r="J18" s="332"/>
      <c r="K18" s="405"/>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4"/>
    </row>
    <row r="19" spans="1:28" ht="91.5" hidden="1"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332" t="str">
        <f>'01-Mapa de riesgo-UO'!AU20</f>
        <v>(#de proyectos con deficti/ total  proyedtos) * 100%</v>
      </c>
      <c r="K19" s="405">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4" t="s">
        <v>2143</v>
      </c>
    </row>
    <row r="20" spans="1:28" ht="91.5" hidden="1" customHeight="1" x14ac:dyDescent="0.2">
      <c r="A20" s="324"/>
      <c r="B20" s="332"/>
      <c r="C20" s="402"/>
      <c r="D20" s="332"/>
      <c r="E20" s="332"/>
      <c r="F20" s="332"/>
      <c r="G20" s="52" t="str">
        <f>'01-Mapa de riesgo-UO'!I21</f>
        <v>Presupuestos con gastos por encima del punto de equilibrio</v>
      </c>
      <c r="H20" s="332"/>
      <c r="I20" s="385"/>
      <c r="J20" s="332"/>
      <c r="K20" s="405"/>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4"/>
    </row>
    <row r="21" spans="1:28" ht="91.5" hidden="1" customHeight="1" x14ac:dyDescent="0.2">
      <c r="A21" s="324"/>
      <c r="B21" s="332"/>
      <c r="C21" s="402"/>
      <c r="D21" s="332"/>
      <c r="E21" s="332"/>
      <c r="F21" s="332"/>
      <c r="G21" s="52" t="str">
        <f>'01-Mapa de riesgo-UO'!I22</f>
        <v>Sobrecarga de trabajo en docentes que realizan labores de coordinación y ejecución de proyectos</v>
      </c>
      <c r="H21" s="332"/>
      <c r="I21" s="385"/>
      <c r="J21" s="332"/>
      <c r="K21" s="405"/>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4"/>
    </row>
    <row r="22" spans="1:28" ht="91.5" hidden="1"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332" t="str">
        <f>'01-Mapa de riesgo-UO'!AU23</f>
        <v>(# de docentes de planta en cargos administrativos y jubilados)/ Total  de docentes  de planta</v>
      </c>
      <c r="K22" s="405">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4" t="s">
        <v>2149</v>
      </c>
    </row>
    <row r="23" spans="1:28" ht="91.5" hidden="1" customHeight="1" x14ac:dyDescent="0.2">
      <c r="A23" s="324"/>
      <c r="B23" s="332"/>
      <c r="C23" s="402"/>
      <c r="D23" s="332"/>
      <c r="E23" s="332"/>
      <c r="F23" s="332"/>
      <c r="G23" s="52" t="str">
        <f>'01-Mapa de riesgo-UO'!I24</f>
        <v>Jubilación de docentes que no han sido reemplazados</v>
      </c>
      <c r="H23" s="332"/>
      <c r="I23" s="385"/>
      <c r="J23" s="332"/>
      <c r="K23" s="405"/>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4"/>
    </row>
    <row r="24" spans="1:28" ht="91.5" hidden="1" customHeight="1" x14ac:dyDescent="0.2">
      <c r="A24" s="324"/>
      <c r="B24" s="332"/>
      <c r="C24" s="402"/>
      <c r="D24" s="332"/>
      <c r="E24" s="332"/>
      <c r="F24" s="332"/>
      <c r="G24" s="52">
        <f>'01-Mapa de riesgo-UO'!I25</f>
        <v>0</v>
      </c>
      <c r="H24" s="332"/>
      <c r="I24" s="385"/>
      <c r="J24" s="332"/>
      <c r="K24" s="405"/>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4"/>
    </row>
    <row r="25" spans="1:28" ht="91.5" hidden="1"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332" t="str">
        <f>'01-Mapa de riesgo-UO'!AU26</f>
        <v>Número de programas priorizados/Número de programas reacreditados</v>
      </c>
      <c r="K25" s="421">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4" t="s">
        <v>2144</v>
      </c>
    </row>
    <row r="26" spans="1:28" ht="91.5" hidden="1" customHeight="1" x14ac:dyDescent="0.2">
      <c r="A26" s="324"/>
      <c r="B26" s="332"/>
      <c r="C26" s="402"/>
      <c r="D26" s="332"/>
      <c r="E26" s="332"/>
      <c r="F26" s="332"/>
      <c r="G26" s="52">
        <f>'01-Mapa de riesgo-UO'!I27</f>
        <v>0</v>
      </c>
      <c r="H26" s="332"/>
      <c r="I26" s="385"/>
      <c r="J26" s="332"/>
      <c r="K26" s="421"/>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4"/>
    </row>
    <row r="27" spans="1:28" ht="91.5" hidden="1" customHeight="1" x14ac:dyDescent="0.2">
      <c r="A27" s="324"/>
      <c r="B27" s="332"/>
      <c r="C27" s="402"/>
      <c r="D27" s="332"/>
      <c r="E27" s="332"/>
      <c r="F27" s="332"/>
      <c r="G27" s="52">
        <f>'01-Mapa de riesgo-UO'!I28</f>
        <v>0</v>
      </c>
      <c r="H27" s="332"/>
      <c r="I27" s="385"/>
      <c r="J27" s="332"/>
      <c r="K27" s="421"/>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4"/>
    </row>
    <row r="28" spans="1:28" ht="91.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332" t="str">
        <f>'01-Mapa de riesgo-UO'!AU29</f>
        <v># de grupos de investigación categorizados y registrados en MinCiencias</v>
      </c>
      <c r="K28" s="405">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4" t="s">
        <v>2143</v>
      </c>
    </row>
    <row r="29" spans="1:28" ht="91.5" hidden="1" customHeight="1" x14ac:dyDescent="0.2">
      <c r="A29" s="324"/>
      <c r="B29" s="332"/>
      <c r="C29" s="402"/>
      <c r="D29" s="332"/>
      <c r="E29" s="332"/>
      <c r="F29" s="332"/>
      <c r="G29" s="52">
        <f>'01-Mapa de riesgo-UO'!I30</f>
        <v>0</v>
      </c>
      <c r="H29" s="332"/>
      <c r="I29" s="385"/>
      <c r="J29" s="332"/>
      <c r="K29" s="405"/>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4"/>
    </row>
    <row r="30" spans="1:28" ht="91.5" hidden="1" customHeight="1" x14ac:dyDescent="0.2">
      <c r="A30" s="324"/>
      <c r="B30" s="332"/>
      <c r="C30" s="402"/>
      <c r="D30" s="332"/>
      <c r="E30" s="332"/>
      <c r="F30" s="332"/>
      <c r="G30" s="52">
        <f>'01-Mapa de riesgo-UO'!I31</f>
        <v>0</v>
      </c>
      <c r="H30" s="332"/>
      <c r="I30" s="385"/>
      <c r="J30" s="332"/>
      <c r="K30" s="405"/>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4"/>
    </row>
    <row r="31" spans="1:28" ht="91.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332" t="str">
        <f>'01-Mapa de riesgo-UO'!AU32</f>
        <v>#adecuaciones físicas solicitadas</v>
      </c>
      <c r="K31" s="408">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4" t="s">
        <v>2143</v>
      </c>
    </row>
    <row r="32" spans="1:28" ht="91.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385"/>
      <c r="J32" s="332"/>
      <c r="K32" s="405"/>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4"/>
    </row>
    <row r="33" spans="1:28" ht="91.5" hidden="1" customHeight="1" x14ac:dyDescent="0.2">
      <c r="A33" s="324"/>
      <c r="B33" s="332"/>
      <c r="C33" s="402"/>
      <c r="D33" s="332"/>
      <c r="E33" s="332"/>
      <c r="F33" s="332"/>
      <c r="G33" s="52">
        <f>'01-Mapa de riesgo-UO'!I34</f>
        <v>0</v>
      </c>
      <c r="H33" s="332"/>
      <c r="I33" s="385"/>
      <c r="J33" s="332"/>
      <c r="K33" s="405"/>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4"/>
    </row>
    <row r="34" spans="1:28" ht="91.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32">
        <f>'01-Mapa de riesgo-UO'!AU35</f>
        <v>0</v>
      </c>
      <c r="K34" s="405"/>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4"/>
    </row>
    <row r="35" spans="1:28" ht="91.5" hidden="1" customHeight="1" x14ac:dyDescent="0.2">
      <c r="A35" s="324"/>
      <c r="B35" s="332"/>
      <c r="C35" s="402"/>
      <c r="D35" s="332"/>
      <c r="E35" s="332"/>
      <c r="F35" s="332"/>
      <c r="G35" s="52">
        <f>'01-Mapa de riesgo-UO'!I36</f>
        <v>0</v>
      </c>
      <c r="H35" s="332"/>
      <c r="I35" s="385"/>
      <c r="J35" s="332"/>
      <c r="K35" s="405"/>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4"/>
    </row>
    <row r="36" spans="1:28" ht="91.5" hidden="1" customHeight="1" x14ac:dyDescent="0.2">
      <c r="A36" s="324"/>
      <c r="B36" s="332"/>
      <c r="C36" s="402"/>
      <c r="D36" s="332"/>
      <c r="E36" s="332"/>
      <c r="F36" s="332"/>
      <c r="G36" s="52">
        <f>'01-Mapa de riesgo-UO'!I37</f>
        <v>0</v>
      </c>
      <c r="H36" s="332"/>
      <c r="I36" s="385"/>
      <c r="J36" s="332"/>
      <c r="K36" s="405"/>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4"/>
    </row>
    <row r="37" spans="1:28" ht="91.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332">
        <f>'01-Mapa de riesgo-UO'!AU38</f>
        <v>0</v>
      </c>
      <c r="K37" s="408"/>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4" t="s">
        <v>2143</v>
      </c>
    </row>
    <row r="38" spans="1:28" ht="91.5" hidden="1" customHeight="1" x14ac:dyDescent="0.2">
      <c r="A38" s="324"/>
      <c r="B38" s="332"/>
      <c r="C38" s="402"/>
      <c r="D38" s="332"/>
      <c r="E38" s="332"/>
      <c r="F38" s="332"/>
      <c r="G38" s="52" t="str">
        <f>'01-Mapa de riesgo-UO'!I39</f>
        <v>Consumo de sustancias alucinógenas al interior de la facultad por parte de los estudiantes</v>
      </c>
      <c r="H38" s="332"/>
      <c r="I38" s="385"/>
      <c r="J38" s="332"/>
      <c r="K38" s="405"/>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4"/>
    </row>
    <row r="39" spans="1:28" ht="91.5" hidden="1" customHeight="1" x14ac:dyDescent="0.2">
      <c r="A39" s="324"/>
      <c r="B39" s="332"/>
      <c r="C39" s="402"/>
      <c r="D39" s="332"/>
      <c r="E39" s="332"/>
      <c r="F39" s="332"/>
      <c r="G39" s="52" t="str">
        <f>'01-Mapa de riesgo-UO'!I40</f>
        <v>Proliferación de olores de sustancias psicoactivas en la edificación de Besllas Artes</v>
      </c>
      <c r="H39" s="332"/>
      <c r="I39" s="385"/>
      <c r="J39" s="332"/>
      <c r="K39" s="405"/>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4"/>
    </row>
    <row r="40" spans="1:28" ht="91.5" hidden="1"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332" t="str">
        <f>'01-Mapa de riesgo-UO'!AU41</f>
        <v>No. De programas que han perdido el registro calificado</v>
      </c>
      <c r="K40" s="405">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4" t="s">
        <v>2144</v>
      </c>
    </row>
    <row r="41" spans="1:28" ht="91.5" hidden="1" customHeight="1" x14ac:dyDescent="0.2">
      <c r="A41" s="324"/>
      <c r="B41" s="332"/>
      <c r="C41" s="402"/>
      <c r="D41" s="332"/>
      <c r="E41" s="332"/>
      <c r="F41" s="332"/>
      <c r="G41" s="52" t="str">
        <f>'01-Mapa de riesgo-UO'!I42</f>
        <v>No renovación del registro calificado de un programa académico</v>
      </c>
      <c r="H41" s="332"/>
      <c r="I41" s="385"/>
      <c r="J41" s="332"/>
      <c r="K41" s="405"/>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4"/>
    </row>
    <row r="42" spans="1:28" ht="91.5" hidden="1" customHeight="1" x14ac:dyDescent="0.2">
      <c r="A42" s="324"/>
      <c r="B42" s="332"/>
      <c r="C42" s="402"/>
      <c r="D42" s="332"/>
      <c r="E42" s="332"/>
      <c r="F42" s="332"/>
      <c r="G42" s="52">
        <f>'01-Mapa de riesgo-UO'!I43</f>
        <v>0</v>
      </c>
      <c r="H42" s="332"/>
      <c r="I42" s="385"/>
      <c r="J42" s="332"/>
      <c r="K42" s="405"/>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4"/>
    </row>
    <row r="43" spans="1:28" ht="91.5" hidden="1"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332" t="str">
        <f>'01-Mapa de riesgo-UO'!AU44</f>
        <v>Porcentaje de estudiantes que se retiran por semestre</v>
      </c>
      <c r="K43" s="407">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4" t="s">
        <v>2143</v>
      </c>
    </row>
    <row r="44" spans="1:28" ht="91.5" hidden="1" customHeight="1" x14ac:dyDescent="0.2">
      <c r="A44" s="324"/>
      <c r="B44" s="332"/>
      <c r="C44" s="402"/>
      <c r="D44" s="332"/>
      <c r="E44" s="332"/>
      <c r="F44" s="332"/>
      <c r="G44" s="52" t="str">
        <f>'01-Mapa de riesgo-UO'!I45</f>
        <v>Los currículos de las asignaturas no permiten el buen desempeño del estudiante</v>
      </c>
      <c r="H44" s="332"/>
      <c r="I44" s="385"/>
      <c r="J44" s="332"/>
      <c r="K44" s="405"/>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4"/>
    </row>
    <row r="45" spans="1:28" ht="91.5" hidden="1" customHeight="1" x14ac:dyDescent="0.2">
      <c r="A45" s="324"/>
      <c r="B45" s="332"/>
      <c r="C45" s="402"/>
      <c r="D45" s="332"/>
      <c r="E45" s="332"/>
      <c r="F45" s="332"/>
      <c r="G45" s="52">
        <f>'01-Mapa de riesgo-UO'!I46</f>
        <v>0</v>
      </c>
      <c r="H45" s="332"/>
      <c r="I45" s="385"/>
      <c r="J45" s="332"/>
      <c r="K45" s="405"/>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4"/>
    </row>
    <row r="46" spans="1:28" ht="91.5" hidden="1"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332" t="str">
        <f>'01-Mapa de riesgo-UO'!AU47</f>
        <v>Porcentaje de directores que no cumplen con el seguimientos al plan de trabajo docente</v>
      </c>
      <c r="K46" s="405">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4" t="s">
        <v>2143</v>
      </c>
    </row>
    <row r="47" spans="1:28" ht="91.5" hidden="1" customHeight="1" x14ac:dyDescent="0.2">
      <c r="A47" s="324"/>
      <c r="B47" s="332"/>
      <c r="C47" s="402"/>
      <c r="D47" s="332"/>
      <c r="E47" s="332"/>
      <c r="F47" s="332"/>
      <c r="G47" s="52">
        <f>'01-Mapa de riesgo-UO'!I48</f>
        <v>0</v>
      </c>
      <c r="H47" s="332"/>
      <c r="I47" s="385"/>
      <c r="J47" s="332"/>
      <c r="K47" s="405"/>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4"/>
    </row>
    <row r="48" spans="1:28" ht="91.5" hidden="1" customHeight="1" x14ac:dyDescent="0.2">
      <c r="A48" s="324"/>
      <c r="B48" s="332"/>
      <c r="C48" s="402"/>
      <c r="D48" s="332"/>
      <c r="E48" s="332"/>
      <c r="F48" s="332"/>
      <c r="G48" s="52">
        <f>'01-Mapa de riesgo-UO'!I49</f>
        <v>0</v>
      </c>
      <c r="H48" s="332"/>
      <c r="I48" s="385"/>
      <c r="J48" s="332"/>
      <c r="K48" s="405"/>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4"/>
    </row>
    <row r="49" spans="1:28" ht="91.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32" t="str">
        <f>'01-Mapa de riesgo-UO'!AU50</f>
        <v>Porcentaje de grupos reconocidos y  categorizados de Colciencias</v>
      </c>
      <c r="K49" s="406">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4" t="s">
        <v>2143</v>
      </c>
    </row>
    <row r="50" spans="1:28" ht="91.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385"/>
      <c r="J50" s="332"/>
      <c r="K50" s="405"/>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4"/>
    </row>
    <row r="51" spans="1:28" ht="91.5" hidden="1" customHeight="1" x14ac:dyDescent="0.2">
      <c r="A51" s="324"/>
      <c r="B51" s="332"/>
      <c r="C51" s="402"/>
      <c r="D51" s="332"/>
      <c r="E51" s="332"/>
      <c r="F51" s="332"/>
      <c r="G51" s="52" t="str">
        <f>'01-Mapa de riesgo-UO'!I52</f>
        <v>Poca disponibilidad de presupuesto para el desarrollo de proyectos</v>
      </c>
      <c r="H51" s="332"/>
      <c r="I51" s="385"/>
      <c r="J51" s="332"/>
      <c r="K51" s="405"/>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4"/>
    </row>
    <row r="52" spans="1:28" ht="91.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32" t="str">
        <f>'01-Mapa de riesgo-UO'!AU53</f>
        <v>Porcentaje de equipos de Laboratorios de la facultad con daños parciales o total en la vigencia</v>
      </c>
      <c r="K52" s="405">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4" t="s">
        <v>2144</v>
      </c>
    </row>
    <row r="53" spans="1:28" ht="91.5" hidden="1" customHeight="1" x14ac:dyDescent="0.2">
      <c r="A53" s="324"/>
      <c r="B53" s="332"/>
      <c r="C53" s="402"/>
      <c r="D53" s="332"/>
      <c r="E53" s="332"/>
      <c r="F53" s="332"/>
      <c r="G53" s="52" t="str">
        <f>'01-Mapa de riesgo-UO'!I54</f>
        <v>Manejo inadecuado de los equipos o falta de uso</v>
      </c>
      <c r="H53" s="332"/>
      <c r="I53" s="385"/>
      <c r="J53" s="332"/>
      <c r="K53" s="405"/>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4"/>
    </row>
    <row r="54" spans="1:28" ht="91.5" hidden="1" customHeight="1" x14ac:dyDescent="0.2">
      <c r="A54" s="324"/>
      <c r="B54" s="332"/>
      <c r="C54" s="402"/>
      <c r="D54" s="332"/>
      <c r="E54" s="332"/>
      <c r="F54" s="332"/>
      <c r="G54" s="52" t="str">
        <f>'01-Mapa de riesgo-UO'!I55</f>
        <v>Falta de insumos o complementos necesarios para los equipos</v>
      </c>
      <c r="H54" s="332"/>
      <c r="I54" s="385"/>
      <c r="J54" s="332"/>
      <c r="K54" s="405"/>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4"/>
    </row>
    <row r="55" spans="1:28" ht="91.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32" t="str">
        <f>'01-Mapa de riesgo-UO'!AU56</f>
        <v>Edicio ó planta física propia para la Facultad de Ciencias Básicas</v>
      </c>
      <c r="K55" s="405">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4" t="s">
        <v>2143</v>
      </c>
    </row>
    <row r="56" spans="1:28" ht="91.5" hidden="1" customHeight="1" x14ac:dyDescent="0.2">
      <c r="A56" s="324"/>
      <c r="B56" s="332"/>
      <c r="C56" s="402"/>
      <c r="D56" s="332"/>
      <c r="E56" s="332"/>
      <c r="F56" s="332"/>
      <c r="G56" s="52">
        <f>'01-Mapa de riesgo-UO'!I57</f>
        <v>0</v>
      </c>
      <c r="H56" s="332"/>
      <c r="I56" s="385"/>
      <c r="J56" s="332"/>
      <c r="K56" s="405"/>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4"/>
    </row>
    <row r="57" spans="1:28" ht="91.5" hidden="1" customHeight="1" x14ac:dyDescent="0.2">
      <c r="A57" s="324"/>
      <c r="B57" s="332"/>
      <c r="C57" s="402"/>
      <c r="D57" s="332"/>
      <c r="E57" s="332"/>
      <c r="F57" s="332"/>
      <c r="G57" s="52">
        <f>'01-Mapa de riesgo-UO'!I58</f>
        <v>0</v>
      </c>
      <c r="H57" s="332"/>
      <c r="I57" s="385"/>
      <c r="J57" s="332"/>
      <c r="K57" s="405"/>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4"/>
    </row>
    <row r="58" spans="1:28" ht="91.5" hidden="1"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05">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4" t="s">
        <v>2143</v>
      </c>
    </row>
    <row r="59" spans="1:28" ht="91.5" hidden="1" customHeight="1" x14ac:dyDescent="0.2">
      <c r="A59" s="324"/>
      <c r="B59" s="332"/>
      <c r="C59" s="402"/>
      <c r="D59" s="332"/>
      <c r="E59" s="332"/>
      <c r="F59" s="332"/>
      <c r="G59" s="52" t="str">
        <f>'01-Mapa de riesgo-UO'!I60</f>
        <v>Afiliación ARL de docentes con riesgo mayor a 1</v>
      </c>
      <c r="H59" s="332"/>
      <c r="I59" s="385"/>
      <c r="J59" s="332"/>
      <c r="K59" s="405"/>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4"/>
    </row>
    <row r="60" spans="1:28" ht="91.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332"/>
      <c r="K60" s="405"/>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4"/>
    </row>
    <row r="61" spans="1:28" ht="91.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32" t="str">
        <f>'01-Mapa de riesgo-UO'!AU62</f>
        <v xml:space="preserve">(# de espacios y equipos entregados / # de espacios y equipos proyectados para la vigencia) * 100 </v>
      </c>
      <c r="K61" s="405"/>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4" t="s">
        <v>2144</v>
      </c>
    </row>
    <row r="62" spans="1:28" ht="91.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385"/>
      <c r="J62" s="332"/>
      <c r="K62" s="405"/>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4"/>
    </row>
    <row r="63" spans="1:28" ht="91.5" hidden="1" customHeight="1" x14ac:dyDescent="0.2">
      <c r="A63" s="324"/>
      <c r="B63" s="332"/>
      <c r="C63" s="402"/>
      <c r="D63" s="332"/>
      <c r="E63" s="332"/>
      <c r="F63" s="332"/>
      <c r="G63" s="52">
        <f>'01-Mapa de riesgo-UO'!I64</f>
        <v>0</v>
      </c>
      <c r="H63" s="332"/>
      <c r="I63" s="385"/>
      <c r="J63" s="332"/>
      <c r="K63" s="405"/>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4"/>
    </row>
    <row r="64" spans="1:28" ht="91.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332" t="str">
        <f>'01-Mapa de riesgo-UO'!AU65</f>
        <v>Indicador de deserción de la Vicerectoria de Bienestar Universitario</v>
      </c>
      <c r="K64" s="406"/>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4" t="s">
        <v>2143</v>
      </c>
    </row>
    <row r="65" spans="1:28" ht="91.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332"/>
      <c r="K65" s="405"/>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4"/>
    </row>
    <row r="66" spans="1:28" ht="91.5" hidden="1" customHeight="1" x14ac:dyDescent="0.2">
      <c r="A66" s="324"/>
      <c r="B66" s="332"/>
      <c r="C66" s="402"/>
      <c r="D66" s="332"/>
      <c r="E66" s="332"/>
      <c r="F66" s="332"/>
      <c r="G66" s="52" t="str">
        <f>'01-Mapa de riesgo-UO'!I67</f>
        <v>El estudiante perdió interés por el enfoque que se le dio al programa</v>
      </c>
      <c r="H66" s="332"/>
      <c r="I66" s="385"/>
      <c r="J66" s="332"/>
      <c r="K66" s="405"/>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4"/>
    </row>
    <row r="67" spans="1:28" ht="91.5" hidden="1" customHeight="1" x14ac:dyDescent="0.2">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332" t="str">
        <f>'01-Mapa de riesgo-UO'!AU68</f>
        <v>Cantidad de actividades de extensión realizadas que generan ingresos</v>
      </c>
      <c r="K67" s="405"/>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4" t="s">
        <v>2144</v>
      </c>
    </row>
    <row r="68" spans="1:28" ht="91.5" hidden="1" customHeight="1" x14ac:dyDescent="0.2">
      <c r="A68" s="324"/>
      <c r="B68" s="332"/>
      <c r="C68" s="402"/>
      <c r="D68" s="332"/>
      <c r="E68" s="332"/>
      <c r="F68" s="332"/>
      <c r="G68" s="52" t="str">
        <f>'01-Mapa de riesgo-UO'!I69</f>
        <v>Falta de divulgación de la FCAA y los servicios de extensión que ofrece al medio</v>
      </c>
      <c r="H68" s="332"/>
      <c r="I68" s="385"/>
      <c r="J68" s="332"/>
      <c r="K68" s="405"/>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4"/>
    </row>
    <row r="69" spans="1:28" ht="91.5" hidden="1" customHeight="1" x14ac:dyDescent="0.2">
      <c r="A69" s="324"/>
      <c r="B69" s="332"/>
      <c r="C69" s="402"/>
      <c r="D69" s="332"/>
      <c r="E69" s="332"/>
      <c r="F69" s="332"/>
      <c r="G69" s="52" t="str">
        <f>'01-Mapa de riesgo-UO'!I70</f>
        <v xml:space="preserve">No contamos con laboratorios acreditados para prestar servicios de laboratorios
</v>
      </c>
      <c r="H69" s="332"/>
      <c r="I69" s="385"/>
      <c r="J69" s="332"/>
      <c r="K69" s="405"/>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4"/>
    </row>
    <row r="70" spans="1:28" ht="91.5" hidden="1" customHeight="1" x14ac:dyDescent="0.2">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32" t="str">
        <f>'01-Mapa de riesgo-UO'!AU71</f>
        <v>Número de casos en los cuales se realizó un procedimiento inadecuado por desconocimiento juridico</v>
      </c>
      <c r="K70" s="405"/>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4" t="s">
        <v>2144</v>
      </c>
    </row>
    <row r="71" spans="1:28" ht="91.5" hidden="1" customHeight="1" x14ac:dyDescent="0.2">
      <c r="A71" s="324"/>
      <c r="B71" s="332"/>
      <c r="C71" s="402"/>
      <c r="D71" s="332"/>
      <c r="E71" s="332"/>
      <c r="F71" s="332"/>
      <c r="G71" s="52" t="str">
        <f>'01-Mapa de riesgo-UO'!I72</f>
        <v xml:space="preserve">CONTRATACIÓN </v>
      </c>
      <c r="H71" s="332"/>
      <c r="I71" s="385"/>
      <c r="J71" s="332"/>
      <c r="K71" s="405"/>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4"/>
    </row>
    <row r="72" spans="1:28" ht="91.5" hidden="1" customHeight="1" x14ac:dyDescent="0.2">
      <c r="A72" s="324"/>
      <c r="B72" s="332"/>
      <c r="C72" s="402"/>
      <c r="D72" s="332"/>
      <c r="E72" s="332"/>
      <c r="F72" s="332"/>
      <c r="G72" s="52">
        <f>'01-Mapa de riesgo-UO'!I73</f>
        <v>0</v>
      </c>
      <c r="H72" s="332"/>
      <c r="I72" s="385"/>
      <c r="J72" s="332"/>
      <c r="K72" s="405"/>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4"/>
    </row>
    <row r="73" spans="1:28" ht="91.5" hidden="1" customHeight="1" x14ac:dyDescent="0.2">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332" t="str">
        <f>'01-Mapa de riesgo-UO'!AU74</f>
        <v xml:space="preserve"># de veces en que se presentaron problemas por pérdida de información en equipo de cómputo </v>
      </c>
      <c r="K73" s="405"/>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4" t="s">
        <v>2144</v>
      </c>
    </row>
    <row r="74" spans="1:28" ht="91.5" hidden="1" customHeight="1" x14ac:dyDescent="0.2">
      <c r="A74" s="324"/>
      <c r="B74" s="332"/>
      <c r="C74" s="402"/>
      <c r="D74" s="332"/>
      <c r="E74" s="332"/>
      <c r="F74" s="332"/>
      <c r="G74" s="52" t="str">
        <f>'01-Mapa de riesgo-UO'!I75</f>
        <v>Daños en equipos de cómputo de la UTP</v>
      </c>
      <c r="H74" s="332"/>
      <c r="I74" s="385"/>
      <c r="J74" s="332"/>
      <c r="K74" s="405"/>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4"/>
    </row>
    <row r="75" spans="1:28" ht="91.5" hidden="1" customHeight="1" x14ac:dyDescent="0.2">
      <c r="A75" s="324"/>
      <c r="B75" s="332"/>
      <c r="C75" s="402"/>
      <c r="D75" s="332"/>
      <c r="E75" s="332"/>
      <c r="F75" s="332"/>
      <c r="G75" s="52" t="str">
        <f>'01-Mapa de riesgo-UO'!I76</f>
        <v>Falta de acceso a la información por el no funcionamiento de los aplicativos de la UTP</v>
      </c>
      <c r="H75" s="332"/>
      <c r="I75" s="385"/>
      <c r="J75" s="332"/>
      <c r="K75" s="405"/>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4"/>
    </row>
    <row r="76" spans="1:28" ht="91.5" hidden="1" customHeight="1" x14ac:dyDescent="0.2">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332" t="str">
        <f>'01-Mapa de riesgo-UO'!AU77</f>
        <v>Personal nuevo sin capacitación</v>
      </c>
      <c r="K76" s="405"/>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4" t="s">
        <v>2144</v>
      </c>
    </row>
    <row r="77" spans="1:28" ht="91.5" hidden="1" customHeight="1" x14ac:dyDescent="0.2">
      <c r="A77" s="324"/>
      <c r="B77" s="332"/>
      <c r="C77" s="402"/>
      <c r="D77" s="332"/>
      <c r="E77" s="332"/>
      <c r="F77" s="332"/>
      <c r="G77" s="52" t="str">
        <f>'01-Mapa de riesgo-UO'!I78</f>
        <v>No hay un procedimiento definido para inducción del personal administrativo y docente</v>
      </c>
      <c r="H77" s="332"/>
      <c r="I77" s="385"/>
      <c r="J77" s="332"/>
      <c r="K77" s="405"/>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4"/>
    </row>
    <row r="78" spans="1:28" ht="91.5" hidden="1" customHeight="1" x14ac:dyDescent="0.2">
      <c r="A78" s="324"/>
      <c r="B78" s="332"/>
      <c r="C78" s="402"/>
      <c r="D78" s="332"/>
      <c r="E78" s="332"/>
      <c r="F78" s="332"/>
      <c r="G78" s="52">
        <f>'01-Mapa de riesgo-UO'!I79</f>
        <v>0</v>
      </c>
      <c r="H78" s="332"/>
      <c r="I78" s="385"/>
      <c r="J78" s="332"/>
      <c r="K78" s="405"/>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4"/>
    </row>
    <row r="79" spans="1:28" ht="91.5" hidden="1" customHeight="1" x14ac:dyDescent="0.2">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332" t="str">
        <f>'01-Mapa de riesgo-UO'!AU80</f>
        <v># de veces en que se presentaron problemas caida o mal recepción de la red de la Universidad</v>
      </c>
      <c r="K79" s="408"/>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4" t="s">
        <v>2143</v>
      </c>
    </row>
    <row r="80" spans="1:28" ht="91.5" hidden="1" customHeight="1" x14ac:dyDescent="0.2">
      <c r="A80" s="324"/>
      <c r="B80" s="332"/>
      <c r="C80" s="402"/>
      <c r="D80" s="332"/>
      <c r="E80" s="332"/>
      <c r="F80" s="332"/>
      <c r="G80" s="52">
        <f>'01-Mapa de riesgo-UO'!I81</f>
        <v>0</v>
      </c>
      <c r="H80" s="332"/>
      <c r="I80" s="385"/>
      <c r="J80" s="332"/>
      <c r="K80" s="405"/>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4"/>
    </row>
    <row r="81" spans="1:28" ht="91.5" hidden="1" customHeight="1" x14ac:dyDescent="0.2">
      <c r="A81" s="324"/>
      <c r="B81" s="332"/>
      <c r="C81" s="402"/>
      <c r="D81" s="332"/>
      <c r="E81" s="332"/>
      <c r="F81" s="332"/>
      <c r="G81" s="52">
        <f>'01-Mapa de riesgo-UO'!I82</f>
        <v>0</v>
      </c>
      <c r="H81" s="332"/>
      <c r="I81" s="385"/>
      <c r="J81" s="332"/>
      <c r="K81" s="405"/>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4"/>
    </row>
    <row r="82" spans="1:28" ht="91.5" hidden="1" customHeight="1" x14ac:dyDescent="0.2">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32" t="str">
        <f>'01-Mapa de riesgo-UO'!AU83</f>
        <v>(# de programas académicos con renovación de registro calificado/total de programas académicos con registro calificado)*100</v>
      </c>
      <c r="K82" s="408">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4" t="s">
        <v>2144</v>
      </c>
    </row>
    <row r="83" spans="1:28" ht="91.5" hidden="1" customHeight="1" x14ac:dyDescent="0.2">
      <c r="A83" s="324"/>
      <c r="B83" s="332"/>
      <c r="C83" s="402"/>
      <c r="D83" s="332"/>
      <c r="E83" s="332"/>
      <c r="F83" s="332"/>
      <c r="G83" s="52" t="str">
        <f>'01-Mapa de riesgo-UO'!I84</f>
        <v xml:space="preserve">Demora en el proceso del informe de Registro Calificado y la solicitud ante el MEN por parte de los programas académicos. </v>
      </c>
      <c r="H83" s="332"/>
      <c r="I83" s="385"/>
      <c r="J83" s="332"/>
      <c r="K83" s="405"/>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4"/>
    </row>
    <row r="84" spans="1:28" ht="91.5" hidden="1" customHeight="1" x14ac:dyDescent="0.2">
      <c r="A84" s="324"/>
      <c r="B84" s="332"/>
      <c r="C84" s="402"/>
      <c r="D84" s="332"/>
      <c r="E84" s="332"/>
      <c r="F84" s="332"/>
      <c r="G84" s="52">
        <f>'01-Mapa de riesgo-UO'!I85</f>
        <v>0</v>
      </c>
      <c r="H84" s="332"/>
      <c r="I84" s="385"/>
      <c r="J84" s="332"/>
      <c r="K84" s="405"/>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4"/>
    </row>
    <row r="85" spans="1:28" ht="91.5" hidden="1" customHeight="1" x14ac:dyDescent="0.2">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32" t="str">
        <f>'01-Mapa de riesgo-UO'!AU86</f>
        <v>(# de programas académicos con renovación de acreditación de alta calidad/total de programas académicos acreditados)*100</v>
      </c>
      <c r="K85" s="408">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4" t="s">
        <v>2143</v>
      </c>
    </row>
    <row r="86" spans="1:28" ht="91.5" hidden="1" customHeight="1" x14ac:dyDescent="0.2">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332"/>
      <c r="K86" s="405"/>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4"/>
    </row>
    <row r="87" spans="1:28" ht="91.5" hidden="1" customHeight="1" x14ac:dyDescent="0.2">
      <c r="A87" s="324"/>
      <c r="B87" s="332"/>
      <c r="C87" s="402"/>
      <c r="D87" s="332"/>
      <c r="E87" s="332"/>
      <c r="F87" s="332"/>
      <c r="G87" s="52">
        <f>'01-Mapa de riesgo-UO'!I88</f>
        <v>0</v>
      </c>
      <c r="H87" s="332"/>
      <c r="I87" s="385"/>
      <c r="J87" s="332"/>
      <c r="K87" s="405"/>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4"/>
    </row>
    <row r="88" spans="1:28" ht="91.5" hidden="1" customHeight="1" x14ac:dyDescent="0.2">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32" t="str">
        <f>'01-Mapa de riesgo-UO'!AU89</f>
        <v>(# de Grupos de Investigaciónde la Facultad reconocidos en MinCiencias/ total de Grupos Investigación de la Facultad)*100</v>
      </c>
      <c r="K88" s="408">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4" t="s">
        <v>2143</v>
      </c>
    </row>
    <row r="89" spans="1:28" ht="91.5" hidden="1" customHeight="1" x14ac:dyDescent="0.2">
      <c r="A89" s="324"/>
      <c r="B89" s="332"/>
      <c r="C89" s="402"/>
      <c r="D89" s="332"/>
      <c r="E89" s="332"/>
      <c r="F89" s="332"/>
      <c r="G89" s="52" t="str">
        <f>'01-Mapa de riesgo-UO'!I90</f>
        <v>Falencias en  la actualización de los  GrupLAC de la Plataforma ScienTI - Colombia, por parte de los Grupos de Investigación de la Facultad.</v>
      </c>
      <c r="H89" s="332"/>
      <c r="I89" s="385"/>
      <c r="J89" s="332"/>
      <c r="K89" s="405"/>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4"/>
    </row>
    <row r="90" spans="1:28" ht="91.5" hidden="1" customHeight="1" x14ac:dyDescent="0.2">
      <c r="A90" s="324"/>
      <c r="B90" s="332"/>
      <c r="C90" s="402"/>
      <c r="D90" s="332"/>
      <c r="E90" s="332"/>
      <c r="F90" s="332"/>
      <c r="G90" s="52">
        <f>'01-Mapa de riesgo-UO'!I91</f>
        <v>0</v>
      </c>
      <c r="H90" s="332"/>
      <c r="I90" s="385"/>
      <c r="J90" s="332"/>
      <c r="K90" s="405"/>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4"/>
    </row>
    <row r="91" spans="1:28" ht="91.5" hidden="1" customHeight="1" x14ac:dyDescent="0.2">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32" t="str">
        <f>'01-Mapa de riesgo-UO'!AU92</f>
        <v>No. De Resoluciones de Renovación de registros Calificados otorgadas/No. De Solicitudes de Renovación de  Registros Calificados de Programas solicitadas con proceso finalizado</v>
      </c>
      <c r="K91" s="406">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4" t="s">
        <v>2143</v>
      </c>
    </row>
    <row r="92" spans="1:28" ht="91.5" hidden="1" customHeight="1" x14ac:dyDescent="0.2">
      <c r="A92" s="324"/>
      <c r="B92" s="332"/>
      <c r="C92" s="402"/>
      <c r="D92" s="332"/>
      <c r="E92" s="332"/>
      <c r="F92" s="332"/>
      <c r="G92" s="52" t="str">
        <f>'01-Mapa de riesgo-UO'!I93</f>
        <v>Documentación insuficiente para dar soporte a las caracteristicas de calidad</v>
      </c>
      <c r="H92" s="332"/>
      <c r="I92" s="385"/>
      <c r="J92" s="332"/>
      <c r="K92" s="405"/>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4"/>
    </row>
    <row r="93" spans="1:28" ht="91.5" hidden="1" customHeight="1" x14ac:dyDescent="0.2">
      <c r="A93" s="324"/>
      <c r="B93" s="332"/>
      <c r="C93" s="402"/>
      <c r="D93" s="332"/>
      <c r="E93" s="332"/>
      <c r="F93" s="332"/>
      <c r="G93" s="52" t="str">
        <f>'01-Mapa de riesgo-UO'!I94</f>
        <v>Falta de soporte en la pertinencia del perfil para la continuidad o apertura de un nuevo programa.</v>
      </c>
      <c r="H93" s="332"/>
      <c r="I93" s="385"/>
      <c r="J93" s="332"/>
      <c r="K93" s="405"/>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4"/>
    </row>
    <row r="94" spans="1:28" ht="91.5" hidden="1" customHeight="1" x14ac:dyDescent="0.2">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332" t="str">
        <f>'01-Mapa de riesgo-UO'!AU95</f>
        <v>No. De Estudiantes Matriculados Siguiente Semestre-nuevos matriculados/No. De Estudiantes Matriculados al inicio del semestre anterior por programa académico</v>
      </c>
      <c r="K94" s="406">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4" t="s">
        <v>2143</v>
      </c>
    </row>
    <row r="95" spans="1:28" ht="91.5" hidden="1" customHeight="1" x14ac:dyDescent="0.2">
      <c r="A95" s="324"/>
      <c r="B95" s="332"/>
      <c r="C95" s="402"/>
      <c r="D95" s="332"/>
      <c r="E95" s="332"/>
      <c r="F95" s="332"/>
      <c r="G95" s="52" t="str">
        <f>'01-Mapa de riesgo-UO'!I96</f>
        <v>Baja coherencia entre la elección  del programa y las expectativas profesionales</v>
      </c>
      <c r="H95" s="332"/>
      <c r="I95" s="385"/>
      <c r="J95" s="332"/>
      <c r="K95" s="405"/>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4"/>
    </row>
    <row r="96" spans="1:28" ht="91.5" hidden="1" customHeight="1" x14ac:dyDescent="0.2">
      <c r="A96" s="324"/>
      <c r="B96" s="332"/>
      <c r="C96" s="402"/>
      <c r="D96" s="332"/>
      <c r="E96" s="332"/>
      <c r="F96" s="332"/>
      <c r="G96" s="52" t="str">
        <f>'01-Mapa de riesgo-UO'!I97</f>
        <v>Largos periodos de cese de actividades por factores ajenos a la programación academica</v>
      </c>
      <c r="H96" s="332"/>
      <c r="I96" s="385"/>
      <c r="J96" s="332"/>
      <c r="K96" s="405"/>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4"/>
    </row>
    <row r="97" spans="1:28" ht="91.5" hidden="1" customHeight="1" x14ac:dyDescent="0.2">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332" t="str">
        <f>'01-Mapa de riesgo-UO'!AU98</f>
        <v>Indicadores de saberpro</v>
      </c>
      <c r="K97" s="406">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4" t="s">
        <v>2143</v>
      </c>
    </row>
    <row r="98" spans="1:28" ht="91.5" hidden="1" customHeight="1" x14ac:dyDescent="0.2">
      <c r="A98" s="324"/>
      <c r="B98" s="332"/>
      <c r="C98" s="402"/>
      <c r="D98" s="332"/>
      <c r="E98" s="332"/>
      <c r="F98" s="332"/>
      <c r="G98" s="52" t="str">
        <f>'01-Mapa de riesgo-UO'!I99</f>
        <v>Desmotivación por parte de los estudiantes que presentan las pruebas.</v>
      </c>
      <c r="H98" s="332"/>
      <c r="I98" s="385"/>
      <c r="J98" s="332"/>
      <c r="K98" s="405"/>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4"/>
    </row>
    <row r="99" spans="1:28" ht="91.5" hidden="1" customHeight="1" x14ac:dyDescent="0.2">
      <c r="A99" s="324"/>
      <c r="B99" s="332"/>
      <c r="C99" s="402"/>
      <c r="D99" s="332"/>
      <c r="E99" s="332"/>
      <c r="F99" s="332"/>
      <c r="G99" s="52">
        <f>'01-Mapa de riesgo-UO'!I100</f>
        <v>0</v>
      </c>
      <c r="H99" s="332"/>
      <c r="I99" s="385"/>
      <c r="J99" s="332"/>
      <c r="K99" s="405"/>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4"/>
    </row>
    <row r="100" spans="1:28" ht="91.5" hidden="1" customHeight="1" x14ac:dyDescent="0.2">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332" t="str">
        <f>'01-Mapa de riesgo-UO'!AU101</f>
        <v>No. de curriculos actualizados/No. de curriculos a actualizar</v>
      </c>
      <c r="K100" s="406">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4" t="s">
        <v>2143</v>
      </c>
    </row>
    <row r="101" spans="1:28" ht="91.5" hidden="1" customHeight="1" x14ac:dyDescent="0.2">
      <c r="A101" s="324"/>
      <c r="B101" s="332"/>
      <c r="C101" s="402"/>
      <c r="D101" s="332"/>
      <c r="E101" s="332"/>
      <c r="F101" s="332"/>
      <c r="G101" s="52" t="str">
        <f>'01-Mapa de riesgo-UO'!I102</f>
        <v>Poca formación de los comites en renovación curricular, así como sobre los tramites y estrategias de apoyos institucionales</v>
      </c>
      <c r="H101" s="332"/>
      <c r="I101" s="385"/>
      <c r="J101" s="332"/>
      <c r="K101" s="405"/>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4"/>
    </row>
    <row r="102" spans="1:28" ht="91.5" hidden="1" customHeight="1" x14ac:dyDescent="0.2">
      <c r="A102" s="324"/>
      <c r="B102" s="332"/>
      <c r="C102" s="402"/>
      <c r="D102" s="332"/>
      <c r="E102" s="332"/>
      <c r="F102" s="332"/>
      <c r="G102" s="52" t="str">
        <f>'01-Mapa de riesgo-UO'!I103</f>
        <v>Debilidad en los procesos de apropiación de los  lineamientos institucionales para la renovación curricular</v>
      </c>
      <c r="H102" s="332"/>
      <c r="I102" s="385"/>
      <c r="J102" s="332"/>
      <c r="K102" s="405"/>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4"/>
    </row>
    <row r="103" spans="1:28" ht="91.5" hidden="1" customHeight="1" x14ac:dyDescent="0.2">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32" t="str">
        <f>'01-Mapa de riesgo-UO'!AU104</f>
        <v>No de grupos que descienden en su categoria/No de grupos reconocidos</v>
      </c>
      <c r="K103" s="406"/>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4" t="s">
        <v>2143</v>
      </c>
    </row>
    <row r="104" spans="1:28" ht="91.5" hidden="1" customHeight="1" x14ac:dyDescent="0.2">
      <c r="A104" s="324"/>
      <c r="B104" s="332"/>
      <c r="C104" s="402"/>
      <c r="D104" s="332"/>
      <c r="E104" s="332"/>
      <c r="F104" s="332"/>
      <c r="G104" s="52" t="str">
        <f>'01-Mapa de riesgo-UO'!I105</f>
        <v>Desactualización de la información del Grupo de Investigación en la plataforma de Minciencias</v>
      </c>
      <c r="H104" s="332"/>
      <c r="I104" s="385"/>
      <c r="J104" s="332"/>
      <c r="K104" s="405"/>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4"/>
    </row>
    <row r="105" spans="1:28" ht="91.5" hidden="1" customHeight="1" x14ac:dyDescent="0.2">
      <c r="A105" s="324"/>
      <c r="B105" s="332"/>
      <c r="C105" s="402"/>
      <c r="D105" s="332"/>
      <c r="E105" s="332"/>
      <c r="F105" s="332"/>
      <c r="G105" s="52" t="str">
        <f>'01-Mapa de riesgo-UO'!I106</f>
        <v>No presentar nuevos productos durante los años anteriores a la convocatoria ni actualizar estudios de los participantes del grupo.</v>
      </c>
      <c r="H105" s="332"/>
      <c r="I105" s="385"/>
      <c r="J105" s="332"/>
      <c r="K105" s="405"/>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4"/>
    </row>
    <row r="106" spans="1:28" ht="91.5" hidden="1" customHeight="1" x14ac:dyDescent="0.2">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332" t="str">
        <f>'01-Mapa de riesgo-UO'!AU107</f>
        <v>No. de veces que no se ha renovado el registro calificado o la acreditación de alta calidad de alguno de los programas de la Facultad</v>
      </c>
      <c r="K106" s="405">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4" t="s">
        <v>2144</v>
      </c>
    </row>
    <row r="107" spans="1:28" ht="91.5" hidden="1" customHeight="1" x14ac:dyDescent="0.2">
      <c r="A107" s="324"/>
      <c r="B107" s="332"/>
      <c r="C107" s="402"/>
      <c r="D107" s="332"/>
      <c r="E107" s="332"/>
      <c r="F107" s="332"/>
      <c r="G107" s="52" t="str">
        <f>'01-Mapa de riesgo-UO'!I108</f>
        <v>Cambios en las normas o estándares de calidad</v>
      </c>
      <c r="H107" s="332"/>
      <c r="I107" s="385"/>
      <c r="J107" s="332"/>
      <c r="K107" s="405"/>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4"/>
    </row>
    <row r="108" spans="1:28" ht="91.5" hidden="1" customHeight="1" x14ac:dyDescent="0.2">
      <c r="A108" s="324"/>
      <c r="B108" s="332"/>
      <c r="C108" s="402"/>
      <c r="D108" s="332"/>
      <c r="E108" s="332"/>
      <c r="F108" s="332"/>
      <c r="G108" s="52">
        <f>'01-Mapa de riesgo-UO'!I109</f>
        <v>0</v>
      </c>
      <c r="H108" s="332"/>
      <c r="I108" s="385"/>
      <c r="J108" s="332"/>
      <c r="K108" s="405"/>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4"/>
    </row>
    <row r="109" spans="1:28" ht="91.5" hidden="1" customHeight="1" x14ac:dyDescent="0.2">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332" t="str">
        <f>'01-Mapa de riesgo-UO'!AU110</f>
        <v>Índice de Deserción estudiantes de la Facultad</v>
      </c>
      <c r="K109" s="407">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4" t="s">
        <v>2143</v>
      </c>
    </row>
    <row r="110" spans="1:28" ht="91.5" hidden="1" customHeight="1" x14ac:dyDescent="0.2">
      <c r="A110" s="324"/>
      <c r="B110" s="332"/>
      <c r="C110" s="402"/>
      <c r="D110" s="332"/>
      <c r="E110" s="332"/>
      <c r="F110" s="332"/>
      <c r="G110" s="52" t="str">
        <f>'01-Mapa de riesgo-UO'!I111</f>
        <v>Los currículos de las asignaturas no permiten el buen desempeño del estudiante</v>
      </c>
      <c r="H110" s="332"/>
      <c r="I110" s="385"/>
      <c r="J110" s="332"/>
      <c r="K110" s="405"/>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4"/>
    </row>
    <row r="111" spans="1:28" ht="91.5" hidden="1" customHeight="1" x14ac:dyDescent="0.2">
      <c r="A111" s="324"/>
      <c r="B111" s="332"/>
      <c r="C111" s="402"/>
      <c r="D111" s="332"/>
      <c r="E111" s="332"/>
      <c r="F111" s="332"/>
      <c r="G111" s="52" t="str">
        <f>'01-Mapa de riesgo-UO'!I112</f>
        <v>Bajo conocimiento del docente en pedagogía y didáctica</v>
      </c>
      <c r="H111" s="332"/>
      <c r="I111" s="385"/>
      <c r="J111" s="332"/>
      <c r="K111" s="405"/>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4"/>
    </row>
    <row r="112" spans="1:28" ht="91.5" hidden="1" customHeight="1" x14ac:dyDescent="0.2">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332" t="str">
        <f>'01-Mapa de riesgo-UO'!AU113</f>
        <v>Número de Grupos de investigación vinculados a la Facultad que descienden en el escalafón de Colciencias</v>
      </c>
      <c r="K112" s="405">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4" t="s">
        <v>2143</v>
      </c>
    </row>
    <row r="113" spans="1:28" ht="91.5" hidden="1" customHeight="1" x14ac:dyDescent="0.2">
      <c r="A113" s="324"/>
      <c r="B113" s="332"/>
      <c r="C113" s="402"/>
      <c r="D113" s="332"/>
      <c r="E113" s="332"/>
      <c r="F113" s="332"/>
      <c r="G113" s="52" t="str">
        <f>'01-Mapa de riesgo-UO'!I114</f>
        <v>Desactualización de la información del Grupo de Investigación en la plataforma de Colciencias</v>
      </c>
      <c r="H113" s="332"/>
      <c r="I113" s="385"/>
      <c r="J113" s="332"/>
      <c r="K113" s="405"/>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4"/>
    </row>
    <row r="114" spans="1:28" ht="91.5" hidden="1" customHeight="1" x14ac:dyDescent="0.2">
      <c r="A114" s="324"/>
      <c r="B114" s="332"/>
      <c r="C114" s="402"/>
      <c r="D114" s="332"/>
      <c r="E114" s="332"/>
      <c r="F114" s="332"/>
      <c r="G114" s="52" t="str">
        <f>'01-Mapa de riesgo-UO'!I115</f>
        <v xml:space="preserve">Incumplimiento del plan de trabajo docente en términos de investigación </v>
      </c>
      <c r="H114" s="332"/>
      <c r="I114" s="385"/>
      <c r="J114" s="332"/>
      <c r="K114" s="405"/>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4"/>
    </row>
    <row r="115" spans="1:28" ht="91.5" hidden="1" customHeight="1" x14ac:dyDescent="0.2">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332" t="str">
        <f>'01-Mapa de riesgo-UO'!AU116</f>
        <v>Número de proyectos especiales que al momento de su liquidación presentan saldos en rojo</v>
      </c>
      <c r="K115" s="405">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4" t="s">
        <v>2143</v>
      </c>
    </row>
    <row r="116" spans="1:28" ht="91.5" hidden="1" customHeight="1" x14ac:dyDescent="0.2">
      <c r="A116" s="324"/>
      <c r="B116" s="332"/>
      <c r="C116" s="402"/>
      <c r="D116" s="332"/>
      <c r="E116" s="332"/>
      <c r="F116" s="332"/>
      <c r="G116" s="52" t="str">
        <f>'01-Mapa de riesgo-UO'!I117</f>
        <v>Presupuestos mal diseñados o falta de planeación de las actividades</v>
      </c>
      <c r="H116" s="332"/>
      <c r="I116" s="385"/>
      <c r="J116" s="332"/>
      <c r="K116" s="405"/>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4"/>
    </row>
    <row r="117" spans="1:28" ht="91.5" hidden="1" customHeight="1" x14ac:dyDescent="0.2">
      <c r="A117" s="324"/>
      <c r="B117" s="332"/>
      <c r="C117" s="402"/>
      <c r="D117" s="332"/>
      <c r="E117" s="332"/>
      <c r="F117" s="332"/>
      <c r="G117" s="52">
        <f>'01-Mapa de riesgo-UO'!I118</f>
        <v>0</v>
      </c>
      <c r="H117" s="332"/>
      <c r="I117" s="385"/>
      <c r="J117" s="332"/>
      <c r="K117" s="405"/>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4"/>
    </row>
    <row r="118" spans="1:28" ht="91.5" hidden="1" customHeight="1" x14ac:dyDescent="0.2">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332" t="str">
        <f>'01-Mapa de riesgo-UO'!AU119</f>
        <v>Porcentaje de satisfacción de los estudiantes frente a la labor docente (evaluación de desempeño)</v>
      </c>
      <c r="K118" s="405">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4" t="s">
        <v>2143</v>
      </c>
    </row>
    <row r="119" spans="1:28" ht="91.5" hidden="1" customHeight="1" x14ac:dyDescent="0.2">
      <c r="A119" s="324"/>
      <c r="B119" s="332"/>
      <c r="C119" s="402"/>
      <c r="D119" s="332"/>
      <c r="E119" s="332"/>
      <c r="F119" s="332"/>
      <c r="G119" s="52" t="str">
        <f>'01-Mapa de riesgo-UO'!I120</f>
        <v>Grupos de estudiantes superiores a las políticas institucionales de creación de grupos</v>
      </c>
      <c r="H119" s="332"/>
      <c r="I119" s="385"/>
      <c r="J119" s="332"/>
      <c r="K119" s="405"/>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4"/>
    </row>
    <row r="120" spans="1:28" ht="91.5" hidden="1" customHeight="1" x14ac:dyDescent="0.2">
      <c r="A120" s="324"/>
      <c r="B120" s="332"/>
      <c r="C120" s="402"/>
      <c r="D120" s="332"/>
      <c r="E120" s="332"/>
      <c r="F120" s="332"/>
      <c r="G120" s="52">
        <f>'01-Mapa de riesgo-UO'!I121</f>
        <v>0</v>
      </c>
      <c r="H120" s="332"/>
      <c r="I120" s="385"/>
      <c r="J120" s="332"/>
      <c r="K120" s="405"/>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4"/>
    </row>
    <row r="121" spans="1:28" ht="91.5" hidden="1" customHeight="1" x14ac:dyDescent="0.2">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05">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4" t="s">
        <v>2143</v>
      </c>
    </row>
    <row r="122" spans="1:28" ht="91.5" hidden="1" customHeight="1" x14ac:dyDescent="0.2">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385"/>
      <c r="J122" s="332"/>
      <c r="K122" s="405"/>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4"/>
    </row>
    <row r="123" spans="1:28" ht="91.5" hidden="1" customHeight="1" x14ac:dyDescent="0.2">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332"/>
      <c r="K123" s="405"/>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4"/>
    </row>
    <row r="124" spans="1:28" ht="91.5" hidden="1" customHeight="1" x14ac:dyDescent="0.2">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332" t="str">
        <f>'01-Mapa de riesgo-UO'!AU125</f>
        <v>Programas con registro calificado y reacreditación efectuado o en proceso</v>
      </c>
      <c r="K124" s="408">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4" t="s">
        <v>2144</v>
      </c>
    </row>
    <row r="125" spans="1:28" ht="91.5" hidden="1" customHeight="1" x14ac:dyDescent="0.2">
      <c r="A125" s="324"/>
      <c r="B125" s="332"/>
      <c r="C125" s="402"/>
      <c r="D125" s="332"/>
      <c r="E125" s="332"/>
      <c r="F125" s="332"/>
      <c r="G125" s="52" t="str">
        <f>'01-Mapa de riesgo-UO'!I126</f>
        <v>Ausencia de procesos de sistematización de las experiencias desde decanatura apoyado en direcciones</v>
      </c>
      <c r="H125" s="332"/>
      <c r="I125" s="385"/>
      <c r="J125" s="332"/>
      <c r="K125" s="405"/>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4"/>
    </row>
    <row r="126" spans="1:28" ht="91.5" hidden="1" customHeight="1" x14ac:dyDescent="0.2">
      <c r="A126" s="324"/>
      <c r="B126" s="332"/>
      <c r="C126" s="402"/>
      <c r="D126" s="332"/>
      <c r="E126" s="332"/>
      <c r="F126" s="332"/>
      <c r="G126" s="52">
        <f>'01-Mapa de riesgo-UO'!I127</f>
        <v>0</v>
      </c>
      <c r="H126" s="332"/>
      <c r="I126" s="385"/>
      <c r="J126" s="332"/>
      <c r="K126" s="405"/>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4"/>
    </row>
    <row r="127" spans="1:28" ht="91.5" hidden="1" customHeight="1" x14ac:dyDescent="0.2">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32" t="str">
        <f>'01-Mapa de riesgo-UO'!AU128</f>
        <v>Documentación de necesidad en crecimiento de planta y relación docente/estudiante</v>
      </c>
      <c r="K127" s="405">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4" t="s">
        <v>2143</v>
      </c>
    </row>
    <row r="128" spans="1:28" ht="91.5" hidden="1" customHeight="1" x14ac:dyDescent="0.2">
      <c r="A128" s="324"/>
      <c r="B128" s="332"/>
      <c r="C128" s="402"/>
      <c r="D128" s="332"/>
      <c r="E128" s="332"/>
      <c r="F128" s="332"/>
      <c r="G128" s="52" t="str">
        <f>'01-Mapa de riesgo-UO'!I129</f>
        <v>Ausencia de procesos de sistematización de las experiencias desde decanatura apoyado en direcciones</v>
      </c>
      <c r="H128" s="332"/>
      <c r="I128" s="385"/>
      <c r="J128" s="332"/>
      <c r="K128" s="405"/>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4"/>
    </row>
    <row r="129" spans="1:28" ht="91.5" hidden="1" customHeight="1" x14ac:dyDescent="0.2">
      <c r="A129" s="324"/>
      <c r="B129" s="332"/>
      <c r="C129" s="402"/>
      <c r="D129" s="332"/>
      <c r="E129" s="332"/>
      <c r="F129" s="332"/>
      <c r="G129" s="52">
        <f>'01-Mapa de riesgo-UO'!I130</f>
        <v>0</v>
      </c>
      <c r="H129" s="332"/>
      <c r="I129" s="385"/>
      <c r="J129" s="332"/>
      <c r="K129" s="405"/>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4"/>
    </row>
    <row r="130" spans="1:28" ht="91.5" hidden="1" customHeight="1" x14ac:dyDescent="0.2">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332" t="str">
        <f>'01-Mapa de riesgo-UO'!AU131</f>
        <v>Porcentaje de deserción en cada uno de los programas</v>
      </c>
      <c r="K130" s="408">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4" t="s">
        <v>2143</v>
      </c>
    </row>
    <row r="131" spans="1:28" ht="91.5" hidden="1" customHeight="1" x14ac:dyDescent="0.2">
      <c r="A131" s="324"/>
      <c r="B131" s="332"/>
      <c r="C131" s="402"/>
      <c r="D131" s="332"/>
      <c r="E131" s="332"/>
      <c r="F131" s="332"/>
      <c r="G131" s="52" t="str">
        <f>'01-Mapa de riesgo-UO'!I132</f>
        <v>La falta de acompañamiento hacia los estudiantes facilita la deserción por fallas académicas, desconocimiento de procesos</v>
      </c>
      <c r="H131" s="332"/>
      <c r="I131" s="385"/>
      <c r="J131" s="332"/>
      <c r="K131" s="405"/>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4"/>
    </row>
    <row r="132" spans="1:28" ht="91.5" hidden="1" customHeight="1" x14ac:dyDescent="0.2">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332"/>
      <c r="K132" s="405"/>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4"/>
    </row>
    <row r="133" spans="1:28" ht="91.5" hidden="1"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32" t="str">
        <f>'01-Mapa de riesgo-UO'!AU134</f>
        <v>Promedio de escenarios (eventos) de participación regional</v>
      </c>
      <c r="K133" s="405">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4" t="s">
        <v>2143</v>
      </c>
    </row>
    <row r="134" spans="1:28" ht="91.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385"/>
      <c r="J134" s="332"/>
      <c r="K134" s="405"/>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4"/>
    </row>
    <row r="135" spans="1:28" ht="91.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385"/>
      <c r="J135" s="332"/>
      <c r="K135" s="405"/>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4"/>
    </row>
    <row r="136" spans="1:28" ht="91.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32" t="str">
        <f>'01-Mapa de riesgo-UO'!AU137</f>
        <v xml:space="preserve"># de solicitudes que sean de ordenación del gasto que supere los limites establecidos por el reglamento </v>
      </c>
      <c r="K136" s="408">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4" t="s">
        <v>2144</v>
      </c>
    </row>
    <row r="137" spans="1:28" ht="91.5" hidden="1" customHeight="1" x14ac:dyDescent="0.2">
      <c r="A137" s="324"/>
      <c r="B137" s="332"/>
      <c r="C137" s="402"/>
      <c r="D137" s="332"/>
      <c r="E137" s="332"/>
      <c r="F137" s="332"/>
      <c r="G137" s="52">
        <f>'01-Mapa de riesgo-UO'!I138</f>
        <v>0</v>
      </c>
      <c r="H137" s="332"/>
      <c r="I137" s="385"/>
      <c r="J137" s="332"/>
      <c r="K137" s="405"/>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4"/>
    </row>
    <row r="138" spans="1:28" ht="91.5" hidden="1" customHeight="1" x14ac:dyDescent="0.2">
      <c r="A138" s="324"/>
      <c r="B138" s="332"/>
      <c r="C138" s="402"/>
      <c r="D138" s="332"/>
      <c r="E138" s="332"/>
      <c r="F138" s="332"/>
      <c r="G138" s="52">
        <f>'01-Mapa de riesgo-UO'!I139</f>
        <v>0</v>
      </c>
      <c r="H138" s="332"/>
      <c r="I138" s="385"/>
      <c r="J138" s="332"/>
      <c r="K138" s="405"/>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4"/>
    </row>
    <row r="139" spans="1:28" ht="91.5" hidden="1"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332" t="str">
        <f>'01-Mapa de riesgo-UO'!AU140</f>
        <v>N° de cohortes aperturadas anualmente por programa académico</v>
      </c>
      <c r="K139" s="405">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4" t="s">
        <v>2143</v>
      </c>
    </row>
    <row r="140" spans="1:28" ht="91.5" hidden="1" customHeight="1" x14ac:dyDescent="0.2">
      <c r="A140" s="324"/>
      <c r="B140" s="332"/>
      <c r="C140" s="402"/>
      <c r="D140" s="332"/>
      <c r="E140" s="332"/>
      <c r="F140" s="332"/>
      <c r="G140" s="52" t="str">
        <f>'01-Mapa de riesgo-UO'!I141</f>
        <v>No inscripción de estudiantes Externos</v>
      </c>
      <c r="H140" s="332"/>
      <c r="I140" s="385"/>
      <c r="J140" s="332"/>
      <c r="K140" s="405"/>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4"/>
    </row>
    <row r="141" spans="1:28" ht="91.5" hidden="1" customHeight="1" x14ac:dyDescent="0.2">
      <c r="A141" s="324"/>
      <c r="B141" s="332"/>
      <c r="C141" s="402"/>
      <c r="D141" s="332"/>
      <c r="E141" s="332"/>
      <c r="F141" s="332"/>
      <c r="G141" s="52" t="str">
        <f>'01-Mapa de riesgo-UO'!I142</f>
        <v>No inscripción de estudiantes internos (pregrados)</v>
      </c>
      <c r="H141" s="332"/>
      <c r="I141" s="385"/>
      <c r="J141" s="332"/>
      <c r="K141" s="405"/>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4"/>
    </row>
    <row r="142" spans="1:28" s="176" customFormat="1" ht="91.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342" t="str">
        <f>'01-Mapa de riesgo-UO'!AT143</f>
        <v>MODERADO</v>
      </c>
      <c r="J142" s="342" t="str">
        <f>'01-Mapa de riesgo-UO'!AU143</f>
        <v>N° de aplicativos de Sistemas de Información que presentan fallas durante el semestre</v>
      </c>
      <c r="K142" s="406">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42"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4" t="s">
        <v>2143</v>
      </c>
    </row>
    <row r="143" spans="1:28" s="176" customFormat="1" ht="91.5" hidden="1" customHeight="1" x14ac:dyDescent="0.2">
      <c r="A143" s="337"/>
      <c r="B143" s="342"/>
      <c r="C143" s="423"/>
      <c r="D143" s="342"/>
      <c r="E143" s="342"/>
      <c r="F143" s="342"/>
      <c r="G143" s="175" t="str">
        <f>'01-Mapa de riesgo-UO'!I144</f>
        <v xml:space="preserve">Fallas en  los sistemas de información </v>
      </c>
      <c r="H143" s="342"/>
      <c r="I143" s="342"/>
      <c r="J143" s="342"/>
      <c r="K143" s="405"/>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42"/>
      <c r="S143" s="399" t="s">
        <v>2299</v>
      </c>
      <c r="T143" s="399"/>
      <c r="U143" s="223">
        <f>'01-Mapa de riesgo-UO'!AW144</f>
        <v>0</v>
      </c>
      <c r="V143" s="223">
        <f>'01-Mapa de riesgo-UO'!AX144</f>
        <v>0</v>
      </c>
      <c r="W143" s="180">
        <f>IF(U143="COMPARTIR",'01-Mapa de riesgo-UO'!BA144, IF(U143=0, 0,$I$6))</f>
        <v>0</v>
      </c>
      <c r="X143" s="221"/>
      <c r="Y143" s="221"/>
      <c r="Z143" s="221"/>
      <c r="AA143" s="221"/>
      <c r="AB143" s="324"/>
    </row>
    <row r="144" spans="1:28" s="176" customFormat="1" ht="91.5" hidden="1" customHeight="1" x14ac:dyDescent="0.2">
      <c r="A144" s="337"/>
      <c r="B144" s="342"/>
      <c r="C144" s="423"/>
      <c r="D144" s="342"/>
      <c r="E144" s="342"/>
      <c r="F144" s="342"/>
      <c r="G144" s="175" t="str">
        <f>'01-Mapa de riesgo-UO'!I145</f>
        <v>Demora en la asignación de usuarios</v>
      </c>
      <c r="H144" s="342"/>
      <c r="I144" s="342"/>
      <c r="J144" s="342"/>
      <c r="K144" s="405"/>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42"/>
      <c r="S144" s="399" t="s">
        <v>2300</v>
      </c>
      <c r="T144" s="399"/>
      <c r="U144" s="223">
        <f>'01-Mapa de riesgo-UO'!AW145</f>
        <v>0</v>
      </c>
      <c r="V144" s="223">
        <f>'01-Mapa de riesgo-UO'!AX145</f>
        <v>0</v>
      </c>
      <c r="W144" s="180">
        <f>IF(U144="COMPARTIR",'01-Mapa de riesgo-UO'!BA145, IF(U144=0, 0,$I$6))</f>
        <v>0</v>
      </c>
      <c r="X144" s="221"/>
      <c r="Y144" s="221"/>
      <c r="Z144" s="221"/>
      <c r="AA144" s="221"/>
      <c r="AB144" s="324"/>
    </row>
    <row r="145" spans="1:28" ht="91.5" hidden="1"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332" t="str">
        <f>'01-Mapa de riesgo-UO'!AU146</f>
        <v>N° de asginaturas sin asignación de salón o sala de cómputo durante todo el semestre</v>
      </c>
      <c r="K145" s="406">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4" t="s">
        <v>2143</v>
      </c>
    </row>
    <row r="146" spans="1:28" ht="91.5" hidden="1" customHeight="1" x14ac:dyDescent="0.2">
      <c r="A146" s="324"/>
      <c r="B146" s="332"/>
      <c r="C146" s="402"/>
      <c r="D146" s="332"/>
      <c r="E146" s="332"/>
      <c r="F146" s="332"/>
      <c r="G146" s="52" t="str">
        <f>'01-Mapa de riesgo-UO'!I147</f>
        <v>Asignación de salas de cómputo demorado</v>
      </c>
      <c r="H146" s="332"/>
      <c r="I146" s="385"/>
      <c r="J146" s="332"/>
      <c r="K146" s="405"/>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4"/>
    </row>
    <row r="147" spans="1:28" ht="91.5" hidden="1" customHeight="1" x14ac:dyDescent="0.2">
      <c r="A147" s="324"/>
      <c r="B147" s="332"/>
      <c r="C147" s="402"/>
      <c r="D147" s="332"/>
      <c r="E147" s="332"/>
      <c r="F147" s="332"/>
      <c r="G147" s="52" t="str">
        <f>'01-Mapa de riesgo-UO'!I148</f>
        <v>Falta de parametrización de las necesides de salones de computo</v>
      </c>
      <c r="H147" s="332"/>
      <c r="I147" s="385"/>
      <c r="J147" s="332"/>
      <c r="K147" s="405"/>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4"/>
    </row>
    <row r="148" spans="1:28" ht="91.5" hidden="1"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332" t="str">
        <f>'01-Mapa de riesgo-UO'!AU149</f>
        <v xml:space="preserve">Numero de Programas sin RRC /Total de programas*100 </v>
      </c>
      <c r="K148" s="408">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4" t="s">
        <v>2144</v>
      </c>
    </row>
    <row r="149" spans="1:28" ht="91.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385"/>
      <c r="J149" s="332"/>
      <c r="K149" s="405"/>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4"/>
    </row>
    <row r="150" spans="1:28" ht="91.5" hidden="1" customHeight="1" x14ac:dyDescent="0.2">
      <c r="A150" s="324"/>
      <c r="B150" s="332"/>
      <c r="C150" s="402"/>
      <c r="D150" s="332"/>
      <c r="E150" s="332"/>
      <c r="F150" s="332"/>
      <c r="G150" s="52">
        <f>'01-Mapa de riesgo-UO'!I151</f>
        <v>0</v>
      </c>
      <c r="H150" s="332"/>
      <c r="I150" s="385"/>
      <c r="J150" s="332"/>
      <c r="K150" s="405"/>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4"/>
    </row>
    <row r="151" spans="1:28" ht="91.5" hidden="1"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332" t="str">
        <f>'01-Mapa de riesgo-UO'!AU152</f>
        <v>Número de programas sin RA / Total de programas acreditados *100</v>
      </c>
      <c r="K151" s="408">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4" t="s">
        <v>2144</v>
      </c>
    </row>
    <row r="152" spans="1:28" ht="91.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385"/>
      <c r="J152" s="332"/>
      <c r="K152" s="405"/>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4"/>
    </row>
    <row r="153" spans="1:28" ht="91.5" hidden="1" customHeight="1" x14ac:dyDescent="0.2">
      <c r="A153" s="324"/>
      <c r="B153" s="332"/>
      <c r="C153" s="402"/>
      <c r="D153" s="332"/>
      <c r="E153" s="332"/>
      <c r="F153" s="332"/>
      <c r="G153" s="52" t="str">
        <f>'01-Mapa de riesgo-UO'!I154</f>
        <v>Formulación  y seguimiento inadecuados a los  planes de mejoramiento</v>
      </c>
      <c r="H153" s="332"/>
      <c r="I153" s="385"/>
      <c r="J153" s="332"/>
      <c r="K153" s="405"/>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4"/>
    </row>
    <row r="154" spans="1:28" ht="91.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32" t="str">
        <f>'01-Mapa de riesgo-UO'!AU155</f>
        <v>N° de grupos de investigación que bajan de categoria / N°Total de grupos categorizados en MinCiencias</v>
      </c>
      <c r="K154" s="404">
        <v>0</v>
      </c>
      <c r="L154" s="400"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4" t="s">
        <v>2144</v>
      </c>
    </row>
    <row r="155" spans="1:28" ht="91.5" hidden="1" customHeight="1" x14ac:dyDescent="0.2">
      <c r="A155" s="324"/>
      <c r="B155" s="332"/>
      <c r="C155" s="402"/>
      <c r="D155" s="332"/>
      <c r="E155" s="332"/>
      <c r="F155" s="332"/>
      <c r="G155" s="52" t="str">
        <f>'01-Mapa de riesgo-UO'!I156</f>
        <v>Pocos  recursos para el proceso de investigación</v>
      </c>
      <c r="H155" s="332"/>
      <c r="I155" s="385"/>
      <c r="J155" s="332"/>
      <c r="K155" s="401"/>
      <c r="L155" s="400"/>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4"/>
    </row>
    <row r="156" spans="1:28" ht="91.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385"/>
      <c r="J156" s="332"/>
      <c r="K156" s="401"/>
      <c r="L156" s="400"/>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4"/>
    </row>
    <row r="157" spans="1:28" ht="91.5" hidden="1"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332" t="str">
        <f>'01-Mapa de riesgo-UO'!AU158</f>
        <v>No informes con pérdida de la imparcialidad/ No informes expedidos por el laboratorio</v>
      </c>
      <c r="K157" s="408"/>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4"/>
    </row>
    <row r="158" spans="1:28" ht="91.5" hidden="1" customHeight="1" x14ac:dyDescent="0.2">
      <c r="A158" s="324"/>
      <c r="B158" s="332"/>
      <c r="C158" s="402"/>
      <c r="D158" s="332"/>
      <c r="E158" s="332"/>
      <c r="F158" s="332"/>
      <c r="G158" s="52" t="str">
        <f>'01-Mapa de riesgo-UO'!I159</f>
        <v>Orden de un superior sobre el resultado del ensayo / calibración</v>
      </c>
      <c r="H158" s="332"/>
      <c r="I158" s="385"/>
      <c r="J158" s="332"/>
      <c r="K158" s="405"/>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4"/>
    </row>
    <row r="159" spans="1:28" ht="91.5" hidden="1" customHeight="1" x14ac:dyDescent="0.2">
      <c r="A159" s="324"/>
      <c r="B159" s="332"/>
      <c r="C159" s="402"/>
      <c r="D159" s="332"/>
      <c r="E159" s="332"/>
      <c r="F159" s="332"/>
      <c r="G159" s="52">
        <f>'01-Mapa de riesgo-UO'!I160</f>
        <v>0</v>
      </c>
      <c r="H159" s="332"/>
      <c r="I159" s="385"/>
      <c r="J159" s="332"/>
      <c r="K159" s="405"/>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4"/>
    </row>
    <row r="160" spans="1:28" ht="91.5" hidden="1"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332" t="str">
        <f>'01-Mapa de riesgo-UO'!AU161</f>
        <v xml:space="preserve">No veces en que las instalaciones fueron inadecuadas para la realización del ensayo </v>
      </c>
      <c r="K160" s="408"/>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4"/>
    </row>
    <row r="161" spans="1:28" ht="91.5" hidden="1" customHeight="1" x14ac:dyDescent="0.2">
      <c r="A161" s="324"/>
      <c r="B161" s="332"/>
      <c r="C161" s="402"/>
      <c r="D161" s="332"/>
      <c r="E161" s="332"/>
      <c r="F161" s="332"/>
      <c r="G161" s="52">
        <f>'01-Mapa de riesgo-UO'!I162</f>
        <v>0</v>
      </c>
      <c r="H161" s="332"/>
      <c r="I161" s="385"/>
      <c r="J161" s="332"/>
      <c r="K161" s="405"/>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4"/>
    </row>
    <row r="162" spans="1:28" ht="91.5" hidden="1" customHeight="1" x14ac:dyDescent="0.2">
      <c r="A162" s="324"/>
      <c r="B162" s="332"/>
      <c r="C162" s="402"/>
      <c r="D162" s="332"/>
      <c r="E162" s="332"/>
      <c r="F162" s="332"/>
      <c r="G162" s="52">
        <f>'01-Mapa de riesgo-UO'!I163</f>
        <v>0</v>
      </c>
      <c r="H162" s="332"/>
      <c r="I162" s="385"/>
      <c r="J162" s="332"/>
      <c r="K162" s="405"/>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4"/>
    </row>
    <row r="163" spans="1:28" ht="91.5" hidden="1"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332" t="str">
        <f>'01-Mapa de riesgo-UO'!AU164</f>
        <v>% de cumplimiento del plan de calibración, verificación y mantenimiento</v>
      </c>
      <c r="K163" s="408"/>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4"/>
    </row>
    <row r="164" spans="1:28" ht="91.5" hidden="1" customHeight="1" x14ac:dyDescent="0.2">
      <c r="A164" s="324"/>
      <c r="B164" s="332"/>
      <c r="C164" s="402"/>
      <c r="D164" s="332"/>
      <c r="E164" s="332"/>
      <c r="F164" s="332"/>
      <c r="G164" s="52">
        <f>'01-Mapa de riesgo-UO'!I165</f>
        <v>0</v>
      </c>
      <c r="H164" s="332"/>
      <c r="I164" s="385"/>
      <c r="J164" s="332"/>
      <c r="K164" s="405"/>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4"/>
    </row>
    <row r="165" spans="1:28" ht="91.5" hidden="1" customHeight="1" x14ac:dyDescent="0.2">
      <c r="A165" s="324"/>
      <c r="B165" s="332"/>
      <c r="C165" s="402"/>
      <c r="D165" s="332"/>
      <c r="E165" s="332"/>
      <c r="F165" s="332"/>
      <c r="G165" s="52">
        <f>'01-Mapa de riesgo-UO'!I166</f>
        <v>0</v>
      </c>
      <c r="H165" s="332"/>
      <c r="I165" s="385"/>
      <c r="J165" s="332"/>
      <c r="K165" s="405"/>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4"/>
    </row>
    <row r="166" spans="1:28" ht="91.5" hidden="1"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332" t="str">
        <f>'01-Mapa de riesgo-UO'!AU167</f>
        <v>No  de equipos defectuoss detectados en el laboratorio / Total de equipos</v>
      </c>
      <c r="K166" s="408"/>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4"/>
    </row>
    <row r="167" spans="1:28" ht="91.5" hidden="1" customHeight="1" x14ac:dyDescent="0.2">
      <c r="A167" s="324"/>
      <c r="B167" s="332"/>
      <c r="C167" s="402"/>
      <c r="D167" s="332"/>
      <c r="E167" s="332"/>
      <c r="F167" s="332"/>
      <c r="G167" s="52">
        <f>'01-Mapa de riesgo-UO'!I168</f>
        <v>0</v>
      </c>
      <c r="H167" s="332"/>
      <c r="I167" s="385"/>
      <c r="J167" s="332"/>
      <c r="K167" s="405"/>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4"/>
    </row>
    <row r="168" spans="1:28" ht="91.5" hidden="1" customHeight="1" x14ac:dyDescent="0.2">
      <c r="A168" s="324"/>
      <c r="B168" s="332"/>
      <c r="C168" s="402"/>
      <c r="D168" s="332"/>
      <c r="E168" s="332"/>
      <c r="F168" s="332"/>
      <c r="G168" s="52">
        <f>'01-Mapa de riesgo-UO'!I169</f>
        <v>0</v>
      </c>
      <c r="H168" s="332"/>
      <c r="I168" s="385"/>
      <c r="J168" s="332"/>
      <c r="K168" s="405"/>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4"/>
    </row>
    <row r="169" spans="1:28" ht="91.5" hidden="1"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332" t="str">
        <f>'01-Mapa de riesgo-UO'!AU170</f>
        <v>No de variables definidas por el laboratorio en la verificación/validación / No de variables establecidas en el método definido</v>
      </c>
      <c r="K169" s="408"/>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4"/>
    </row>
    <row r="170" spans="1:28" ht="91.5" hidden="1" customHeight="1" x14ac:dyDescent="0.2">
      <c r="A170" s="324"/>
      <c r="B170" s="332"/>
      <c r="C170" s="402"/>
      <c r="D170" s="332"/>
      <c r="E170" s="332"/>
      <c r="F170" s="332"/>
      <c r="G170" s="52">
        <f>'01-Mapa de riesgo-UO'!I171</f>
        <v>0</v>
      </c>
      <c r="H170" s="332"/>
      <c r="I170" s="385"/>
      <c r="J170" s="332"/>
      <c r="K170" s="405"/>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4"/>
    </row>
    <row r="171" spans="1:28" ht="91.5" hidden="1" customHeight="1" x14ac:dyDescent="0.2">
      <c r="A171" s="324"/>
      <c r="B171" s="332"/>
      <c r="C171" s="402"/>
      <c r="D171" s="332"/>
      <c r="E171" s="332"/>
      <c r="F171" s="332"/>
      <c r="G171" s="52">
        <f>'01-Mapa de riesgo-UO'!I172</f>
        <v>0</v>
      </c>
      <c r="H171" s="332"/>
      <c r="I171" s="385"/>
      <c r="J171" s="332"/>
      <c r="K171" s="405"/>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4"/>
    </row>
    <row r="172" spans="1:28" ht="91.5" hidden="1"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332" t="str">
        <f>'01-Mapa de riesgo-UO'!AU173</f>
        <v>No de no conformidades por verificación/validación de métodos / Total de no conformidades</v>
      </c>
      <c r="K172" s="408"/>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4"/>
    </row>
    <row r="173" spans="1:28" ht="91.5" hidden="1" customHeight="1" x14ac:dyDescent="0.2">
      <c r="A173" s="324"/>
      <c r="B173" s="332"/>
      <c r="C173" s="402"/>
      <c r="D173" s="332"/>
      <c r="E173" s="332"/>
      <c r="F173" s="332"/>
      <c r="G173" s="52">
        <f>'01-Mapa de riesgo-UO'!I174</f>
        <v>0</v>
      </c>
      <c r="H173" s="332"/>
      <c r="I173" s="385"/>
      <c r="J173" s="332"/>
      <c r="K173" s="405"/>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4"/>
    </row>
    <row r="174" spans="1:28" ht="91.5" hidden="1" customHeight="1" x14ac:dyDescent="0.2">
      <c r="A174" s="324"/>
      <c r="B174" s="332"/>
      <c r="C174" s="402"/>
      <c r="D174" s="332"/>
      <c r="E174" s="332"/>
      <c r="F174" s="332"/>
      <c r="G174" s="52">
        <f>'01-Mapa de riesgo-UO'!I175</f>
        <v>0</v>
      </c>
      <c r="H174" s="332"/>
      <c r="I174" s="385"/>
      <c r="J174" s="332"/>
      <c r="K174" s="405"/>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4"/>
    </row>
    <row r="175" spans="1:28" ht="91.5" hidden="1"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332" t="str">
        <f>'01-Mapa de riesgo-UO'!AU176</f>
        <v>No ensayos de aptitud con resultados insatisfactorios/ Total de ensayos de aptitud</v>
      </c>
      <c r="K175" s="408"/>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4"/>
    </row>
    <row r="176" spans="1:28" ht="91.5" hidden="1" customHeight="1" x14ac:dyDescent="0.2">
      <c r="A176" s="324"/>
      <c r="B176" s="332"/>
      <c r="C176" s="402"/>
      <c r="D176" s="332"/>
      <c r="E176" s="332"/>
      <c r="F176" s="332"/>
      <c r="G176" s="52">
        <f>'01-Mapa de riesgo-UO'!I177</f>
        <v>0</v>
      </c>
      <c r="H176" s="332"/>
      <c r="I176" s="385"/>
      <c r="J176" s="332"/>
      <c r="K176" s="405"/>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4"/>
    </row>
    <row r="177" spans="1:28" ht="91.5" hidden="1" customHeight="1" x14ac:dyDescent="0.2">
      <c r="A177" s="324"/>
      <c r="B177" s="332"/>
      <c r="C177" s="402"/>
      <c r="D177" s="332"/>
      <c r="E177" s="332"/>
      <c r="F177" s="332"/>
      <c r="G177" s="52">
        <f>'01-Mapa de riesgo-UO'!I178</f>
        <v>0</v>
      </c>
      <c r="H177" s="332"/>
      <c r="I177" s="385"/>
      <c r="J177" s="332"/>
      <c r="K177" s="405"/>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4"/>
    </row>
    <row r="178" spans="1:28" ht="91.5" hidden="1"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332" t="str">
        <f>'01-Mapa de riesgo-UO'!AU179</f>
        <v>No informes con pérdida de la imparcialidad / No informes expedidos por el laboratorio</v>
      </c>
      <c r="K178" s="408"/>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4"/>
    </row>
    <row r="179" spans="1:28" ht="91.5" hidden="1" customHeight="1" x14ac:dyDescent="0.2">
      <c r="A179" s="324"/>
      <c r="B179" s="332"/>
      <c r="C179" s="402"/>
      <c r="D179" s="332"/>
      <c r="E179" s="332"/>
      <c r="F179" s="332"/>
      <c r="G179" s="52">
        <f>'01-Mapa de riesgo-UO'!I180</f>
        <v>0</v>
      </c>
      <c r="H179" s="332"/>
      <c r="I179" s="385"/>
      <c r="J179" s="332"/>
      <c r="K179" s="405"/>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4"/>
    </row>
    <row r="180" spans="1:28" ht="91.5" hidden="1" customHeight="1" x14ac:dyDescent="0.2">
      <c r="A180" s="324"/>
      <c r="B180" s="332"/>
      <c r="C180" s="402"/>
      <c r="D180" s="332"/>
      <c r="E180" s="332"/>
      <c r="F180" s="332"/>
      <c r="G180" s="52">
        <f>'01-Mapa de riesgo-UO'!I181</f>
        <v>0</v>
      </c>
      <c r="H180" s="332"/>
      <c r="I180" s="385"/>
      <c r="J180" s="332"/>
      <c r="K180" s="405"/>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4"/>
    </row>
    <row r="181" spans="1:28" ht="91.5" hidden="1"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332" t="str">
        <f>'01-Mapa de riesgo-UO'!AU182</f>
        <v>N° Informes con pérdida de la imparcialidad / N° informes expedidos por el grupo de investigación</v>
      </c>
      <c r="K181" s="424">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4" t="s">
        <v>2144</v>
      </c>
    </row>
    <row r="182" spans="1:28" ht="91.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385"/>
      <c r="J182" s="332"/>
      <c r="K182" s="401"/>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4"/>
    </row>
    <row r="183" spans="1:28" ht="91.5" hidden="1" customHeight="1" x14ac:dyDescent="0.2">
      <c r="A183" s="324"/>
      <c r="B183" s="332"/>
      <c r="C183" s="402"/>
      <c r="D183" s="332"/>
      <c r="E183" s="332"/>
      <c r="F183" s="332"/>
      <c r="G183" s="52">
        <f>'01-Mapa de riesgo-UO'!I184</f>
        <v>0</v>
      </c>
      <c r="H183" s="332"/>
      <c r="I183" s="385"/>
      <c r="J183" s="332"/>
      <c r="K183" s="401"/>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4"/>
    </row>
    <row r="184" spans="1:28" ht="91.5" hidden="1"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332" t="str">
        <f>'01-Mapa de riesgo-UO'!AU185</f>
        <v>No. veces en que las condiciones ambientales se salieron de los límites / No. Veces que se midieron las condiciones ambientales</v>
      </c>
      <c r="K184" s="424">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4" t="s">
        <v>2144</v>
      </c>
    </row>
    <row r="185" spans="1:28" ht="91.5" hidden="1" customHeight="1" x14ac:dyDescent="0.2">
      <c r="A185" s="324"/>
      <c r="B185" s="332"/>
      <c r="C185" s="402"/>
      <c r="D185" s="332"/>
      <c r="E185" s="332"/>
      <c r="F185" s="332"/>
      <c r="G185" s="52">
        <f>'01-Mapa de riesgo-UO'!I186</f>
        <v>0</v>
      </c>
      <c r="H185" s="332"/>
      <c r="I185" s="385"/>
      <c r="J185" s="332"/>
      <c r="K185" s="401"/>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4"/>
    </row>
    <row r="186" spans="1:28" ht="91.5" hidden="1" customHeight="1" x14ac:dyDescent="0.2">
      <c r="A186" s="324"/>
      <c r="B186" s="332"/>
      <c r="C186" s="402"/>
      <c r="D186" s="332"/>
      <c r="E186" s="332"/>
      <c r="F186" s="332"/>
      <c r="G186" s="52">
        <f>'01-Mapa de riesgo-UO'!I187</f>
        <v>0</v>
      </c>
      <c r="H186" s="332"/>
      <c r="I186" s="385"/>
      <c r="J186" s="332"/>
      <c r="K186" s="401"/>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4"/>
    </row>
    <row r="187" spans="1:28" ht="91.5" hidden="1"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332" t="str">
        <f>'01-Mapa de riesgo-UO'!AU188</f>
        <v>No. de equipos calibrados de acuerdo al Plan de calibración /No. Total de equipos que se planean calibrar de acuerdo al Plan de calibración</v>
      </c>
      <c r="K187" s="424">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4" t="s">
        <v>2144</v>
      </c>
    </row>
    <row r="188" spans="1:28" ht="91.5" hidden="1" customHeight="1" x14ac:dyDescent="0.2">
      <c r="A188" s="324"/>
      <c r="B188" s="332"/>
      <c r="C188" s="402"/>
      <c r="D188" s="332"/>
      <c r="E188" s="332"/>
      <c r="F188" s="332"/>
      <c r="G188" s="52">
        <f>'01-Mapa de riesgo-UO'!I189</f>
        <v>0</v>
      </c>
      <c r="H188" s="332"/>
      <c r="I188" s="385"/>
      <c r="J188" s="332"/>
      <c r="K188" s="401"/>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4"/>
    </row>
    <row r="189" spans="1:28" ht="91.5" hidden="1" customHeight="1" x14ac:dyDescent="0.2">
      <c r="A189" s="324"/>
      <c r="B189" s="332"/>
      <c r="C189" s="402"/>
      <c r="D189" s="332"/>
      <c r="E189" s="332"/>
      <c r="F189" s="332"/>
      <c r="G189" s="52">
        <f>'01-Mapa de riesgo-UO'!I190</f>
        <v>0</v>
      </c>
      <c r="H189" s="332"/>
      <c r="I189" s="385"/>
      <c r="J189" s="332"/>
      <c r="K189" s="401"/>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4"/>
    </row>
    <row r="190" spans="1:28" ht="91.5" hidden="1"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332" t="str">
        <f>'01-Mapa de riesgo-UO'!AU191</f>
        <v>No.  de equipos defectuosos detectados en el laboratorio antes de la jornada de campo / No. Total de equipos que salen para campo</v>
      </c>
      <c r="K190" s="424">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4" t="s">
        <v>2144</v>
      </c>
    </row>
    <row r="191" spans="1:28" ht="91.5" hidden="1" customHeight="1" x14ac:dyDescent="0.2">
      <c r="A191" s="324"/>
      <c r="B191" s="332"/>
      <c r="C191" s="402"/>
      <c r="D191" s="332"/>
      <c r="E191" s="332"/>
      <c r="F191" s="332"/>
      <c r="G191" s="52">
        <f>'01-Mapa de riesgo-UO'!I192</f>
        <v>0</v>
      </c>
      <c r="H191" s="332"/>
      <c r="I191" s="385"/>
      <c r="J191" s="332"/>
      <c r="K191" s="401"/>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4"/>
    </row>
    <row r="192" spans="1:28" ht="91.5" hidden="1" customHeight="1" x14ac:dyDescent="0.2">
      <c r="A192" s="324"/>
      <c r="B192" s="332"/>
      <c r="C192" s="402"/>
      <c r="D192" s="332"/>
      <c r="E192" s="332"/>
      <c r="F192" s="332"/>
      <c r="G192" s="52">
        <f>'01-Mapa de riesgo-UO'!I193</f>
        <v>0</v>
      </c>
      <c r="H192" s="332"/>
      <c r="I192" s="385"/>
      <c r="J192" s="332"/>
      <c r="K192" s="401"/>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4"/>
    </row>
    <row r="193" spans="1:28" ht="91.5" hidden="1"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332" t="str">
        <f>'01-Mapa de riesgo-UO'!AU194</f>
        <v>No. de informes con regla decisión equivocada / No. de informes emitidos con regla de decisión aplicada</v>
      </c>
      <c r="K193" s="424">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4" t="s">
        <v>2144</v>
      </c>
    </row>
    <row r="194" spans="1:28" ht="91.5" hidden="1" customHeight="1" x14ac:dyDescent="0.2">
      <c r="A194" s="324"/>
      <c r="B194" s="332"/>
      <c r="C194" s="402"/>
      <c r="D194" s="332"/>
      <c r="E194" s="332"/>
      <c r="F194" s="332"/>
      <c r="G194" s="52">
        <f>'01-Mapa de riesgo-UO'!I195</f>
        <v>0</v>
      </c>
      <c r="H194" s="332"/>
      <c r="I194" s="385"/>
      <c r="J194" s="332"/>
      <c r="K194" s="401"/>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4"/>
    </row>
    <row r="195" spans="1:28" ht="91.5" hidden="1" customHeight="1" x14ac:dyDescent="0.2">
      <c r="A195" s="324"/>
      <c r="B195" s="332"/>
      <c r="C195" s="402"/>
      <c r="D195" s="332"/>
      <c r="E195" s="332"/>
      <c r="F195" s="332"/>
      <c r="G195" s="52">
        <f>'01-Mapa de riesgo-UO'!I196</f>
        <v>0</v>
      </c>
      <c r="H195" s="332"/>
      <c r="I195" s="385"/>
      <c r="J195" s="332"/>
      <c r="K195" s="401"/>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4"/>
    </row>
    <row r="196" spans="1:28" ht="91.5" hidden="1"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332" t="str">
        <f>'01-Mapa de riesgo-UO'!AU197</f>
        <v>No. de variables definidas por el OEC en la verificación / No. de variables establecidas en el método definido</v>
      </c>
      <c r="K196" s="424">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4" t="s">
        <v>2144</v>
      </c>
    </row>
    <row r="197" spans="1:28" ht="91.5" hidden="1" customHeight="1" x14ac:dyDescent="0.2">
      <c r="A197" s="324"/>
      <c r="B197" s="332"/>
      <c r="C197" s="402"/>
      <c r="D197" s="332"/>
      <c r="E197" s="332"/>
      <c r="F197" s="332"/>
      <c r="G197" s="52">
        <f>'01-Mapa de riesgo-UO'!I198</f>
        <v>0</v>
      </c>
      <c r="H197" s="332"/>
      <c r="I197" s="385"/>
      <c r="J197" s="332"/>
      <c r="K197" s="401"/>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4"/>
    </row>
    <row r="198" spans="1:28" ht="91.5" hidden="1" customHeight="1" x14ac:dyDescent="0.2">
      <c r="A198" s="324"/>
      <c r="B198" s="332"/>
      <c r="C198" s="402"/>
      <c r="D198" s="332"/>
      <c r="E198" s="332"/>
      <c r="F198" s="332"/>
      <c r="G198" s="52">
        <f>'01-Mapa de riesgo-UO'!I199</f>
        <v>0</v>
      </c>
      <c r="H198" s="332"/>
      <c r="I198" s="385"/>
      <c r="J198" s="332"/>
      <c r="K198" s="401"/>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4"/>
    </row>
    <row r="199" spans="1:28" ht="91.5" hidden="1"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332" t="str">
        <f>'01-Mapa de riesgo-UO'!AU200</f>
        <v>No. de informes de ensayo con resultados inválidos por estimación de la incertidumbre / No. total de informes de resultados</v>
      </c>
      <c r="K199" s="424">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4" t="s">
        <v>2144</v>
      </c>
    </row>
    <row r="200" spans="1:28" ht="91.5" hidden="1" customHeight="1" x14ac:dyDescent="0.2">
      <c r="A200" s="324"/>
      <c r="B200" s="332"/>
      <c r="C200" s="402"/>
      <c r="D200" s="332"/>
      <c r="E200" s="332"/>
      <c r="F200" s="332"/>
      <c r="G200" s="52">
        <f>'01-Mapa de riesgo-UO'!I201</f>
        <v>0</v>
      </c>
      <c r="H200" s="332"/>
      <c r="I200" s="385"/>
      <c r="J200" s="332"/>
      <c r="K200" s="401"/>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4"/>
    </row>
    <row r="201" spans="1:28" ht="91.5" hidden="1" customHeight="1" x14ac:dyDescent="0.2">
      <c r="A201" s="324"/>
      <c r="B201" s="332"/>
      <c r="C201" s="402"/>
      <c r="D201" s="332"/>
      <c r="E201" s="332"/>
      <c r="F201" s="332"/>
      <c r="G201" s="52">
        <f>'01-Mapa de riesgo-UO'!I202</f>
        <v>0</v>
      </c>
      <c r="H201" s="332"/>
      <c r="I201" s="385"/>
      <c r="J201" s="332"/>
      <c r="K201" s="401"/>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4"/>
    </row>
    <row r="202" spans="1:28" ht="91.5" hidden="1"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332" t="str">
        <f>'01-Mapa de riesgo-UO'!AU203</f>
        <v>No ensayos de aptitud con resultados satisfactorios / Total de ensayos de aptitud</v>
      </c>
      <c r="K202" s="424">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4" t="s">
        <v>2144</v>
      </c>
    </row>
    <row r="203" spans="1:28" ht="91.5" hidden="1" customHeight="1" x14ac:dyDescent="0.2">
      <c r="A203" s="324"/>
      <c r="B203" s="332"/>
      <c r="C203" s="402"/>
      <c r="D203" s="332"/>
      <c r="E203" s="332"/>
      <c r="F203" s="332"/>
      <c r="G203" s="52">
        <f>'01-Mapa de riesgo-UO'!I204</f>
        <v>0</v>
      </c>
      <c r="H203" s="332"/>
      <c r="I203" s="385"/>
      <c r="J203" s="332"/>
      <c r="K203" s="401"/>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4"/>
    </row>
    <row r="204" spans="1:28" ht="91.5" hidden="1" customHeight="1" x14ac:dyDescent="0.2">
      <c r="A204" s="324"/>
      <c r="B204" s="332"/>
      <c r="C204" s="402"/>
      <c r="D204" s="332"/>
      <c r="E204" s="332"/>
      <c r="F204" s="332"/>
      <c r="G204" s="52">
        <f>'01-Mapa de riesgo-UO'!I205</f>
        <v>0</v>
      </c>
      <c r="H204" s="332"/>
      <c r="I204" s="385"/>
      <c r="J204" s="332"/>
      <c r="K204" s="401"/>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4"/>
    </row>
    <row r="205" spans="1:28" ht="91.5" hidden="1"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332" t="str">
        <f>'01-Mapa de riesgo-UO'!AU206</f>
        <v>No informes con pérdida de la imparcialidad / No informes expedidos por el laboratorio</v>
      </c>
      <c r="K205" s="424">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4" t="s">
        <v>2144</v>
      </c>
    </row>
    <row r="206" spans="1:28" ht="91.5" hidden="1" customHeight="1" x14ac:dyDescent="0.2">
      <c r="A206" s="324"/>
      <c r="B206" s="332"/>
      <c r="C206" s="402"/>
      <c r="D206" s="332"/>
      <c r="E206" s="332"/>
      <c r="F206" s="332"/>
      <c r="G206" s="52">
        <f>'01-Mapa de riesgo-UO'!I207</f>
        <v>0</v>
      </c>
      <c r="H206" s="332"/>
      <c r="I206" s="385"/>
      <c r="J206" s="332"/>
      <c r="K206" s="401"/>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4"/>
    </row>
    <row r="207" spans="1:28" ht="91.5" hidden="1" customHeight="1" x14ac:dyDescent="0.2">
      <c r="A207" s="324"/>
      <c r="B207" s="332"/>
      <c r="C207" s="402"/>
      <c r="D207" s="332"/>
      <c r="E207" s="332"/>
      <c r="F207" s="332"/>
      <c r="G207" s="52">
        <f>'01-Mapa de riesgo-UO'!I208</f>
        <v>0</v>
      </c>
      <c r="H207" s="332"/>
      <c r="I207" s="385"/>
      <c r="J207" s="332"/>
      <c r="K207" s="401"/>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4"/>
    </row>
    <row r="208" spans="1:28" ht="91.5" hidden="1"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332" t="str">
        <f>'01-Mapa de riesgo-UO'!AU209</f>
        <v>No. Informes con pérdida de la imparcialidad / No informes expedidos por el laboratorio</v>
      </c>
      <c r="K208" s="424">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4" t="s">
        <v>2144</v>
      </c>
    </row>
    <row r="209" spans="1:28" ht="91.5" hidden="1" customHeight="1" x14ac:dyDescent="0.2">
      <c r="A209" s="324"/>
      <c r="B209" s="332"/>
      <c r="C209" s="402"/>
      <c r="D209" s="332"/>
      <c r="E209" s="332"/>
      <c r="F209" s="332"/>
      <c r="G209" s="52">
        <f>'01-Mapa de riesgo-UO'!I210</f>
        <v>0</v>
      </c>
      <c r="H209" s="332"/>
      <c r="I209" s="385"/>
      <c r="J209" s="332"/>
      <c r="K209" s="401"/>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4"/>
    </row>
    <row r="210" spans="1:28" ht="91.5" hidden="1" customHeight="1" x14ac:dyDescent="0.2">
      <c r="A210" s="324"/>
      <c r="B210" s="332"/>
      <c r="C210" s="402"/>
      <c r="D210" s="332"/>
      <c r="E210" s="332"/>
      <c r="F210" s="332"/>
      <c r="G210" s="52">
        <f>'01-Mapa de riesgo-UO'!I211</f>
        <v>0</v>
      </c>
      <c r="H210" s="332"/>
      <c r="I210" s="385"/>
      <c r="J210" s="332"/>
      <c r="K210" s="401"/>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4"/>
    </row>
    <row r="211" spans="1:28" ht="91.5" hidden="1"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332" t="str">
        <f>'01-Mapa de riesgo-UO'!AU212</f>
        <v>N° de certificados de calibración con declaración no conforme/N° de certificados de calibración de equipos</v>
      </c>
      <c r="K211" s="424">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4" t="s">
        <v>2144</v>
      </c>
    </row>
    <row r="212" spans="1:28" ht="91.5" hidden="1" customHeight="1" x14ac:dyDescent="0.2">
      <c r="A212" s="324"/>
      <c r="B212" s="332"/>
      <c r="C212" s="402"/>
      <c r="D212" s="332"/>
      <c r="E212" s="332"/>
      <c r="F212" s="332"/>
      <c r="G212" s="52">
        <f>'01-Mapa de riesgo-UO'!I213</f>
        <v>0</v>
      </c>
      <c r="H212" s="332"/>
      <c r="I212" s="385"/>
      <c r="J212" s="332"/>
      <c r="K212" s="401"/>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4"/>
    </row>
    <row r="213" spans="1:28" ht="91.5" hidden="1" customHeight="1" x14ac:dyDescent="0.2">
      <c r="A213" s="324"/>
      <c r="B213" s="332"/>
      <c r="C213" s="402"/>
      <c r="D213" s="332"/>
      <c r="E213" s="332"/>
      <c r="F213" s="332"/>
      <c r="G213" s="52">
        <f>'01-Mapa de riesgo-UO'!I214</f>
        <v>0</v>
      </c>
      <c r="H213" s="332"/>
      <c r="I213" s="385"/>
      <c r="J213" s="332"/>
      <c r="K213" s="401"/>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4"/>
    </row>
    <row r="214" spans="1:28" ht="91.5" hidden="1"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332" t="str">
        <f>'01-Mapa de riesgo-UO'!AU215</f>
        <v>No. de informes de ensayos con pérdida de la imparcialidad / No. informes de ensayos expedidos por el laboratorio</v>
      </c>
      <c r="K214" s="408"/>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4"/>
    </row>
    <row r="215" spans="1:28" ht="91.5" hidden="1" customHeight="1" x14ac:dyDescent="0.2">
      <c r="A215" s="324"/>
      <c r="B215" s="332"/>
      <c r="C215" s="402"/>
      <c r="D215" s="332"/>
      <c r="E215" s="332"/>
      <c r="F215" s="332"/>
      <c r="G215" s="52" t="str">
        <f>'01-Mapa de riesgo-UO'!I216</f>
        <v xml:space="preserve">Orden de un superior sobre el resultado del ensayo </v>
      </c>
      <c r="H215" s="332"/>
      <c r="I215" s="385"/>
      <c r="J215" s="332"/>
      <c r="K215" s="405"/>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4"/>
    </row>
    <row r="216" spans="1:28" ht="91.5" hidden="1" customHeight="1" x14ac:dyDescent="0.2">
      <c r="A216" s="324"/>
      <c r="B216" s="332"/>
      <c r="C216" s="402"/>
      <c r="D216" s="332"/>
      <c r="E216" s="332"/>
      <c r="F216" s="332"/>
      <c r="G216" s="52" t="str">
        <f>'01-Mapa de riesgo-UO'!I217</f>
        <v>Interés economico de otra dependencia de la universidad .</v>
      </c>
      <c r="H216" s="332"/>
      <c r="I216" s="385"/>
      <c r="J216" s="332"/>
      <c r="K216" s="405"/>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4"/>
    </row>
    <row r="217" spans="1:28" ht="91.5" hidden="1"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332" t="str">
        <f>'01-Mapa de riesgo-UO'!AU218</f>
        <v>No. veces en que las condiciones ambientales se salen de los límites / Días Laborales anuales</v>
      </c>
      <c r="K217" s="408"/>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4"/>
    </row>
    <row r="218" spans="1:28" ht="91.5" hidden="1" customHeight="1" x14ac:dyDescent="0.2">
      <c r="A218" s="324"/>
      <c r="B218" s="332"/>
      <c r="C218" s="402"/>
      <c r="D218" s="332"/>
      <c r="E218" s="332"/>
      <c r="F218" s="332"/>
      <c r="G218" s="52">
        <f>'01-Mapa de riesgo-UO'!I219</f>
        <v>0</v>
      </c>
      <c r="H218" s="332"/>
      <c r="I218" s="385"/>
      <c r="J218" s="332"/>
      <c r="K218" s="405"/>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4"/>
    </row>
    <row r="219" spans="1:28" ht="91.5" hidden="1" customHeight="1" x14ac:dyDescent="0.2">
      <c r="A219" s="324"/>
      <c r="B219" s="332"/>
      <c r="C219" s="402"/>
      <c r="D219" s="332"/>
      <c r="E219" s="332"/>
      <c r="F219" s="332"/>
      <c r="G219" s="52">
        <f>'01-Mapa de riesgo-UO'!I220</f>
        <v>0</v>
      </c>
      <c r="H219" s="332"/>
      <c r="I219" s="385"/>
      <c r="J219" s="332"/>
      <c r="K219" s="405"/>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4"/>
    </row>
    <row r="220" spans="1:28" ht="91.5" hidden="1"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332" t="str">
        <f>'01-Mapa de riesgo-UO'!AU221</f>
        <v>No. de equipos calibrados de acuerdo al plan / Total equipos a calibrar</v>
      </c>
      <c r="K220" s="408"/>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4"/>
    </row>
    <row r="221" spans="1:28" ht="91.5" hidden="1" customHeight="1" x14ac:dyDescent="0.2">
      <c r="A221" s="324"/>
      <c r="B221" s="332"/>
      <c r="C221" s="402"/>
      <c r="D221" s="332"/>
      <c r="E221" s="332"/>
      <c r="F221" s="332"/>
      <c r="G221" s="52">
        <f>'01-Mapa de riesgo-UO'!I222</f>
        <v>0</v>
      </c>
      <c r="H221" s="332"/>
      <c r="I221" s="385"/>
      <c r="J221" s="332"/>
      <c r="K221" s="405"/>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4"/>
    </row>
    <row r="222" spans="1:28" ht="91.5" hidden="1" customHeight="1" x14ac:dyDescent="0.2">
      <c r="A222" s="324"/>
      <c r="B222" s="332"/>
      <c r="C222" s="402"/>
      <c r="D222" s="332"/>
      <c r="E222" s="332"/>
      <c r="F222" s="332"/>
      <c r="G222" s="52">
        <f>'01-Mapa de riesgo-UO'!I223</f>
        <v>0</v>
      </c>
      <c r="H222" s="332"/>
      <c r="I222" s="385"/>
      <c r="J222" s="332"/>
      <c r="K222" s="405"/>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4"/>
    </row>
    <row r="223" spans="1:28" ht="91.5" hidden="1"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332" t="str">
        <f>'01-Mapa de riesgo-UO'!AU224</f>
        <v>No. veces en que las condiciones ambientales se salen de los límites / Días Laborales anuales</v>
      </c>
      <c r="K223" s="408"/>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4"/>
    </row>
    <row r="224" spans="1:28" ht="91.5" hidden="1" customHeight="1" x14ac:dyDescent="0.2">
      <c r="A224" s="324"/>
      <c r="B224" s="332"/>
      <c r="C224" s="402"/>
      <c r="D224" s="332"/>
      <c r="E224" s="332"/>
      <c r="F224" s="332"/>
      <c r="G224" s="52">
        <f>'01-Mapa de riesgo-UO'!I225</f>
        <v>0</v>
      </c>
      <c r="H224" s="332"/>
      <c r="I224" s="385"/>
      <c r="J224" s="332"/>
      <c r="K224" s="405"/>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4"/>
    </row>
    <row r="225" spans="1:28" ht="91.5" hidden="1" customHeight="1" x14ac:dyDescent="0.2">
      <c r="A225" s="324"/>
      <c r="B225" s="332"/>
      <c r="C225" s="402"/>
      <c r="D225" s="332"/>
      <c r="E225" s="332"/>
      <c r="F225" s="332"/>
      <c r="G225" s="52">
        <f>'01-Mapa de riesgo-UO'!I226</f>
        <v>0</v>
      </c>
      <c r="H225" s="332"/>
      <c r="I225" s="385"/>
      <c r="J225" s="332"/>
      <c r="K225" s="405"/>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4"/>
    </row>
    <row r="226" spans="1:28" ht="91.5" hidden="1"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332" t="str">
        <f>'01-Mapa de riesgo-UO'!AU227</f>
        <v>No de Informes de Ensayo con declaración de conformidad equivocada / No de Informes de ensayo con declaración de conformidad emitida</v>
      </c>
      <c r="K226" s="408"/>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4"/>
    </row>
    <row r="227" spans="1:28" ht="91.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385"/>
      <c r="J227" s="332"/>
      <c r="K227" s="405"/>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4"/>
    </row>
    <row r="228" spans="1:28" ht="91.5" hidden="1" customHeight="1" x14ac:dyDescent="0.2">
      <c r="A228" s="324"/>
      <c r="B228" s="332"/>
      <c r="C228" s="402"/>
      <c r="D228" s="332"/>
      <c r="E228" s="332"/>
      <c r="F228" s="332"/>
      <c r="G228" s="52">
        <f>'01-Mapa de riesgo-UO'!I229</f>
        <v>0</v>
      </c>
      <c r="H228" s="332"/>
      <c r="I228" s="385"/>
      <c r="J228" s="332"/>
      <c r="K228" s="405"/>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4"/>
    </row>
    <row r="229" spans="1:28" ht="91.5" hidden="1"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332" t="str">
        <f>'01-Mapa de riesgo-UO'!AU230</f>
        <v>No. de verificaciones de métodos de ensayo con desempeño no válido / No. total de verificaciones de métodos de ensayo</v>
      </c>
      <c r="K229" s="408"/>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4"/>
    </row>
    <row r="230" spans="1:28" ht="91.5" hidden="1" customHeight="1" x14ac:dyDescent="0.2">
      <c r="A230" s="324"/>
      <c r="B230" s="332"/>
      <c r="C230" s="402"/>
      <c r="D230" s="332"/>
      <c r="E230" s="332"/>
      <c r="F230" s="332"/>
      <c r="G230" s="52">
        <f>'01-Mapa de riesgo-UO'!I231</f>
        <v>0</v>
      </c>
      <c r="H230" s="332"/>
      <c r="I230" s="385"/>
      <c r="J230" s="332"/>
      <c r="K230" s="405"/>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4"/>
    </row>
    <row r="231" spans="1:28" ht="91.5" hidden="1" customHeight="1" x14ac:dyDescent="0.2">
      <c r="A231" s="324"/>
      <c r="B231" s="332"/>
      <c r="C231" s="402"/>
      <c r="D231" s="332"/>
      <c r="E231" s="332"/>
      <c r="F231" s="332"/>
      <c r="G231" s="52">
        <f>'01-Mapa de riesgo-UO'!I232</f>
        <v>0</v>
      </c>
      <c r="H231" s="332"/>
      <c r="I231" s="385"/>
      <c r="J231" s="332"/>
      <c r="K231" s="405"/>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4"/>
    </row>
    <row r="232" spans="1:28" ht="91.5" hidden="1"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332" t="str">
        <f>'01-Mapa de riesgo-UO'!AU233</f>
        <v>No. caracteristicas de desempeño insatisfactorias / No. de carácterísticas de desempeño evaluadas</v>
      </c>
      <c r="K232" s="408"/>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4"/>
    </row>
    <row r="233" spans="1:28" ht="91.5" hidden="1" customHeight="1" x14ac:dyDescent="0.2">
      <c r="A233" s="324"/>
      <c r="B233" s="332"/>
      <c r="C233" s="402"/>
      <c r="D233" s="332"/>
      <c r="E233" s="332"/>
      <c r="F233" s="332"/>
      <c r="G233" s="52">
        <f>'01-Mapa de riesgo-UO'!I234</f>
        <v>0</v>
      </c>
      <c r="H233" s="332"/>
      <c r="I233" s="385"/>
      <c r="J233" s="332"/>
      <c r="K233" s="405"/>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4"/>
    </row>
    <row r="234" spans="1:28" ht="91.5" hidden="1" customHeight="1" x14ac:dyDescent="0.2">
      <c r="A234" s="324"/>
      <c r="B234" s="332"/>
      <c r="C234" s="402"/>
      <c r="D234" s="332"/>
      <c r="E234" s="332"/>
      <c r="F234" s="332"/>
      <c r="G234" s="52">
        <f>'01-Mapa de riesgo-UO'!I235</f>
        <v>0</v>
      </c>
      <c r="H234" s="332"/>
      <c r="I234" s="385"/>
      <c r="J234" s="332"/>
      <c r="K234" s="405"/>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4"/>
    </row>
    <row r="235" spans="1:28" ht="91.5" hidden="1"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332" t="str">
        <f>'01-Mapa de riesgo-UO'!AU236</f>
        <v>No. de informes de ensayos con mal uso de la condición de acreditación / No. informes de ensayos expedidos por el laboratorio</v>
      </c>
      <c r="K235" s="408"/>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4"/>
    </row>
    <row r="236" spans="1:28" ht="91.5" hidden="1" customHeight="1" x14ac:dyDescent="0.2">
      <c r="A236" s="324"/>
      <c r="B236" s="332"/>
      <c r="C236" s="402"/>
      <c r="D236" s="332"/>
      <c r="E236" s="332"/>
      <c r="F236" s="332"/>
      <c r="G236" s="52">
        <f>'01-Mapa de riesgo-UO'!I237</f>
        <v>0</v>
      </c>
      <c r="H236" s="332"/>
      <c r="I236" s="385"/>
      <c r="J236" s="332"/>
      <c r="K236" s="405"/>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4"/>
    </row>
    <row r="237" spans="1:28" ht="91.5" hidden="1" customHeight="1" x14ac:dyDescent="0.2">
      <c r="A237" s="324"/>
      <c r="B237" s="332"/>
      <c r="C237" s="402"/>
      <c r="D237" s="332"/>
      <c r="E237" s="332"/>
      <c r="F237" s="332"/>
      <c r="G237" s="52">
        <f>'01-Mapa de riesgo-UO'!I238</f>
        <v>0</v>
      </c>
      <c r="H237" s="332"/>
      <c r="I237" s="385"/>
      <c r="J237" s="332"/>
      <c r="K237" s="405"/>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4"/>
    </row>
    <row r="238" spans="1:28" ht="91.5" hidden="1" customHeight="1" x14ac:dyDescent="0.2">
      <c r="A238" s="324">
        <v>77</v>
      </c>
      <c r="B238" s="332" t="str">
        <f>'01-Mapa de riesgo-UO'!D239</f>
        <v>EXTENSIÓN_PROYECCIÓN_SOCIAL</v>
      </c>
      <c r="C238" s="40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332" t="str">
        <f>'01-Mapa de riesgo-UO'!AU239</f>
        <v>N° Certificados con pérdida de la imparcialidad/ N° Total de certificados expedidos por el laboratorio*100</v>
      </c>
      <c r="K238" s="401">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4" t="s">
        <v>2144</v>
      </c>
    </row>
    <row r="239" spans="1:28" ht="91.5" hidden="1" customHeight="1" x14ac:dyDescent="0.2">
      <c r="A239" s="324"/>
      <c r="B239" s="332"/>
      <c r="C239" s="402"/>
      <c r="D239" s="332"/>
      <c r="E239" s="332"/>
      <c r="F239" s="332"/>
      <c r="G239" s="52">
        <f>'01-Mapa de riesgo-UO'!I240</f>
        <v>0</v>
      </c>
      <c r="H239" s="332"/>
      <c r="I239" s="385"/>
      <c r="J239" s="332"/>
      <c r="K239" s="401"/>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4"/>
    </row>
    <row r="240" spans="1:28" ht="91.5" hidden="1" customHeight="1" x14ac:dyDescent="0.2">
      <c r="A240" s="324"/>
      <c r="B240" s="332"/>
      <c r="C240" s="402"/>
      <c r="D240" s="332"/>
      <c r="E240" s="332"/>
      <c r="F240" s="332"/>
      <c r="G240" s="52">
        <f>'01-Mapa de riesgo-UO'!I241</f>
        <v>0</v>
      </c>
      <c r="H240" s="332"/>
      <c r="I240" s="385"/>
      <c r="J240" s="332"/>
      <c r="K240" s="401"/>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4"/>
    </row>
    <row r="241" spans="1:28" ht="91.5" hidden="1" customHeight="1" x14ac:dyDescent="0.2">
      <c r="A241" s="324">
        <v>78</v>
      </c>
      <c r="B241" s="332" t="str">
        <f>'01-Mapa de riesgo-UO'!D242</f>
        <v>EXTENSIÓN_PROYECCIÓN_SOCIAL</v>
      </c>
      <c r="C241" s="40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332" t="str">
        <f>'01-Mapa de riesgo-UO'!AU242</f>
        <v>N° eventos en los que se reportaron resultados errados por contaminación cruzada</v>
      </c>
      <c r="K241" s="401">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4" t="s">
        <v>2144</v>
      </c>
    </row>
    <row r="242" spans="1:28" ht="91.5" hidden="1" customHeight="1" x14ac:dyDescent="0.2">
      <c r="A242" s="324"/>
      <c r="B242" s="332"/>
      <c r="C242" s="402"/>
      <c r="D242" s="332"/>
      <c r="E242" s="332"/>
      <c r="F242" s="332"/>
      <c r="G242" s="52">
        <f>'01-Mapa de riesgo-UO'!I243</f>
        <v>0</v>
      </c>
      <c r="H242" s="332"/>
      <c r="I242" s="385"/>
      <c r="J242" s="332"/>
      <c r="K242" s="401"/>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4"/>
    </row>
    <row r="243" spans="1:28" ht="91.5" hidden="1" customHeight="1" x14ac:dyDescent="0.2">
      <c r="A243" s="324"/>
      <c r="B243" s="332"/>
      <c r="C243" s="402"/>
      <c r="D243" s="332"/>
      <c r="E243" s="332"/>
      <c r="F243" s="332"/>
      <c r="G243" s="52">
        <f>'01-Mapa de riesgo-UO'!I244</f>
        <v>0</v>
      </c>
      <c r="H243" s="332"/>
      <c r="I243" s="385"/>
      <c r="J243" s="332"/>
      <c r="K243" s="401"/>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4"/>
    </row>
    <row r="244" spans="1:28" ht="91.5" hidden="1"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332" t="str">
        <f>'01-Mapa de riesgo-UO'!AU245</f>
        <v>N° Eventos cumplidos/N° Eventos programados*100</v>
      </c>
      <c r="K244" s="404">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4" t="s">
        <v>2144</v>
      </c>
    </row>
    <row r="245" spans="1:28" ht="91.5" hidden="1" customHeight="1" x14ac:dyDescent="0.2">
      <c r="A245" s="324"/>
      <c r="B245" s="332"/>
      <c r="C245" s="402"/>
      <c r="D245" s="332"/>
      <c r="E245" s="332"/>
      <c r="F245" s="332"/>
      <c r="G245" s="52">
        <f>'01-Mapa de riesgo-UO'!I246</f>
        <v>0</v>
      </c>
      <c r="H245" s="332"/>
      <c r="I245" s="385"/>
      <c r="J245" s="332"/>
      <c r="K245" s="401"/>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4"/>
    </row>
    <row r="246" spans="1:28" ht="91.5" hidden="1" customHeight="1" x14ac:dyDescent="0.2">
      <c r="A246" s="324"/>
      <c r="B246" s="332"/>
      <c r="C246" s="402"/>
      <c r="D246" s="332"/>
      <c r="E246" s="332"/>
      <c r="F246" s="332"/>
      <c r="G246" s="52">
        <f>'01-Mapa de riesgo-UO'!I247</f>
        <v>0</v>
      </c>
      <c r="H246" s="332"/>
      <c r="I246" s="385"/>
      <c r="J246" s="332"/>
      <c r="K246" s="401"/>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4"/>
    </row>
    <row r="247" spans="1:28" ht="91.5" hidden="1"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332" t="str">
        <f>'01-Mapa de riesgo-UO'!AU248</f>
        <v>N° de equipos defectuosos detectados en el laboratorio/ Total de equipos*100</v>
      </c>
      <c r="K247" s="401">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4" t="s">
        <v>2144</v>
      </c>
    </row>
    <row r="248" spans="1:28" ht="91.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385"/>
      <c r="J248" s="332"/>
      <c r="K248" s="401"/>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4"/>
    </row>
    <row r="249" spans="1:28" ht="91.5" hidden="1" customHeight="1" x14ac:dyDescent="0.2">
      <c r="A249" s="324"/>
      <c r="B249" s="332"/>
      <c r="C249" s="402"/>
      <c r="D249" s="332"/>
      <c r="E249" s="332"/>
      <c r="F249" s="332"/>
      <c r="G249" s="52">
        <f>'01-Mapa de riesgo-UO'!I250</f>
        <v>0</v>
      </c>
      <c r="H249" s="332"/>
      <c r="I249" s="385"/>
      <c r="J249" s="332"/>
      <c r="K249" s="401"/>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4"/>
    </row>
    <row r="250" spans="1:28" ht="91.5" hidden="1"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332" t="str">
        <f>'01-Mapa de riesgo-UO'!AU251</f>
        <v>N° de  informes con regla decisión equivocada/ N° de informes totales*100</v>
      </c>
      <c r="K250" s="401">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4" t="s">
        <v>2144</v>
      </c>
    </row>
    <row r="251" spans="1:28" ht="91.5" hidden="1" customHeight="1" x14ac:dyDescent="0.2">
      <c r="A251" s="324"/>
      <c r="B251" s="332"/>
      <c r="C251" s="402"/>
      <c r="D251" s="332"/>
      <c r="E251" s="332"/>
      <c r="F251" s="332"/>
      <c r="G251" s="52" t="str">
        <f>'01-Mapa de riesgo-UO'!I252</f>
        <v xml:space="preserve">Cadena de custodia inadecuada </v>
      </c>
      <c r="H251" s="332"/>
      <c r="I251" s="385"/>
      <c r="J251" s="332"/>
      <c r="K251" s="401"/>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4"/>
    </row>
    <row r="252" spans="1:28" ht="91.5" hidden="1" customHeight="1" x14ac:dyDescent="0.2">
      <c r="A252" s="324"/>
      <c r="B252" s="332"/>
      <c r="C252" s="402"/>
      <c r="D252" s="332"/>
      <c r="E252" s="332"/>
      <c r="F252" s="332"/>
      <c r="G252" s="52">
        <f>'01-Mapa de riesgo-UO'!I253</f>
        <v>0</v>
      </c>
      <c r="H252" s="332"/>
      <c r="I252" s="385"/>
      <c r="J252" s="332"/>
      <c r="K252" s="401"/>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4"/>
    </row>
    <row r="253" spans="1:28" ht="91.5" hidden="1"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332" t="str">
        <f>'01-Mapa de riesgo-UO'!AU254</f>
        <v>(N° de variables definidas por el laboratorio en la verificación/validación / N° de variables establecidas en el método definido)*100</v>
      </c>
      <c r="K253" s="404">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4" t="s">
        <v>2144</v>
      </c>
    </row>
    <row r="254" spans="1:28" ht="91.5" hidden="1" customHeight="1" x14ac:dyDescent="0.2">
      <c r="A254" s="324"/>
      <c r="B254" s="332"/>
      <c r="C254" s="402"/>
      <c r="D254" s="332"/>
      <c r="E254" s="332"/>
      <c r="F254" s="332"/>
      <c r="G254" s="52">
        <f>'01-Mapa de riesgo-UO'!I255</f>
        <v>0</v>
      </c>
      <c r="H254" s="332"/>
      <c r="I254" s="385"/>
      <c r="J254" s="332"/>
      <c r="K254" s="401"/>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4"/>
    </row>
    <row r="255" spans="1:28" ht="91.5" hidden="1" customHeight="1" x14ac:dyDescent="0.2">
      <c r="A255" s="324"/>
      <c r="B255" s="332"/>
      <c r="C255" s="402"/>
      <c r="D255" s="332"/>
      <c r="E255" s="332"/>
      <c r="F255" s="332"/>
      <c r="G255" s="52">
        <f>'01-Mapa de riesgo-UO'!I256</f>
        <v>0</v>
      </c>
      <c r="H255" s="332"/>
      <c r="I255" s="385"/>
      <c r="J255" s="332"/>
      <c r="K255" s="401"/>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4"/>
    </row>
    <row r="256" spans="1:28" ht="91.5" hidden="1"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332" t="str">
        <f>'01-Mapa de riesgo-UO'!AU257</f>
        <v>N° de no conformidades por verificación y/o validación de métodos</v>
      </c>
      <c r="K256" s="401">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4" t="s">
        <v>2144</v>
      </c>
    </row>
    <row r="257" spans="1:28" ht="91.5" hidden="1" customHeight="1" x14ac:dyDescent="0.2">
      <c r="A257" s="324"/>
      <c r="B257" s="332"/>
      <c r="C257" s="402"/>
      <c r="D257" s="332"/>
      <c r="E257" s="332"/>
      <c r="F257" s="332"/>
      <c r="G257" s="52">
        <f>'01-Mapa de riesgo-UO'!I258</f>
        <v>0</v>
      </c>
      <c r="H257" s="332"/>
      <c r="I257" s="385"/>
      <c r="J257" s="332"/>
      <c r="K257" s="401"/>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4"/>
    </row>
    <row r="258" spans="1:28" ht="91.5" hidden="1" customHeight="1" x14ac:dyDescent="0.2">
      <c r="A258" s="324"/>
      <c r="B258" s="332"/>
      <c r="C258" s="402"/>
      <c r="D258" s="332"/>
      <c r="E258" s="332"/>
      <c r="F258" s="332"/>
      <c r="G258" s="52">
        <f>'01-Mapa de riesgo-UO'!I259</f>
        <v>0</v>
      </c>
      <c r="H258" s="332"/>
      <c r="I258" s="385"/>
      <c r="J258" s="332"/>
      <c r="K258" s="401"/>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4"/>
    </row>
    <row r="259" spans="1:28" ht="91.5" hidden="1"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332" t="str">
        <f>'01-Mapa de riesgo-UO'!AU260</f>
        <v>(Número de marcadores con resultados satisfactorios/Número total de marcadores por ejercicio)*100%</v>
      </c>
      <c r="K259" s="404">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4" t="s">
        <v>2144</v>
      </c>
    </row>
    <row r="260" spans="1:28" ht="91.5" hidden="1" customHeight="1" x14ac:dyDescent="0.2">
      <c r="A260" s="324"/>
      <c r="B260" s="332"/>
      <c r="C260" s="402"/>
      <c r="D260" s="332"/>
      <c r="E260" s="332"/>
      <c r="F260" s="332"/>
      <c r="G260" s="52" t="str">
        <f>'01-Mapa de riesgo-UO'!I261</f>
        <v xml:space="preserve">Utilización de equipos con resultados defectuosos  </v>
      </c>
      <c r="H260" s="332"/>
      <c r="I260" s="385"/>
      <c r="J260" s="332"/>
      <c r="K260" s="401"/>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4"/>
    </row>
    <row r="261" spans="1:28" ht="91.5" hidden="1" customHeight="1" x14ac:dyDescent="0.2">
      <c r="A261" s="324"/>
      <c r="B261" s="332"/>
      <c r="C261" s="402"/>
      <c r="D261" s="332"/>
      <c r="E261" s="332"/>
      <c r="F261" s="332"/>
      <c r="G261" s="52">
        <f>'01-Mapa de riesgo-UO'!I262</f>
        <v>0</v>
      </c>
      <c r="H261" s="332"/>
      <c r="I261" s="385"/>
      <c r="J261" s="332"/>
      <c r="K261" s="401"/>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4"/>
    </row>
    <row r="262" spans="1:28" ht="91.5" hidden="1"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332" t="str">
        <f>'01-Mapa de riesgo-UO'!AU263</f>
        <v xml:space="preserve">N° Certificados emitidos con error/ N° Total de certificados expedidos*100 </v>
      </c>
      <c r="K262" s="403">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4" t="s">
        <v>2144</v>
      </c>
    </row>
    <row r="263" spans="1:28" ht="91.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385"/>
      <c r="J263" s="332"/>
      <c r="K263" s="401"/>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4"/>
    </row>
    <row r="264" spans="1:28" ht="91.5" hidden="1" customHeight="1" x14ac:dyDescent="0.2">
      <c r="A264" s="324"/>
      <c r="B264" s="332"/>
      <c r="C264" s="402"/>
      <c r="D264" s="332"/>
      <c r="E264" s="332"/>
      <c r="F264" s="332"/>
      <c r="G264" s="52" t="str">
        <f>'01-Mapa de riesgo-UO'!I265</f>
        <v xml:space="preserve">Interpretación inadecuada de la norma </v>
      </c>
      <c r="H264" s="332"/>
      <c r="I264" s="385"/>
      <c r="J264" s="332"/>
      <c r="K264" s="401"/>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4"/>
    </row>
    <row r="265" spans="1:28" ht="91.5" hidden="1"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332" t="str">
        <f>'01-Mapa de riesgo-UO'!AU266</f>
        <v>Número certificados con pérdida de la imparcialidad / Número certificados expedidos por el laboratorio</v>
      </c>
      <c r="K265" s="424">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4" t="s">
        <v>2144</v>
      </c>
    </row>
    <row r="266" spans="1:28" ht="91.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385"/>
      <c r="J266" s="332"/>
      <c r="K266" s="401"/>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4"/>
    </row>
    <row r="267" spans="1:28" ht="91.5" hidden="1" customHeight="1" x14ac:dyDescent="0.2">
      <c r="A267" s="324"/>
      <c r="B267" s="332"/>
      <c r="C267" s="402"/>
      <c r="D267" s="332"/>
      <c r="E267" s="332"/>
      <c r="F267" s="332"/>
      <c r="G267" s="52">
        <f>'01-Mapa de riesgo-UO'!I268</f>
        <v>0</v>
      </c>
      <c r="H267" s="332"/>
      <c r="I267" s="385"/>
      <c r="J267" s="332"/>
      <c r="K267" s="401"/>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4"/>
    </row>
    <row r="268" spans="1:28" ht="91.5" hidden="1"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4" t="s">
        <v>2144</v>
      </c>
    </row>
    <row r="269" spans="1:28" ht="91.5" hidden="1" customHeight="1" x14ac:dyDescent="0.2">
      <c r="A269" s="324"/>
      <c r="B269" s="332"/>
      <c r="C269" s="402"/>
      <c r="D269" s="332"/>
      <c r="E269" s="332"/>
      <c r="F269" s="332"/>
      <c r="G269" s="52">
        <f>'01-Mapa de riesgo-UO'!I270</f>
        <v>0</v>
      </c>
      <c r="H269" s="332"/>
      <c r="I269" s="385"/>
      <c r="J269" s="332"/>
      <c r="K269" s="401"/>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4"/>
    </row>
    <row r="270" spans="1:28" ht="91.5" hidden="1" customHeight="1" x14ac:dyDescent="0.2">
      <c r="A270" s="324"/>
      <c r="B270" s="332"/>
      <c r="C270" s="402"/>
      <c r="D270" s="332"/>
      <c r="E270" s="332"/>
      <c r="F270" s="332"/>
      <c r="G270" s="52">
        <f>'01-Mapa de riesgo-UO'!I271</f>
        <v>0</v>
      </c>
      <c r="H270" s="332"/>
      <c r="I270" s="385"/>
      <c r="J270" s="332"/>
      <c r="K270" s="401"/>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4"/>
    </row>
    <row r="271" spans="1:28" ht="91.5" hidden="1"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332" t="str">
        <f>'01-Mapa de riesgo-UO'!AU272</f>
        <v>% de cumplimiento del plan de calibración, verificación y mantenimiento</v>
      </c>
      <c r="K271" s="424">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4" t="s">
        <v>2144</v>
      </c>
    </row>
    <row r="272" spans="1:28" ht="91.5" hidden="1" customHeight="1" x14ac:dyDescent="0.2">
      <c r="A272" s="324"/>
      <c r="B272" s="332"/>
      <c r="C272" s="402"/>
      <c r="D272" s="332"/>
      <c r="E272" s="332"/>
      <c r="F272" s="332"/>
      <c r="G272" s="52">
        <f>'01-Mapa de riesgo-UO'!I273</f>
        <v>0</v>
      </c>
      <c r="H272" s="332"/>
      <c r="I272" s="385"/>
      <c r="J272" s="332"/>
      <c r="K272" s="401"/>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4"/>
    </row>
    <row r="273" spans="1:28" ht="91.5" hidden="1" customHeight="1" x14ac:dyDescent="0.2">
      <c r="A273" s="324"/>
      <c r="B273" s="332"/>
      <c r="C273" s="402"/>
      <c r="D273" s="332"/>
      <c r="E273" s="332"/>
      <c r="F273" s="332"/>
      <c r="G273" s="52">
        <f>'01-Mapa de riesgo-UO'!I274</f>
        <v>0</v>
      </c>
      <c r="H273" s="332"/>
      <c r="I273" s="385"/>
      <c r="J273" s="332"/>
      <c r="K273" s="401"/>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4"/>
    </row>
    <row r="274" spans="1:28" ht="91.5" hidden="1"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332" t="str">
        <f>'01-Mapa de riesgo-UO'!AU275</f>
        <v>Número de equipos defectuosos detectados en el laboratorio / Total de equipos</v>
      </c>
      <c r="K274" s="424">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4" t="s">
        <v>2144</v>
      </c>
    </row>
    <row r="275" spans="1:28" ht="91.5" hidden="1" customHeight="1" x14ac:dyDescent="0.2">
      <c r="A275" s="324"/>
      <c r="B275" s="332"/>
      <c r="C275" s="402"/>
      <c r="D275" s="332"/>
      <c r="E275" s="332"/>
      <c r="F275" s="332"/>
      <c r="G275" s="52">
        <f>'01-Mapa de riesgo-UO'!I276</f>
        <v>0</v>
      </c>
      <c r="H275" s="332"/>
      <c r="I275" s="385"/>
      <c r="J275" s="332"/>
      <c r="K275" s="401"/>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4"/>
    </row>
    <row r="276" spans="1:28" ht="91.5" hidden="1" customHeight="1" x14ac:dyDescent="0.2">
      <c r="A276" s="324"/>
      <c r="B276" s="332"/>
      <c r="C276" s="402"/>
      <c r="D276" s="332"/>
      <c r="E276" s="332"/>
      <c r="F276" s="332"/>
      <c r="G276" s="52">
        <f>'01-Mapa de riesgo-UO'!I277</f>
        <v>0</v>
      </c>
      <c r="H276" s="332"/>
      <c r="I276" s="385"/>
      <c r="J276" s="332"/>
      <c r="K276" s="401"/>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4"/>
    </row>
    <row r="277" spans="1:28" ht="91.5" hidden="1"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332" t="str">
        <f>'01-Mapa de riesgo-UO'!AU278</f>
        <v>Número de certificados con declaración de conformidad equivocada / Número de certificados con declaración de conformidad</v>
      </c>
      <c r="K277" s="424">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4" t="s">
        <v>2144</v>
      </c>
    </row>
    <row r="278" spans="1:28" ht="91.5" hidden="1" customHeight="1" x14ac:dyDescent="0.2">
      <c r="A278" s="324"/>
      <c r="B278" s="332"/>
      <c r="C278" s="402"/>
      <c r="D278" s="332"/>
      <c r="E278" s="332"/>
      <c r="F278" s="332"/>
      <c r="G278" s="52">
        <f>'01-Mapa de riesgo-UO'!I279</f>
        <v>0</v>
      </c>
      <c r="H278" s="332"/>
      <c r="I278" s="385"/>
      <c r="J278" s="332"/>
      <c r="K278" s="401"/>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4"/>
    </row>
    <row r="279" spans="1:28" ht="91.5" hidden="1" customHeight="1" x14ac:dyDescent="0.2">
      <c r="A279" s="324"/>
      <c r="B279" s="332"/>
      <c r="C279" s="402"/>
      <c r="D279" s="332"/>
      <c r="E279" s="332"/>
      <c r="F279" s="332"/>
      <c r="G279" s="52">
        <f>'01-Mapa de riesgo-UO'!I280</f>
        <v>0</v>
      </c>
      <c r="H279" s="332"/>
      <c r="I279" s="385"/>
      <c r="J279" s="332"/>
      <c r="K279" s="401"/>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4"/>
    </row>
    <row r="280" spans="1:28" ht="91.5" hidden="1"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4" t="s">
        <v>2144</v>
      </c>
    </row>
    <row r="281" spans="1:28" ht="91.5" hidden="1" customHeight="1" x14ac:dyDescent="0.2">
      <c r="A281" s="324"/>
      <c r="B281" s="332"/>
      <c r="C281" s="402"/>
      <c r="D281" s="332"/>
      <c r="E281" s="332"/>
      <c r="F281" s="332"/>
      <c r="G281" s="52">
        <f>'01-Mapa de riesgo-UO'!I282</f>
        <v>0</v>
      </c>
      <c r="H281" s="332"/>
      <c r="I281" s="385"/>
      <c r="J281" s="332"/>
      <c r="K281" s="401"/>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4"/>
    </row>
    <row r="282" spans="1:28" ht="91.5" hidden="1" customHeight="1" x14ac:dyDescent="0.2">
      <c r="A282" s="324"/>
      <c r="B282" s="332"/>
      <c r="C282" s="402"/>
      <c r="D282" s="332"/>
      <c r="E282" s="332"/>
      <c r="F282" s="332"/>
      <c r="G282" s="52">
        <f>'01-Mapa de riesgo-UO'!I283</f>
        <v>0</v>
      </c>
      <c r="H282" s="332"/>
      <c r="I282" s="385"/>
      <c r="J282" s="332"/>
      <c r="K282" s="401"/>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4"/>
    </row>
    <row r="283" spans="1:28" ht="91.5" hidden="1"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332" t="str">
        <f>'01-Mapa de riesgo-UO'!AU284</f>
        <v>Número de No Conformidades por estimación de incertidumbre / Total de No Conformidades</v>
      </c>
      <c r="K283" s="424">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4" t="s">
        <v>2144</v>
      </c>
    </row>
    <row r="284" spans="1:28" ht="91.5" hidden="1" customHeight="1" x14ac:dyDescent="0.2">
      <c r="A284" s="324"/>
      <c r="B284" s="332"/>
      <c r="C284" s="402"/>
      <c r="D284" s="332"/>
      <c r="E284" s="332"/>
      <c r="F284" s="332"/>
      <c r="G284" s="52">
        <f>'01-Mapa de riesgo-UO'!I285</f>
        <v>0</v>
      </c>
      <c r="H284" s="332"/>
      <c r="I284" s="385"/>
      <c r="J284" s="332"/>
      <c r="K284" s="401"/>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4"/>
    </row>
    <row r="285" spans="1:28" ht="91.5" hidden="1" customHeight="1" x14ac:dyDescent="0.2">
      <c r="A285" s="324"/>
      <c r="B285" s="332"/>
      <c r="C285" s="402"/>
      <c r="D285" s="332"/>
      <c r="E285" s="332"/>
      <c r="F285" s="332"/>
      <c r="G285" s="52">
        <f>'01-Mapa de riesgo-UO'!I286</f>
        <v>0</v>
      </c>
      <c r="H285" s="332"/>
      <c r="I285" s="385"/>
      <c r="J285" s="332"/>
      <c r="K285" s="401"/>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4"/>
    </row>
    <row r="286" spans="1:28" ht="91.5" hidden="1"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332" t="str">
        <f>'01-Mapa de riesgo-UO'!AU287</f>
        <v>Número ensayos no satisfactorios / Número ensayos total</v>
      </c>
      <c r="K286" s="401"/>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4" t="s">
        <v>2144</v>
      </c>
    </row>
    <row r="287" spans="1:28" ht="91.5" hidden="1" customHeight="1" x14ac:dyDescent="0.2">
      <c r="A287" s="324"/>
      <c r="B287" s="332"/>
      <c r="C287" s="402"/>
      <c r="D287" s="332"/>
      <c r="E287" s="332"/>
      <c r="F287" s="332"/>
      <c r="G287" s="52">
        <f>'01-Mapa de riesgo-UO'!I288</f>
        <v>0</v>
      </c>
      <c r="H287" s="332"/>
      <c r="I287" s="385"/>
      <c r="J287" s="332"/>
      <c r="K287" s="401"/>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4"/>
    </row>
    <row r="288" spans="1:28" ht="91.5" hidden="1" customHeight="1" x14ac:dyDescent="0.2">
      <c r="A288" s="324"/>
      <c r="B288" s="332"/>
      <c r="C288" s="402"/>
      <c r="D288" s="332"/>
      <c r="E288" s="332"/>
      <c r="F288" s="332"/>
      <c r="G288" s="52">
        <f>'01-Mapa de riesgo-UO'!I289</f>
        <v>0</v>
      </c>
      <c r="H288" s="332"/>
      <c r="I288" s="385"/>
      <c r="J288" s="332"/>
      <c r="K288" s="401"/>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4"/>
    </row>
    <row r="289" spans="1:28" ht="91.5" hidden="1"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332" t="str">
        <f>'01-Mapa de riesgo-UO'!AU290</f>
        <v>Número de reparaciones en el equipo de aire acondicionado o en el deshumidificador por vigencia</v>
      </c>
      <c r="K289" s="401">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4" t="s">
        <v>2144</v>
      </c>
    </row>
    <row r="290" spans="1:28" ht="91.5" hidden="1" customHeight="1" x14ac:dyDescent="0.2">
      <c r="A290" s="324"/>
      <c r="B290" s="332"/>
      <c r="C290" s="402"/>
      <c r="D290" s="332"/>
      <c r="E290" s="332"/>
      <c r="F290" s="332"/>
      <c r="G290" s="52">
        <f>'01-Mapa de riesgo-UO'!I291</f>
        <v>0</v>
      </c>
      <c r="H290" s="332"/>
      <c r="I290" s="385"/>
      <c r="J290" s="332"/>
      <c r="K290" s="401"/>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4"/>
    </row>
    <row r="291" spans="1:28" ht="91.5" hidden="1" customHeight="1" x14ac:dyDescent="0.2">
      <c r="A291" s="324"/>
      <c r="B291" s="332"/>
      <c r="C291" s="402"/>
      <c r="D291" s="332"/>
      <c r="E291" s="332"/>
      <c r="F291" s="332"/>
      <c r="G291" s="52">
        <f>'01-Mapa de riesgo-UO'!I292</f>
        <v>0</v>
      </c>
      <c r="H291" s="332"/>
      <c r="I291" s="385"/>
      <c r="J291" s="332"/>
      <c r="K291" s="401"/>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4"/>
    </row>
    <row r="292" spans="1:28" ht="91.5" hidden="1"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4" t="s">
        <v>2144</v>
      </c>
    </row>
    <row r="293" spans="1:28" ht="91.5" hidden="1" customHeight="1" x14ac:dyDescent="0.2">
      <c r="A293" s="324"/>
      <c r="B293" s="332"/>
      <c r="C293" s="402"/>
      <c r="D293" s="332"/>
      <c r="E293" s="332"/>
      <c r="F293" s="332"/>
      <c r="G293" s="52">
        <f>'01-Mapa de riesgo-UO'!I294</f>
        <v>0</v>
      </c>
      <c r="H293" s="332"/>
      <c r="I293" s="385"/>
      <c r="J293" s="332"/>
      <c r="K293" s="401"/>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4"/>
    </row>
    <row r="294" spans="1:28" ht="91.5" hidden="1" customHeight="1" x14ac:dyDescent="0.2">
      <c r="A294" s="324"/>
      <c r="B294" s="332"/>
      <c r="C294" s="402"/>
      <c r="D294" s="332"/>
      <c r="E294" s="332"/>
      <c r="F294" s="332"/>
      <c r="G294" s="52">
        <f>'01-Mapa de riesgo-UO'!I295</f>
        <v>0</v>
      </c>
      <c r="H294" s="332"/>
      <c r="I294" s="385"/>
      <c r="J294" s="332"/>
      <c r="K294" s="401"/>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4"/>
    </row>
    <row r="295" spans="1:28" ht="91.5" hidden="1"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332" t="str">
        <f>'01-Mapa de riesgo-UO'!AU296</f>
        <v>Número de días de ausencia del personal clave por vigencia/Número de días por vigencia</v>
      </c>
      <c r="K295" s="424">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4" t="s">
        <v>2144</v>
      </c>
    </row>
    <row r="296" spans="1:28" ht="91.5" hidden="1" customHeight="1" x14ac:dyDescent="0.2">
      <c r="A296" s="324"/>
      <c r="B296" s="332"/>
      <c r="C296" s="402"/>
      <c r="D296" s="332"/>
      <c r="E296" s="332"/>
      <c r="F296" s="332"/>
      <c r="G296" s="52">
        <f>'01-Mapa de riesgo-UO'!I297</f>
        <v>0</v>
      </c>
      <c r="H296" s="332"/>
      <c r="I296" s="385"/>
      <c r="J296" s="332"/>
      <c r="K296" s="401"/>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4"/>
    </row>
    <row r="297" spans="1:28" ht="91.5" hidden="1" customHeight="1" x14ac:dyDescent="0.2">
      <c r="A297" s="324"/>
      <c r="B297" s="332"/>
      <c r="C297" s="402"/>
      <c r="D297" s="332"/>
      <c r="E297" s="332"/>
      <c r="F297" s="332"/>
      <c r="G297" s="52">
        <f>'01-Mapa de riesgo-UO'!I298</f>
        <v>0</v>
      </c>
      <c r="H297" s="332"/>
      <c r="I297" s="385"/>
      <c r="J297" s="332"/>
      <c r="K297" s="401"/>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4"/>
    </row>
    <row r="298" spans="1:28" ht="91.5" hidden="1"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332" t="str">
        <f>'01-Mapa de riesgo-UO'!AU299</f>
        <v>Número de informes con pérdida de la imparcialidad / Número de informes expedidos por el laboratorio</v>
      </c>
      <c r="K298" s="424">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4" t="s">
        <v>2144</v>
      </c>
    </row>
    <row r="299" spans="1:28" ht="91.5" hidden="1" customHeight="1" x14ac:dyDescent="0.2">
      <c r="A299" s="324"/>
      <c r="B299" s="332"/>
      <c r="C299" s="402"/>
      <c r="D299" s="332"/>
      <c r="E299" s="332"/>
      <c r="F299" s="332"/>
      <c r="G299" s="52">
        <f>'01-Mapa de riesgo-UO'!I300</f>
        <v>0</v>
      </c>
      <c r="H299" s="332"/>
      <c r="I299" s="385"/>
      <c r="J299" s="332"/>
      <c r="K299" s="401"/>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4"/>
    </row>
    <row r="300" spans="1:28" ht="91.5" hidden="1" customHeight="1" x14ac:dyDescent="0.2">
      <c r="A300" s="324"/>
      <c r="B300" s="332"/>
      <c r="C300" s="402"/>
      <c r="D300" s="332"/>
      <c r="E300" s="332"/>
      <c r="F300" s="332"/>
      <c r="G300" s="52">
        <f>'01-Mapa de riesgo-UO'!I301</f>
        <v>0</v>
      </c>
      <c r="H300" s="332"/>
      <c r="I300" s="385"/>
      <c r="J300" s="332"/>
      <c r="K300" s="401"/>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4"/>
    </row>
    <row r="301" spans="1:28" ht="91.5" hidden="1"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332" t="str">
        <f>'01-Mapa de riesgo-UO'!AU302</f>
        <v># de informes con pérdida de la imparcialidad/ # de informes expedidos por el laboratorio</v>
      </c>
      <c r="K301" s="401">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4" t="s">
        <v>2143</v>
      </c>
    </row>
    <row r="302" spans="1:28" ht="91.5" hidden="1" customHeight="1" x14ac:dyDescent="0.2">
      <c r="A302" s="324"/>
      <c r="B302" s="332"/>
      <c r="C302" s="402"/>
      <c r="D302" s="332"/>
      <c r="E302" s="332"/>
      <c r="F302" s="332"/>
      <c r="G302" s="52" t="str">
        <f>'01-Mapa de riesgo-UO'!I303</f>
        <v xml:space="preserve">Orden de un superior sobre el resultado del ensayo </v>
      </c>
      <c r="H302" s="332"/>
      <c r="I302" s="385"/>
      <c r="J302" s="332"/>
      <c r="K302" s="401"/>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4"/>
    </row>
    <row r="303" spans="1:28" ht="91.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385"/>
      <c r="J303" s="332"/>
      <c r="K303" s="401"/>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4"/>
    </row>
    <row r="304" spans="1:28" ht="91.5" hidden="1"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332" t="str">
        <f>'01-Mapa de riesgo-UO'!AU305</f>
        <v>Número de veces en que las condiciones ambientales o modo de operación se salieron de los límites</v>
      </c>
      <c r="K304" s="401">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4" t="s">
        <v>2143</v>
      </c>
    </row>
    <row r="305" spans="1:28" ht="91.5" hidden="1" customHeight="1" x14ac:dyDescent="0.2">
      <c r="A305" s="324"/>
      <c r="B305" s="332"/>
      <c r="C305" s="402"/>
      <c r="D305" s="332"/>
      <c r="E305" s="332"/>
      <c r="F305" s="332"/>
      <c r="G305" s="52">
        <f>'01-Mapa de riesgo-UO'!I306</f>
        <v>0</v>
      </c>
      <c r="H305" s="332"/>
      <c r="I305" s="385"/>
      <c r="J305" s="332"/>
      <c r="K305" s="401"/>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4"/>
    </row>
    <row r="306" spans="1:28" ht="91.5" hidden="1" customHeight="1" x14ac:dyDescent="0.2">
      <c r="A306" s="324"/>
      <c r="B306" s="332"/>
      <c r="C306" s="402"/>
      <c r="D306" s="332"/>
      <c r="E306" s="332"/>
      <c r="F306" s="332"/>
      <c r="G306" s="52">
        <f>'01-Mapa de riesgo-UO'!I307</f>
        <v>0</v>
      </c>
      <c r="H306" s="332"/>
      <c r="I306" s="385"/>
      <c r="J306" s="332"/>
      <c r="K306" s="401"/>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4"/>
    </row>
    <row r="307" spans="1:28" ht="91.5" hidden="1"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332" t="str">
        <f>'01-Mapa de riesgo-UO'!AU308</f>
        <v>% de cumplimiento del plan de calibración, verificación y mantenimiento</v>
      </c>
      <c r="K307" s="424">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4" t="s">
        <v>2143</v>
      </c>
    </row>
    <row r="308" spans="1:28" ht="91.5" hidden="1" customHeight="1" x14ac:dyDescent="0.2">
      <c r="A308" s="324"/>
      <c r="B308" s="332"/>
      <c r="C308" s="402"/>
      <c r="D308" s="332"/>
      <c r="E308" s="332"/>
      <c r="F308" s="332"/>
      <c r="G308" s="52">
        <f>'01-Mapa de riesgo-UO'!I309</f>
        <v>0</v>
      </c>
      <c r="H308" s="332"/>
      <c r="I308" s="385"/>
      <c r="J308" s="332"/>
      <c r="K308" s="401"/>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4"/>
    </row>
    <row r="309" spans="1:28" ht="91.5" hidden="1" customHeight="1" x14ac:dyDescent="0.2">
      <c r="A309" s="324"/>
      <c r="B309" s="332"/>
      <c r="C309" s="402"/>
      <c r="D309" s="332"/>
      <c r="E309" s="332"/>
      <c r="F309" s="332"/>
      <c r="G309" s="52">
        <f>'01-Mapa de riesgo-UO'!I310</f>
        <v>0</v>
      </c>
      <c r="H309" s="332"/>
      <c r="I309" s="385"/>
      <c r="J309" s="332"/>
      <c r="K309" s="401"/>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4"/>
    </row>
    <row r="310" spans="1:28" ht="91.5" hidden="1"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332" t="str">
        <f>'01-Mapa de riesgo-UO'!AU311</f>
        <v>#  de equipos defectuoss detectados en el laboratorio / Total de equipos.
# De desviaciones superiores al 5% del software validado / total de datos maestros</v>
      </c>
      <c r="K310" s="401">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4" t="s">
        <v>2143</v>
      </c>
    </row>
    <row r="311" spans="1:28" ht="91.5" hidden="1" customHeight="1" x14ac:dyDescent="0.2">
      <c r="A311" s="324"/>
      <c r="B311" s="332"/>
      <c r="C311" s="402"/>
      <c r="D311" s="332"/>
      <c r="E311" s="332"/>
      <c r="F311" s="332"/>
      <c r="G311" s="52" t="str">
        <f>'01-Mapa de riesgo-UO'!I312</f>
        <v>Procesamiento de datos con un software  no validado</v>
      </c>
      <c r="H311" s="332"/>
      <c r="I311" s="385"/>
      <c r="J311" s="332"/>
      <c r="K311" s="401"/>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4"/>
    </row>
    <row r="312" spans="1:28" ht="91.5" hidden="1" customHeight="1" x14ac:dyDescent="0.2">
      <c r="A312" s="324"/>
      <c r="B312" s="332"/>
      <c r="C312" s="402"/>
      <c r="D312" s="332"/>
      <c r="E312" s="332"/>
      <c r="F312" s="332"/>
      <c r="G312" s="52">
        <f>'01-Mapa de riesgo-UO'!I313</f>
        <v>0</v>
      </c>
      <c r="H312" s="332"/>
      <c r="I312" s="385"/>
      <c r="J312" s="332"/>
      <c r="K312" s="401"/>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4"/>
    </row>
    <row r="313" spans="1:28" ht="91.5" hidden="1"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332" t="str">
        <f>'01-Mapa de riesgo-UO'!AU314</f>
        <v>No de informes con declaración de conformidad equivocada / No de informes con declaración de conformidad</v>
      </c>
      <c r="K313" s="401">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4" t="s">
        <v>2143</v>
      </c>
    </row>
    <row r="314" spans="1:28" ht="91.5" hidden="1" customHeight="1" x14ac:dyDescent="0.2">
      <c r="A314" s="324"/>
      <c r="B314" s="332"/>
      <c r="C314" s="402"/>
      <c r="D314" s="332"/>
      <c r="E314" s="332"/>
      <c r="F314" s="332"/>
      <c r="G314" s="52">
        <f>'01-Mapa de riesgo-UO'!I315</f>
        <v>0</v>
      </c>
      <c r="H314" s="332"/>
      <c r="I314" s="385"/>
      <c r="J314" s="332"/>
      <c r="K314" s="401"/>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4"/>
    </row>
    <row r="315" spans="1:28" ht="91.5" hidden="1" customHeight="1" x14ac:dyDescent="0.2">
      <c r="A315" s="324"/>
      <c r="B315" s="332"/>
      <c r="C315" s="402"/>
      <c r="D315" s="332"/>
      <c r="E315" s="332"/>
      <c r="F315" s="332"/>
      <c r="G315" s="52">
        <f>'01-Mapa de riesgo-UO'!I316</f>
        <v>0</v>
      </c>
      <c r="H315" s="332"/>
      <c r="I315" s="385"/>
      <c r="J315" s="332"/>
      <c r="K315" s="401"/>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4"/>
    </row>
    <row r="316" spans="1:28" ht="91.5" hidden="1"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332" t="str">
        <f>'01-Mapa de riesgo-UO'!AU317</f>
        <v>Incertidumbre expandida mayor al 5% de la capacidad total del enfriamiento</v>
      </c>
      <c r="K316" s="401">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4" t="s">
        <v>2143</v>
      </c>
    </row>
    <row r="317" spans="1:28" ht="91.5" hidden="1" customHeight="1" x14ac:dyDescent="0.2">
      <c r="A317" s="324"/>
      <c r="B317" s="332"/>
      <c r="C317" s="402"/>
      <c r="D317" s="332"/>
      <c r="E317" s="332"/>
      <c r="F317" s="332"/>
      <c r="G317" s="52">
        <f>'01-Mapa de riesgo-UO'!I318</f>
        <v>0</v>
      </c>
      <c r="H317" s="332"/>
      <c r="I317" s="385"/>
      <c r="J317" s="332"/>
      <c r="K317" s="401"/>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4"/>
    </row>
    <row r="318" spans="1:28" ht="91.5" hidden="1" customHeight="1" x14ac:dyDescent="0.2">
      <c r="A318" s="324"/>
      <c r="B318" s="332"/>
      <c r="C318" s="402"/>
      <c r="D318" s="332"/>
      <c r="E318" s="332"/>
      <c r="F318" s="332"/>
      <c r="G318" s="52">
        <f>'01-Mapa de riesgo-UO'!I319</f>
        <v>0</v>
      </c>
      <c r="H318" s="332"/>
      <c r="I318" s="385"/>
      <c r="J318" s="332"/>
      <c r="K318" s="401"/>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4"/>
    </row>
    <row r="319" spans="1:28" ht="156.7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32" t="str">
        <f>'01-Mapa de riesgo-UO'!AU320</f>
        <v xml:space="preserve">Equilibrio Financiero = Ingresos totales / Gastos Totales </v>
      </c>
      <c r="K319" s="401">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4" t="s">
        <v>2144</v>
      </c>
    </row>
    <row r="320" spans="1:28" ht="91.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385"/>
      <c r="J320" s="332"/>
      <c r="K320" s="401"/>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4"/>
    </row>
    <row r="321" spans="1:28" ht="91.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385"/>
      <c r="J321" s="332"/>
      <c r="K321" s="401"/>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4"/>
    </row>
    <row r="322" spans="1:28" ht="121.5"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32" t="str">
        <f>'01-Mapa de riesgo-UO'!AU323</f>
        <v xml:space="preserve">% de grupos de investigación que perdieron su reconocimiento o disminuyeron su categoría ante MinCiencias. </v>
      </c>
      <c r="K322" s="401">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4" t="s">
        <v>2143</v>
      </c>
    </row>
    <row r="323" spans="1:28" ht="91.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385"/>
      <c r="J323" s="332"/>
      <c r="K323" s="401"/>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4"/>
    </row>
    <row r="324" spans="1:28" ht="91.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385"/>
      <c r="J324" s="332"/>
      <c r="K324" s="401"/>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4"/>
    </row>
    <row r="325" spans="1:28" ht="169.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4" t="s">
        <v>2143</v>
      </c>
    </row>
    <row r="326" spans="1:28" ht="91.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385"/>
      <c r="J326" s="332"/>
      <c r="K326" s="401"/>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4"/>
    </row>
    <row r="327" spans="1:28" ht="91.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332"/>
      <c r="K327" s="401"/>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4"/>
    </row>
    <row r="328" spans="1:28" ht="112.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32" t="str">
        <f>'01-Mapa de riesgo-UO'!AU329</f>
        <v>Cumplimiento de los proyectos de "Gestión de contexto y visibilidad nacional e internacional"</v>
      </c>
      <c r="K328" s="403">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4" t="s">
        <v>2143</v>
      </c>
    </row>
    <row r="329" spans="1:28" ht="91.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385"/>
      <c r="J329" s="332"/>
      <c r="K329" s="401"/>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4"/>
    </row>
    <row r="330" spans="1:28" ht="91.5" hidden="1" customHeight="1" x14ac:dyDescent="0.2">
      <c r="A330" s="324"/>
      <c r="B330" s="332"/>
      <c r="C330" s="402"/>
      <c r="D330" s="332"/>
      <c r="E330" s="332"/>
      <c r="F330" s="332"/>
      <c r="G330" s="52" t="str">
        <f>'01-Mapa de riesgo-UO'!I331</f>
        <v>Escasa retroalimentación efectiva entre la universidad y el medio.</v>
      </c>
      <c r="H330" s="332"/>
      <c r="I330" s="385"/>
      <c r="J330" s="332"/>
      <c r="K330" s="401"/>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4"/>
    </row>
    <row r="331" spans="1:28" ht="91.5" hidden="1"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332" t="str">
        <f>'01-Mapa de riesgo-UO'!AU332</f>
        <v>Número de libros retornados/Número de libros prestados</v>
      </c>
      <c r="K331" s="404">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4" t="s">
        <v>2144</v>
      </c>
    </row>
    <row r="332" spans="1:28" ht="91.5" hidden="1" customHeight="1" x14ac:dyDescent="0.2">
      <c r="A332" s="324"/>
      <c r="B332" s="332"/>
      <c r="C332" s="402"/>
      <c r="D332" s="332"/>
      <c r="E332" s="332"/>
      <c r="F332" s="332"/>
      <c r="G332" s="52">
        <f>'01-Mapa de riesgo-UO'!I333</f>
        <v>0</v>
      </c>
      <c r="H332" s="332"/>
      <c r="I332" s="385"/>
      <c r="J332" s="332"/>
      <c r="K332" s="401"/>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4"/>
    </row>
    <row r="333" spans="1:28" ht="91.5" hidden="1" customHeight="1" x14ac:dyDescent="0.2">
      <c r="A333" s="324"/>
      <c r="B333" s="332"/>
      <c r="C333" s="402"/>
      <c r="D333" s="332"/>
      <c r="E333" s="332"/>
      <c r="F333" s="332"/>
      <c r="G333" s="52">
        <f>'01-Mapa de riesgo-UO'!I334</f>
        <v>0</v>
      </c>
      <c r="H333" s="332"/>
      <c r="I333" s="385"/>
      <c r="J333" s="332"/>
      <c r="K333" s="401"/>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4"/>
    </row>
    <row r="334" spans="1:28" ht="91.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332" t="str">
        <f>'01-Mapa de riesgo-UO'!AU335</f>
        <v>(# notificación personal y oportuna gestionadas/# notificación personal y oportuna requeridas en el expediente procesal)*100</v>
      </c>
      <c r="K334" s="408"/>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4"/>
    </row>
    <row r="335" spans="1:28" ht="91.5" hidden="1" customHeight="1" x14ac:dyDescent="0.2">
      <c r="A335" s="324"/>
      <c r="B335" s="332"/>
      <c r="C335" s="402"/>
      <c r="D335" s="332"/>
      <c r="E335" s="332"/>
      <c r="F335" s="332"/>
      <c r="G335" s="52">
        <f>'01-Mapa de riesgo-UO'!I336</f>
        <v>0</v>
      </c>
      <c r="H335" s="332"/>
      <c r="I335" s="385"/>
      <c r="J335" s="332"/>
      <c r="K335" s="405"/>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4"/>
    </row>
    <row r="336" spans="1:28" ht="91.5" hidden="1" customHeight="1" x14ac:dyDescent="0.2">
      <c r="A336" s="324"/>
      <c r="B336" s="332"/>
      <c r="C336" s="402"/>
      <c r="D336" s="332"/>
      <c r="E336" s="332"/>
      <c r="F336" s="332"/>
      <c r="G336" s="52">
        <f>'01-Mapa de riesgo-UO'!I337</f>
        <v>0</v>
      </c>
      <c r="H336" s="332"/>
      <c r="I336" s="385"/>
      <c r="J336" s="332"/>
      <c r="K336" s="405"/>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4"/>
    </row>
    <row r="337" spans="1:28" ht="91.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332" t="str">
        <f>'01-Mapa de riesgo-UO'!AU338</f>
        <v>(# procesos gestionados/# procesos allegados)*100</v>
      </c>
      <c r="K337" s="408"/>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4"/>
    </row>
    <row r="338" spans="1:28" ht="91.5" hidden="1" customHeight="1" x14ac:dyDescent="0.2">
      <c r="A338" s="324"/>
      <c r="B338" s="332"/>
      <c r="C338" s="402"/>
      <c r="D338" s="332"/>
      <c r="E338" s="332"/>
      <c r="F338" s="332"/>
      <c r="G338" s="52" t="str">
        <f>'01-Mapa de riesgo-UO'!I339</f>
        <v xml:space="preserve">Didlatación de las actuaciones por Apoderados en el proceso. </v>
      </c>
      <c r="H338" s="332"/>
      <c r="I338" s="385"/>
      <c r="J338" s="332"/>
      <c r="K338" s="405"/>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4"/>
    </row>
    <row r="339" spans="1:28" ht="91.5" hidden="1" customHeight="1" x14ac:dyDescent="0.2">
      <c r="A339" s="324"/>
      <c r="B339" s="332"/>
      <c r="C339" s="402"/>
      <c r="D339" s="332"/>
      <c r="E339" s="332"/>
      <c r="F339" s="332"/>
      <c r="G339" s="52" t="str">
        <f>'01-Mapa de riesgo-UO'!I340</f>
        <v>Se presenten dificultades en el recaudo de  las pruebas.</v>
      </c>
      <c r="H339" s="332"/>
      <c r="I339" s="385"/>
      <c r="J339" s="332"/>
      <c r="K339" s="405"/>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4"/>
    </row>
    <row r="340" spans="1:28" ht="91.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32" t="str">
        <f>'01-Mapa de riesgo-UO'!AU341</f>
        <v xml:space="preserve">(#Procesos en contra de transitorios /# falta de competencia)*0 </v>
      </c>
      <c r="K340" s="408"/>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4"/>
    </row>
    <row r="341" spans="1:28" ht="91.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385"/>
      <c r="J341" s="332"/>
      <c r="K341" s="405"/>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4"/>
    </row>
    <row r="342" spans="1:28" ht="91.5" hidden="1" customHeight="1" x14ac:dyDescent="0.2">
      <c r="A342" s="324"/>
      <c r="B342" s="332"/>
      <c r="C342" s="402"/>
      <c r="D342" s="332"/>
      <c r="E342" s="332"/>
      <c r="F342" s="332"/>
      <c r="G342" s="52" t="str">
        <f>'01-Mapa de riesgo-UO'!I343</f>
        <v>Expedir los acuerdos necesario que regulen las competencias requeridas</v>
      </c>
      <c r="H342" s="332"/>
      <c r="I342" s="385"/>
      <c r="J342" s="332"/>
      <c r="K342" s="405"/>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4"/>
    </row>
    <row r="343" spans="1:28" ht="91.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32" t="str">
        <f>'01-Mapa de riesgo-UO'!AU344</f>
        <v xml:space="preserve">Nro de situaciones presentadas por incumplimiento de la normatividad </v>
      </c>
      <c r="K343" s="401">
        <v>0</v>
      </c>
      <c r="L343" s="427"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27" t="s">
        <v>2400</v>
      </c>
      <c r="T343" s="427"/>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4" t="s">
        <v>2144</v>
      </c>
    </row>
    <row r="344" spans="1:28" ht="91.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385"/>
      <c r="J344" s="332"/>
      <c r="K344" s="401"/>
      <c r="L344" s="427"/>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27" t="s">
        <v>2401</v>
      </c>
      <c r="T344" s="427"/>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4"/>
    </row>
    <row r="345" spans="1:28" ht="91.5" hidden="1" customHeight="1" x14ac:dyDescent="0.2">
      <c r="A345" s="324"/>
      <c r="B345" s="332"/>
      <c r="C345" s="402"/>
      <c r="D345" s="332"/>
      <c r="E345" s="332"/>
      <c r="F345" s="332"/>
      <c r="G345" s="52">
        <f>'01-Mapa de riesgo-UO'!I346</f>
        <v>0</v>
      </c>
      <c r="H345" s="332"/>
      <c r="I345" s="385"/>
      <c r="J345" s="332"/>
      <c r="K345" s="401"/>
      <c r="L345" s="427"/>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4"/>
    </row>
    <row r="346" spans="1:28" ht="91.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32" t="str">
        <f>'01-Mapa de riesgo-UO'!AU347</f>
        <v xml:space="preserve">Prueba piloto implementación fuga del conocimiento </v>
      </c>
      <c r="K346" s="401">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4" t="s">
        <v>2144</v>
      </c>
    </row>
    <row r="347" spans="1:28" ht="91.5" hidden="1" customHeight="1" x14ac:dyDescent="0.2">
      <c r="A347" s="324"/>
      <c r="B347" s="332"/>
      <c r="C347" s="402"/>
      <c r="D347" s="332"/>
      <c r="E347" s="332"/>
      <c r="F347" s="332"/>
      <c r="G347" s="52" t="str">
        <f>'01-Mapa de riesgo-UO'!I348</f>
        <v>*Falta de aplicación de mecanismos 
para transferir y capitalizar el
conocimiento.</v>
      </c>
      <c r="H347" s="332"/>
      <c r="I347" s="385"/>
      <c r="J347" s="332"/>
      <c r="K347" s="401"/>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4"/>
    </row>
    <row r="348" spans="1:28" ht="91.5" hidden="1" customHeight="1" x14ac:dyDescent="0.2">
      <c r="A348" s="324"/>
      <c r="B348" s="332"/>
      <c r="C348" s="402"/>
      <c r="D348" s="332"/>
      <c r="E348" s="332"/>
      <c r="F348" s="332"/>
      <c r="G348" s="52" t="str">
        <f>'01-Mapa de riesgo-UO'!I349</f>
        <v xml:space="preserve">* Retiro de personas con
conocimiento clave en
la Institución </v>
      </c>
      <c r="H348" s="332"/>
      <c r="I348" s="385"/>
      <c r="J348" s="332"/>
      <c r="K348" s="401"/>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4"/>
    </row>
    <row r="349" spans="1:28" ht="91.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4" t="s">
        <v>2144</v>
      </c>
    </row>
    <row r="350" spans="1:28" ht="91.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385"/>
      <c r="J350" s="332"/>
      <c r="K350" s="401"/>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4"/>
    </row>
    <row r="351" spans="1:28" ht="91.5" hidden="1" customHeight="1" x14ac:dyDescent="0.2">
      <c r="A351" s="324"/>
      <c r="B351" s="332"/>
      <c r="C351" s="402"/>
      <c r="D351" s="332"/>
      <c r="E351" s="332"/>
      <c r="F351" s="332"/>
      <c r="G351" s="52">
        <f>'01-Mapa de riesgo-UO'!I352</f>
        <v>0</v>
      </c>
      <c r="H351" s="332"/>
      <c r="I351" s="385"/>
      <c r="J351" s="332"/>
      <c r="K351" s="401"/>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4"/>
    </row>
    <row r="352" spans="1:28" ht="91.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4" t="s">
        <v>2144</v>
      </c>
    </row>
    <row r="353" spans="1:28" ht="91.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385"/>
      <c r="J353" s="332"/>
      <c r="K353" s="401"/>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4"/>
    </row>
    <row r="354" spans="1:28" ht="91.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385"/>
      <c r="J354" s="332"/>
      <c r="K354" s="401"/>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4"/>
    </row>
    <row r="355" spans="1:28" ht="91.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32" t="str">
        <f>'01-Mapa de riesgo-UO'!AU356</f>
        <v>No.de auditorías realizadas / Total de auditorías programadas</v>
      </c>
      <c r="K355" s="404">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4" t="s">
        <v>2144</v>
      </c>
    </row>
    <row r="356" spans="1:28" ht="91.5" hidden="1" customHeight="1" x14ac:dyDescent="0.2">
      <c r="A356" s="324"/>
      <c r="B356" s="332"/>
      <c r="C356" s="402"/>
      <c r="D356" s="332"/>
      <c r="E356" s="332"/>
      <c r="F356" s="332"/>
      <c r="G356" s="52" t="str">
        <f>'01-Mapa de riesgo-UO'!I357</f>
        <v>El Programa de auditoria tiene un alcance mayor a la capacidad operativa de Control Interno</v>
      </c>
      <c r="H356" s="332"/>
      <c r="I356" s="385"/>
      <c r="J356" s="332"/>
      <c r="K356" s="401"/>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4"/>
    </row>
    <row r="357" spans="1:28" ht="91.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385"/>
      <c r="J357" s="332"/>
      <c r="K357" s="401"/>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4"/>
    </row>
    <row r="358" spans="1:28" ht="91.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32" t="str">
        <f>'01-Mapa de riesgo-UO'!AU359</f>
        <v>No. De  investigaciones al personal de control interno derivadas de hechos de corrupción</v>
      </c>
      <c r="K358" s="401">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4" t="s">
        <v>2144</v>
      </c>
    </row>
    <row r="359" spans="1:28" ht="91.5" hidden="1" customHeight="1" x14ac:dyDescent="0.2">
      <c r="A359" s="324"/>
      <c r="B359" s="332"/>
      <c r="C359" s="402"/>
      <c r="D359" s="332"/>
      <c r="E359" s="332"/>
      <c r="F359" s="332"/>
      <c r="G359" s="52" t="str">
        <f>'01-Mapa de riesgo-UO'!I360</f>
        <v>Presión externa  al personal de control interno para favorecer a terceros</v>
      </c>
      <c r="H359" s="332"/>
      <c r="I359" s="385"/>
      <c r="J359" s="332"/>
      <c r="K359" s="401"/>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4"/>
    </row>
    <row r="360" spans="1:28" ht="91.5" hidden="1" customHeight="1" x14ac:dyDescent="0.2">
      <c r="A360" s="324"/>
      <c r="B360" s="332"/>
      <c r="C360" s="402"/>
      <c r="D360" s="332"/>
      <c r="E360" s="332"/>
      <c r="F360" s="332"/>
      <c r="G360" s="52" t="str">
        <f>'01-Mapa de riesgo-UO'!I361</f>
        <v>Personal no competente en el ejercicio de auditoria</v>
      </c>
      <c r="H360" s="332"/>
      <c r="I360" s="385"/>
      <c r="J360" s="332"/>
      <c r="K360" s="401"/>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4"/>
    </row>
    <row r="361" spans="1:28" ht="91.5" hidden="1"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332" t="str">
        <f>'01-Mapa de riesgo-UO'!AU362</f>
        <v>No. De Historias académicas microfilmadas anualmente</v>
      </c>
      <c r="K361" s="428">
        <v>0.47</v>
      </c>
      <c r="L361" s="425"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25" t="s">
        <v>2369</v>
      </c>
      <c r="T361" s="426"/>
      <c r="U361" s="223" t="str">
        <f>'01-Mapa de riesgo-UO'!AW362</f>
        <v>ASUMIR</v>
      </c>
      <c r="V361" s="223">
        <f>'01-Mapa de riesgo-UO'!AX362</f>
        <v>0</v>
      </c>
      <c r="W361" s="180">
        <f>IF(U361="COMPARTIR",'01-Mapa de riesgo-UO'!BA362, IF(U361=0, 0,$I$6))</f>
        <v>0</v>
      </c>
      <c r="X361" s="221"/>
      <c r="Y361" s="221"/>
      <c r="Z361" s="221"/>
      <c r="AA361" s="221"/>
      <c r="AB361" s="324" t="s">
        <v>2144</v>
      </c>
    </row>
    <row r="362" spans="1:28" ht="91.5" hidden="1" customHeight="1" x14ac:dyDescent="0.2">
      <c r="A362" s="324"/>
      <c r="B362" s="332"/>
      <c r="C362" s="402"/>
      <c r="D362" s="332"/>
      <c r="E362" s="332"/>
      <c r="F362" s="332"/>
      <c r="G362" s="52" t="str">
        <f>'01-Mapa de riesgo-UO'!I363</f>
        <v>Falta de verificación de la información física y digitaliada</v>
      </c>
      <c r="H362" s="332"/>
      <c r="I362" s="385"/>
      <c r="J362" s="332"/>
      <c r="K362" s="426"/>
      <c r="L362" s="426"/>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25" t="s">
        <v>2370</v>
      </c>
      <c r="T362" s="426"/>
      <c r="U362" s="223" t="str">
        <f>'01-Mapa de riesgo-UO'!AW363</f>
        <v>ASUMIR</v>
      </c>
      <c r="V362" s="223">
        <f>'01-Mapa de riesgo-UO'!AX363</f>
        <v>0</v>
      </c>
      <c r="W362" s="180">
        <f>IF(U362="COMPARTIR",'01-Mapa de riesgo-UO'!BA363, IF(U362=0, 0,$I$6))</f>
        <v>0</v>
      </c>
      <c r="X362" s="221"/>
      <c r="Y362" s="221"/>
      <c r="Z362" s="221"/>
      <c r="AA362" s="221"/>
      <c r="AB362" s="324"/>
    </row>
    <row r="363" spans="1:28" ht="91.5" hidden="1" customHeight="1" x14ac:dyDescent="0.2">
      <c r="A363" s="324"/>
      <c r="B363" s="332"/>
      <c r="C363" s="402"/>
      <c r="D363" s="332"/>
      <c r="E363" s="332"/>
      <c r="F363" s="332"/>
      <c r="G363" s="52" t="str">
        <f>'01-Mapa de riesgo-UO'!I364</f>
        <v>Fallas en el sistema de informaciónn</v>
      </c>
      <c r="H363" s="332"/>
      <c r="I363" s="385"/>
      <c r="J363" s="332"/>
      <c r="K363" s="426"/>
      <c r="L363" s="426"/>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25" t="s">
        <v>2371</v>
      </c>
      <c r="T363" s="426"/>
      <c r="U363" s="223" t="str">
        <f>'01-Mapa de riesgo-UO'!AW364</f>
        <v>ASUMIR</v>
      </c>
      <c r="V363" s="223">
        <f>'01-Mapa de riesgo-UO'!AX364</f>
        <v>0</v>
      </c>
      <c r="W363" s="180">
        <f>IF(U363="COMPARTIR",'01-Mapa de riesgo-UO'!BA364, IF(U363=0, 0,$I$6))</f>
        <v>0</v>
      </c>
      <c r="X363" s="221"/>
      <c r="Y363" s="221"/>
      <c r="Z363" s="221"/>
      <c r="AA363" s="221"/>
      <c r="AB363" s="324"/>
    </row>
    <row r="364" spans="1:28" ht="91.5" hidden="1"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29">
        <v>0.99819999999999998</v>
      </c>
      <c r="L364" s="425"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25" t="s">
        <v>2372</v>
      </c>
      <c r="T364" s="426"/>
      <c r="U364" s="223" t="str">
        <f>'01-Mapa de riesgo-UO'!AW365</f>
        <v>COMPARTIR</v>
      </c>
      <c r="V364" s="223">
        <f>'01-Mapa de riesgo-UO'!AX365</f>
        <v>0</v>
      </c>
      <c r="W364" s="180">
        <f>IF(U364="COMPARTIR",'01-Mapa de riesgo-UO'!BA365, IF(U364=0, 0,$I$6))</f>
        <v>0</v>
      </c>
      <c r="X364" s="221" t="s">
        <v>271</v>
      </c>
      <c r="Y364" s="264" t="s">
        <v>2378</v>
      </c>
      <c r="Z364" s="264" t="s">
        <v>559</v>
      </c>
      <c r="AA364" s="221"/>
      <c r="AB364" s="324" t="s">
        <v>2144</v>
      </c>
    </row>
    <row r="365" spans="1:28" ht="91.5" hidden="1" customHeight="1" x14ac:dyDescent="0.2">
      <c r="A365" s="324"/>
      <c r="B365" s="332"/>
      <c r="C365" s="402"/>
      <c r="D365" s="332"/>
      <c r="E365" s="332"/>
      <c r="F365" s="332"/>
      <c r="G365" s="52" t="str">
        <f>'01-Mapa de riesgo-UO'!I366</f>
        <v>Solicitudes de entidades gubernamentales</v>
      </c>
      <c r="H365" s="332"/>
      <c r="I365" s="385"/>
      <c r="J365" s="332"/>
      <c r="K365" s="426"/>
      <c r="L365" s="426"/>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25" t="s">
        <v>2373</v>
      </c>
      <c r="T365" s="426"/>
      <c r="U365" s="223" t="str">
        <f>'01-Mapa de riesgo-UO'!AW366</f>
        <v>COMPARTIR</v>
      </c>
      <c r="V365" s="223">
        <f>'01-Mapa de riesgo-UO'!AX366</f>
        <v>0</v>
      </c>
      <c r="W365" s="180">
        <f>IF(U365="COMPARTIR",'01-Mapa de riesgo-UO'!BA366, IF(U365=0, 0,$I$6))</f>
        <v>0</v>
      </c>
      <c r="X365" s="221" t="s">
        <v>271</v>
      </c>
      <c r="Y365" s="264" t="s">
        <v>2379</v>
      </c>
      <c r="Z365" s="264" t="s">
        <v>559</v>
      </c>
      <c r="AA365" s="221"/>
      <c r="AB365" s="324"/>
    </row>
    <row r="366" spans="1:28" ht="91.5" hidden="1" customHeight="1" x14ac:dyDescent="0.2">
      <c r="A366" s="324"/>
      <c r="B366" s="332"/>
      <c r="C366" s="402"/>
      <c r="D366" s="332"/>
      <c r="E366" s="332"/>
      <c r="F366" s="332"/>
      <c r="G366" s="52">
        <f>'01-Mapa de riesgo-UO'!I367</f>
        <v>0</v>
      </c>
      <c r="H366" s="332"/>
      <c r="I366" s="385"/>
      <c r="J366" s="332"/>
      <c r="K366" s="426"/>
      <c r="L366" s="426"/>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25" t="s">
        <v>2374</v>
      </c>
      <c r="T366" s="426"/>
      <c r="U366" s="223">
        <f>'01-Mapa de riesgo-UO'!AW367</f>
        <v>0</v>
      </c>
      <c r="V366" s="223">
        <f>'01-Mapa de riesgo-UO'!AX367</f>
        <v>0</v>
      </c>
      <c r="W366" s="180">
        <f>IF(U366="COMPARTIR",'01-Mapa de riesgo-UO'!BA367, IF(U366=0, 0,$I$6))</f>
        <v>0</v>
      </c>
      <c r="X366" s="221" t="s">
        <v>271</v>
      </c>
      <c r="Y366" s="221" t="s">
        <v>2380</v>
      </c>
      <c r="Z366" s="221" t="s">
        <v>559</v>
      </c>
      <c r="AA366" s="221"/>
      <c r="AB366" s="324"/>
    </row>
    <row r="367" spans="1:28" ht="91.5" hidden="1"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32" t="str">
        <f>'01-Mapa de riesgo-UO'!AU368</f>
        <v>No. De hallazgos en la revisión</v>
      </c>
      <c r="K367" s="425">
        <v>0</v>
      </c>
      <c r="L367" s="425"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25" t="s">
        <v>2375</v>
      </c>
      <c r="T367" s="426"/>
      <c r="U367" s="223" t="str">
        <f>'01-Mapa de riesgo-UO'!AW368</f>
        <v>ASUMIR</v>
      </c>
      <c r="V367" s="223">
        <f>'01-Mapa de riesgo-UO'!AX368</f>
        <v>0</v>
      </c>
      <c r="W367" s="180">
        <f>IF(U367="COMPARTIR",'01-Mapa de riesgo-UO'!BA368, IF(U367=0, 0,$I$6))</f>
        <v>0</v>
      </c>
      <c r="X367" s="221"/>
      <c r="Y367" s="221"/>
      <c r="Z367" s="221"/>
      <c r="AA367" s="221"/>
      <c r="AB367" s="324" t="s">
        <v>2144</v>
      </c>
    </row>
    <row r="368" spans="1:28" ht="91.5" hidden="1" customHeight="1" x14ac:dyDescent="0.2">
      <c r="A368" s="324"/>
      <c r="B368" s="332"/>
      <c r="C368" s="402"/>
      <c r="D368" s="332"/>
      <c r="E368" s="332"/>
      <c r="F368" s="332"/>
      <c r="G368" s="52" t="str">
        <f>'01-Mapa de riesgo-UO'!I369</f>
        <v>2. Generación de certificados manuales</v>
      </c>
      <c r="H368" s="332"/>
      <c r="I368" s="385"/>
      <c r="J368" s="332"/>
      <c r="K368" s="426"/>
      <c r="L368" s="426"/>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25" t="s">
        <v>2376</v>
      </c>
      <c r="T368" s="426"/>
      <c r="U368" s="223" t="str">
        <f>'01-Mapa de riesgo-UO'!AW369</f>
        <v>ASUMIR</v>
      </c>
      <c r="V368" s="223">
        <f>'01-Mapa de riesgo-UO'!AX369</f>
        <v>0</v>
      </c>
      <c r="W368" s="180">
        <f>IF(U368="COMPARTIR",'01-Mapa de riesgo-UO'!BA369, IF(U368=0, 0,$I$6))</f>
        <v>0</v>
      </c>
      <c r="X368" s="221"/>
      <c r="Y368" s="221"/>
      <c r="Z368" s="221"/>
      <c r="AA368" s="221"/>
      <c r="AB368" s="324"/>
    </row>
    <row r="369" spans="1:28" ht="91.5" hidden="1" customHeight="1" x14ac:dyDescent="0.2">
      <c r="A369" s="324"/>
      <c r="B369" s="332"/>
      <c r="C369" s="402"/>
      <c r="D369" s="332"/>
      <c r="E369" s="332"/>
      <c r="F369" s="332"/>
      <c r="G369" s="52">
        <f>'01-Mapa de riesgo-UO'!I370</f>
        <v>0</v>
      </c>
      <c r="H369" s="332"/>
      <c r="I369" s="385"/>
      <c r="J369" s="332"/>
      <c r="K369" s="426"/>
      <c r="L369" s="426"/>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25" t="s">
        <v>2377</v>
      </c>
      <c r="T369" s="426"/>
      <c r="U369" s="223" t="str">
        <f>'01-Mapa de riesgo-UO'!AW370</f>
        <v>ASUMIR</v>
      </c>
      <c r="V369" s="223">
        <f>'01-Mapa de riesgo-UO'!AX370</f>
        <v>0</v>
      </c>
      <c r="W369" s="180">
        <f>IF(U369="COMPARTIR",'01-Mapa de riesgo-UO'!BA370, IF(U369=0, 0,$I$6))</f>
        <v>0</v>
      </c>
      <c r="X369" s="221"/>
      <c r="Y369" s="221"/>
      <c r="Z369" s="221"/>
      <c r="AA369" s="221"/>
      <c r="AB369" s="324"/>
    </row>
    <row r="370" spans="1:28" ht="91.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32" t="str">
        <f>'01-Mapa de riesgo-UO'!AU371</f>
        <v xml:space="preserve">Valor girado / Valor total aprobado en Decreto de Liquidación </v>
      </c>
      <c r="K370" s="404">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4" t="s">
        <v>2143</v>
      </c>
    </row>
    <row r="371" spans="1:28" ht="91.5" hidden="1" customHeight="1" x14ac:dyDescent="0.2">
      <c r="A371" s="324"/>
      <c r="B371" s="332"/>
      <c r="C371" s="402"/>
      <c r="D371" s="332"/>
      <c r="E371" s="332"/>
      <c r="F371" s="332"/>
      <c r="G371" s="52">
        <f>'01-Mapa de riesgo-UO'!I372</f>
        <v>0</v>
      </c>
      <c r="H371" s="332"/>
      <c r="I371" s="385"/>
      <c r="J371" s="332"/>
      <c r="K371" s="401"/>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4"/>
    </row>
    <row r="372" spans="1:28" ht="91.5" hidden="1" customHeight="1" x14ac:dyDescent="0.2">
      <c r="A372" s="324"/>
      <c r="B372" s="332"/>
      <c r="C372" s="402"/>
      <c r="D372" s="332"/>
      <c r="E372" s="332"/>
      <c r="F372" s="332"/>
      <c r="G372" s="52">
        <f>'01-Mapa de riesgo-UO'!I373</f>
        <v>0</v>
      </c>
      <c r="H372" s="332"/>
      <c r="I372" s="385"/>
      <c r="J372" s="332"/>
      <c r="K372" s="401"/>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4"/>
    </row>
    <row r="373" spans="1:28" ht="91.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332" t="str">
        <f>'01-Mapa de riesgo-UO'!AU374</f>
        <v>Implementación de estrategia de sensibilización o capacitación a la comunidad universitaria sobre los procesos presupuestales</v>
      </c>
      <c r="K373" s="424">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4" t="s">
        <v>2143</v>
      </c>
    </row>
    <row r="374" spans="1:28" ht="91.5" hidden="1" customHeight="1" x14ac:dyDescent="0.2">
      <c r="A374" s="324"/>
      <c r="B374" s="332"/>
      <c r="C374" s="402"/>
      <c r="D374" s="332"/>
      <c r="E374" s="332"/>
      <c r="F374" s="332"/>
      <c r="G374" s="52">
        <f>'01-Mapa de riesgo-UO'!I375</f>
        <v>0</v>
      </c>
      <c r="H374" s="332"/>
      <c r="I374" s="385"/>
      <c r="J374" s="332"/>
      <c r="K374" s="401"/>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4"/>
    </row>
    <row r="375" spans="1:28" ht="91.5" hidden="1" customHeight="1" x14ac:dyDescent="0.2">
      <c r="A375" s="324"/>
      <c r="B375" s="332"/>
      <c r="C375" s="402"/>
      <c r="D375" s="332"/>
      <c r="E375" s="332"/>
      <c r="F375" s="332"/>
      <c r="G375" s="52">
        <f>'01-Mapa de riesgo-UO'!I376</f>
        <v>0</v>
      </c>
      <c r="H375" s="332"/>
      <c r="I375" s="385"/>
      <c r="J375" s="332"/>
      <c r="K375" s="401"/>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4"/>
    </row>
    <row r="376" spans="1:28" ht="91.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332" t="str">
        <f>'01-Mapa de riesgo-UO'!AU377</f>
        <v xml:space="preserve">         N° de accesos no autorizados</v>
      </c>
      <c r="K376" s="404">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4" t="s">
        <v>2143</v>
      </c>
    </row>
    <row r="377" spans="1:28" ht="91.5" hidden="1" customHeight="1" x14ac:dyDescent="0.2">
      <c r="A377" s="324"/>
      <c r="B377" s="332"/>
      <c r="C377" s="402"/>
      <c r="D377" s="332"/>
      <c r="E377" s="332"/>
      <c r="F377" s="332"/>
      <c r="G377" s="52" t="str">
        <f>'01-Mapa de riesgo-UO'!I378</f>
        <v>Incumplimiento de los protocolos</v>
      </c>
      <c r="H377" s="332"/>
      <c r="I377" s="385"/>
      <c r="J377" s="332"/>
      <c r="K377" s="401"/>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4"/>
    </row>
    <row r="378" spans="1:28" ht="91.5" hidden="1" customHeight="1" x14ac:dyDescent="0.2">
      <c r="A378" s="324"/>
      <c r="B378" s="332"/>
      <c r="C378" s="402"/>
      <c r="D378" s="332"/>
      <c r="E378" s="332"/>
      <c r="F378" s="332"/>
      <c r="G378" s="52" t="str">
        <f>'01-Mapa de riesgo-UO'!I379</f>
        <v>Ataques ciberneticos</v>
      </c>
      <c r="H378" s="332"/>
      <c r="I378" s="385"/>
      <c r="J378" s="332"/>
      <c r="K378" s="401"/>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4"/>
    </row>
    <row r="379" spans="1:28" ht="91.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332" t="str">
        <f>'01-Mapa de riesgo-UO'!AU380</f>
        <v>Número de hechos económicos no reportados en el período</v>
      </c>
      <c r="K379" s="404">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4" t="s">
        <v>2143</v>
      </c>
    </row>
    <row r="380" spans="1:28" ht="91.5" hidden="1" customHeight="1" x14ac:dyDescent="0.2">
      <c r="A380" s="324"/>
      <c r="B380" s="332"/>
      <c r="C380" s="402"/>
      <c r="D380" s="332"/>
      <c r="E380" s="332"/>
      <c r="F380" s="332"/>
      <c r="G380" s="52">
        <f>'01-Mapa de riesgo-UO'!I381</f>
        <v>0</v>
      </c>
      <c r="H380" s="332"/>
      <c r="I380" s="385"/>
      <c r="J380" s="332"/>
      <c r="K380" s="401"/>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4"/>
    </row>
    <row r="381" spans="1:28" ht="91.5" hidden="1" customHeight="1" x14ac:dyDescent="0.2">
      <c r="A381" s="324"/>
      <c r="B381" s="332"/>
      <c r="C381" s="402"/>
      <c r="D381" s="332"/>
      <c r="E381" s="332"/>
      <c r="F381" s="332"/>
      <c r="G381" s="52">
        <f>'01-Mapa de riesgo-UO'!I382</f>
        <v>0</v>
      </c>
      <c r="H381" s="332"/>
      <c r="I381" s="385"/>
      <c r="J381" s="332"/>
      <c r="K381" s="401"/>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4"/>
    </row>
    <row r="382" spans="1:28" ht="91.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332" t="str">
        <f>'01-Mapa de riesgo-UO'!AU383</f>
        <v xml:space="preserve">Nro. de Estados Financiros no  fenecidos en la vigencia auditada </v>
      </c>
      <c r="K382" s="404">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4" t="s">
        <v>2143</v>
      </c>
    </row>
    <row r="383" spans="1:28" ht="91.5" hidden="1" customHeight="1" x14ac:dyDescent="0.2">
      <c r="A383" s="324"/>
      <c r="B383" s="332"/>
      <c r="C383" s="402"/>
      <c r="D383" s="332"/>
      <c r="E383" s="332"/>
      <c r="F383" s="332"/>
      <c r="G383" s="52">
        <f>'01-Mapa de riesgo-UO'!I384</f>
        <v>0</v>
      </c>
      <c r="H383" s="332"/>
      <c r="I383" s="385"/>
      <c r="J383" s="332"/>
      <c r="K383" s="401"/>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4"/>
    </row>
    <row r="384" spans="1:28" ht="91.5" hidden="1" customHeight="1" x14ac:dyDescent="0.2">
      <c r="A384" s="324"/>
      <c r="B384" s="332"/>
      <c r="C384" s="402"/>
      <c r="D384" s="332"/>
      <c r="E384" s="332"/>
      <c r="F384" s="332"/>
      <c r="G384" s="52">
        <f>'01-Mapa de riesgo-UO'!I385</f>
        <v>0</v>
      </c>
      <c r="H384" s="332"/>
      <c r="I384" s="385"/>
      <c r="J384" s="332"/>
      <c r="K384" s="401"/>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4"/>
    </row>
    <row r="385" spans="1:28" ht="91.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32" t="str">
        <f>'01-Mapa de riesgo-UO'!AU386</f>
        <v>No. de contratos no suscritos sobre el total de Invitaciones Públicas y Convocatorias Públicas</v>
      </c>
      <c r="K385" s="404">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4" t="s">
        <v>2143</v>
      </c>
    </row>
    <row r="386" spans="1:28" ht="91.5" hidden="1" customHeight="1" x14ac:dyDescent="0.2">
      <c r="A386" s="324"/>
      <c r="B386" s="332"/>
      <c r="C386" s="402"/>
      <c r="D386" s="332"/>
      <c r="E386" s="332"/>
      <c r="F386" s="332"/>
      <c r="G386" s="52">
        <f>'01-Mapa de riesgo-UO'!I387</f>
        <v>0</v>
      </c>
      <c r="H386" s="332"/>
      <c r="I386" s="385"/>
      <c r="J386" s="332"/>
      <c r="K386" s="401"/>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4"/>
    </row>
    <row r="387" spans="1:28" ht="91.5" hidden="1" customHeight="1" x14ac:dyDescent="0.2">
      <c r="A387" s="324"/>
      <c r="B387" s="332"/>
      <c r="C387" s="402"/>
      <c r="D387" s="332"/>
      <c r="E387" s="332"/>
      <c r="F387" s="332"/>
      <c r="G387" s="52">
        <f>'01-Mapa de riesgo-UO'!I388</f>
        <v>0</v>
      </c>
      <c r="H387" s="332"/>
      <c r="I387" s="385"/>
      <c r="J387" s="332"/>
      <c r="K387" s="401"/>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4"/>
    </row>
    <row r="388" spans="1:28" ht="91.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332" t="str">
        <f>'01-Mapa de riesgo-UO'!AU389</f>
        <v>Nro de Errores graves en aplicativos / Total de Errores en aplicativos reportados por semestre</v>
      </c>
      <c r="K388" s="401">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4" t="s">
        <v>2143</v>
      </c>
    </row>
    <row r="389" spans="1:28" ht="91.5" hidden="1" customHeight="1" x14ac:dyDescent="0.2">
      <c r="A389" s="324"/>
      <c r="B389" s="332"/>
      <c r="C389" s="402"/>
      <c r="D389" s="332"/>
      <c r="E389" s="332"/>
      <c r="F389" s="332"/>
      <c r="G389" s="52">
        <f>'01-Mapa de riesgo-UO'!I390</f>
        <v>0</v>
      </c>
      <c r="H389" s="332"/>
      <c r="I389" s="385"/>
      <c r="J389" s="332"/>
      <c r="K389" s="401"/>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4"/>
    </row>
    <row r="390" spans="1:28" ht="91.5" hidden="1" customHeight="1" x14ac:dyDescent="0.2">
      <c r="A390" s="324"/>
      <c r="B390" s="332"/>
      <c r="C390" s="402"/>
      <c r="D390" s="332"/>
      <c r="E390" s="332"/>
      <c r="F390" s="332"/>
      <c r="G390" s="52">
        <f>'01-Mapa de riesgo-UO'!I391</f>
        <v>0</v>
      </c>
      <c r="H390" s="332"/>
      <c r="I390" s="385"/>
      <c r="J390" s="332"/>
      <c r="K390" s="401"/>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4"/>
    </row>
    <row r="391" spans="1:28" ht="91.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332" t="str">
        <f>'01-Mapa de riesgo-UO'!AU392</f>
        <v xml:space="preserve">No. de minutos que los dispositivos físicos o virtuales estan disponibles/((365x24x60)/2)
</v>
      </c>
      <c r="K391" s="424">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4" t="s">
        <v>2143</v>
      </c>
    </row>
    <row r="392" spans="1:28" ht="91.5" hidden="1" customHeight="1" x14ac:dyDescent="0.2">
      <c r="A392" s="324"/>
      <c r="B392" s="332"/>
      <c r="C392" s="402"/>
      <c r="D392" s="332"/>
      <c r="E392" s="332"/>
      <c r="F392" s="332"/>
      <c r="G392" s="52">
        <f>'01-Mapa de riesgo-UO'!I393</f>
        <v>0</v>
      </c>
      <c r="H392" s="332"/>
      <c r="I392" s="385"/>
      <c r="J392" s="332"/>
      <c r="K392" s="401"/>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4"/>
    </row>
    <row r="393" spans="1:28" ht="91.5" hidden="1" customHeight="1" x14ac:dyDescent="0.2">
      <c r="A393" s="324"/>
      <c r="B393" s="332"/>
      <c r="C393" s="402"/>
      <c r="D393" s="332"/>
      <c r="E393" s="332"/>
      <c r="F393" s="332"/>
      <c r="G393" s="52">
        <f>'01-Mapa de riesgo-UO'!I394</f>
        <v>0</v>
      </c>
      <c r="H393" s="332"/>
      <c r="I393" s="385"/>
      <c r="J393" s="332"/>
      <c r="K393" s="401"/>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4"/>
    </row>
    <row r="394" spans="1:28" ht="91.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332" t="str">
        <f>'01-Mapa de riesgo-UO'!AU395</f>
        <v xml:space="preserve">(No de capacitaciones atendidas/ No. De capacitaciones programadas)*100
</v>
      </c>
      <c r="K394" s="424">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4" t="s">
        <v>2143</v>
      </c>
    </row>
    <row r="395" spans="1:28" ht="91.5" hidden="1" customHeight="1" x14ac:dyDescent="0.2">
      <c r="A395" s="324"/>
      <c r="B395" s="332"/>
      <c r="C395" s="402"/>
      <c r="D395" s="332"/>
      <c r="E395" s="332"/>
      <c r="F395" s="332"/>
      <c r="G395" s="52">
        <f>'01-Mapa de riesgo-UO'!I396</f>
        <v>0</v>
      </c>
      <c r="H395" s="332"/>
      <c r="I395" s="385"/>
      <c r="J395" s="332"/>
      <c r="K395" s="401"/>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4"/>
    </row>
    <row r="396" spans="1:28" ht="91.5" hidden="1" customHeight="1" x14ac:dyDescent="0.2">
      <c r="A396" s="324"/>
      <c r="B396" s="332"/>
      <c r="C396" s="402"/>
      <c r="D396" s="332"/>
      <c r="E396" s="332"/>
      <c r="F396" s="332"/>
      <c r="G396" s="52">
        <f>'01-Mapa de riesgo-UO'!I397</f>
        <v>0</v>
      </c>
      <c r="H396" s="332"/>
      <c r="I396" s="385"/>
      <c r="J396" s="332"/>
      <c r="K396" s="401"/>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4"/>
    </row>
    <row r="397" spans="1:28" ht="91.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332" t="str">
        <f>'01-Mapa de riesgo-UO'!AU398</f>
        <v>No. De procesos con términos vencidos / total de procesos</v>
      </c>
      <c r="K397" s="401">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4" t="s">
        <v>2143</v>
      </c>
    </row>
    <row r="398" spans="1:28" ht="91.5" hidden="1" customHeight="1" x14ac:dyDescent="0.2">
      <c r="A398" s="324"/>
      <c r="B398" s="332"/>
      <c r="C398" s="402"/>
      <c r="D398" s="332"/>
      <c r="E398" s="332"/>
      <c r="F398" s="332"/>
      <c r="G398" s="52">
        <f>'01-Mapa de riesgo-UO'!I399</f>
        <v>0</v>
      </c>
      <c r="H398" s="332"/>
      <c r="I398" s="385"/>
      <c r="J398" s="332"/>
      <c r="K398" s="401"/>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4"/>
    </row>
    <row r="399" spans="1:28" ht="91.5" hidden="1" customHeight="1" x14ac:dyDescent="0.2">
      <c r="A399" s="324"/>
      <c r="B399" s="332"/>
      <c r="C399" s="402"/>
      <c r="D399" s="332"/>
      <c r="E399" s="332"/>
      <c r="F399" s="332"/>
      <c r="G399" s="52">
        <f>'01-Mapa de riesgo-UO'!I400</f>
        <v>0</v>
      </c>
      <c r="H399" s="332"/>
      <c r="I399" s="385"/>
      <c r="J399" s="332"/>
      <c r="K399" s="401"/>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4"/>
    </row>
    <row r="400" spans="1:28" ht="91.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332" t="str">
        <f>'01-Mapa de riesgo-UO'!AU401</f>
        <v>NUMERORO DE SOLIICTUDES DE CONTRATCION TRAMITADAS EN MAS DE 8 DIAS HABILES</v>
      </c>
      <c r="K400" s="401">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4" t="s">
        <v>2143</v>
      </c>
    </row>
    <row r="401" spans="1:28" ht="91.5" hidden="1" customHeight="1" x14ac:dyDescent="0.2">
      <c r="A401" s="324"/>
      <c r="B401" s="332"/>
      <c r="C401" s="402"/>
      <c r="D401" s="332"/>
      <c r="E401" s="332"/>
      <c r="F401" s="332"/>
      <c r="G401" s="52">
        <f>'01-Mapa de riesgo-UO'!I402</f>
        <v>0</v>
      </c>
      <c r="H401" s="332"/>
      <c r="I401" s="385"/>
      <c r="J401" s="332"/>
      <c r="K401" s="401"/>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4"/>
    </row>
    <row r="402" spans="1:28" ht="91.5" hidden="1" customHeight="1" x14ac:dyDescent="0.2">
      <c r="A402" s="324"/>
      <c r="B402" s="332"/>
      <c r="C402" s="402"/>
      <c r="D402" s="332"/>
      <c r="E402" s="332"/>
      <c r="F402" s="332"/>
      <c r="G402" s="52">
        <f>'01-Mapa de riesgo-UO'!I403</f>
        <v>0</v>
      </c>
      <c r="H402" s="332"/>
      <c r="I402" s="385"/>
      <c r="J402" s="332"/>
      <c r="K402" s="401"/>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4"/>
    </row>
    <row r="403" spans="1:28" ht="91.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332" t="str">
        <f>'01-Mapa de riesgo-UO'!AU404</f>
        <v>NUMERO DE PUBLICACIONES EN LAPLATAFORMA SECOP II EXTEMPORANEAS</v>
      </c>
      <c r="K403" s="404">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4" t="s">
        <v>2143</v>
      </c>
    </row>
    <row r="404" spans="1:28" ht="91.5" hidden="1" customHeight="1" x14ac:dyDescent="0.2">
      <c r="A404" s="324"/>
      <c r="B404" s="332"/>
      <c r="C404" s="402"/>
      <c r="D404" s="332"/>
      <c r="E404" s="332"/>
      <c r="F404" s="332"/>
      <c r="G404" s="52">
        <f>'01-Mapa de riesgo-UO'!I405</f>
        <v>0</v>
      </c>
      <c r="H404" s="332"/>
      <c r="I404" s="385"/>
      <c r="J404" s="332"/>
      <c r="K404" s="401"/>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4"/>
    </row>
    <row r="405" spans="1:28" ht="91.5" hidden="1" customHeight="1" x14ac:dyDescent="0.2">
      <c r="A405" s="324"/>
      <c r="B405" s="332"/>
      <c r="C405" s="402"/>
      <c r="D405" s="332"/>
      <c r="E405" s="332"/>
      <c r="F405" s="332"/>
      <c r="G405" s="52">
        <f>'01-Mapa de riesgo-UO'!I406</f>
        <v>0</v>
      </c>
      <c r="H405" s="332"/>
      <c r="I405" s="385"/>
      <c r="J405" s="332"/>
      <c r="K405" s="401"/>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4"/>
    </row>
    <row r="406" spans="1:28" ht="91.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332" t="str">
        <f>'01-Mapa de riesgo-UO'!AU407</f>
        <v>(# Numero de condenas)/(# procesos) *100</v>
      </c>
      <c r="K406" s="401">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4" t="s">
        <v>2143</v>
      </c>
    </row>
    <row r="407" spans="1:28" ht="91.5" hidden="1" customHeight="1" x14ac:dyDescent="0.2">
      <c r="A407" s="324"/>
      <c r="B407" s="332"/>
      <c r="C407" s="402"/>
      <c r="D407" s="332"/>
      <c r="E407" s="332"/>
      <c r="F407" s="332"/>
      <c r="G407" s="52" t="str">
        <f>'01-Mapa de riesgo-UO'!I408</f>
        <v>Falta de unificación de criterios de las autoridades judiciales.</v>
      </c>
      <c r="H407" s="332"/>
      <c r="I407" s="385"/>
      <c r="J407" s="332"/>
      <c r="K407" s="401"/>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4"/>
    </row>
    <row r="408" spans="1:28" ht="91.5" hidden="1" customHeight="1" x14ac:dyDescent="0.2">
      <c r="A408" s="324"/>
      <c r="B408" s="332"/>
      <c r="C408" s="402"/>
      <c r="D408" s="332"/>
      <c r="E408" s="332"/>
      <c r="F408" s="332"/>
      <c r="G408" s="52">
        <f>'01-Mapa de riesgo-UO'!I409</f>
        <v>0</v>
      </c>
      <c r="H408" s="332"/>
      <c r="I408" s="385"/>
      <c r="J408" s="332"/>
      <c r="K408" s="401"/>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4"/>
    </row>
    <row r="409" spans="1:28" ht="91.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332" t="str">
        <f>'01-Mapa de riesgo-UO'!AU410</f>
        <v>Variación del número de demandas de la causa con PPDA del año en curso con respecto al año anterior.</v>
      </c>
      <c r="K409" s="401">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4" t="s">
        <v>2143</v>
      </c>
    </row>
    <row r="410" spans="1:28" ht="91.5" hidden="1" customHeight="1" x14ac:dyDescent="0.2">
      <c r="A410" s="324"/>
      <c r="B410" s="332"/>
      <c r="C410" s="402"/>
      <c r="D410" s="332"/>
      <c r="E410" s="332"/>
      <c r="F410" s="332"/>
      <c r="G410" s="52" t="str">
        <f>'01-Mapa de riesgo-UO'!I411</f>
        <v>Falta de unificación de criterios de las autoridades judiciales.</v>
      </c>
      <c r="H410" s="332"/>
      <c r="I410" s="385"/>
      <c r="J410" s="332"/>
      <c r="K410" s="401"/>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4"/>
    </row>
    <row r="411" spans="1:28" ht="91.5" hidden="1" customHeight="1" x14ac:dyDescent="0.2">
      <c r="A411" s="324"/>
      <c r="B411" s="332"/>
      <c r="C411" s="402"/>
      <c r="D411" s="332"/>
      <c r="E411" s="332"/>
      <c r="F411" s="332"/>
      <c r="G411" s="52">
        <f>'01-Mapa de riesgo-UO'!I412</f>
        <v>0</v>
      </c>
      <c r="H411" s="332"/>
      <c r="I411" s="385"/>
      <c r="J411" s="332"/>
      <c r="K411" s="401"/>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4"/>
    </row>
    <row r="412" spans="1:28" ht="91.5"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32" t="str">
        <f>'01-Mapa de riesgo-UO'!AU413</f>
        <v>Nivel cumplimiento del PDI en sus tres niveles de gestión</v>
      </c>
      <c r="K412" s="403">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4" t="s">
        <v>2143</v>
      </c>
    </row>
    <row r="413" spans="1:28" ht="91.5" hidden="1" customHeight="1" x14ac:dyDescent="0.2">
      <c r="A413" s="324"/>
      <c r="B413" s="332"/>
      <c r="C413" s="402"/>
      <c r="D413" s="332"/>
      <c r="E413" s="332"/>
      <c r="F413" s="332"/>
      <c r="G413" s="52" t="str">
        <f>'01-Mapa de riesgo-UO'!I414</f>
        <v xml:space="preserve">Reporte inadecuado o incompleto por parte de las redes de trabajo </v>
      </c>
      <c r="H413" s="332"/>
      <c r="I413" s="385"/>
      <c r="J413" s="332"/>
      <c r="K413" s="401"/>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4"/>
    </row>
    <row r="414" spans="1:28" ht="91.5" hidden="1" customHeight="1" x14ac:dyDescent="0.2">
      <c r="A414" s="324"/>
      <c r="B414" s="332"/>
      <c r="C414" s="402"/>
      <c r="D414" s="332"/>
      <c r="E414" s="332"/>
      <c r="F414" s="332"/>
      <c r="G414" s="52" t="str">
        <f>'01-Mapa de riesgo-UO'!I415</f>
        <v xml:space="preserve">Baja calidad del reporte en los tres niveles de gestión del PDI </v>
      </c>
      <c r="H414" s="332"/>
      <c r="I414" s="385"/>
      <c r="J414" s="332"/>
      <c r="K414" s="401"/>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4"/>
    </row>
    <row r="415" spans="1:28" ht="91.5"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332" t="str">
        <f>'01-Mapa de riesgo-UO'!AU416</f>
        <v>Contratos y/o proyectos ejecutados inadecuadamente /Total proyectos y/o contratos ejecutados</v>
      </c>
      <c r="K415" s="404">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4" t="s">
        <v>2143</v>
      </c>
    </row>
    <row r="416" spans="1:28" ht="91.5" hidden="1" customHeight="1" x14ac:dyDescent="0.2">
      <c r="A416" s="324"/>
      <c r="B416" s="332"/>
      <c r="C416" s="402"/>
      <c r="D416" s="332"/>
      <c r="E416" s="332"/>
      <c r="F416" s="332"/>
      <c r="G416" s="52" t="str">
        <f>'01-Mapa de riesgo-UO'!I417</f>
        <v>Beneficiar a terceros sin el cumplimiento de requisitos contractuales</v>
      </c>
      <c r="H416" s="332"/>
      <c r="I416" s="385"/>
      <c r="J416" s="332"/>
      <c r="K416" s="401"/>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4"/>
    </row>
    <row r="417" spans="1:28" ht="91.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385"/>
      <c r="J417" s="332"/>
      <c r="K417" s="401"/>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4"/>
    </row>
    <row r="418" spans="1:28" ht="91.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332" t="str">
        <f>'01-Mapa de riesgo-UO'!AU419</f>
        <v>Tiempos de respuesta a los requerimientos de información estratégica
Nivel de actualización de la información a nivel estratégico y táctico</v>
      </c>
      <c r="K418" s="404">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4" t="s">
        <v>2143</v>
      </c>
    </row>
    <row r="419" spans="1:28" ht="91.5" hidden="1" customHeight="1" x14ac:dyDescent="0.2">
      <c r="A419" s="324"/>
      <c r="B419" s="332"/>
      <c r="C419" s="402"/>
      <c r="D419" s="332"/>
      <c r="E419" s="332"/>
      <c r="F419" s="332"/>
      <c r="G419" s="52">
        <f>'01-Mapa de riesgo-UO'!I420</f>
        <v>0</v>
      </c>
      <c r="H419" s="332"/>
      <c r="I419" s="385"/>
      <c r="J419" s="332"/>
      <c r="K419" s="401"/>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4"/>
    </row>
    <row r="420" spans="1:28" ht="91.5" hidden="1" customHeight="1" x14ac:dyDescent="0.2">
      <c r="A420" s="324"/>
      <c r="B420" s="332"/>
      <c r="C420" s="402"/>
      <c r="D420" s="332"/>
      <c r="E420" s="332"/>
      <c r="F420" s="332"/>
      <c r="G420" s="52">
        <f>'01-Mapa de riesgo-UO'!I421</f>
        <v>0</v>
      </c>
      <c r="H420" s="332"/>
      <c r="I420" s="385"/>
      <c r="J420" s="332"/>
      <c r="K420" s="401"/>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4"/>
    </row>
    <row r="421" spans="1:28" ht="91.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332" t="str">
        <f>'01-Mapa de riesgo-UO'!AU422</f>
        <v>Cumplimiento de la actividad Respaldo de activos de Información del Plan de acción de AIE</v>
      </c>
      <c r="K421" s="404">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4" t="s">
        <v>2143</v>
      </c>
    </row>
    <row r="422" spans="1:28" ht="91.5" hidden="1" customHeight="1" x14ac:dyDescent="0.2">
      <c r="A422" s="324"/>
      <c r="B422" s="332"/>
      <c r="C422" s="402"/>
      <c r="D422" s="332"/>
      <c r="E422" s="332"/>
      <c r="F422" s="332"/>
      <c r="G422" s="52" t="str">
        <f>'01-Mapa de riesgo-UO'!I423</f>
        <v>Pérdida de información por rotación de personal</v>
      </c>
      <c r="H422" s="332"/>
      <c r="I422" s="385"/>
      <c r="J422" s="332"/>
      <c r="K422" s="401"/>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4"/>
    </row>
    <row r="423" spans="1:28" ht="91.5" hidden="1" customHeight="1" x14ac:dyDescent="0.2">
      <c r="A423" s="324"/>
      <c r="B423" s="332"/>
      <c r="C423" s="402"/>
      <c r="D423" s="332"/>
      <c r="E423" s="332"/>
      <c r="F423" s="332"/>
      <c r="G423" s="52">
        <f>'01-Mapa de riesgo-UO'!I424</f>
        <v>0</v>
      </c>
      <c r="H423" s="332"/>
      <c r="I423" s="385"/>
      <c r="J423" s="332"/>
      <c r="K423" s="401"/>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4"/>
    </row>
    <row r="424" spans="1:28" ht="91.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32" t="str">
        <f>'01-Mapa de riesgo-UO'!AU425</f>
        <v>Nivel cumplimiento del Plan de Mejoramiento Institucional</v>
      </c>
      <c r="K424" s="403">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4" t="s">
        <v>2144</v>
      </c>
    </row>
    <row r="425" spans="1:28" ht="91.5" hidden="1" customHeight="1" x14ac:dyDescent="0.2">
      <c r="A425" s="324"/>
      <c r="B425" s="332"/>
      <c r="C425" s="402"/>
      <c r="D425" s="332"/>
      <c r="E425" s="332"/>
      <c r="F425" s="332"/>
      <c r="G425" s="52">
        <f>'01-Mapa de riesgo-UO'!I426</f>
        <v>0</v>
      </c>
      <c r="H425" s="332"/>
      <c r="I425" s="385"/>
      <c r="J425" s="332"/>
      <c r="K425" s="401"/>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4"/>
    </row>
    <row r="426" spans="1:28" ht="91.5" hidden="1" customHeight="1" x14ac:dyDescent="0.2">
      <c r="A426" s="324"/>
      <c r="B426" s="332"/>
      <c r="C426" s="402"/>
      <c r="D426" s="332"/>
      <c r="E426" s="332"/>
      <c r="F426" s="332"/>
      <c r="G426" s="52">
        <f>'01-Mapa de riesgo-UO'!I427</f>
        <v>0</v>
      </c>
      <c r="H426" s="332"/>
      <c r="I426" s="385"/>
      <c r="J426" s="332"/>
      <c r="K426" s="401"/>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4"/>
    </row>
    <row r="427" spans="1:28" ht="91.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01">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4" t="s">
        <v>2143</v>
      </c>
    </row>
    <row r="428" spans="1:28" ht="91.5" hidden="1" customHeight="1" x14ac:dyDescent="0.2">
      <c r="A428" s="324"/>
      <c r="B428" s="332"/>
      <c r="C428" s="402"/>
      <c r="D428" s="332"/>
      <c r="E428" s="332"/>
      <c r="F428" s="332"/>
      <c r="G428" s="52" t="str">
        <f>'01-Mapa de riesgo-UO'!I429</f>
        <v>Desconocimiento de los colaboradores por proyecto del plan maestro de campus y el PDI</v>
      </c>
      <c r="H428" s="332"/>
      <c r="I428" s="385"/>
      <c r="J428" s="332"/>
      <c r="K428" s="401"/>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4"/>
    </row>
    <row r="429" spans="1:28" ht="91.5" hidden="1" customHeight="1" x14ac:dyDescent="0.2">
      <c r="A429" s="324"/>
      <c r="B429" s="332"/>
      <c r="C429" s="402"/>
      <c r="D429" s="332"/>
      <c r="E429" s="332"/>
      <c r="F429" s="332"/>
      <c r="G429" s="52">
        <f>'01-Mapa de riesgo-UO'!I430</f>
        <v>0</v>
      </c>
      <c r="H429" s="332"/>
      <c r="I429" s="385"/>
      <c r="J429" s="332"/>
      <c r="K429" s="401"/>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4"/>
    </row>
    <row r="430" spans="1:28" ht="91.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332" t="str">
        <f>'01-Mapa de riesgo-UO'!AU431</f>
        <v xml:space="preserve">Intervenciones a la planta fisica del plan de accion de la vigencia/ Intervenciones recibidos a satisfacción por el usuario. </v>
      </c>
      <c r="K430" s="403">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4" t="s">
        <v>2143</v>
      </c>
    </row>
    <row r="431" spans="1:28" ht="91.5" hidden="1" customHeight="1" x14ac:dyDescent="0.2">
      <c r="A431" s="324"/>
      <c r="B431" s="332"/>
      <c r="C431" s="402"/>
      <c r="D431" s="332"/>
      <c r="E431" s="332"/>
      <c r="F431" s="332"/>
      <c r="G431" s="52" t="str">
        <f>'01-Mapa de riesgo-UO'!I432</f>
        <v xml:space="preserve">Falta de planeacion del proyecto </v>
      </c>
      <c r="H431" s="332"/>
      <c r="I431" s="385"/>
      <c r="J431" s="332"/>
      <c r="K431" s="401"/>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4"/>
    </row>
    <row r="432" spans="1:28" ht="91.5" hidden="1" customHeight="1" x14ac:dyDescent="0.2">
      <c r="A432" s="324"/>
      <c r="B432" s="332"/>
      <c r="C432" s="402"/>
      <c r="D432" s="332"/>
      <c r="E432" s="332"/>
      <c r="F432" s="332"/>
      <c r="G432" s="52" t="str">
        <f>'01-Mapa de riesgo-UO'!I433</f>
        <v>Cambio y actualizacion de normativas de construccion.</v>
      </c>
      <c r="H432" s="332"/>
      <c r="I432" s="385"/>
      <c r="J432" s="332"/>
      <c r="K432" s="401"/>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4"/>
    </row>
    <row r="433" spans="1:28" ht="91.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332" t="str">
        <f>'01-Mapa de riesgo-UO'!AU434</f>
        <v>Número de sanciones generadas por Migración Colombia a la UTP</v>
      </c>
      <c r="K433" s="408"/>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4"/>
    </row>
    <row r="434" spans="1:28" ht="91.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385"/>
      <c r="J434" s="332"/>
      <c r="K434" s="405"/>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4"/>
    </row>
    <row r="435" spans="1:28" ht="91.5" hidden="1" customHeight="1" x14ac:dyDescent="0.2">
      <c r="A435" s="324"/>
      <c r="B435" s="332"/>
      <c r="C435" s="402"/>
      <c r="D435" s="332"/>
      <c r="E435" s="332"/>
      <c r="F435" s="332"/>
      <c r="G435" s="52">
        <f>'01-Mapa de riesgo-UO'!I436</f>
        <v>0</v>
      </c>
      <c r="H435" s="332"/>
      <c r="I435" s="385"/>
      <c r="J435" s="332"/>
      <c r="K435" s="405"/>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4"/>
    </row>
    <row r="436" spans="1:28" ht="91.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332" t="str">
        <f>'01-Mapa de riesgo-UO'!AU437</f>
        <v>Nùmero de impugnaciones electorales</v>
      </c>
      <c r="K436" s="408"/>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4"/>
    </row>
    <row r="437" spans="1:28" ht="91.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332"/>
      <c r="K437" s="405"/>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4"/>
    </row>
    <row r="438" spans="1:28" ht="91.5" hidden="1" customHeight="1" x14ac:dyDescent="0.2">
      <c r="A438" s="324"/>
      <c r="B438" s="332"/>
      <c r="C438" s="402"/>
      <c r="D438" s="332"/>
      <c r="E438" s="332"/>
      <c r="F438" s="332"/>
      <c r="G438" s="52" t="str">
        <f>'01-Mapa de riesgo-UO'!I439</f>
        <v>Fallas técnicas del servidor, o por problemas de energía eléctrica o conexión a Internet</v>
      </c>
      <c r="H438" s="332"/>
      <c r="I438" s="385"/>
      <c r="J438" s="332"/>
      <c r="K438" s="405"/>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4"/>
    </row>
    <row r="439" spans="1:28" ht="91.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332" t="str">
        <f>'01-Mapa de riesgo-UO'!AU440</f>
        <v>Nùmero de Acciones de Tutela o Demandas por la no atención de Derechos de Petición</v>
      </c>
      <c r="K439" s="408"/>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4"/>
    </row>
    <row r="440" spans="1:28" ht="91.5" hidden="1" customHeight="1" x14ac:dyDescent="0.2">
      <c r="A440" s="324"/>
      <c r="B440" s="332"/>
      <c r="C440" s="402"/>
      <c r="D440" s="332"/>
      <c r="E440" s="332"/>
      <c r="F440" s="332"/>
      <c r="G440" s="52" t="str">
        <f>'01-Mapa de riesgo-UO'!I441</f>
        <v>Entidades externas que no suministran soportes o información requerida para dar respuesta</v>
      </c>
      <c r="H440" s="332"/>
      <c r="I440" s="385"/>
      <c r="J440" s="332"/>
      <c r="K440" s="405"/>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4"/>
    </row>
    <row r="441" spans="1:28" ht="91.5" hidden="1" customHeight="1" x14ac:dyDescent="0.2">
      <c r="A441" s="324"/>
      <c r="B441" s="332"/>
      <c r="C441" s="402"/>
      <c r="D441" s="332"/>
      <c r="E441" s="332"/>
      <c r="F441" s="332"/>
      <c r="G441" s="52">
        <f>'01-Mapa de riesgo-UO'!I442</f>
        <v>0</v>
      </c>
      <c r="H441" s="332"/>
      <c r="I441" s="385"/>
      <c r="J441" s="332"/>
      <c r="K441" s="405"/>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4"/>
    </row>
    <row r="442" spans="1:28" ht="91.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332" t="str">
        <f>'01-Mapa de riesgo-UO'!AU443</f>
        <v>Nùmero de procesos judiciales por incumplimiento de normas</v>
      </c>
      <c r="K442" s="408"/>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4"/>
    </row>
    <row r="443" spans="1:28" ht="91.5" hidden="1" customHeight="1" x14ac:dyDescent="0.2">
      <c r="A443" s="324"/>
      <c r="B443" s="332"/>
      <c r="C443" s="402"/>
      <c r="D443" s="332"/>
      <c r="E443" s="332"/>
      <c r="F443" s="332"/>
      <c r="G443" s="52" t="str">
        <f>'01-Mapa de riesgo-UO'!I444</f>
        <v>Cambios de normas expedidas por órganos o entidades extremas a la Universidad</v>
      </c>
      <c r="H443" s="332"/>
      <c r="I443" s="385"/>
      <c r="J443" s="332"/>
      <c r="K443" s="405"/>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4"/>
    </row>
    <row r="444" spans="1:28" ht="91.5" hidden="1" customHeight="1" x14ac:dyDescent="0.2">
      <c r="A444" s="324"/>
      <c r="B444" s="332"/>
      <c r="C444" s="402"/>
      <c r="D444" s="332"/>
      <c r="E444" s="332"/>
      <c r="F444" s="332"/>
      <c r="G444" s="52">
        <f>'01-Mapa de riesgo-UO'!I445</f>
        <v>0</v>
      </c>
      <c r="H444" s="332"/>
      <c r="I444" s="385"/>
      <c r="J444" s="332"/>
      <c r="K444" s="405"/>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4"/>
    </row>
    <row r="445" spans="1:28" ht="91.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332" t="str">
        <f>'01-Mapa de riesgo-UO'!AU446</f>
        <v>Metros lineales de archivos histórico y central conservados únicamente en soporte papel</v>
      </c>
      <c r="K445" s="408"/>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4"/>
    </row>
    <row r="446" spans="1:28" ht="91.5" hidden="1" customHeight="1" x14ac:dyDescent="0.2">
      <c r="A446" s="324"/>
      <c r="B446" s="332"/>
      <c r="C446" s="402"/>
      <c r="D446" s="332"/>
      <c r="E446" s="332"/>
      <c r="F446" s="332"/>
      <c r="G446" s="52" t="str">
        <f>'01-Mapa de riesgo-UO'!I447</f>
        <v>Controles de acceso deficientes</v>
      </c>
      <c r="H446" s="332"/>
      <c r="I446" s="385"/>
      <c r="J446" s="332"/>
      <c r="K446" s="405"/>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4"/>
    </row>
    <row r="447" spans="1:28" ht="91.5" hidden="1" customHeight="1" x14ac:dyDescent="0.2">
      <c r="A447" s="324"/>
      <c r="B447" s="332"/>
      <c r="C447" s="402"/>
      <c r="D447" s="332"/>
      <c r="E447" s="332"/>
      <c r="F447" s="332"/>
      <c r="G447" s="52">
        <f>'01-Mapa de riesgo-UO'!I448</f>
        <v>0</v>
      </c>
      <c r="H447" s="332"/>
      <c r="I447" s="385"/>
      <c r="J447" s="332"/>
      <c r="K447" s="405"/>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4"/>
    </row>
    <row r="448" spans="1:28" ht="91.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32" t="str">
        <f>'01-Mapa de riesgo-UO'!AU449</f>
        <v xml:space="preserve">Instrumentos Archivisticos actualizados  (PGD y FUID)  y Convalidados (TRD Y CCD) </v>
      </c>
      <c r="K448" s="408"/>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4"/>
    </row>
    <row r="449" spans="1:28" ht="91.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385"/>
      <c r="J449" s="332"/>
      <c r="K449" s="405"/>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4"/>
    </row>
    <row r="450" spans="1:28" ht="91.5" hidden="1" customHeight="1" x14ac:dyDescent="0.2">
      <c r="A450" s="324"/>
      <c r="B450" s="332"/>
      <c r="C450" s="402"/>
      <c r="D450" s="332"/>
      <c r="E450" s="332"/>
      <c r="F450" s="332"/>
      <c r="G450" s="52">
        <f>'01-Mapa de riesgo-UO'!I451</f>
        <v>0</v>
      </c>
      <c r="H450" s="332"/>
      <c r="I450" s="385"/>
      <c r="J450" s="332"/>
      <c r="K450" s="405"/>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4"/>
    </row>
    <row r="451" spans="1:28" ht="91.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332" t="str">
        <f>'01-Mapa de riesgo-UO'!AU452</f>
        <v>Número de asistentes a eventos de pasa la antorcha 
Número de reuniones con empleadores</v>
      </c>
      <c r="K451" s="401">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4" t="s">
        <v>2144</v>
      </c>
    </row>
    <row r="452" spans="1:28" ht="91.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385"/>
      <c r="J452" s="332"/>
      <c r="K452" s="401"/>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4"/>
    </row>
    <row r="453" spans="1:28" ht="91.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385"/>
      <c r="J453" s="332"/>
      <c r="K453" s="401"/>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4"/>
    </row>
    <row r="454" spans="1:28" ht="91.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332" t="str">
        <f>'01-Mapa de riesgo-UO'!AU455</f>
        <v>Número de respuestas satisfactorias (excelente - buena) del punto número 3 de la encuesta / total de respuestas diligenciadas.</v>
      </c>
      <c r="K454" s="424">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4" t="s">
        <v>2144</v>
      </c>
    </row>
    <row r="455" spans="1:28" ht="91.5" hidden="1" customHeight="1" x14ac:dyDescent="0.2">
      <c r="A455" s="324"/>
      <c r="B455" s="332"/>
      <c r="C455" s="402"/>
      <c r="D455" s="332"/>
      <c r="E455" s="332"/>
      <c r="F455" s="332"/>
      <c r="G455" s="52" t="str">
        <f>'01-Mapa de riesgo-UO'!I456</f>
        <v>Difilcultad en la empleabilidad del egresado</v>
      </c>
      <c r="H455" s="332"/>
      <c r="I455" s="385"/>
      <c r="J455" s="332"/>
      <c r="K455" s="401"/>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4"/>
    </row>
    <row r="456" spans="1:28" ht="91.5" hidden="1" customHeight="1" x14ac:dyDescent="0.2">
      <c r="A456" s="324"/>
      <c r="B456" s="332"/>
      <c r="C456" s="402"/>
      <c r="D456" s="332"/>
      <c r="E456" s="332"/>
      <c r="F456" s="332"/>
      <c r="G456" s="52">
        <f>'01-Mapa de riesgo-UO'!I457</f>
        <v>0</v>
      </c>
      <c r="H456" s="332"/>
      <c r="I456" s="385"/>
      <c r="J456" s="332"/>
      <c r="K456" s="401"/>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4"/>
    </row>
    <row r="457" spans="1:28" ht="91.5" hidden="1"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332" t="str">
        <f>'01-Mapa de riesgo-UO'!AU458</f>
        <v># de Puntos Asignados incorrectos / Total de Puntos Asignados</v>
      </c>
      <c r="K457" s="401">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4" t="s">
        <v>2144</v>
      </c>
    </row>
    <row r="458" spans="1:28" ht="91.5" hidden="1" customHeight="1" x14ac:dyDescent="0.2">
      <c r="A458" s="324"/>
      <c r="B458" s="332"/>
      <c r="C458" s="402"/>
      <c r="D458" s="332"/>
      <c r="E458" s="332"/>
      <c r="F458" s="332"/>
      <c r="G458" s="52" t="str">
        <f>'01-Mapa de riesgo-UO'!I459</f>
        <v>Interpretación de la norma (ambigüedad).</v>
      </c>
      <c r="H458" s="332"/>
      <c r="I458" s="385"/>
      <c r="J458" s="332"/>
      <c r="K458" s="401"/>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4"/>
    </row>
    <row r="459" spans="1:28" ht="91.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385"/>
      <c r="J459" s="332"/>
      <c r="K459" s="401"/>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4"/>
    </row>
    <row r="460" spans="1:28" ht="91.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332" t="str">
        <f>'01-Mapa de riesgo-UO'!AU461</f>
        <v>% de disminución de los recursos financieros para el desarrollo de propuesta de formación frente al año inmediatamente anterior</v>
      </c>
      <c r="K460" s="424">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4" t="s">
        <v>2144</v>
      </c>
    </row>
    <row r="461" spans="1:28" ht="91.5" hidden="1" customHeight="1" x14ac:dyDescent="0.2">
      <c r="A461" s="324"/>
      <c r="B461" s="332"/>
      <c r="C461" s="402"/>
      <c r="D461" s="332"/>
      <c r="E461" s="332"/>
      <c r="F461" s="332"/>
      <c r="G461" s="52" t="str">
        <f>'01-Mapa de riesgo-UO'!I462</f>
        <v>Uso del recurso en actividades que no aportan al bienestar docente.</v>
      </c>
      <c r="H461" s="332"/>
      <c r="I461" s="385"/>
      <c r="J461" s="332"/>
      <c r="K461" s="401"/>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4"/>
    </row>
    <row r="462" spans="1:28" ht="91.5" hidden="1" customHeight="1" x14ac:dyDescent="0.2">
      <c r="A462" s="324"/>
      <c r="B462" s="332"/>
      <c r="C462" s="402"/>
      <c r="D462" s="332"/>
      <c r="E462" s="332"/>
      <c r="F462" s="332"/>
      <c r="G462" s="52">
        <f>'01-Mapa de riesgo-UO'!I463</f>
        <v>0</v>
      </c>
      <c r="H462" s="332"/>
      <c r="I462" s="385"/>
      <c r="J462" s="332"/>
      <c r="K462" s="401"/>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4"/>
    </row>
    <row r="463" spans="1:28" ht="91.5"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32" t="str">
        <f>'01-Mapa de riesgo-UO'!AU464</f>
        <v># de programas académicos con currículos actualizados/ Meta propuesta de programas académicos con currículos actualizados</v>
      </c>
      <c r="K463" s="424">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4" t="s">
        <v>2144</v>
      </c>
    </row>
    <row r="464" spans="1:28" ht="91.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332"/>
      <c r="K464" s="401"/>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4"/>
    </row>
    <row r="465" spans="1:28" ht="91.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332"/>
      <c r="K465" s="401"/>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4"/>
    </row>
    <row r="466" spans="1:28" ht="91.5" hidden="1"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32" t="str">
        <f>'01-Mapa de riesgo-UO'!AU467</f>
        <v># de programas con registro calificado vencido / programas activos en un año</v>
      </c>
      <c r="K466" s="424">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4" t="s">
        <v>2144</v>
      </c>
    </row>
    <row r="467" spans="1:28" ht="91.5" hidden="1" customHeight="1" x14ac:dyDescent="0.2">
      <c r="A467" s="324"/>
      <c r="B467" s="332"/>
      <c r="C467" s="402"/>
      <c r="D467" s="332"/>
      <c r="E467" s="332"/>
      <c r="F467" s="332"/>
      <c r="G467" s="52" t="str">
        <f>'01-Mapa de riesgo-UO'!I468</f>
        <v>No cumplir con los estándares establecidos para la renovación del Registro Calificado</v>
      </c>
      <c r="H467" s="332"/>
      <c r="I467" s="385"/>
      <c r="J467" s="332"/>
      <c r="K467" s="424"/>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4"/>
    </row>
    <row r="468" spans="1:28" ht="91.5" hidden="1" customHeight="1" x14ac:dyDescent="0.2">
      <c r="A468" s="324"/>
      <c r="B468" s="332"/>
      <c r="C468" s="402"/>
      <c r="D468" s="332"/>
      <c r="E468" s="332"/>
      <c r="F468" s="332"/>
      <c r="G468" s="52">
        <f>'01-Mapa de riesgo-UO'!I469</f>
        <v>0</v>
      </c>
      <c r="H468" s="332"/>
      <c r="I468" s="385"/>
      <c r="J468" s="332"/>
      <c r="K468" s="424"/>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4"/>
    </row>
    <row r="469" spans="1:28" ht="91.5" hidden="1"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32" t="str">
        <f>'01-Mapa de riesgo-UO'!AU470</f>
        <v>% de cancelación =
# de cancelaciones semestrales/ # de estudiantes matriculados semestrales</v>
      </c>
      <c r="K469" s="424">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4" t="s">
        <v>2143</v>
      </c>
    </row>
    <row r="470" spans="1:28" ht="91.5" hidden="1" customHeight="1" x14ac:dyDescent="0.2">
      <c r="A470" s="324"/>
      <c r="B470" s="332"/>
      <c r="C470" s="402"/>
      <c r="D470" s="332"/>
      <c r="E470" s="332"/>
      <c r="F470" s="332"/>
      <c r="G470" s="52" t="str">
        <f>'01-Mapa de riesgo-UO'!I471</f>
        <v>Falta de habilidades y competencias fundamentales para mantenerse en la modalidad.</v>
      </c>
      <c r="H470" s="332"/>
      <c r="I470" s="385"/>
      <c r="J470" s="332"/>
      <c r="K470" s="401"/>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4"/>
    </row>
    <row r="471" spans="1:28" ht="91.5" hidden="1" customHeight="1" x14ac:dyDescent="0.2">
      <c r="A471" s="324"/>
      <c r="B471" s="332"/>
      <c r="C471" s="402"/>
      <c r="D471" s="332"/>
      <c r="E471" s="332"/>
      <c r="F471" s="332"/>
      <c r="G471" s="52" t="str">
        <f>'01-Mapa de riesgo-UO'!I472</f>
        <v>Falta de cultura en el uso del correo institucional.</v>
      </c>
      <c r="H471" s="332"/>
      <c r="I471" s="385"/>
      <c r="J471" s="332"/>
      <c r="K471" s="401"/>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4"/>
    </row>
    <row r="472" spans="1:28" ht="91.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332" t="str">
        <f>'01-Mapa de riesgo-UO'!AU473</f>
        <v xml:space="preserve">(No. PQRS sin responder en los tiempos establecidos durante el año / total de PQRS  recibidas durante el año)*100  </v>
      </c>
      <c r="K472" s="424">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4" t="s">
        <v>2144</v>
      </c>
    </row>
    <row r="473" spans="1:28" ht="91.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385"/>
      <c r="J473" s="332"/>
      <c r="K473" s="401"/>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4"/>
    </row>
    <row r="474" spans="1:28" ht="91.5" hidden="1" customHeight="1" x14ac:dyDescent="0.2">
      <c r="A474" s="324"/>
      <c r="B474" s="332"/>
      <c r="C474" s="402"/>
      <c r="D474" s="332"/>
      <c r="E474" s="332"/>
      <c r="F474" s="332"/>
      <c r="G474" s="52">
        <f>'01-Mapa de riesgo-UO'!I475</f>
        <v>0</v>
      </c>
      <c r="H474" s="332"/>
      <c r="I474" s="385"/>
      <c r="J474" s="332"/>
      <c r="K474" s="401"/>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4"/>
    </row>
    <row r="475" spans="1:28" ht="91.5"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32" t="str">
        <f>'01-Mapa de riesgo-UO'!AU476</f>
        <v>(Gastos adicionales no contemplados en la vigencia / Total presupuesto Institucional de la vigencia) * 100</v>
      </c>
      <c r="K475" s="403">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4" t="s">
        <v>2143</v>
      </c>
    </row>
    <row r="476" spans="1:28" ht="91.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385"/>
      <c r="J476" s="332"/>
      <c r="K476" s="401"/>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4"/>
    </row>
    <row r="477" spans="1:28" ht="91.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385"/>
      <c r="J477" s="332"/>
      <c r="K477" s="401"/>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4"/>
    </row>
    <row r="478" spans="1:28" ht="91.5" hidden="1"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32" t="str">
        <f>'01-Mapa de riesgo-UO'!AU479</f>
        <v>(No. de convenios y contratatos  revisados por la VAF / Total convenios y contratos suscritos en la univesidad ) * 100</v>
      </c>
      <c r="K478" s="424">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4" t="s">
        <v>2144</v>
      </c>
    </row>
    <row r="479" spans="1:28" ht="91.5" hidden="1" customHeight="1" x14ac:dyDescent="0.2">
      <c r="A479" s="324"/>
      <c r="B479" s="332"/>
      <c r="C479" s="402"/>
      <c r="D479" s="332"/>
      <c r="E479" s="332"/>
      <c r="F479" s="332"/>
      <c r="G479" s="52" t="str">
        <f>'01-Mapa de riesgo-UO'!I480</f>
        <v>Entrega inoportuna de la información por parte del proponente.</v>
      </c>
      <c r="H479" s="332"/>
      <c r="I479" s="385"/>
      <c r="J479" s="332"/>
      <c r="K479" s="401"/>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4"/>
    </row>
    <row r="480" spans="1:28" ht="91.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385"/>
      <c r="J480" s="332"/>
      <c r="K480" s="401"/>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4"/>
    </row>
    <row r="481" spans="1:28" ht="91.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32" t="str">
        <f>'01-Mapa de riesgo-UO'!AU482</f>
        <v># de veces que se detecte y se denuncie</v>
      </c>
      <c r="K481" s="401">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4" t="s">
        <v>2144</v>
      </c>
    </row>
    <row r="482" spans="1:28" ht="91.5" hidden="1" customHeight="1" x14ac:dyDescent="0.2">
      <c r="A482" s="324"/>
      <c r="B482" s="332"/>
      <c r="C482" s="402"/>
      <c r="D482" s="332"/>
      <c r="E482" s="332"/>
      <c r="F482" s="332"/>
      <c r="G482" s="52">
        <f>'01-Mapa de riesgo-UO'!I483</f>
        <v>0</v>
      </c>
      <c r="H482" s="332"/>
      <c r="I482" s="385"/>
      <c r="J482" s="332"/>
      <c r="K482" s="401"/>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4"/>
    </row>
    <row r="483" spans="1:28" ht="91.5" hidden="1" customHeight="1" x14ac:dyDescent="0.2">
      <c r="A483" s="324"/>
      <c r="B483" s="332"/>
      <c r="C483" s="402"/>
      <c r="D483" s="332"/>
      <c r="E483" s="332"/>
      <c r="F483" s="332"/>
      <c r="G483" s="52">
        <f>'01-Mapa de riesgo-UO'!I484</f>
        <v>0</v>
      </c>
      <c r="H483" s="332"/>
      <c r="I483" s="385"/>
      <c r="J483" s="332"/>
      <c r="K483" s="401"/>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4"/>
    </row>
    <row r="484" spans="1:28" ht="91.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332" t="str">
        <f>'01-Mapa de riesgo-UO'!AU485</f>
        <v># de pérdidas parciales de la información</v>
      </c>
      <c r="K484" s="401">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4" t="s">
        <v>2144</v>
      </c>
    </row>
    <row r="485" spans="1:28" ht="91.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385"/>
      <c r="J485" s="332"/>
      <c r="K485" s="401"/>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4"/>
    </row>
    <row r="486" spans="1:28" ht="91.5" hidden="1" customHeight="1" x14ac:dyDescent="0.2">
      <c r="A486" s="324"/>
      <c r="B486" s="332"/>
      <c r="C486" s="402"/>
      <c r="D486" s="332"/>
      <c r="E486" s="332"/>
      <c r="F486" s="332"/>
      <c r="G486" s="52" t="str">
        <f>'01-Mapa de riesgo-UO'!I487</f>
        <v>Daño de los equipos y documentación por riesgos biológicos.</v>
      </c>
      <c r="H486" s="332"/>
      <c r="I486" s="385"/>
      <c r="J486" s="332"/>
      <c r="K486" s="401"/>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4"/>
    </row>
    <row r="487" spans="1:28" ht="91.5" hidden="1"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32" t="str">
        <f>'01-Mapa de riesgo-UO'!AU488</f>
        <v>No. De eventos antrópicos o naturales que causaron afectación al área boscosa en la vigencia</v>
      </c>
      <c r="K487" s="401">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4" t="s">
        <v>2144</v>
      </c>
    </row>
    <row r="488" spans="1:28" ht="91.5" hidden="1" customHeight="1" x14ac:dyDescent="0.2">
      <c r="A488" s="324"/>
      <c r="B488" s="332"/>
      <c r="C488" s="402"/>
      <c r="D488" s="332"/>
      <c r="E488" s="332"/>
      <c r="F488" s="332"/>
      <c r="G488" s="52" t="str">
        <f>'01-Mapa de riesgo-UO'!I489</f>
        <v>Falta de cultura ciudadana para el cuidado ambiental</v>
      </c>
      <c r="H488" s="332"/>
      <c r="I488" s="385"/>
      <c r="J488" s="332"/>
      <c r="K488" s="401"/>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4"/>
    </row>
    <row r="489" spans="1:28" ht="91.5" hidden="1" customHeight="1" x14ac:dyDescent="0.2">
      <c r="A489" s="324"/>
      <c r="B489" s="332"/>
      <c r="C489" s="402"/>
      <c r="D489" s="332"/>
      <c r="E489" s="332"/>
      <c r="F489" s="332"/>
      <c r="G489" s="52" t="str">
        <f>'01-Mapa de riesgo-UO'!I490</f>
        <v>Vulnerabilidad a eventos naturales</v>
      </c>
      <c r="H489" s="332"/>
      <c r="I489" s="385"/>
      <c r="J489" s="332"/>
      <c r="K489" s="401"/>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4"/>
    </row>
    <row r="490" spans="1:28" ht="91.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332" t="str">
        <f>'01-Mapa de riesgo-UO'!AU491</f>
        <v>(No. de items de la autoevaluación que cumplen con los estandares de habilitación / Total de items de la autoevaluación de habilitación) * 100</v>
      </c>
      <c r="K490" s="401">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4" t="s">
        <v>2143</v>
      </c>
    </row>
    <row r="491" spans="1:28" ht="91.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332"/>
      <c r="K491" s="401"/>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4"/>
    </row>
    <row r="492" spans="1:28" ht="91.5" hidden="1" customHeight="1" x14ac:dyDescent="0.2">
      <c r="A492" s="324"/>
      <c r="B492" s="332"/>
      <c r="C492" s="402"/>
      <c r="D492" s="332"/>
      <c r="E492" s="332"/>
      <c r="F492" s="332"/>
      <c r="G492" s="52" t="str">
        <f>'01-Mapa de riesgo-UO'!I493</f>
        <v>Construcción de CAT institucional para el acopio de residuos postconsumo institucionales</v>
      </c>
      <c r="H492" s="332"/>
      <c r="I492" s="385"/>
      <c r="J492" s="332"/>
      <c r="K492" s="401"/>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4"/>
    </row>
    <row r="493" spans="1:28" ht="91.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332" t="str">
        <f>'01-Mapa de riesgo-UO'!AU494</f>
        <v>Promedio del numeros de días pasados para entrega de cada uno de los apoyos socioeconómicos socioeconómicos ofertados a través del sistema de solicitudes</v>
      </c>
      <c r="K493" s="401">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4" t="s">
        <v>2143</v>
      </c>
    </row>
    <row r="494" spans="1:28" ht="91.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385"/>
      <c r="J494" s="332"/>
      <c r="K494" s="401"/>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4"/>
    </row>
    <row r="495" spans="1:28" ht="91.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332"/>
      <c r="K495" s="401"/>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4"/>
    </row>
    <row r="496" spans="1:28" ht="91.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332" t="str">
        <f>'01-Mapa de riesgo-UO'!AU497</f>
        <v>No. de inconformidades en el servicio / No. De servicios y contratos programados x 100</v>
      </c>
      <c r="K496" s="403">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4" t="s">
        <v>2143</v>
      </c>
    </row>
    <row r="497" spans="1:28" ht="91.5" hidden="1" customHeight="1" x14ac:dyDescent="0.2">
      <c r="A497" s="324"/>
      <c r="B497" s="332"/>
      <c r="C497" s="402"/>
      <c r="D497" s="332"/>
      <c r="E497" s="332"/>
      <c r="F497" s="332"/>
      <c r="G497" s="52" t="str">
        <f>'01-Mapa de riesgo-UO'!I498</f>
        <v>No cumplimiento de los cronogramas establecidos en la contratación de obras y servicios</v>
      </c>
      <c r="H497" s="332"/>
      <c r="I497" s="385"/>
      <c r="J497" s="332"/>
      <c r="K497" s="401"/>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4"/>
    </row>
    <row r="498" spans="1:28" ht="91.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385"/>
      <c r="J498" s="332"/>
      <c r="K498" s="401"/>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4"/>
    </row>
    <row r="499" spans="1:28" ht="91.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332" t="str">
        <f>'01-Mapa de riesgo-UO'!AU500</f>
        <v>Número de facturas pagadas fuera de las fechas establecidas por el proveedor.</v>
      </c>
      <c r="K499" s="401">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4" t="s">
        <v>2143</v>
      </c>
    </row>
    <row r="500" spans="1:28" ht="91.5" hidden="1" customHeight="1" x14ac:dyDescent="0.2">
      <c r="A500" s="324"/>
      <c r="B500" s="332"/>
      <c r="C500" s="402"/>
      <c r="D500" s="332"/>
      <c r="E500" s="332"/>
      <c r="F500" s="332"/>
      <c r="G500" s="52" t="str">
        <f>'01-Mapa de riesgo-UO'!I501</f>
        <v>Falta de seguimiento al tramite de pago a proveedores.</v>
      </c>
      <c r="H500" s="332"/>
      <c r="I500" s="385"/>
      <c r="J500" s="332"/>
      <c r="K500" s="401"/>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4"/>
    </row>
    <row r="501" spans="1:28" ht="91.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385"/>
      <c r="J501" s="332"/>
      <c r="K501" s="401"/>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4"/>
    </row>
    <row r="502" spans="1:28" ht="91.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332" t="str">
        <f>'01-Mapa de riesgo-UO'!AU503</f>
        <v>Número de veces que se suspenden las actividades académicas o administrativas por agotamiento de las reservas de agua durante la vigencia en actividades no programadas</v>
      </c>
      <c r="K502" s="404">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4" t="s">
        <v>2143</v>
      </c>
    </row>
    <row r="503" spans="1:28" ht="91.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385"/>
      <c r="J503" s="332"/>
      <c r="K503" s="401"/>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4"/>
    </row>
    <row r="504" spans="1:28" ht="91.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385"/>
      <c r="J504" s="332"/>
      <c r="K504" s="401"/>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4"/>
    </row>
    <row r="505" spans="1:28" ht="91.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32" t="str">
        <f>'01-Mapa de riesgo-UO'!AU506</f>
        <v>No de Investigadores no reconocidos por MinCiencias</v>
      </c>
      <c r="K505" s="401">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4" t="s">
        <v>2143</v>
      </c>
    </row>
    <row r="506" spans="1:28" ht="91.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385"/>
      <c r="J506" s="332"/>
      <c r="K506" s="401"/>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4"/>
    </row>
    <row r="507" spans="1:28" ht="91.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385"/>
      <c r="J507" s="332"/>
      <c r="K507" s="401"/>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4"/>
    </row>
    <row r="508" spans="1:28" ht="91.5" hidden="1"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01">
        <f>13/12</f>
        <v>1.0833333333333333</v>
      </c>
      <c r="L508" s="400"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00" t="s">
        <v>2653</v>
      </c>
      <c r="T508" s="400"/>
      <c r="U508" s="223" t="str">
        <f>'01-Mapa de riesgo-UO'!AW509</f>
        <v>ASUMIR</v>
      </c>
      <c r="V508" s="223">
        <f>'01-Mapa de riesgo-UO'!AX509</f>
        <v>0</v>
      </c>
      <c r="W508" s="180">
        <f>IF(U508="COMPARTIR",'01-Mapa de riesgo-UO'!BA509, IF(U508=0, 0,$I$6))</f>
        <v>0</v>
      </c>
      <c r="X508" s="221"/>
      <c r="Y508" s="221"/>
      <c r="Z508" s="221"/>
      <c r="AA508" s="221"/>
      <c r="AB508" s="324" t="s">
        <v>2143</v>
      </c>
    </row>
    <row r="509" spans="1:28" ht="91.5" hidden="1" customHeight="1" x14ac:dyDescent="0.2">
      <c r="A509" s="324"/>
      <c r="B509" s="332"/>
      <c r="C509" s="402"/>
      <c r="D509" s="332"/>
      <c r="E509" s="332"/>
      <c r="F509" s="332"/>
      <c r="G509" s="52">
        <f>'01-Mapa de riesgo-UO'!I510</f>
        <v>0</v>
      </c>
      <c r="H509" s="332"/>
      <c r="I509" s="385"/>
      <c r="J509" s="332"/>
      <c r="K509" s="401"/>
      <c r="L509" s="400"/>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4"/>
    </row>
    <row r="510" spans="1:28" ht="91.5" hidden="1" customHeight="1" x14ac:dyDescent="0.2">
      <c r="A510" s="324"/>
      <c r="B510" s="332"/>
      <c r="C510" s="402"/>
      <c r="D510" s="332"/>
      <c r="E510" s="332"/>
      <c r="F510" s="332"/>
      <c r="G510" s="52">
        <f>'01-Mapa de riesgo-UO'!I511</f>
        <v>0</v>
      </c>
      <c r="H510" s="332"/>
      <c r="I510" s="385"/>
      <c r="J510" s="332"/>
      <c r="K510" s="401"/>
      <c r="L510" s="400"/>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4"/>
    </row>
    <row r="511" spans="1:28" ht="91.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32" t="str">
        <f>'01-Mapa de riesgo-UO'!AU512</f>
        <v>Índice de variación de actividades de extensión: No de Actividades de Extensión por modalidades año 2024 / No de Actividades de Extensión por modalidades año 2023</v>
      </c>
      <c r="K511" s="401">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00" t="s">
        <v>2654</v>
      </c>
      <c r="T511" s="400"/>
      <c r="U511" s="223" t="str">
        <f>'01-Mapa de riesgo-UO'!AW512</f>
        <v>ASUMIR</v>
      </c>
      <c r="V511" s="223">
        <f>'01-Mapa de riesgo-UO'!AX512</f>
        <v>0</v>
      </c>
      <c r="W511" s="180">
        <f>IF(U511="COMPARTIR",'01-Mapa de riesgo-UO'!BA512, IF(U511=0, 0,$I$6))</f>
        <v>0</v>
      </c>
      <c r="X511" s="221"/>
      <c r="Y511" s="221"/>
      <c r="Z511" s="221"/>
      <c r="AA511" s="221"/>
      <c r="AB511" s="324" t="s">
        <v>2144</v>
      </c>
    </row>
    <row r="512" spans="1:28" ht="91.5" hidden="1" customHeight="1" x14ac:dyDescent="0.2">
      <c r="A512" s="324"/>
      <c r="B512" s="332"/>
      <c r="C512" s="402"/>
      <c r="D512" s="332"/>
      <c r="E512" s="332"/>
      <c r="F512" s="332"/>
      <c r="G512" s="52">
        <f>'01-Mapa de riesgo-UO'!I513</f>
        <v>0</v>
      </c>
      <c r="H512" s="332"/>
      <c r="I512" s="385"/>
      <c r="J512" s="332"/>
      <c r="K512" s="401"/>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00" t="s">
        <v>2655</v>
      </c>
      <c r="T512" s="400"/>
      <c r="U512" s="223" t="str">
        <f>'01-Mapa de riesgo-UO'!AW513</f>
        <v>ASUMIR</v>
      </c>
      <c r="V512" s="223">
        <f>'01-Mapa de riesgo-UO'!AX513</f>
        <v>0</v>
      </c>
      <c r="W512" s="180">
        <f>IF(U512="COMPARTIR",'01-Mapa de riesgo-UO'!BA513, IF(U512=0, 0,$I$6))</f>
        <v>0</v>
      </c>
      <c r="X512" s="221"/>
      <c r="Y512" s="221"/>
      <c r="Z512" s="221"/>
      <c r="AA512" s="221"/>
      <c r="AB512" s="324"/>
    </row>
    <row r="513" spans="1:28" ht="91.5" hidden="1" customHeight="1" x14ac:dyDescent="0.2">
      <c r="A513" s="324"/>
      <c r="B513" s="332"/>
      <c r="C513" s="402"/>
      <c r="D513" s="332"/>
      <c r="E513" s="332"/>
      <c r="F513" s="332"/>
      <c r="G513" s="52">
        <f>'01-Mapa de riesgo-UO'!I514</f>
        <v>0</v>
      </c>
      <c r="H513" s="332"/>
      <c r="I513" s="385"/>
      <c r="J513" s="332"/>
      <c r="K513" s="401"/>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00" t="s">
        <v>2656</v>
      </c>
      <c r="T513" s="400"/>
      <c r="U513" s="223" t="str">
        <f>'01-Mapa de riesgo-UO'!AW514</f>
        <v>ASUMIR</v>
      </c>
      <c r="V513" s="223">
        <f>'01-Mapa de riesgo-UO'!AX514</f>
        <v>0</v>
      </c>
      <c r="W513" s="180">
        <f>IF(U513="COMPARTIR",'01-Mapa de riesgo-UO'!BA514, IF(U513=0, 0,$I$6))</f>
        <v>0</v>
      </c>
      <c r="X513" s="221"/>
      <c r="Y513" s="221"/>
      <c r="Z513" s="221"/>
      <c r="AA513" s="221"/>
      <c r="AB513" s="324"/>
    </row>
    <row r="514" spans="1:28" ht="91.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4" t="s">
        <v>2143</v>
      </c>
    </row>
    <row r="515" spans="1:28" ht="91.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385"/>
      <c r="J515" s="332"/>
      <c r="K515" s="401"/>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4"/>
    </row>
    <row r="516" spans="1:28" ht="91.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385"/>
      <c r="J516" s="332"/>
      <c r="K516" s="401"/>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4"/>
    </row>
    <row r="517" spans="1:28" ht="91.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332" t="str">
        <f>'01-Mapa de riesgo-UO'!AU518</f>
        <v>Numero de incumplimientos de las normas en publicaciones/Total de publicaciones</v>
      </c>
      <c r="K517" s="401"/>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4"/>
    </row>
    <row r="518" spans="1:28" ht="91.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385"/>
      <c r="J518" s="332"/>
      <c r="K518" s="401"/>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4"/>
    </row>
    <row r="519" spans="1:28" ht="91.5" hidden="1" customHeight="1" x14ac:dyDescent="0.2">
      <c r="A519" s="324"/>
      <c r="B519" s="332"/>
      <c r="C519" s="402"/>
      <c r="D519" s="332"/>
      <c r="E519" s="332"/>
      <c r="F519" s="332"/>
      <c r="G519" s="52">
        <f>'01-Mapa de riesgo-UO'!I520</f>
        <v>0</v>
      </c>
      <c r="H519" s="332"/>
      <c r="I519" s="385"/>
      <c r="J519" s="332"/>
      <c r="K519" s="401"/>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4"/>
    </row>
    <row r="520" spans="1:28" ht="91.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332" t="str">
        <f>'01-Mapa de riesgo-UO'!AU521</f>
        <v>Numero de comunicaciones erradas durante la viegencia/total de comunicaciomes emitidas</v>
      </c>
      <c r="K520" s="401"/>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4"/>
    </row>
    <row r="521" spans="1:28" ht="91.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385"/>
      <c r="J521" s="332"/>
      <c r="K521" s="401"/>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4"/>
    </row>
    <row r="522" spans="1:28" ht="91.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385"/>
      <c r="J522" s="332"/>
      <c r="K522" s="401"/>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4"/>
    </row>
    <row r="523" spans="1:28" ht="91.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332" t="str">
        <f>'01-Mapa de riesgo-UO'!AU524</f>
        <v>Comunicaciones erradas/Total de publicaciones</v>
      </c>
      <c r="K523" s="401"/>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4"/>
    </row>
    <row r="524" spans="1:28" ht="91.5" hidden="1" customHeight="1" x14ac:dyDescent="0.2">
      <c r="A524" s="324"/>
      <c r="B524" s="332"/>
      <c r="C524" s="402"/>
      <c r="D524" s="332"/>
      <c r="E524" s="332"/>
      <c r="F524" s="332"/>
      <c r="G524" s="52" t="str">
        <f>'01-Mapa de riesgo-UO'!I525</f>
        <v>Falta de ética al interior de la Universidad</v>
      </c>
      <c r="H524" s="332"/>
      <c r="I524" s="385"/>
      <c r="J524" s="332"/>
      <c r="K524" s="401"/>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4"/>
    </row>
    <row r="525" spans="1:28" ht="91.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385"/>
      <c r="J525" s="332"/>
      <c r="K525" s="401"/>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4"/>
    </row>
    <row r="526" spans="1:28" ht="91.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332" t="str">
        <f>'01-Mapa de riesgo-UO'!AU527</f>
        <v>(Demandas por uso de imagen + Demandas por derechos de autor)/Total de Publicaciones</v>
      </c>
      <c r="K526" s="401"/>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4"/>
    </row>
    <row r="527" spans="1:28" ht="91.5" hidden="1" customHeight="1" x14ac:dyDescent="0.2">
      <c r="A527" s="324"/>
      <c r="B527" s="332"/>
      <c r="C527" s="402"/>
      <c r="D527" s="332"/>
      <c r="E527" s="332"/>
      <c r="F527" s="332"/>
      <c r="G527" s="52" t="str">
        <f>'01-Mapa de riesgo-UO'!I528</f>
        <v>Inexistencia de un formato para el consentimiento de uso de imagen</v>
      </c>
      <c r="H527" s="332"/>
      <c r="I527" s="385"/>
      <c r="J527" s="332"/>
      <c r="K527" s="401"/>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4"/>
    </row>
    <row r="528" spans="1:28" ht="91.5" hidden="1" customHeight="1" x14ac:dyDescent="0.2">
      <c r="A528" s="324"/>
      <c r="B528" s="332"/>
      <c r="C528" s="402"/>
      <c r="D528" s="332"/>
      <c r="E528" s="332"/>
      <c r="F528" s="332"/>
      <c r="G528" s="52">
        <f>'01-Mapa de riesgo-UO'!I529</f>
        <v>0</v>
      </c>
      <c r="H528" s="332"/>
      <c r="I528" s="385"/>
      <c r="J528" s="332"/>
      <c r="K528" s="401"/>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4"/>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7nSncTXB/bchz+nUnJYZC3HXJyb9inc8hR4EcH8YU+qrloj6WDqw+bKBe2izpGjFgMuofp8kVdoTLfKlWBIvQg==" saltValue="WVrrrq2pBvfUQaMJBZnHVQ==" spinCount="100000" sheet="1" selectLockedCells="1" selectUnlockedCells="1"/>
  <autoFilter ref="A9:AC528">
    <filterColumn colId="1">
      <filters>
        <filter val="DIRECCIONAMIENTO_INSTITUCIONAL"/>
      </filters>
    </filterColumn>
    <filterColumn colId="18" showButton="0"/>
    <filterColumn colId="23" showButton="0"/>
    <filterColumn colId="25" showButton="0"/>
  </autoFilter>
  <dataConsolidate/>
  <mergeCells count="2790">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abSelected="1"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F322" sqref="F322:F324"/>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78" t="s">
        <v>67</v>
      </c>
      <c r="E2" s="478"/>
      <c r="F2" s="478"/>
      <c r="G2" s="478"/>
      <c r="H2" s="478"/>
      <c r="I2" s="478"/>
      <c r="J2" s="478"/>
      <c r="K2" s="478"/>
      <c r="L2" s="478"/>
      <c r="M2" s="478"/>
      <c r="N2" s="478"/>
      <c r="O2" s="478"/>
      <c r="P2" s="478"/>
      <c r="Q2" s="478"/>
      <c r="R2" s="478"/>
      <c r="S2" s="478"/>
      <c r="T2" s="478"/>
      <c r="U2" s="478"/>
      <c r="V2" s="478"/>
      <c r="W2" s="478"/>
      <c r="X2" s="478"/>
      <c r="Y2" s="478"/>
      <c r="Z2" s="478"/>
      <c r="AA2" s="306" t="s">
        <v>426</v>
      </c>
      <c r="AB2" s="307">
        <v>9</v>
      </c>
    </row>
    <row r="3" spans="1:29" s="304" customFormat="1" ht="65.25" customHeight="1" x14ac:dyDescent="0.2">
      <c r="A3" s="305"/>
      <c r="D3" s="478" t="s">
        <v>60</v>
      </c>
      <c r="E3" s="478"/>
      <c r="F3" s="478"/>
      <c r="G3" s="478"/>
      <c r="H3" s="478"/>
      <c r="I3" s="478"/>
      <c r="J3" s="478"/>
      <c r="K3" s="478"/>
      <c r="L3" s="478"/>
      <c r="M3" s="478"/>
      <c r="N3" s="478"/>
      <c r="O3" s="478"/>
      <c r="P3" s="478"/>
      <c r="Q3" s="478"/>
      <c r="R3" s="478"/>
      <c r="S3" s="478"/>
      <c r="T3" s="478"/>
      <c r="U3" s="478"/>
      <c r="V3" s="478"/>
      <c r="W3" s="478"/>
      <c r="X3" s="478"/>
      <c r="Y3" s="478"/>
      <c r="Z3" s="478"/>
      <c r="AA3" s="306" t="s">
        <v>427</v>
      </c>
      <c r="AB3" s="308">
        <v>45219</v>
      </c>
    </row>
    <row r="4" spans="1:29" s="304" customFormat="1" ht="65.25" customHeight="1" thickBot="1" x14ac:dyDescent="0.25">
      <c r="A4" s="309"/>
      <c r="B4" s="310"/>
      <c r="C4" s="310"/>
      <c r="D4" s="479"/>
      <c r="E4" s="479"/>
      <c r="F4" s="479"/>
      <c r="G4" s="479"/>
      <c r="H4" s="479"/>
      <c r="I4" s="479"/>
      <c r="J4" s="479"/>
      <c r="K4" s="479"/>
      <c r="L4" s="479"/>
      <c r="M4" s="479"/>
      <c r="N4" s="479"/>
      <c r="O4" s="479"/>
      <c r="P4" s="479"/>
      <c r="Q4" s="479"/>
      <c r="R4" s="479"/>
      <c r="S4" s="479"/>
      <c r="T4" s="479"/>
      <c r="U4" s="479"/>
      <c r="V4" s="479"/>
      <c r="W4" s="479"/>
      <c r="X4" s="479"/>
      <c r="Y4" s="479"/>
      <c r="Z4" s="479"/>
      <c r="AA4" s="311" t="s">
        <v>428</v>
      </c>
      <c r="AB4" s="312" t="s">
        <v>431</v>
      </c>
    </row>
    <row r="5" spans="1:29" s="304" customFormat="1" ht="65.25" customHeight="1" thickBot="1" x14ac:dyDescent="0.25">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row>
    <row r="6" spans="1:29" s="183" customFormat="1" ht="65.25" customHeight="1" thickBot="1" x14ac:dyDescent="0.25">
      <c r="A6" s="481" t="str">
        <f>'01-Mapa de riesgo-UO'!A6:D6</f>
        <v>TIPO DE MAPA</v>
      </c>
      <c r="B6" s="482"/>
      <c r="C6" s="313"/>
      <c r="D6" s="483" t="str">
        <f>'01-Mapa de riesgo-UO'!E6</f>
        <v>PROCESOS</v>
      </c>
      <c r="E6" s="484"/>
      <c r="F6" s="484"/>
      <c r="G6" s="485"/>
      <c r="H6" s="314"/>
      <c r="I6" s="315"/>
      <c r="J6" s="314"/>
      <c r="K6" s="314"/>
      <c r="L6" s="486" t="s">
        <v>8</v>
      </c>
      <c r="M6" s="486"/>
      <c r="N6" s="487">
        <v>45627</v>
      </c>
      <c r="O6" s="488"/>
      <c r="P6" s="314"/>
      <c r="R6" s="316"/>
      <c r="U6" s="314"/>
      <c r="V6" s="314"/>
      <c r="W6" s="317"/>
      <c r="X6" s="314"/>
      <c r="AB6" s="316"/>
    </row>
    <row r="7" spans="1:29" s="122" customFormat="1" ht="65.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65.25" customHeight="1" x14ac:dyDescent="0.2">
      <c r="A8" s="412" t="s">
        <v>54</v>
      </c>
      <c r="B8" s="412" t="s">
        <v>540</v>
      </c>
      <c r="C8" s="412" t="s">
        <v>541</v>
      </c>
      <c r="D8" s="412" t="s">
        <v>74</v>
      </c>
      <c r="E8" s="412"/>
      <c r="F8" s="412"/>
      <c r="G8" s="412"/>
      <c r="H8" s="412"/>
      <c r="I8" s="477" t="s">
        <v>72</v>
      </c>
      <c r="J8" s="412" t="s">
        <v>58</v>
      </c>
      <c r="K8" s="412"/>
      <c r="L8" s="412"/>
      <c r="M8" s="412" t="s">
        <v>57</v>
      </c>
      <c r="N8" s="412"/>
      <c r="O8" s="412"/>
      <c r="P8" s="412"/>
      <c r="Q8" s="412"/>
      <c r="R8" s="412"/>
      <c r="S8" s="412"/>
      <c r="T8" s="412"/>
      <c r="U8" s="412" t="s">
        <v>77</v>
      </c>
      <c r="V8" s="412"/>
      <c r="W8" s="412"/>
      <c r="X8" s="412"/>
      <c r="Y8" s="412"/>
      <c r="Z8" s="412"/>
      <c r="AA8" s="412"/>
      <c r="AB8" s="477" t="s">
        <v>19</v>
      </c>
    </row>
    <row r="9" spans="1:29" s="184" customFormat="1" ht="65.25" customHeight="1" x14ac:dyDescent="0.2">
      <c r="A9" s="412"/>
      <c r="B9" s="412"/>
      <c r="C9" s="412"/>
      <c r="D9" s="285" t="s">
        <v>70</v>
      </c>
      <c r="E9" s="285" t="s">
        <v>4</v>
      </c>
      <c r="F9" s="285" t="s">
        <v>0</v>
      </c>
      <c r="G9" s="285" t="s">
        <v>55</v>
      </c>
      <c r="H9" s="285" t="s">
        <v>32</v>
      </c>
      <c r="I9" s="477"/>
      <c r="J9" s="285" t="s">
        <v>62</v>
      </c>
      <c r="K9" s="285" t="s">
        <v>63</v>
      </c>
      <c r="L9" s="285" t="s">
        <v>461</v>
      </c>
      <c r="M9" s="285" t="s">
        <v>84</v>
      </c>
      <c r="N9" s="285" t="s">
        <v>387</v>
      </c>
      <c r="O9" s="285" t="s">
        <v>388</v>
      </c>
      <c r="P9" s="285" t="s">
        <v>59</v>
      </c>
      <c r="Q9" s="285" t="s">
        <v>389</v>
      </c>
      <c r="R9" s="295" t="s">
        <v>392</v>
      </c>
      <c r="S9" s="412" t="s">
        <v>462</v>
      </c>
      <c r="T9" s="412"/>
      <c r="U9" s="285" t="s">
        <v>268</v>
      </c>
      <c r="V9" s="285" t="s">
        <v>269</v>
      </c>
      <c r="W9" s="263" t="s">
        <v>270</v>
      </c>
      <c r="X9" s="412" t="s">
        <v>275</v>
      </c>
      <c r="Y9" s="412"/>
      <c r="Z9" s="412" t="s">
        <v>278</v>
      </c>
      <c r="AA9" s="412"/>
      <c r="AB9" s="477"/>
    </row>
    <row r="10" spans="1:29" ht="65.25" hidden="1"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431" t="str">
        <f>'01-Mapa de riesgo-UO'!AT11</f>
        <v>LEVE</v>
      </c>
      <c r="J10" s="332" t="str">
        <f xml:space="preserve"> '01-Mapa de riesgo-UO'!AU11</f>
        <v>Número de programas que no renuevan su registro calificado</v>
      </c>
      <c r="K10" s="401">
        <v>0</v>
      </c>
      <c r="L10" s="434"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31" t="str">
        <f>'01-Mapa de riesgo-UO'!AR11</f>
        <v>ACEPTABLE</v>
      </c>
      <c r="S10" s="434" t="s">
        <v>2674</v>
      </c>
      <c r="T10" s="434"/>
      <c r="U10" s="283" t="str">
        <f>'01-Mapa de riesgo-UO'!AW11</f>
        <v>ASUMIR</v>
      </c>
      <c r="V10" s="283">
        <f>'01-Mapa de riesgo-UO'!AX11</f>
        <v>0</v>
      </c>
      <c r="W10" s="180">
        <f>IF(U10="COMPARTIR",'01-Mapa de riesgo-UO'!BA11, IF(U10=0, 0,$I$6))</f>
        <v>0</v>
      </c>
      <c r="X10" s="281"/>
      <c r="Y10" s="281"/>
      <c r="Z10" s="281"/>
      <c r="AA10" s="281"/>
      <c r="AB10" s="430" t="s">
        <v>2144</v>
      </c>
    </row>
    <row r="11" spans="1:29" ht="65.25" hidden="1" customHeight="1" x14ac:dyDescent="0.2">
      <c r="A11" s="324"/>
      <c r="B11" s="332"/>
      <c r="C11" s="402"/>
      <c r="D11" s="332"/>
      <c r="E11" s="332"/>
      <c r="F11" s="332"/>
      <c r="G11" s="52" t="str">
        <f>'01-Mapa de riesgo-UO'!I12</f>
        <v>Cambios de las normas que rigen los procesos de renovación de registro calificado</v>
      </c>
      <c r="H11" s="332"/>
      <c r="I11" s="431"/>
      <c r="J11" s="332"/>
      <c r="K11" s="401"/>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31"/>
      <c r="S11" s="399"/>
      <c r="T11" s="399"/>
      <c r="U11" s="283" t="str">
        <f>'01-Mapa de riesgo-UO'!AW12</f>
        <v>ASUMIR</v>
      </c>
      <c r="V11" s="283">
        <f>'01-Mapa de riesgo-UO'!AX12</f>
        <v>0</v>
      </c>
      <c r="W11" s="180">
        <f>IF(U11="COMPARTIR",'01-Mapa de riesgo-UO'!BA12, IF(U11=0, 0,$I$6))</f>
        <v>0</v>
      </c>
      <c r="X11" s="281"/>
      <c r="Y11" s="281"/>
      <c r="Z11" s="281"/>
      <c r="AA11" s="281"/>
      <c r="AB11" s="430"/>
    </row>
    <row r="12" spans="1:29" ht="65.25" hidden="1" customHeight="1" x14ac:dyDescent="0.2">
      <c r="A12" s="324"/>
      <c r="B12" s="332"/>
      <c r="C12" s="402"/>
      <c r="D12" s="332"/>
      <c r="E12" s="332"/>
      <c r="F12" s="332"/>
      <c r="G12" s="52">
        <f>'01-Mapa de riesgo-UO'!I13</f>
        <v>0</v>
      </c>
      <c r="H12" s="332"/>
      <c r="I12" s="431"/>
      <c r="J12" s="332"/>
      <c r="K12" s="401"/>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31"/>
      <c r="S12" s="399"/>
      <c r="T12" s="399"/>
      <c r="U12" s="283" t="str">
        <f>'01-Mapa de riesgo-UO'!AW13</f>
        <v>ASUMIR</v>
      </c>
      <c r="V12" s="283">
        <f>'01-Mapa de riesgo-UO'!AX13</f>
        <v>0</v>
      </c>
      <c r="W12" s="180">
        <f>IF(U12="COMPARTIR",'01-Mapa de riesgo-UO'!BA13, IF(U12=0, 0,$I$6))</f>
        <v>0</v>
      </c>
      <c r="X12" s="281"/>
      <c r="Y12" s="281"/>
      <c r="Z12" s="281"/>
      <c r="AA12" s="281"/>
      <c r="AB12" s="430"/>
    </row>
    <row r="13" spans="1:29" ht="65.2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431" t="str">
        <f>'01-Mapa de riesgo-UO'!AT14</f>
        <v>MODERADO</v>
      </c>
      <c r="J13" s="332" t="str">
        <f xml:space="preserve"> '01-Mapa de riesgo-UO'!AU14</f>
        <v># de grupos categorizados en Colciencias que bajan de categoría</v>
      </c>
      <c r="K13" s="401">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31"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0" t="s">
        <v>2144</v>
      </c>
    </row>
    <row r="14" spans="1:29" ht="65.25" hidden="1" customHeight="1" x14ac:dyDescent="0.2">
      <c r="A14" s="324"/>
      <c r="B14" s="332"/>
      <c r="C14" s="402"/>
      <c r="D14" s="332"/>
      <c r="E14" s="332"/>
      <c r="F14" s="332"/>
      <c r="G14" s="52" t="str">
        <f>'01-Mapa de riesgo-UO'!I15</f>
        <v>Desactualización de la información del Grupo de Investigación en la plataforma de Colciencias</v>
      </c>
      <c r="H14" s="332"/>
      <c r="I14" s="431"/>
      <c r="J14" s="332"/>
      <c r="K14" s="401"/>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31"/>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0"/>
      <c r="AC14" s="422"/>
    </row>
    <row r="15" spans="1:29" ht="65.2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431"/>
      <c r="J15" s="332"/>
      <c r="K15" s="401"/>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31"/>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0"/>
      <c r="AC15" s="422"/>
    </row>
    <row r="16" spans="1:29" ht="65.25" hidden="1"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431" t="str">
        <f>'01-Mapa de riesgo-UO'!AT17</f>
        <v>LEVE</v>
      </c>
      <c r="J16" s="332" t="str">
        <f>'01-Mapa de riesgo-UO'!AU17</f>
        <v># de proyectos de extensión generados y sistematizados</v>
      </c>
      <c r="K16" s="424">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31"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0" t="s">
        <v>2144</v>
      </c>
    </row>
    <row r="17" spans="1:28" ht="65.25" hidden="1" customHeight="1" x14ac:dyDescent="0.2">
      <c r="A17" s="324"/>
      <c r="B17" s="332"/>
      <c r="C17" s="402"/>
      <c r="D17" s="332"/>
      <c r="E17" s="332"/>
      <c r="F17" s="332"/>
      <c r="G17" s="52" t="str">
        <f>'01-Mapa de riesgo-UO'!I18</f>
        <v>Desinteres por formular o participar en las actividades de extensión de la facultad y la universidad</v>
      </c>
      <c r="H17" s="332"/>
      <c r="I17" s="431"/>
      <c r="J17" s="332"/>
      <c r="K17" s="401"/>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31"/>
      <c r="S17" s="399" t="s">
        <v>2679</v>
      </c>
      <c r="T17" s="399"/>
      <c r="U17" s="283" t="str">
        <f>'01-Mapa de riesgo-UO'!AW18</f>
        <v>ASUMIR</v>
      </c>
      <c r="V17" s="283">
        <f>'01-Mapa de riesgo-UO'!AX18</f>
        <v>0</v>
      </c>
      <c r="W17" s="180">
        <f>IF(U17="COMPARTIR",'01-Mapa de riesgo-UO'!BA18, IF(U17=0, 0,$I$6))</f>
        <v>0</v>
      </c>
      <c r="X17" s="281"/>
      <c r="Y17" s="281"/>
      <c r="Z17" s="281"/>
      <c r="AA17" s="281"/>
      <c r="AB17" s="430"/>
    </row>
    <row r="18" spans="1:28" ht="65.25" hidden="1" customHeight="1" x14ac:dyDescent="0.2">
      <c r="A18" s="324"/>
      <c r="B18" s="332"/>
      <c r="C18" s="402"/>
      <c r="D18" s="332"/>
      <c r="E18" s="332"/>
      <c r="F18" s="332"/>
      <c r="G18" s="52" t="str">
        <f>'01-Mapa de riesgo-UO'!I19</f>
        <v xml:space="preserve">Falta de registro de la información de extensión que realiza la Facultad </v>
      </c>
      <c r="H18" s="332"/>
      <c r="I18" s="431"/>
      <c r="J18" s="332"/>
      <c r="K18" s="401"/>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31"/>
      <c r="S18" s="399" t="s">
        <v>2680</v>
      </c>
      <c r="T18" s="399"/>
      <c r="U18" s="283" t="str">
        <f>'01-Mapa de riesgo-UO'!AW19</f>
        <v>ASUMIR</v>
      </c>
      <c r="V18" s="283">
        <f>'01-Mapa de riesgo-UO'!AX19</f>
        <v>0</v>
      </c>
      <c r="W18" s="180">
        <f>IF(U18="COMPARTIR",'01-Mapa de riesgo-UO'!BA19, IF(U18=0, 0,$I$6))</f>
        <v>0</v>
      </c>
      <c r="X18" s="281"/>
      <c r="Y18" s="281"/>
      <c r="Z18" s="281"/>
      <c r="AA18" s="281"/>
      <c r="AB18" s="430"/>
    </row>
    <row r="19" spans="1:28" ht="65.25" hidden="1"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431" t="str">
        <f>'01-Mapa de riesgo-UO'!AT20</f>
        <v>MODERADO</v>
      </c>
      <c r="J19" s="332" t="str">
        <f>'01-Mapa de riesgo-UO'!AU20</f>
        <v>(#de proyectos con deficti/ total  proyedtos) * 100%</v>
      </c>
      <c r="K19" s="401">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31"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0" t="s">
        <v>2144</v>
      </c>
    </row>
    <row r="20" spans="1:28" ht="65.25" hidden="1" customHeight="1" x14ac:dyDescent="0.2">
      <c r="A20" s="324"/>
      <c r="B20" s="332"/>
      <c r="C20" s="402"/>
      <c r="D20" s="332"/>
      <c r="E20" s="332"/>
      <c r="F20" s="332"/>
      <c r="G20" s="52" t="str">
        <f>'01-Mapa de riesgo-UO'!I21</f>
        <v>Presupuestos con gastos por encima del punto de equilibrio</v>
      </c>
      <c r="H20" s="332"/>
      <c r="I20" s="431"/>
      <c r="J20" s="332"/>
      <c r="K20" s="401"/>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31"/>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0"/>
    </row>
    <row r="21" spans="1:28" ht="65.25" hidden="1" customHeight="1" x14ac:dyDescent="0.2">
      <c r="A21" s="324"/>
      <c r="B21" s="332"/>
      <c r="C21" s="402"/>
      <c r="D21" s="332"/>
      <c r="E21" s="332"/>
      <c r="F21" s="332"/>
      <c r="G21" s="52" t="str">
        <f>'01-Mapa de riesgo-UO'!I22</f>
        <v>Sobrecarga de trabajo en docentes que realizan labores de coordinación y ejecución de proyectos</v>
      </c>
      <c r="H21" s="332"/>
      <c r="I21" s="431"/>
      <c r="J21" s="332"/>
      <c r="K21" s="401"/>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31"/>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0"/>
    </row>
    <row r="22" spans="1:28" ht="65.25" hidden="1"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431" t="str">
        <f>'01-Mapa de riesgo-UO'!AT23</f>
        <v>MODERADO</v>
      </c>
      <c r="J22" s="332" t="str">
        <f>'01-Mapa de riesgo-UO'!AU23</f>
        <v>(# de docentes de planta en cargos administrativos y jubilados)/ Total  de docentes  de planta</v>
      </c>
      <c r="K22" s="473">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31" t="str">
        <f>'01-Mapa de riesgo-UO'!AR23</f>
        <v>ACEPTABLE</v>
      </c>
      <c r="S22" s="434" t="s">
        <v>2683</v>
      </c>
      <c r="T22" s="434"/>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0" t="s">
        <v>2143</v>
      </c>
    </row>
    <row r="23" spans="1:28" ht="65.25" hidden="1" customHeight="1" x14ac:dyDescent="0.2">
      <c r="A23" s="324"/>
      <c r="B23" s="332"/>
      <c r="C23" s="402"/>
      <c r="D23" s="332"/>
      <c r="E23" s="332"/>
      <c r="F23" s="332"/>
      <c r="G23" s="52" t="str">
        <f>'01-Mapa de riesgo-UO'!I24</f>
        <v>Jubilación de docentes que no han sido reemplazados</v>
      </c>
      <c r="H23" s="332"/>
      <c r="I23" s="431"/>
      <c r="J23" s="332"/>
      <c r="K23" s="440"/>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31"/>
      <c r="S23" s="434" t="s">
        <v>2684</v>
      </c>
      <c r="T23" s="434"/>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0"/>
    </row>
    <row r="24" spans="1:28" ht="65.25" hidden="1" customHeight="1" x14ac:dyDescent="0.2">
      <c r="A24" s="324"/>
      <c r="B24" s="332"/>
      <c r="C24" s="402"/>
      <c r="D24" s="332"/>
      <c r="E24" s="332"/>
      <c r="F24" s="332"/>
      <c r="G24" s="52">
        <f>'01-Mapa de riesgo-UO'!I25</f>
        <v>0</v>
      </c>
      <c r="H24" s="332"/>
      <c r="I24" s="431"/>
      <c r="J24" s="332"/>
      <c r="K24" s="43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31"/>
      <c r="S24" s="434" t="s">
        <v>2685</v>
      </c>
      <c r="T24" s="434"/>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0"/>
    </row>
    <row r="25" spans="1:28" ht="65.25" hidden="1"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431" t="str">
        <f>'01-Mapa de riesgo-UO'!AT26</f>
        <v>MODERADO</v>
      </c>
      <c r="J25" s="332" t="str">
        <f>'01-Mapa de riesgo-UO'!AU26</f>
        <v>Número de programas priorizados/Número de programas reacreditados</v>
      </c>
      <c r="K25" s="476">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31"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0" t="s">
        <v>2144</v>
      </c>
    </row>
    <row r="26" spans="1:28" ht="65.25" hidden="1" customHeight="1" x14ac:dyDescent="0.2">
      <c r="A26" s="324"/>
      <c r="B26" s="332"/>
      <c r="C26" s="402"/>
      <c r="D26" s="332"/>
      <c r="E26" s="332"/>
      <c r="F26" s="332"/>
      <c r="G26" s="52">
        <f>'01-Mapa de riesgo-UO'!I27</f>
        <v>0</v>
      </c>
      <c r="H26" s="332"/>
      <c r="I26" s="431"/>
      <c r="J26" s="332"/>
      <c r="K26" s="476"/>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31"/>
      <c r="S26" s="399" t="s">
        <v>2155</v>
      </c>
      <c r="T26" s="399"/>
      <c r="U26" s="283">
        <f>'01-Mapa de riesgo-UO'!AW27</f>
        <v>0</v>
      </c>
      <c r="V26" s="283">
        <f>'01-Mapa de riesgo-UO'!AX27</f>
        <v>0</v>
      </c>
      <c r="W26" s="180">
        <f>IF(U26="COMPARTIR",'01-Mapa de riesgo-UO'!BA27, IF(U26=0, 0,$I$6))</f>
        <v>0</v>
      </c>
      <c r="X26" s="281" t="s">
        <v>271</v>
      </c>
      <c r="Y26" s="281" t="s">
        <v>2161</v>
      </c>
      <c r="Z26" s="281"/>
      <c r="AA26" s="281"/>
      <c r="AB26" s="430"/>
    </row>
    <row r="27" spans="1:28" ht="65.25" hidden="1" customHeight="1" x14ac:dyDescent="0.2">
      <c r="A27" s="324"/>
      <c r="B27" s="332"/>
      <c r="C27" s="402"/>
      <c r="D27" s="332"/>
      <c r="E27" s="332"/>
      <c r="F27" s="332"/>
      <c r="G27" s="52">
        <f>'01-Mapa de riesgo-UO'!I28</f>
        <v>0</v>
      </c>
      <c r="H27" s="332"/>
      <c r="I27" s="431"/>
      <c r="J27" s="332"/>
      <c r="K27" s="476"/>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31"/>
      <c r="S27" s="399"/>
      <c r="T27" s="399"/>
      <c r="U27" s="283">
        <f>'01-Mapa de riesgo-UO'!AW28</f>
        <v>0</v>
      </c>
      <c r="V27" s="283">
        <f>'01-Mapa de riesgo-UO'!AX28</f>
        <v>0</v>
      </c>
      <c r="W27" s="180">
        <f>IF(U27="COMPARTIR",'01-Mapa de riesgo-UO'!BA28, IF(U27=0, 0,$I$6))</f>
        <v>0</v>
      </c>
      <c r="X27" s="281"/>
      <c r="Y27" s="281"/>
      <c r="Z27" s="281"/>
      <c r="AA27" s="281"/>
      <c r="AB27" s="430"/>
    </row>
    <row r="28" spans="1:28" ht="65.2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431" t="str">
        <f>'01-Mapa de riesgo-UO'!AT29</f>
        <v>MODERADO</v>
      </c>
      <c r="J28" s="332" t="str">
        <f>'01-Mapa de riesgo-UO'!AU29</f>
        <v># de grupos de investigación categorizados y registrados en MinCiencias</v>
      </c>
      <c r="K28" s="401">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31"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0" t="s">
        <v>2143</v>
      </c>
    </row>
    <row r="29" spans="1:28" ht="65.25" hidden="1" customHeight="1" x14ac:dyDescent="0.2">
      <c r="A29" s="324"/>
      <c r="B29" s="332"/>
      <c r="C29" s="402"/>
      <c r="D29" s="332"/>
      <c r="E29" s="332"/>
      <c r="F29" s="332"/>
      <c r="G29" s="52">
        <f>'01-Mapa de riesgo-UO'!I30</f>
        <v>0</v>
      </c>
      <c r="H29" s="332"/>
      <c r="I29" s="431"/>
      <c r="J29" s="332"/>
      <c r="K29" s="401"/>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31"/>
      <c r="S29" s="399" t="s">
        <v>2157</v>
      </c>
      <c r="T29" s="399"/>
      <c r="U29" s="283">
        <f>'01-Mapa de riesgo-UO'!AW30</f>
        <v>0</v>
      </c>
      <c r="V29" s="283">
        <f>'01-Mapa de riesgo-UO'!AX30</f>
        <v>0</v>
      </c>
      <c r="W29" s="180">
        <f>IF(U29="COMPARTIR",'01-Mapa de riesgo-UO'!BA30, IF(U29=0, 0,$I$6))</f>
        <v>0</v>
      </c>
      <c r="X29" s="281" t="s">
        <v>271</v>
      </c>
      <c r="Y29" s="281" t="s">
        <v>2163</v>
      </c>
      <c r="Z29" s="281"/>
      <c r="AA29" s="281"/>
      <c r="AB29" s="430"/>
    </row>
    <row r="30" spans="1:28" ht="65.25" hidden="1" customHeight="1" x14ac:dyDescent="0.2">
      <c r="A30" s="324"/>
      <c r="B30" s="332"/>
      <c r="C30" s="402"/>
      <c r="D30" s="332"/>
      <c r="E30" s="332"/>
      <c r="F30" s="332"/>
      <c r="G30" s="52">
        <f>'01-Mapa de riesgo-UO'!I31</f>
        <v>0</v>
      </c>
      <c r="H30" s="332"/>
      <c r="I30" s="431"/>
      <c r="J30" s="332"/>
      <c r="K30" s="401"/>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31"/>
      <c r="S30" s="399"/>
      <c r="T30" s="399"/>
      <c r="U30" s="283">
        <f>'01-Mapa de riesgo-UO'!AW31</f>
        <v>0</v>
      </c>
      <c r="V30" s="283">
        <f>'01-Mapa de riesgo-UO'!AX31</f>
        <v>0</v>
      </c>
      <c r="W30" s="180">
        <f>IF(U30="COMPARTIR",'01-Mapa de riesgo-UO'!BA31, IF(U30=0, 0,$I$6))</f>
        <v>0</v>
      </c>
      <c r="X30" s="281"/>
      <c r="Y30" s="281"/>
      <c r="Z30" s="281"/>
      <c r="AA30" s="281"/>
      <c r="AB30" s="430"/>
    </row>
    <row r="31" spans="1:28" ht="65.2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431" t="str">
        <f>'01-Mapa de riesgo-UO'!AT32</f>
        <v>MODERADO</v>
      </c>
      <c r="J31" s="332" t="str">
        <f>'01-Mapa de riesgo-UO'!AU32</f>
        <v>#adecuaciones físicas solicitadas</v>
      </c>
      <c r="K31" s="404">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31"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0" t="s">
        <v>2143</v>
      </c>
    </row>
    <row r="32" spans="1:28" ht="65.2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431"/>
      <c r="J32" s="332"/>
      <c r="K32" s="401"/>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31"/>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0"/>
    </row>
    <row r="33" spans="1:28" ht="65.25" hidden="1" customHeight="1" x14ac:dyDescent="0.2">
      <c r="A33" s="324"/>
      <c r="B33" s="332"/>
      <c r="C33" s="402"/>
      <c r="D33" s="332"/>
      <c r="E33" s="332"/>
      <c r="F33" s="332"/>
      <c r="G33" s="52">
        <f>'01-Mapa de riesgo-UO'!I34</f>
        <v>0</v>
      </c>
      <c r="H33" s="332"/>
      <c r="I33" s="431"/>
      <c r="J33" s="332"/>
      <c r="K33" s="401"/>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31"/>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0"/>
    </row>
    <row r="34" spans="1:28" ht="65.2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431" t="str">
        <f>'01-Mapa de riesgo-UO'!AT35</f>
        <v>GRAVE</v>
      </c>
      <c r="J34" s="332">
        <f>'01-Mapa de riesgo-UO'!AU35</f>
        <v>0</v>
      </c>
      <c r="K34" s="401">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31"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0" t="s">
        <v>2143</v>
      </c>
    </row>
    <row r="35" spans="1:28" ht="65.25" hidden="1" customHeight="1" x14ac:dyDescent="0.2">
      <c r="A35" s="324"/>
      <c r="B35" s="332"/>
      <c r="C35" s="402"/>
      <c r="D35" s="332"/>
      <c r="E35" s="332"/>
      <c r="F35" s="332"/>
      <c r="G35" s="52">
        <f>'01-Mapa de riesgo-UO'!I36</f>
        <v>0</v>
      </c>
      <c r="H35" s="332"/>
      <c r="I35" s="431"/>
      <c r="J35" s="332"/>
      <c r="K35" s="401"/>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31"/>
      <c r="S35" s="399"/>
      <c r="T35" s="399"/>
      <c r="U35" s="283">
        <f>'01-Mapa de riesgo-UO'!AW36</f>
        <v>0</v>
      </c>
      <c r="V35" s="283">
        <f>'01-Mapa de riesgo-UO'!AX36</f>
        <v>0</v>
      </c>
      <c r="W35" s="180">
        <f>IF(U35="COMPARTIR",'01-Mapa de riesgo-UO'!BA36, IF(U35=0, 0,$I$6))</f>
        <v>0</v>
      </c>
      <c r="X35" s="281"/>
      <c r="Y35" s="281"/>
      <c r="Z35" s="281"/>
      <c r="AA35" s="281"/>
      <c r="AB35" s="430"/>
    </row>
    <row r="36" spans="1:28" ht="65.25" hidden="1" customHeight="1" x14ac:dyDescent="0.2">
      <c r="A36" s="324"/>
      <c r="B36" s="332"/>
      <c r="C36" s="402"/>
      <c r="D36" s="332"/>
      <c r="E36" s="332"/>
      <c r="F36" s="332"/>
      <c r="G36" s="52">
        <f>'01-Mapa de riesgo-UO'!I37</f>
        <v>0</v>
      </c>
      <c r="H36" s="332"/>
      <c r="I36" s="431"/>
      <c r="J36" s="332"/>
      <c r="K36" s="401"/>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31"/>
      <c r="S36" s="399"/>
      <c r="T36" s="399"/>
      <c r="U36" s="283">
        <f>'01-Mapa de riesgo-UO'!AW37</f>
        <v>0</v>
      </c>
      <c r="V36" s="283">
        <f>'01-Mapa de riesgo-UO'!AX37</f>
        <v>0</v>
      </c>
      <c r="W36" s="180">
        <f>IF(U36="COMPARTIR",'01-Mapa de riesgo-UO'!BA37, IF(U36=0, 0,$I$6))</f>
        <v>0</v>
      </c>
      <c r="X36" s="281"/>
      <c r="Y36" s="281"/>
      <c r="Z36" s="281"/>
      <c r="AA36" s="281"/>
      <c r="AB36" s="430"/>
    </row>
    <row r="37" spans="1:28" ht="65.2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431" t="str">
        <f>'01-Mapa de riesgo-UO'!AT38</f>
        <v>GRAVE</v>
      </c>
      <c r="J37" s="332">
        <f>'01-Mapa de riesgo-UO'!AU38</f>
        <v>0</v>
      </c>
      <c r="K37" s="401">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31"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3" t="s">
        <v>2149</v>
      </c>
    </row>
    <row r="38" spans="1:28" ht="65.25" hidden="1" customHeight="1" x14ac:dyDescent="0.2">
      <c r="A38" s="324"/>
      <c r="B38" s="332"/>
      <c r="C38" s="402"/>
      <c r="D38" s="332"/>
      <c r="E38" s="332"/>
      <c r="F38" s="332"/>
      <c r="G38" s="52" t="str">
        <f>'01-Mapa de riesgo-UO'!I39</f>
        <v>Consumo de sustancias alucinógenas al interior de la facultad por parte de los estudiantes</v>
      </c>
      <c r="H38" s="332"/>
      <c r="I38" s="431"/>
      <c r="J38" s="332"/>
      <c r="K38" s="401"/>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31"/>
      <c r="S38" s="399"/>
      <c r="T38" s="399"/>
      <c r="U38" s="283">
        <f>'01-Mapa de riesgo-UO'!AW39</f>
        <v>0</v>
      </c>
      <c r="V38" s="283">
        <f>'01-Mapa de riesgo-UO'!AX39</f>
        <v>0</v>
      </c>
      <c r="W38" s="180">
        <f>IF(U38="COMPARTIR",'01-Mapa de riesgo-UO'!BA39, IF(U38=0, 0,$I$6))</f>
        <v>0</v>
      </c>
      <c r="X38" s="281"/>
      <c r="Y38" s="281"/>
      <c r="Z38" s="281"/>
      <c r="AA38" s="281"/>
      <c r="AB38" s="453"/>
    </row>
    <row r="39" spans="1:28" ht="65.25" hidden="1" customHeight="1" x14ac:dyDescent="0.2">
      <c r="A39" s="324"/>
      <c r="B39" s="332"/>
      <c r="C39" s="402"/>
      <c r="D39" s="332"/>
      <c r="E39" s="332"/>
      <c r="F39" s="332"/>
      <c r="G39" s="52" t="str">
        <f>'01-Mapa de riesgo-UO'!I40</f>
        <v>Proliferación de olores de sustancias psicoactivas en la edificación de Besllas Artes</v>
      </c>
      <c r="H39" s="332"/>
      <c r="I39" s="431"/>
      <c r="J39" s="332"/>
      <c r="K39" s="401"/>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31"/>
      <c r="S39" s="399"/>
      <c r="T39" s="399"/>
      <c r="U39" s="283">
        <f>'01-Mapa de riesgo-UO'!AW40</f>
        <v>0</v>
      </c>
      <c r="V39" s="283">
        <f>'01-Mapa de riesgo-UO'!AX40</f>
        <v>0</v>
      </c>
      <c r="W39" s="180">
        <f>IF(U39="COMPARTIR",'01-Mapa de riesgo-UO'!BA40, IF(U39=0, 0,$I$6))</f>
        <v>0</v>
      </c>
      <c r="X39" s="281"/>
      <c r="Y39" s="281"/>
      <c r="Z39" s="281"/>
      <c r="AA39" s="281"/>
      <c r="AB39" s="453"/>
    </row>
    <row r="40" spans="1:28" ht="65.25" hidden="1"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431" t="str">
        <f>'01-Mapa de riesgo-UO'!AT41</f>
        <v>MODERADO</v>
      </c>
      <c r="J40" s="332" t="str">
        <f>'01-Mapa de riesgo-UO'!AU41</f>
        <v>No. De programas que han perdido el registro calificado</v>
      </c>
      <c r="K40" s="433">
        <v>0</v>
      </c>
      <c r="L40" s="434"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31" t="str">
        <f>'01-Mapa de riesgo-UO'!AR41</f>
        <v>ACEPTABLE</v>
      </c>
      <c r="S40" s="434" t="s">
        <v>2165</v>
      </c>
      <c r="T40" s="434"/>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0" t="s">
        <v>2144</v>
      </c>
    </row>
    <row r="41" spans="1:28" ht="65.25" hidden="1" customHeight="1" x14ac:dyDescent="0.2">
      <c r="A41" s="324"/>
      <c r="B41" s="332"/>
      <c r="C41" s="402"/>
      <c r="D41" s="332"/>
      <c r="E41" s="332"/>
      <c r="F41" s="332"/>
      <c r="G41" s="52" t="str">
        <f>'01-Mapa de riesgo-UO'!I42</f>
        <v>No renovación del registro calificado de un programa académico</v>
      </c>
      <c r="H41" s="332"/>
      <c r="I41" s="431"/>
      <c r="J41" s="332"/>
      <c r="K41" s="401"/>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31"/>
      <c r="S41" s="434" t="s">
        <v>2166</v>
      </c>
      <c r="T41" s="434"/>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0"/>
    </row>
    <row r="42" spans="1:28" ht="65.25" hidden="1" customHeight="1" x14ac:dyDescent="0.2">
      <c r="A42" s="324"/>
      <c r="B42" s="332"/>
      <c r="C42" s="402"/>
      <c r="D42" s="332"/>
      <c r="E42" s="332"/>
      <c r="F42" s="332"/>
      <c r="G42" s="52">
        <f>'01-Mapa de riesgo-UO'!I43</f>
        <v>0</v>
      </c>
      <c r="H42" s="332"/>
      <c r="I42" s="431"/>
      <c r="J42" s="332"/>
      <c r="K42" s="401"/>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31"/>
      <c r="S42" s="434"/>
      <c r="T42" s="434"/>
      <c r="U42" s="283">
        <f>'01-Mapa de riesgo-UO'!AW43</f>
        <v>0</v>
      </c>
      <c r="V42" s="283">
        <f>'01-Mapa de riesgo-UO'!AX43</f>
        <v>0</v>
      </c>
      <c r="W42" s="180">
        <f>IF(U42="COMPARTIR",'01-Mapa de riesgo-UO'!BA43, IF(U42=0, 0,$I$6))</f>
        <v>0</v>
      </c>
      <c r="X42" s="286"/>
      <c r="Y42" s="286"/>
      <c r="Z42" s="286"/>
      <c r="AA42" s="286"/>
      <c r="AB42" s="430"/>
    </row>
    <row r="43" spans="1:28" ht="65.25" hidden="1"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431" t="str">
        <f>'01-Mapa de riesgo-UO'!AT44</f>
        <v>MODERADO</v>
      </c>
      <c r="J43" s="332" t="str">
        <f>'01-Mapa de riesgo-UO'!AU44</f>
        <v>Porcentaje de estudiantes que se retiran por semestre</v>
      </c>
      <c r="K43" s="43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31" t="str">
        <f>'01-Mapa de riesgo-UO'!AR44</f>
        <v>ACEPTABLE</v>
      </c>
      <c r="S43" s="434" t="s">
        <v>2167</v>
      </c>
      <c r="T43" s="434"/>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0" t="s">
        <v>2143</v>
      </c>
    </row>
    <row r="44" spans="1:28" ht="65.25" hidden="1" customHeight="1" x14ac:dyDescent="0.2">
      <c r="A44" s="324"/>
      <c r="B44" s="332"/>
      <c r="C44" s="402"/>
      <c r="D44" s="332"/>
      <c r="E44" s="332"/>
      <c r="F44" s="332"/>
      <c r="G44" s="52" t="str">
        <f>'01-Mapa de riesgo-UO'!I45</f>
        <v>Los currículos de las asignaturas no permiten el buen desempeño del estudiante</v>
      </c>
      <c r="H44" s="332"/>
      <c r="I44" s="431"/>
      <c r="J44" s="332"/>
      <c r="K44" s="401"/>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31"/>
      <c r="S44" s="434"/>
      <c r="T44" s="434"/>
      <c r="U44" s="283">
        <f>'01-Mapa de riesgo-UO'!AW45</f>
        <v>0</v>
      </c>
      <c r="V44" s="283">
        <f>'01-Mapa de riesgo-UO'!AX45</f>
        <v>0</v>
      </c>
      <c r="W44" s="180">
        <f>IF(U44="COMPARTIR",'01-Mapa de riesgo-UO'!BA45, IF(U44=0, 0,$I$6))</f>
        <v>0</v>
      </c>
      <c r="X44" s="286"/>
      <c r="Y44" s="286"/>
      <c r="Z44" s="286"/>
      <c r="AA44" s="286"/>
      <c r="AB44" s="430"/>
    </row>
    <row r="45" spans="1:28" ht="65.25" hidden="1" customHeight="1" x14ac:dyDescent="0.2">
      <c r="A45" s="324"/>
      <c r="B45" s="332"/>
      <c r="C45" s="402"/>
      <c r="D45" s="332"/>
      <c r="E45" s="332"/>
      <c r="F45" s="332"/>
      <c r="G45" s="52">
        <f>'01-Mapa de riesgo-UO'!I46</f>
        <v>0</v>
      </c>
      <c r="H45" s="332"/>
      <c r="I45" s="431"/>
      <c r="J45" s="332"/>
      <c r="K45" s="401"/>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31"/>
      <c r="S45" s="434"/>
      <c r="T45" s="434"/>
      <c r="U45" s="283">
        <f>'01-Mapa de riesgo-UO'!AW46</f>
        <v>0</v>
      </c>
      <c r="V45" s="283">
        <f>'01-Mapa de riesgo-UO'!AX46</f>
        <v>0</v>
      </c>
      <c r="W45" s="180">
        <f>IF(U45="COMPARTIR",'01-Mapa de riesgo-UO'!BA46, IF(U45=0, 0,$I$6))</f>
        <v>0</v>
      </c>
      <c r="X45" s="286"/>
      <c r="Y45" s="286"/>
      <c r="Z45" s="286"/>
      <c r="AA45" s="286"/>
      <c r="AB45" s="430"/>
    </row>
    <row r="46" spans="1:28" ht="65.25" hidden="1"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431" t="str">
        <f>'01-Mapa de riesgo-UO'!AT47</f>
        <v>LEVE</v>
      </c>
      <c r="J46" s="332" t="str">
        <f>'01-Mapa de riesgo-UO'!AU47</f>
        <v>Porcentaje de directores que no cumplen con el seguimientos al plan de trabajo docente</v>
      </c>
      <c r="K46" s="43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31" t="str">
        <f>'01-Mapa de riesgo-UO'!AR47</f>
        <v>FUERTE</v>
      </c>
      <c r="S46" s="434" t="s">
        <v>2168</v>
      </c>
      <c r="T46" s="434"/>
      <c r="U46" s="283" t="str">
        <f>'01-Mapa de riesgo-UO'!AW47</f>
        <v>ASUMIR</v>
      </c>
      <c r="V46" s="283">
        <f>'01-Mapa de riesgo-UO'!AX47</f>
        <v>0</v>
      </c>
      <c r="W46" s="180">
        <f>IF(U46="COMPARTIR",'01-Mapa de riesgo-UO'!BA47, IF(U46=0, 0,$I$6))</f>
        <v>0</v>
      </c>
      <c r="X46" s="286"/>
      <c r="Y46" s="286"/>
      <c r="Z46" s="286"/>
      <c r="AA46" s="286"/>
      <c r="AB46" s="430" t="s">
        <v>2143</v>
      </c>
    </row>
    <row r="47" spans="1:28" ht="65.25" hidden="1" customHeight="1" x14ac:dyDescent="0.2">
      <c r="A47" s="324"/>
      <c r="B47" s="332"/>
      <c r="C47" s="402"/>
      <c r="D47" s="332"/>
      <c r="E47" s="332"/>
      <c r="F47" s="332"/>
      <c r="G47" s="52">
        <f>'01-Mapa de riesgo-UO'!I48</f>
        <v>0</v>
      </c>
      <c r="H47" s="332"/>
      <c r="I47" s="431"/>
      <c r="J47" s="332"/>
      <c r="K47" s="401"/>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31"/>
      <c r="S47" s="434" t="s">
        <v>2169</v>
      </c>
      <c r="T47" s="434"/>
      <c r="U47" s="283" t="str">
        <f>'01-Mapa de riesgo-UO'!AW48</f>
        <v>ASUMIR</v>
      </c>
      <c r="V47" s="283">
        <f>'01-Mapa de riesgo-UO'!AX48</f>
        <v>0</v>
      </c>
      <c r="W47" s="180">
        <f>IF(U47="COMPARTIR",'01-Mapa de riesgo-UO'!BA48, IF(U47=0, 0,$I$6))</f>
        <v>0</v>
      </c>
      <c r="X47" s="286"/>
      <c r="Y47" s="286"/>
      <c r="Z47" s="286"/>
      <c r="AA47" s="286"/>
      <c r="AB47" s="430"/>
    </row>
    <row r="48" spans="1:28" ht="65.25" hidden="1" customHeight="1" x14ac:dyDescent="0.2">
      <c r="A48" s="324"/>
      <c r="B48" s="332"/>
      <c r="C48" s="402"/>
      <c r="D48" s="332"/>
      <c r="E48" s="332"/>
      <c r="F48" s="332"/>
      <c r="G48" s="52">
        <f>'01-Mapa de riesgo-UO'!I49</f>
        <v>0</v>
      </c>
      <c r="H48" s="332"/>
      <c r="I48" s="431"/>
      <c r="J48" s="332"/>
      <c r="K48" s="401"/>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31"/>
      <c r="S48" s="434" t="s">
        <v>2170</v>
      </c>
      <c r="T48" s="434"/>
      <c r="U48" s="283" t="str">
        <f>'01-Mapa de riesgo-UO'!AW49</f>
        <v>ASUMIR</v>
      </c>
      <c r="V48" s="283">
        <f>'01-Mapa de riesgo-UO'!AX49</f>
        <v>0</v>
      </c>
      <c r="W48" s="180">
        <f>IF(U48="COMPARTIR",'01-Mapa de riesgo-UO'!BA49, IF(U48=0, 0,$I$6))</f>
        <v>0</v>
      </c>
      <c r="X48" s="286"/>
      <c r="Y48" s="286"/>
      <c r="Z48" s="286"/>
      <c r="AA48" s="286"/>
      <c r="AB48" s="430"/>
    </row>
    <row r="49" spans="1:28" ht="65.2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431" t="str">
        <f>'01-Mapa de riesgo-UO'!AT50</f>
        <v>LEVE</v>
      </c>
      <c r="J49" s="332" t="str">
        <f>'01-Mapa de riesgo-UO'!AU50</f>
        <v>Porcentaje de grupos reconocidos y  categorizados de Colciencias</v>
      </c>
      <c r="K49" s="435">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31" t="str">
        <f>'01-Mapa de riesgo-UO'!AR50</f>
        <v>FUERTE</v>
      </c>
      <c r="S49" s="434" t="s">
        <v>2171</v>
      </c>
      <c r="T49" s="434"/>
      <c r="U49" s="283" t="str">
        <f>'01-Mapa de riesgo-UO'!AW50</f>
        <v>ASUMIR</v>
      </c>
      <c r="V49" s="283">
        <f>'01-Mapa de riesgo-UO'!AX50</f>
        <v>0</v>
      </c>
      <c r="W49" s="180">
        <f>IF(U49="COMPARTIR",'01-Mapa de riesgo-UO'!BA50, IF(U49=0, 0,$I$6))</f>
        <v>0</v>
      </c>
      <c r="X49" s="286"/>
      <c r="Y49" s="286"/>
      <c r="Z49" s="286"/>
      <c r="AA49" s="286"/>
      <c r="AB49" s="430" t="s">
        <v>2143</v>
      </c>
    </row>
    <row r="50" spans="1:28" ht="65.2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431"/>
      <c r="J50" s="332"/>
      <c r="K50" s="401"/>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31"/>
      <c r="S50" s="434"/>
      <c r="T50" s="434"/>
      <c r="U50" s="283" t="str">
        <f>'01-Mapa de riesgo-UO'!AW51</f>
        <v>ASUMIR</v>
      </c>
      <c r="V50" s="283">
        <f>'01-Mapa de riesgo-UO'!AX51</f>
        <v>0</v>
      </c>
      <c r="W50" s="180">
        <f>IF(U50="COMPARTIR",'01-Mapa de riesgo-UO'!BA51, IF(U50=0, 0,$I$6))</f>
        <v>0</v>
      </c>
      <c r="X50" s="286"/>
      <c r="Y50" s="286"/>
      <c r="Z50" s="286"/>
      <c r="AA50" s="286"/>
      <c r="AB50" s="430"/>
    </row>
    <row r="51" spans="1:28" ht="65.25" hidden="1" customHeight="1" x14ac:dyDescent="0.2">
      <c r="A51" s="324"/>
      <c r="B51" s="332"/>
      <c r="C51" s="402"/>
      <c r="D51" s="332"/>
      <c r="E51" s="332"/>
      <c r="F51" s="332"/>
      <c r="G51" s="52" t="str">
        <f>'01-Mapa de riesgo-UO'!I52</f>
        <v>Poca disponibilidad de presupuesto para el desarrollo de proyectos</v>
      </c>
      <c r="H51" s="332"/>
      <c r="I51" s="431"/>
      <c r="J51" s="332"/>
      <c r="K51" s="401"/>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31"/>
      <c r="S51" s="434"/>
      <c r="T51" s="434"/>
      <c r="U51" s="283" t="str">
        <f>'01-Mapa de riesgo-UO'!AW52</f>
        <v>ASUMIR</v>
      </c>
      <c r="V51" s="283">
        <f>'01-Mapa de riesgo-UO'!AX52</f>
        <v>0</v>
      </c>
      <c r="W51" s="180">
        <f>IF(U51="COMPARTIR",'01-Mapa de riesgo-UO'!BA52, IF(U51=0, 0,$I$6))</f>
        <v>0</v>
      </c>
      <c r="X51" s="286"/>
      <c r="Y51" s="286"/>
      <c r="Z51" s="286"/>
      <c r="AA51" s="286"/>
      <c r="AB51" s="430"/>
    </row>
    <row r="52" spans="1:28" ht="65.2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31" t="str">
        <f>'01-Mapa de riesgo-UO'!AT53</f>
        <v>LEVE</v>
      </c>
      <c r="J52" s="332" t="str">
        <f>'01-Mapa de riesgo-UO'!AU53</f>
        <v>Porcentaje de equipos de Laboratorios de la facultad con daños parciales o total en la vigencia</v>
      </c>
      <c r="K52" s="43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31" t="str">
        <f>'01-Mapa de riesgo-UO'!AR53</f>
        <v>FUERTE</v>
      </c>
      <c r="S52" s="434" t="s">
        <v>2172</v>
      </c>
      <c r="T52" s="434"/>
      <c r="U52" s="283" t="str">
        <f>'01-Mapa de riesgo-UO'!AW53</f>
        <v>ASUMIR</v>
      </c>
      <c r="V52" s="283">
        <f>'01-Mapa de riesgo-UO'!AX53</f>
        <v>0</v>
      </c>
      <c r="W52" s="180">
        <f>IF(U52="COMPARTIR",'01-Mapa de riesgo-UO'!BA53, IF(U52=0, 0,$I$6))</f>
        <v>0</v>
      </c>
      <c r="X52" s="286"/>
      <c r="Y52" s="286"/>
      <c r="Z52" s="286"/>
      <c r="AA52" s="286"/>
      <c r="AB52" s="430" t="s">
        <v>2144</v>
      </c>
    </row>
    <row r="53" spans="1:28" ht="65.25" hidden="1" customHeight="1" x14ac:dyDescent="0.2">
      <c r="A53" s="324"/>
      <c r="B53" s="332"/>
      <c r="C53" s="402"/>
      <c r="D53" s="332"/>
      <c r="E53" s="332"/>
      <c r="F53" s="332"/>
      <c r="G53" s="52" t="str">
        <f>'01-Mapa de riesgo-UO'!I54</f>
        <v>Manejo inadecuado de los equipos o falta de uso</v>
      </c>
      <c r="H53" s="332"/>
      <c r="I53" s="431"/>
      <c r="J53" s="332"/>
      <c r="K53" s="401"/>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31"/>
      <c r="S53" s="434"/>
      <c r="T53" s="434"/>
      <c r="U53" s="283" t="str">
        <f>'01-Mapa de riesgo-UO'!AW54</f>
        <v>ASUMIR</v>
      </c>
      <c r="V53" s="283">
        <f>'01-Mapa de riesgo-UO'!AX54</f>
        <v>0</v>
      </c>
      <c r="W53" s="180">
        <f>IF(U53="COMPARTIR",'01-Mapa de riesgo-UO'!BA54, IF(U53=0, 0,$I$6))</f>
        <v>0</v>
      </c>
      <c r="X53" s="286"/>
      <c r="Y53" s="286"/>
      <c r="Z53" s="286"/>
      <c r="AA53" s="286"/>
      <c r="AB53" s="430"/>
    </row>
    <row r="54" spans="1:28" ht="65.25" hidden="1" customHeight="1" x14ac:dyDescent="0.2">
      <c r="A54" s="324"/>
      <c r="B54" s="332"/>
      <c r="C54" s="402"/>
      <c r="D54" s="332"/>
      <c r="E54" s="332"/>
      <c r="F54" s="332"/>
      <c r="G54" s="52" t="str">
        <f>'01-Mapa de riesgo-UO'!I55</f>
        <v>Falta de insumos o complementos necesarios para los equipos</v>
      </c>
      <c r="H54" s="332"/>
      <c r="I54" s="431"/>
      <c r="J54" s="332"/>
      <c r="K54" s="401"/>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31"/>
      <c r="S54" s="434"/>
      <c r="T54" s="434"/>
      <c r="U54" s="283" t="str">
        <f>'01-Mapa de riesgo-UO'!AW55</f>
        <v>ASUMIR</v>
      </c>
      <c r="V54" s="283">
        <f>'01-Mapa de riesgo-UO'!AX55</f>
        <v>0</v>
      </c>
      <c r="W54" s="180">
        <f>IF(U54="COMPARTIR",'01-Mapa de riesgo-UO'!BA55, IF(U54=0, 0,$I$6))</f>
        <v>0</v>
      </c>
      <c r="X54" s="286"/>
      <c r="Y54" s="286"/>
      <c r="Z54" s="286"/>
      <c r="AA54" s="286"/>
      <c r="AB54" s="430"/>
    </row>
    <row r="55" spans="1:28" ht="65.2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431" t="str">
        <f>'01-Mapa de riesgo-UO'!AT56</f>
        <v>MODERADO</v>
      </c>
      <c r="J55" s="332" t="str">
        <f>'01-Mapa de riesgo-UO'!AU56</f>
        <v>Edicio ó planta física propia para la Facultad de Ciencias Básicas</v>
      </c>
      <c r="K55" s="43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31" t="str">
        <f>'01-Mapa de riesgo-UO'!AR56</f>
        <v>ACEPTABLE</v>
      </c>
      <c r="S55" s="434" t="s">
        <v>2173</v>
      </c>
      <c r="T55" s="434"/>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0" t="s">
        <v>2143</v>
      </c>
    </row>
    <row r="56" spans="1:28" ht="65.25" hidden="1" customHeight="1" x14ac:dyDescent="0.2">
      <c r="A56" s="324"/>
      <c r="B56" s="332"/>
      <c r="C56" s="402"/>
      <c r="D56" s="332"/>
      <c r="E56" s="332"/>
      <c r="F56" s="332"/>
      <c r="G56" s="52">
        <f>'01-Mapa de riesgo-UO'!I57</f>
        <v>0</v>
      </c>
      <c r="H56" s="332"/>
      <c r="I56" s="431"/>
      <c r="J56" s="332"/>
      <c r="K56" s="401"/>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31"/>
      <c r="S56" s="434"/>
      <c r="T56" s="434"/>
      <c r="U56" s="283">
        <f>'01-Mapa de riesgo-UO'!AW57</f>
        <v>0</v>
      </c>
      <c r="V56" s="283">
        <f>'01-Mapa de riesgo-UO'!AX57</f>
        <v>0</v>
      </c>
      <c r="W56" s="180">
        <f>IF(U56="COMPARTIR",'01-Mapa de riesgo-UO'!BA57, IF(U56=0, 0,$I$6))</f>
        <v>0</v>
      </c>
      <c r="X56" s="281"/>
      <c r="Y56" s="281"/>
      <c r="Z56" s="281"/>
      <c r="AA56" s="281"/>
      <c r="AB56" s="430"/>
    </row>
    <row r="57" spans="1:28" ht="65.25" hidden="1" customHeight="1" x14ac:dyDescent="0.2">
      <c r="A57" s="324"/>
      <c r="B57" s="332"/>
      <c r="C57" s="402"/>
      <c r="D57" s="332"/>
      <c r="E57" s="332"/>
      <c r="F57" s="332"/>
      <c r="G57" s="52">
        <f>'01-Mapa de riesgo-UO'!I58</f>
        <v>0</v>
      </c>
      <c r="H57" s="332"/>
      <c r="I57" s="431"/>
      <c r="J57" s="332"/>
      <c r="K57" s="401"/>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31"/>
      <c r="S57" s="434"/>
      <c r="T57" s="434"/>
      <c r="U57" s="283">
        <f>'01-Mapa de riesgo-UO'!AW58</f>
        <v>0</v>
      </c>
      <c r="V57" s="283">
        <f>'01-Mapa de riesgo-UO'!AX58</f>
        <v>0</v>
      </c>
      <c r="W57" s="180">
        <f>IF(U57="COMPARTIR",'01-Mapa de riesgo-UO'!BA58, IF(U57=0, 0,$I$6))</f>
        <v>0</v>
      </c>
      <c r="X57" s="281"/>
      <c r="Y57" s="281"/>
      <c r="Z57" s="281"/>
      <c r="AA57" s="281"/>
      <c r="AB57" s="430"/>
    </row>
    <row r="58" spans="1:28" ht="65.25" hidden="1"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31"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33">
        <v>0</v>
      </c>
      <c r="L58" s="434"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31" t="str">
        <f>'01-Mapa de riesgo-UO'!AR59</f>
        <v>ACEPTABLE</v>
      </c>
      <c r="S58" s="434" t="s">
        <v>2716</v>
      </c>
      <c r="T58" s="434"/>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0" t="s">
        <v>2143</v>
      </c>
    </row>
    <row r="59" spans="1:28" ht="65.25" hidden="1" customHeight="1" x14ac:dyDescent="0.2">
      <c r="A59" s="324"/>
      <c r="B59" s="332"/>
      <c r="C59" s="402"/>
      <c r="D59" s="332"/>
      <c r="E59" s="332"/>
      <c r="F59" s="332"/>
      <c r="G59" s="52" t="str">
        <f>'01-Mapa de riesgo-UO'!I60</f>
        <v>Afiliación ARL de docentes con riesgo mayor a 1</v>
      </c>
      <c r="H59" s="332"/>
      <c r="I59" s="431"/>
      <c r="J59" s="332"/>
      <c r="K59" s="401"/>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31"/>
      <c r="S59" s="434" t="s">
        <v>2717</v>
      </c>
      <c r="T59" s="434"/>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0"/>
    </row>
    <row r="60" spans="1:28" ht="65.2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431"/>
      <c r="J60" s="332"/>
      <c r="K60" s="401"/>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31"/>
      <c r="S60" s="434" t="s">
        <v>2718</v>
      </c>
      <c r="T60" s="434"/>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0"/>
    </row>
    <row r="61" spans="1:28" ht="65.2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31" t="str">
        <f>'01-Mapa de riesgo-UO'!AT62</f>
        <v>MODERADO</v>
      </c>
      <c r="J61" s="332" t="str">
        <f>'01-Mapa de riesgo-UO'!AU62</f>
        <v xml:space="preserve">(# de espacios y equipos entregados / # de espacios y equipos proyectados para la vigencia) * 100 </v>
      </c>
      <c r="K61" s="435">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31" t="str">
        <f>'01-Mapa de riesgo-UO'!AR62</f>
        <v>ACEPTABLE</v>
      </c>
      <c r="S61" s="434" t="s">
        <v>2719</v>
      </c>
      <c r="T61" s="434"/>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0" t="s">
        <v>2144</v>
      </c>
    </row>
    <row r="62" spans="1:28" ht="65.2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431"/>
      <c r="J62" s="332"/>
      <c r="K62" s="401"/>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31"/>
      <c r="S62" s="434" t="s">
        <v>2720</v>
      </c>
      <c r="T62" s="434"/>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0"/>
    </row>
    <row r="63" spans="1:28" ht="65.25" hidden="1" customHeight="1" x14ac:dyDescent="0.2">
      <c r="A63" s="324"/>
      <c r="B63" s="332"/>
      <c r="C63" s="402"/>
      <c r="D63" s="332"/>
      <c r="E63" s="332"/>
      <c r="F63" s="332"/>
      <c r="G63" s="52">
        <f>'01-Mapa de riesgo-UO'!I64</f>
        <v>0</v>
      </c>
      <c r="H63" s="332"/>
      <c r="I63" s="431"/>
      <c r="J63" s="332"/>
      <c r="K63" s="401"/>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31"/>
      <c r="S63" s="434" t="s">
        <v>2721</v>
      </c>
      <c r="T63" s="434"/>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0"/>
    </row>
    <row r="64" spans="1:28" ht="65.2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431" t="str">
        <f>'01-Mapa de riesgo-UO'!AT65</f>
        <v>LEVE</v>
      </c>
      <c r="J64" s="332" t="str">
        <f>'01-Mapa de riesgo-UO'!AU65</f>
        <v>Indicador de deserción de la Vicerectoria de Bienestar Universitario</v>
      </c>
      <c r="K64" s="439">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31" t="str">
        <f>'01-Mapa de riesgo-UO'!AR65</f>
        <v>ACEPTABLE</v>
      </c>
      <c r="S64" s="434" t="s">
        <v>2722</v>
      </c>
      <c r="T64" s="434"/>
      <c r="U64" s="283" t="str">
        <f>'01-Mapa de riesgo-UO'!AW65</f>
        <v>ASUMIR</v>
      </c>
      <c r="V64" s="283">
        <f>'01-Mapa de riesgo-UO'!AX65</f>
        <v>0</v>
      </c>
      <c r="W64" s="180">
        <f>IF(U64="COMPARTIR",'01-Mapa de riesgo-UO'!BA65, IF(U64=0, 0,$I$6))</f>
        <v>0</v>
      </c>
      <c r="X64" s="281"/>
      <c r="Y64" s="281"/>
      <c r="Z64" s="281"/>
      <c r="AA64" s="281"/>
      <c r="AB64" s="430" t="s">
        <v>2143</v>
      </c>
    </row>
    <row r="65" spans="1:28" ht="65.2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431"/>
      <c r="J65" s="332"/>
      <c r="K65" s="401"/>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31"/>
      <c r="S65" s="434" t="s">
        <v>2723</v>
      </c>
      <c r="T65" s="434"/>
      <c r="U65" s="283" t="str">
        <f>'01-Mapa de riesgo-UO'!AW66</f>
        <v>ASUMIR</v>
      </c>
      <c r="V65" s="283">
        <f>'01-Mapa de riesgo-UO'!AX66</f>
        <v>0</v>
      </c>
      <c r="W65" s="180">
        <f>IF(U65="COMPARTIR",'01-Mapa de riesgo-UO'!BA66, IF(U65=0, 0,$I$6))</f>
        <v>0</v>
      </c>
      <c r="X65" s="281"/>
      <c r="Y65" s="281"/>
      <c r="Z65" s="281"/>
      <c r="AA65" s="281"/>
      <c r="AB65" s="430"/>
    </row>
    <row r="66" spans="1:28" ht="65.25" hidden="1" customHeight="1" x14ac:dyDescent="0.2">
      <c r="A66" s="324"/>
      <c r="B66" s="332"/>
      <c r="C66" s="402"/>
      <c r="D66" s="332"/>
      <c r="E66" s="332"/>
      <c r="F66" s="332"/>
      <c r="G66" s="52" t="str">
        <f>'01-Mapa de riesgo-UO'!I67</f>
        <v>El estudiante perdió interés por el enfoque que se le dio al programa</v>
      </c>
      <c r="H66" s="332"/>
      <c r="I66" s="431"/>
      <c r="J66" s="332"/>
      <c r="K66" s="401"/>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31"/>
      <c r="S66" s="434" t="s">
        <v>2724</v>
      </c>
      <c r="T66" s="434"/>
      <c r="U66" s="283" t="str">
        <f>'01-Mapa de riesgo-UO'!AW67</f>
        <v>ASUMIR</v>
      </c>
      <c r="V66" s="283">
        <f>'01-Mapa de riesgo-UO'!AX67</f>
        <v>0</v>
      </c>
      <c r="W66" s="180">
        <f>IF(U66="COMPARTIR",'01-Mapa de riesgo-UO'!BA67, IF(U66=0, 0,$I$6))</f>
        <v>0</v>
      </c>
      <c r="X66" s="281"/>
      <c r="Y66" s="281"/>
      <c r="Z66" s="281"/>
      <c r="AA66" s="281"/>
      <c r="AB66" s="430"/>
    </row>
    <row r="67" spans="1:28" ht="65.25" hidden="1" customHeight="1" x14ac:dyDescent="0.2">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431" t="str">
        <f>'01-Mapa de riesgo-UO'!AT68</f>
        <v>MODERADO</v>
      </c>
      <c r="J67" s="332" t="str">
        <f>'01-Mapa de riesgo-UO'!AU68</f>
        <v>Cantidad de actividades de extensión realizadas que generan ingresos</v>
      </c>
      <c r="K67" s="43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31" t="str">
        <f>'01-Mapa de riesgo-UO'!AR68</f>
        <v>ACEPTABLE</v>
      </c>
      <c r="S67" s="434" t="s">
        <v>2725</v>
      </c>
      <c r="T67" s="434"/>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0" t="s">
        <v>2144</v>
      </c>
    </row>
    <row r="68" spans="1:28" ht="65.25" hidden="1" customHeight="1" x14ac:dyDescent="0.2">
      <c r="A68" s="324"/>
      <c r="B68" s="332"/>
      <c r="C68" s="402"/>
      <c r="D68" s="332"/>
      <c r="E68" s="332"/>
      <c r="F68" s="332"/>
      <c r="G68" s="52" t="str">
        <f>'01-Mapa de riesgo-UO'!I69</f>
        <v>Falta de divulgación de la FCAA y los servicios de extensión que ofrece al medio</v>
      </c>
      <c r="H68" s="332"/>
      <c r="I68" s="431"/>
      <c r="J68" s="332"/>
      <c r="K68" s="401"/>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31"/>
      <c r="S68" s="434" t="s">
        <v>2726</v>
      </c>
      <c r="T68" s="434"/>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0"/>
    </row>
    <row r="69" spans="1:28" ht="65.25" hidden="1" customHeight="1" x14ac:dyDescent="0.2">
      <c r="A69" s="324"/>
      <c r="B69" s="332"/>
      <c r="C69" s="402"/>
      <c r="D69" s="332"/>
      <c r="E69" s="332"/>
      <c r="F69" s="332"/>
      <c r="G69" s="52" t="str">
        <f>'01-Mapa de riesgo-UO'!I70</f>
        <v xml:space="preserve">No contamos con laboratorios acreditados para prestar servicios de laboratorios
</v>
      </c>
      <c r="H69" s="332"/>
      <c r="I69" s="431"/>
      <c r="J69" s="332"/>
      <c r="K69" s="401"/>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31"/>
      <c r="S69" s="434" t="s">
        <v>2727</v>
      </c>
      <c r="T69" s="434"/>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0"/>
    </row>
    <row r="70" spans="1:28" ht="65.25" hidden="1" customHeight="1" x14ac:dyDescent="0.2">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431" t="str">
        <f>'01-Mapa de riesgo-UO'!AT71</f>
        <v>GRAVE</v>
      </c>
      <c r="J70" s="332" t="str">
        <f>'01-Mapa de riesgo-UO'!AU71</f>
        <v>Número de casos en los cuales se realizó un procedimiento inadecuado por desconocimiento juridico</v>
      </c>
      <c r="K70" s="43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31" t="str">
        <f>'01-Mapa de riesgo-UO'!AR71</f>
        <v>ACEPTABLE</v>
      </c>
      <c r="S70" s="434" t="s">
        <v>2728</v>
      </c>
      <c r="T70" s="434"/>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0" t="s">
        <v>2144</v>
      </c>
    </row>
    <row r="71" spans="1:28" ht="65.25" hidden="1" customHeight="1" x14ac:dyDescent="0.2">
      <c r="A71" s="324"/>
      <c r="B71" s="332"/>
      <c r="C71" s="402"/>
      <c r="D71" s="332"/>
      <c r="E71" s="332"/>
      <c r="F71" s="332"/>
      <c r="G71" s="52" t="str">
        <f>'01-Mapa de riesgo-UO'!I72</f>
        <v xml:space="preserve">CONTRATACIÓN </v>
      </c>
      <c r="H71" s="332"/>
      <c r="I71" s="431"/>
      <c r="J71" s="332"/>
      <c r="K71" s="401"/>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31"/>
      <c r="S71" s="434" t="s">
        <v>2728</v>
      </c>
      <c r="T71" s="434"/>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0"/>
    </row>
    <row r="72" spans="1:28" ht="65.25" hidden="1" customHeight="1" x14ac:dyDescent="0.2">
      <c r="A72" s="324"/>
      <c r="B72" s="332"/>
      <c r="C72" s="402"/>
      <c r="D72" s="332"/>
      <c r="E72" s="332"/>
      <c r="F72" s="332"/>
      <c r="G72" s="52">
        <f>'01-Mapa de riesgo-UO'!I73</f>
        <v>0</v>
      </c>
      <c r="H72" s="332"/>
      <c r="I72" s="431"/>
      <c r="J72" s="332"/>
      <c r="K72" s="401"/>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31"/>
      <c r="S72" s="434">
        <v>0</v>
      </c>
      <c r="T72" s="434"/>
      <c r="U72" s="283">
        <f>'01-Mapa de riesgo-UO'!AW73</f>
        <v>0</v>
      </c>
      <c r="V72" s="283">
        <f>'01-Mapa de riesgo-UO'!AX73</f>
        <v>0</v>
      </c>
      <c r="W72" s="180">
        <f>IF(U72="COMPARTIR",'01-Mapa de riesgo-UO'!BA73, IF(U72=0, 0,$I$6))</f>
        <v>0</v>
      </c>
      <c r="X72" s="281"/>
      <c r="Y72" s="281"/>
      <c r="Z72" s="281"/>
      <c r="AA72" s="281"/>
      <c r="AB72" s="430"/>
    </row>
    <row r="73" spans="1:28" ht="65.25" hidden="1" customHeight="1" x14ac:dyDescent="0.2">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431" t="str">
        <f>'01-Mapa de riesgo-UO'!AT74</f>
        <v>MODERADO</v>
      </c>
      <c r="J73" s="332" t="str">
        <f>'01-Mapa de riesgo-UO'!AU74</f>
        <v xml:space="preserve"># de veces en que se presentaron problemas por pérdida de información en equipo de cómputo </v>
      </c>
      <c r="K73" s="43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31" t="str">
        <f>'01-Mapa de riesgo-UO'!AR74</f>
        <v>ACEPTABLE</v>
      </c>
      <c r="S73" s="434" t="s">
        <v>2729</v>
      </c>
      <c r="T73" s="434"/>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0" t="s">
        <v>2144</v>
      </c>
    </row>
    <row r="74" spans="1:28" ht="65.25" hidden="1" customHeight="1" x14ac:dyDescent="0.2">
      <c r="A74" s="324"/>
      <c r="B74" s="332"/>
      <c r="C74" s="402"/>
      <c r="D74" s="332"/>
      <c r="E74" s="332"/>
      <c r="F74" s="332"/>
      <c r="G74" s="52" t="str">
        <f>'01-Mapa de riesgo-UO'!I75</f>
        <v>Daños en equipos de cómputo de la UTP</v>
      </c>
      <c r="H74" s="332"/>
      <c r="I74" s="431"/>
      <c r="J74" s="332"/>
      <c r="K74" s="401"/>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31"/>
      <c r="S74" s="434" t="s">
        <v>2730</v>
      </c>
      <c r="T74" s="434"/>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0"/>
    </row>
    <row r="75" spans="1:28" ht="65.25" hidden="1" customHeight="1" x14ac:dyDescent="0.2">
      <c r="A75" s="324"/>
      <c r="B75" s="332"/>
      <c r="C75" s="402"/>
      <c r="D75" s="332"/>
      <c r="E75" s="332"/>
      <c r="F75" s="332"/>
      <c r="G75" s="52" t="str">
        <f>'01-Mapa de riesgo-UO'!I76</f>
        <v>Falta de acceso a la información por el no funcionamiento de los aplicativos de la UTP</v>
      </c>
      <c r="H75" s="332"/>
      <c r="I75" s="431"/>
      <c r="J75" s="332"/>
      <c r="K75" s="401"/>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31"/>
      <c r="S75" s="434" t="s">
        <v>2731</v>
      </c>
      <c r="T75" s="434"/>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0"/>
    </row>
    <row r="76" spans="1:28" ht="65.25" hidden="1" customHeight="1" x14ac:dyDescent="0.2">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431" t="str">
        <f>'01-Mapa de riesgo-UO'!AT77</f>
        <v>MODERADO</v>
      </c>
      <c r="J76" s="332" t="str">
        <f>'01-Mapa de riesgo-UO'!AU77</f>
        <v>Personal nuevo sin capacitación</v>
      </c>
      <c r="K76" s="43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31" t="str">
        <f>'01-Mapa de riesgo-UO'!AR77</f>
        <v>ACEPTABLE</v>
      </c>
      <c r="S76" s="434" t="s">
        <v>2732</v>
      </c>
      <c r="T76" s="434"/>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0" t="s">
        <v>2144</v>
      </c>
    </row>
    <row r="77" spans="1:28" ht="65.25" hidden="1" customHeight="1" x14ac:dyDescent="0.2">
      <c r="A77" s="324"/>
      <c r="B77" s="332"/>
      <c r="C77" s="402"/>
      <c r="D77" s="332"/>
      <c r="E77" s="332"/>
      <c r="F77" s="332"/>
      <c r="G77" s="52" t="str">
        <f>'01-Mapa de riesgo-UO'!I78</f>
        <v>No hay un procedimiento definido para inducción del personal administrativo y docente</v>
      </c>
      <c r="H77" s="332"/>
      <c r="I77" s="431"/>
      <c r="J77" s="332"/>
      <c r="K77" s="401"/>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31"/>
      <c r="S77" s="434" t="s">
        <v>2733</v>
      </c>
      <c r="T77" s="434"/>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0"/>
    </row>
    <row r="78" spans="1:28" ht="65.25" hidden="1" customHeight="1" x14ac:dyDescent="0.2">
      <c r="A78" s="324"/>
      <c r="B78" s="332"/>
      <c r="C78" s="402"/>
      <c r="D78" s="332"/>
      <c r="E78" s="332"/>
      <c r="F78" s="332"/>
      <c r="G78" s="52">
        <f>'01-Mapa de riesgo-UO'!I79</f>
        <v>0</v>
      </c>
      <c r="H78" s="332"/>
      <c r="I78" s="431"/>
      <c r="J78" s="332"/>
      <c r="K78" s="401"/>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31"/>
      <c r="S78" s="434" t="s">
        <v>2734</v>
      </c>
      <c r="T78" s="434"/>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0"/>
    </row>
    <row r="79" spans="1:28" ht="65.25" hidden="1" customHeight="1" x14ac:dyDescent="0.2">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431" t="str">
        <f>'01-Mapa de riesgo-UO'!AT80</f>
        <v>MODERADO</v>
      </c>
      <c r="J79" s="332" t="str">
        <f>'01-Mapa de riesgo-UO'!AU80</f>
        <v># de veces en que se presentaron problemas caida o mal recepción de la red de la Universidad</v>
      </c>
      <c r="K79" s="435">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31" t="str">
        <f>'01-Mapa de riesgo-UO'!AR80</f>
        <v>ACEPTABLE</v>
      </c>
      <c r="S79" s="434" t="s">
        <v>2735</v>
      </c>
      <c r="T79" s="434"/>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0" t="s">
        <v>2143</v>
      </c>
    </row>
    <row r="80" spans="1:28" ht="65.25" hidden="1" customHeight="1" x14ac:dyDescent="0.2">
      <c r="A80" s="324"/>
      <c r="B80" s="332"/>
      <c r="C80" s="402"/>
      <c r="D80" s="332"/>
      <c r="E80" s="332"/>
      <c r="F80" s="332"/>
      <c r="G80" s="52">
        <f>'01-Mapa de riesgo-UO'!I81</f>
        <v>0</v>
      </c>
      <c r="H80" s="332"/>
      <c r="I80" s="431"/>
      <c r="J80" s="332"/>
      <c r="K80" s="401"/>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31"/>
      <c r="S80" s="399"/>
      <c r="T80" s="399"/>
      <c r="U80" s="283">
        <f>'01-Mapa de riesgo-UO'!AW81</f>
        <v>0</v>
      </c>
      <c r="V80" s="283">
        <f>'01-Mapa de riesgo-UO'!AX81</f>
        <v>0</v>
      </c>
      <c r="W80" s="180">
        <f>IF(U80="COMPARTIR",'01-Mapa de riesgo-UO'!BA81, IF(U80=0, 0,$I$6))</f>
        <v>0</v>
      </c>
      <c r="X80" s="281"/>
      <c r="Y80" s="281"/>
      <c r="Z80" s="281"/>
      <c r="AA80" s="281"/>
      <c r="AB80" s="430"/>
    </row>
    <row r="81" spans="1:28" ht="65.25" hidden="1" customHeight="1" x14ac:dyDescent="0.2">
      <c r="A81" s="324"/>
      <c r="B81" s="332"/>
      <c r="C81" s="402"/>
      <c r="D81" s="332"/>
      <c r="E81" s="332"/>
      <c r="F81" s="332"/>
      <c r="G81" s="52">
        <f>'01-Mapa de riesgo-UO'!I82</f>
        <v>0</v>
      </c>
      <c r="H81" s="332"/>
      <c r="I81" s="431"/>
      <c r="J81" s="332"/>
      <c r="K81" s="401"/>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31"/>
      <c r="S81" s="399"/>
      <c r="T81" s="399"/>
      <c r="U81" s="283">
        <f>'01-Mapa de riesgo-UO'!AW82</f>
        <v>0</v>
      </c>
      <c r="V81" s="283">
        <f>'01-Mapa de riesgo-UO'!AX82</f>
        <v>0</v>
      </c>
      <c r="W81" s="180">
        <f>IF(U81="COMPARTIR",'01-Mapa de riesgo-UO'!BA82, IF(U81=0, 0,$I$6))</f>
        <v>0</v>
      </c>
      <c r="X81" s="281"/>
      <c r="Y81" s="281"/>
      <c r="Z81" s="281"/>
      <c r="AA81" s="281"/>
      <c r="AB81" s="430"/>
    </row>
    <row r="82" spans="1:28" ht="65.25" hidden="1" customHeight="1" x14ac:dyDescent="0.2">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431" t="str">
        <f>'01-Mapa de riesgo-UO'!AT83</f>
        <v>LEVE</v>
      </c>
      <c r="J82" s="332" t="str">
        <f>'01-Mapa de riesgo-UO'!AU83</f>
        <v>(# de programas académicos con renovación de registro calificado/total de programas académicos con registro calificado)*100</v>
      </c>
      <c r="K82" s="404">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31"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0" t="s">
        <v>2143</v>
      </c>
    </row>
    <row r="83" spans="1:28" ht="65.25" hidden="1" customHeight="1" x14ac:dyDescent="0.2">
      <c r="A83" s="324"/>
      <c r="B83" s="332"/>
      <c r="C83" s="402"/>
      <c r="D83" s="332"/>
      <c r="E83" s="332"/>
      <c r="F83" s="332"/>
      <c r="G83" s="52" t="str">
        <f>'01-Mapa de riesgo-UO'!I84</f>
        <v xml:space="preserve">Demora en el proceso del informe de Registro Calificado y la solicitud ante el MEN por parte de los programas académicos. </v>
      </c>
      <c r="H83" s="332"/>
      <c r="I83" s="431"/>
      <c r="J83" s="332"/>
      <c r="K83" s="401"/>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31"/>
      <c r="S83" s="399" t="s">
        <v>2752</v>
      </c>
      <c r="T83" s="399"/>
      <c r="U83" s="283" t="str">
        <f>'01-Mapa de riesgo-UO'!AW84</f>
        <v>ASUMIR</v>
      </c>
      <c r="V83" s="283">
        <f>'01-Mapa de riesgo-UO'!AX84</f>
        <v>0</v>
      </c>
      <c r="W83" s="180">
        <f>IF(U83="COMPARTIR",'01-Mapa de riesgo-UO'!BA84, IF(U83=0, 0,$I$6))</f>
        <v>0</v>
      </c>
      <c r="X83" s="281"/>
      <c r="Y83" s="281"/>
      <c r="Z83" s="281"/>
      <c r="AA83" s="281"/>
      <c r="AB83" s="430"/>
    </row>
    <row r="84" spans="1:28" ht="65.25" hidden="1" customHeight="1" x14ac:dyDescent="0.2">
      <c r="A84" s="324"/>
      <c r="B84" s="332"/>
      <c r="C84" s="402"/>
      <c r="D84" s="332"/>
      <c r="E84" s="332"/>
      <c r="F84" s="332"/>
      <c r="G84" s="52">
        <f>'01-Mapa de riesgo-UO'!I85</f>
        <v>0</v>
      </c>
      <c r="H84" s="332"/>
      <c r="I84" s="431"/>
      <c r="J84" s="332"/>
      <c r="K84" s="401"/>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31"/>
      <c r="S84" s="399"/>
      <c r="T84" s="399"/>
      <c r="U84" s="283" t="str">
        <f>'01-Mapa de riesgo-UO'!AW85</f>
        <v>ASUMIR</v>
      </c>
      <c r="V84" s="283">
        <f>'01-Mapa de riesgo-UO'!AX85</f>
        <v>0</v>
      </c>
      <c r="W84" s="180">
        <f>IF(U84="COMPARTIR",'01-Mapa de riesgo-UO'!BA85, IF(U84=0, 0,$I$6))</f>
        <v>0</v>
      </c>
      <c r="X84" s="281"/>
      <c r="Y84" s="281"/>
      <c r="Z84" s="281"/>
      <c r="AA84" s="281"/>
      <c r="AB84" s="430"/>
    </row>
    <row r="85" spans="1:28" ht="65.25" hidden="1" customHeight="1" x14ac:dyDescent="0.2">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31" t="str">
        <f>'01-Mapa de riesgo-UO'!AT86</f>
        <v>LEVE</v>
      </c>
      <c r="J85" s="332" t="str">
        <f>'01-Mapa de riesgo-UO'!AU86</f>
        <v>(# de programas académicos con renovación de acreditación de alta calidad/total de programas académicos acreditados)*100</v>
      </c>
      <c r="K85" s="404">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31"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0" t="s">
        <v>2143</v>
      </c>
    </row>
    <row r="86" spans="1:28" ht="65.25" hidden="1" customHeight="1" x14ac:dyDescent="0.2">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431"/>
      <c r="J86" s="332"/>
      <c r="K86" s="401"/>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31"/>
      <c r="S86" s="399" t="s">
        <v>2753</v>
      </c>
      <c r="T86" s="399"/>
      <c r="U86" s="283" t="str">
        <f>'01-Mapa de riesgo-UO'!AW87</f>
        <v>ASUMIR</v>
      </c>
      <c r="V86" s="283">
        <f>'01-Mapa de riesgo-UO'!AX87</f>
        <v>0</v>
      </c>
      <c r="W86" s="180">
        <f>IF(U86="COMPARTIR",'01-Mapa de riesgo-UO'!BA87, IF(U86=0, 0,$I$6))</f>
        <v>0</v>
      </c>
      <c r="X86" s="281"/>
      <c r="Y86" s="281"/>
      <c r="Z86" s="281"/>
      <c r="AA86" s="281"/>
      <c r="AB86" s="430"/>
    </row>
    <row r="87" spans="1:28" ht="65.25" hidden="1" customHeight="1" x14ac:dyDescent="0.2">
      <c r="A87" s="324"/>
      <c r="B87" s="332"/>
      <c r="C87" s="402"/>
      <c r="D87" s="332"/>
      <c r="E87" s="332"/>
      <c r="F87" s="332"/>
      <c r="G87" s="52">
        <f>'01-Mapa de riesgo-UO'!I88</f>
        <v>0</v>
      </c>
      <c r="H87" s="332"/>
      <c r="I87" s="431"/>
      <c r="J87" s="332"/>
      <c r="K87" s="401"/>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31"/>
      <c r="S87" s="399"/>
      <c r="T87" s="399"/>
      <c r="U87" s="283" t="str">
        <f>'01-Mapa de riesgo-UO'!AW88</f>
        <v>ASUMIR</v>
      </c>
      <c r="V87" s="283">
        <f>'01-Mapa de riesgo-UO'!AX88</f>
        <v>0</v>
      </c>
      <c r="W87" s="180">
        <f>IF(U87="COMPARTIR",'01-Mapa de riesgo-UO'!BA88, IF(U87=0, 0,$I$6))</f>
        <v>0</v>
      </c>
      <c r="X87" s="281"/>
      <c r="Y87" s="281"/>
      <c r="Z87" s="281"/>
      <c r="AA87" s="281"/>
      <c r="AB87" s="430"/>
    </row>
    <row r="88" spans="1:28" ht="65.25" hidden="1" customHeight="1" x14ac:dyDescent="0.2">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31" t="str">
        <f>'01-Mapa de riesgo-UO'!AT89</f>
        <v>LEVE</v>
      </c>
      <c r="J88" s="332" t="str">
        <f>'01-Mapa de riesgo-UO'!AU89</f>
        <v>(# de Grupos de Investigaciónde la Facultad reconocidos en MinCiencias/ total de Grupos Investigación de la Facultad)*100</v>
      </c>
      <c r="K88" s="424">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31"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0" t="s">
        <v>2143</v>
      </c>
    </row>
    <row r="89" spans="1:28" ht="65.25" hidden="1" customHeight="1" x14ac:dyDescent="0.2">
      <c r="A89" s="324"/>
      <c r="B89" s="332"/>
      <c r="C89" s="402"/>
      <c r="D89" s="332"/>
      <c r="E89" s="332"/>
      <c r="F89" s="332"/>
      <c r="G89" s="52" t="str">
        <f>'01-Mapa de riesgo-UO'!I90</f>
        <v>Falencias en  la actualización de los  GrupLAC de la Plataforma ScienTI - Colombia, por parte de los Grupos de Investigación de la Facultad.</v>
      </c>
      <c r="H89" s="332"/>
      <c r="I89" s="431"/>
      <c r="J89" s="332"/>
      <c r="K89" s="401"/>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31"/>
      <c r="S89" s="399" t="s">
        <v>2755</v>
      </c>
      <c r="T89" s="399"/>
      <c r="U89" s="283" t="str">
        <f>'01-Mapa de riesgo-UO'!AW90</f>
        <v>ASUMIR</v>
      </c>
      <c r="V89" s="283">
        <f>'01-Mapa de riesgo-UO'!AX90</f>
        <v>0</v>
      </c>
      <c r="W89" s="180">
        <f>IF(U89="COMPARTIR",'01-Mapa de riesgo-UO'!BA90, IF(U89=0, 0,$I$6))</f>
        <v>0</v>
      </c>
      <c r="X89" s="281"/>
      <c r="Y89" s="281"/>
      <c r="Z89" s="281"/>
      <c r="AA89" s="281"/>
      <c r="AB89" s="430"/>
    </row>
    <row r="90" spans="1:28" ht="65.25" hidden="1" customHeight="1" x14ac:dyDescent="0.2">
      <c r="A90" s="324"/>
      <c r="B90" s="332"/>
      <c r="C90" s="402"/>
      <c r="D90" s="332"/>
      <c r="E90" s="332"/>
      <c r="F90" s="332"/>
      <c r="G90" s="52">
        <f>'01-Mapa de riesgo-UO'!I91</f>
        <v>0</v>
      </c>
      <c r="H90" s="332"/>
      <c r="I90" s="431"/>
      <c r="J90" s="332"/>
      <c r="K90" s="401"/>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31"/>
      <c r="S90" s="399"/>
      <c r="T90" s="399"/>
      <c r="U90" s="283" t="str">
        <f>'01-Mapa de riesgo-UO'!AW91</f>
        <v>ASUMIR</v>
      </c>
      <c r="V90" s="283">
        <f>'01-Mapa de riesgo-UO'!AX91</f>
        <v>0</v>
      </c>
      <c r="W90" s="180">
        <f>IF(U90="COMPARTIR",'01-Mapa de riesgo-UO'!BA91, IF(U90=0, 0,$I$6))</f>
        <v>0</v>
      </c>
      <c r="X90" s="281"/>
      <c r="Y90" s="281"/>
      <c r="Z90" s="281"/>
      <c r="AA90" s="281"/>
      <c r="AB90" s="430"/>
    </row>
    <row r="91" spans="1:28" ht="65.25" hidden="1" customHeight="1" x14ac:dyDescent="0.2">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431" t="str">
        <f>'01-Mapa de riesgo-UO'!AT92</f>
        <v>MODERADO</v>
      </c>
      <c r="J91" s="332" t="str">
        <f>'01-Mapa de riesgo-UO'!AU92</f>
        <v>No. De Resoluciones de Renovación de registros Calificados otorgadas/No. De Solicitudes de Renovación de  Registros Calificados de Programas solicitadas con proceso finalizado</v>
      </c>
      <c r="K91" s="439">
        <f>1/2</f>
        <v>0.5</v>
      </c>
      <c r="L91" s="434"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31" t="str">
        <f>'01-Mapa de riesgo-UO'!AR92</f>
        <v>FUERTE</v>
      </c>
      <c r="S91" s="434" t="s">
        <v>2222</v>
      </c>
      <c r="T91" s="434"/>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0" t="s">
        <v>2143</v>
      </c>
    </row>
    <row r="92" spans="1:28" ht="65.25" hidden="1" customHeight="1" x14ac:dyDescent="0.2">
      <c r="A92" s="324"/>
      <c r="B92" s="332"/>
      <c r="C92" s="402"/>
      <c r="D92" s="332"/>
      <c r="E92" s="332"/>
      <c r="F92" s="332"/>
      <c r="G92" s="52" t="str">
        <f>'01-Mapa de riesgo-UO'!I93</f>
        <v>Documentación insuficiente para dar soporte a las caracteristicas de calidad</v>
      </c>
      <c r="H92" s="332"/>
      <c r="I92" s="431"/>
      <c r="J92" s="332"/>
      <c r="K92" s="401"/>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31"/>
      <c r="S92" s="434" t="s">
        <v>2223</v>
      </c>
      <c r="T92" s="434"/>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0"/>
    </row>
    <row r="93" spans="1:28" ht="65.25" hidden="1" customHeight="1" x14ac:dyDescent="0.2">
      <c r="A93" s="324"/>
      <c r="B93" s="332"/>
      <c r="C93" s="402"/>
      <c r="D93" s="332"/>
      <c r="E93" s="332"/>
      <c r="F93" s="332"/>
      <c r="G93" s="52" t="str">
        <f>'01-Mapa de riesgo-UO'!I94</f>
        <v>Falta de soporte en la pertinencia del perfil para la continuidad o apertura de un nuevo programa.</v>
      </c>
      <c r="H93" s="332"/>
      <c r="I93" s="431"/>
      <c r="J93" s="332"/>
      <c r="K93" s="401"/>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31"/>
      <c r="S93" s="434"/>
      <c r="T93" s="434"/>
      <c r="U93" s="283">
        <f>'01-Mapa de riesgo-UO'!AW94</f>
        <v>0</v>
      </c>
      <c r="V93" s="283">
        <f>'01-Mapa de riesgo-UO'!AX94</f>
        <v>0</v>
      </c>
      <c r="W93" s="180">
        <f>IF(U93="COMPARTIR",'01-Mapa de riesgo-UO'!BA94, IF(U93=0, 0,$I$6))</f>
        <v>0</v>
      </c>
      <c r="X93" s="281"/>
      <c r="Y93" s="281"/>
      <c r="Z93" s="281"/>
      <c r="AA93" s="281"/>
      <c r="AB93" s="430"/>
    </row>
    <row r="94" spans="1:28" ht="65.25" hidden="1" customHeight="1" x14ac:dyDescent="0.2">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431" t="str">
        <f>'01-Mapa de riesgo-UO'!AT95</f>
        <v>MODERADO</v>
      </c>
      <c r="J94" s="332" t="str">
        <f>'01-Mapa de riesgo-UO'!AU95</f>
        <v>No. De Estudiantes Matriculados Siguiente Semestre-nuevos matriculados/No. De Estudiantes Matriculados al inicio del semestre anterior por programa académico</v>
      </c>
      <c r="K94" s="439">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31" t="str">
        <f>'01-Mapa de riesgo-UO'!AR95</f>
        <v>ACEPTABLE</v>
      </c>
      <c r="S94" s="434" t="s">
        <v>2224</v>
      </c>
      <c r="T94" s="434"/>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0" t="s">
        <v>2143</v>
      </c>
    </row>
    <row r="95" spans="1:28" ht="65.25" hidden="1" customHeight="1" x14ac:dyDescent="0.2">
      <c r="A95" s="324"/>
      <c r="B95" s="332"/>
      <c r="C95" s="402"/>
      <c r="D95" s="332"/>
      <c r="E95" s="332"/>
      <c r="F95" s="332"/>
      <c r="G95" s="52" t="str">
        <f>'01-Mapa de riesgo-UO'!I96</f>
        <v>Baja coherencia entre la elección  del programa y las expectativas profesionales</v>
      </c>
      <c r="H95" s="332"/>
      <c r="I95" s="431"/>
      <c r="J95" s="332"/>
      <c r="K95" s="401"/>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31"/>
      <c r="S95" s="434" t="s">
        <v>2225</v>
      </c>
      <c r="T95" s="434"/>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0"/>
    </row>
    <row r="96" spans="1:28" ht="65.25" hidden="1" customHeight="1" x14ac:dyDescent="0.2">
      <c r="A96" s="324"/>
      <c r="B96" s="332"/>
      <c r="C96" s="402"/>
      <c r="D96" s="332"/>
      <c r="E96" s="332"/>
      <c r="F96" s="332"/>
      <c r="G96" s="52" t="str">
        <f>'01-Mapa de riesgo-UO'!I97</f>
        <v>Largos periodos de cese de actividades por factores ajenos a la programación academica</v>
      </c>
      <c r="H96" s="332"/>
      <c r="I96" s="431"/>
      <c r="J96" s="332"/>
      <c r="K96" s="401"/>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31"/>
      <c r="S96" s="434"/>
      <c r="T96" s="434"/>
      <c r="U96" s="283">
        <f>'01-Mapa de riesgo-UO'!AW97</f>
        <v>0</v>
      </c>
      <c r="V96" s="283">
        <f>'01-Mapa de riesgo-UO'!AX97</f>
        <v>0</v>
      </c>
      <c r="W96" s="180">
        <f>IF(U96="COMPARTIR",'01-Mapa de riesgo-UO'!BA97, IF(U96=0, 0,$I$6))</f>
        <v>0</v>
      </c>
      <c r="X96" s="281"/>
      <c r="Y96" s="281"/>
      <c r="Z96" s="281"/>
      <c r="AA96" s="281"/>
      <c r="AB96" s="430"/>
    </row>
    <row r="97" spans="1:28" ht="65.25" hidden="1" customHeight="1" x14ac:dyDescent="0.2">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431" t="str">
        <f>'01-Mapa de riesgo-UO'!AT98</f>
        <v>MODERADO</v>
      </c>
      <c r="J97" s="332" t="str">
        <f>'01-Mapa de riesgo-UO'!AU98</f>
        <v>Indicadores de saberpro</v>
      </c>
      <c r="K97" s="439">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31" t="str">
        <f>'01-Mapa de riesgo-UO'!AR98</f>
        <v>DÉBIL</v>
      </c>
      <c r="S97" s="434" t="s">
        <v>2226</v>
      </c>
      <c r="T97" s="434"/>
      <c r="U97" s="283" t="str">
        <f>'01-Mapa de riesgo-UO'!AW98</f>
        <v>REDUCIR</v>
      </c>
      <c r="V97" s="283">
        <f>'01-Mapa de riesgo-UO'!AX98</f>
        <v>0</v>
      </c>
      <c r="W97" s="180">
        <f>IF(U97="COMPARTIR",'01-Mapa de riesgo-UO'!BA98, IF(U97=0, 0,$I$6))</f>
        <v>0</v>
      </c>
      <c r="X97" s="281" t="s">
        <v>271</v>
      </c>
      <c r="Y97" s="281" t="s">
        <v>2238</v>
      </c>
      <c r="Z97" s="281" t="s">
        <v>559</v>
      </c>
      <c r="AA97" s="281"/>
      <c r="AB97" s="430" t="s">
        <v>2143</v>
      </c>
    </row>
    <row r="98" spans="1:28" ht="65.25" hidden="1" customHeight="1" x14ac:dyDescent="0.2">
      <c r="A98" s="324"/>
      <c r="B98" s="332"/>
      <c r="C98" s="402"/>
      <c r="D98" s="332"/>
      <c r="E98" s="332"/>
      <c r="F98" s="332"/>
      <c r="G98" s="52" t="str">
        <f>'01-Mapa de riesgo-UO'!I99</f>
        <v>Desmotivación por parte de los estudiantes que presentan las pruebas.</v>
      </c>
      <c r="H98" s="332"/>
      <c r="I98" s="431"/>
      <c r="J98" s="332"/>
      <c r="K98" s="401"/>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31"/>
      <c r="S98" s="434" t="s">
        <v>2759</v>
      </c>
      <c r="T98" s="434"/>
      <c r="U98" s="283" t="str">
        <f>'01-Mapa de riesgo-UO'!AW99</f>
        <v>TRANSFERIR</v>
      </c>
      <c r="V98" s="283">
        <f>'01-Mapa de riesgo-UO'!AX99</f>
        <v>0</v>
      </c>
      <c r="W98" s="180">
        <f>IF(U98="COMPARTIR",'01-Mapa de riesgo-UO'!BA99, IF(U98=0, 0,$I$6))</f>
        <v>0</v>
      </c>
      <c r="X98" s="281" t="s">
        <v>558</v>
      </c>
      <c r="Y98" s="281" t="s">
        <v>2763</v>
      </c>
      <c r="Z98" s="281" t="s">
        <v>561</v>
      </c>
      <c r="AA98" s="281" t="s">
        <v>2764</v>
      </c>
      <c r="AB98" s="430"/>
    </row>
    <row r="99" spans="1:28" ht="65.25" hidden="1" customHeight="1" x14ac:dyDescent="0.2">
      <c r="A99" s="324"/>
      <c r="B99" s="332"/>
      <c r="C99" s="402"/>
      <c r="D99" s="332"/>
      <c r="E99" s="332"/>
      <c r="F99" s="332"/>
      <c r="G99" s="52">
        <f>'01-Mapa de riesgo-UO'!I100</f>
        <v>0</v>
      </c>
      <c r="H99" s="332"/>
      <c r="I99" s="431"/>
      <c r="J99" s="332"/>
      <c r="K99" s="401"/>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31"/>
      <c r="S99" s="434"/>
      <c r="T99" s="434"/>
      <c r="U99" s="283">
        <f>'01-Mapa de riesgo-UO'!AW100</f>
        <v>0</v>
      </c>
      <c r="V99" s="283">
        <f>'01-Mapa de riesgo-UO'!AX100</f>
        <v>0</v>
      </c>
      <c r="W99" s="180">
        <f>IF(U99="COMPARTIR",'01-Mapa de riesgo-UO'!BA100, IF(U99=0, 0,$I$6))</f>
        <v>0</v>
      </c>
      <c r="X99" s="281"/>
      <c r="Y99" s="281"/>
      <c r="Z99" s="281"/>
      <c r="AA99" s="281"/>
      <c r="AB99" s="430"/>
    </row>
    <row r="100" spans="1:28" ht="65.25" hidden="1" customHeight="1" x14ac:dyDescent="0.2">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431" t="str">
        <f>'01-Mapa de riesgo-UO'!AT101</f>
        <v>MODERADO</v>
      </c>
      <c r="J100" s="332" t="str">
        <f>'01-Mapa de riesgo-UO'!AU101</f>
        <v>No. de curriculos actualizados/No. de curriculos a actualizar</v>
      </c>
      <c r="K100" s="439">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31" t="str">
        <f>'01-Mapa de riesgo-UO'!AR101</f>
        <v>ACEPTABLE</v>
      </c>
      <c r="S100" s="434" t="s">
        <v>2228</v>
      </c>
      <c r="T100" s="434"/>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0" t="s">
        <v>2143</v>
      </c>
    </row>
    <row r="101" spans="1:28" ht="65.25" hidden="1" customHeight="1" x14ac:dyDescent="0.2">
      <c r="A101" s="324"/>
      <c r="B101" s="332"/>
      <c r="C101" s="402"/>
      <c r="D101" s="332"/>
      <c r="E101" s="332"/>
      <c r="F101" s="332"/>
      <c r="G101" s="52" t="str">
        <f>'01-Mapa de riesgo-UO'!I102</f>
        <v>Poca formación de los comites en renovación curricular, así como sobre los tramites y estrategias de apoyos institucionales</v>
      </c>
      <c r="H101" s="332"/>
      <c r="I101" s="431"/>
      <c r="J101" s="332"/>
      <c r="K101" s="401"/>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31"/>
      <c r="S101" s="434" t="s">
        <v>2760</v>
      </c>
      <c r="T101" s="434"/>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0"/>
    </row>
    <row r="102" spans="1:28" ht="65.25" hidden="1" customHeight="1" x14ac:dyDescent="0.2">
      <c r="A102" s="324"/>
      <c r="B102" s="332"/>
      <c r="C102" s="402"/>
      <c r="D102" s="332"/>
      <c r="E102" s="332"/>
      <c r="F102" s="332"/>
      <c r="G102" s="52" t="str">
        <f>'01-Mapa de riesgo-UO'!I103</f>
        <v>Debilidad en los procesos de apropiación de los  lineamientos institucionales para la renovación curricular</v>
      </c>
      <c r="H102" s="332"/>
      <c r="I102" s="431"/>
      <c r="J102" s="332"/>
      <c r="K102" s="401"/>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31"/>
      <c r="S102" s="434" t="s">
        <v>2230</v>
      </c>
      <c r="T102" s="434"/>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0"/>
    </row>
    <row r="103" spans="1:28" ht="65.25" hidden="1" customHeight="1" x14ac:dyDescent="0.2">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431" t="str">
        <f>'01-Mapa de riesgo-UO'!AT104</f>
        <v>MODERADO</v>
      </c>
      <c r="J103" s="332" t="str">
        <f>'01-Mapa de riesgo-UO'!AU104</f>
        <v>No de grupos que descienden en su categoria/No de grupos reconocidos</v>
      </c>
      <c r="K103" s="439">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31" t="str">
        <f>'01-Mapa de riesgo-UO'!AR104</f>
        <v>FUERTE</v>
      </c>
      <c r="S103" s="434" t="s">
        <v>2761</v>
      </c>
      <c r="T103" s="434"/>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0" t="s">
        <v>2143</v>
      </c>
    </row>
    <row r="104" spans="1:28" ht="65.25" hidden="1" customHeight="1" x14ac:dyDescent="0.2">
      <c r="A104" s="324"/>
      <c r="B104" s="332"/>
      <c r="C104" s="402"/>
      <c r="D104" s="332"/>
      <c r="E104" s="332"/>
      <c r="F104" s="332"/>
      <c r="G104" s="52" t="str">
        <f>'01-Mapa de riesgo-UO'!I105</f>
        <v>Desactualización de la información del Grupo de Investigación en la plataforma de Minciencias</v>
      </c>
      <c r="H104" s="332"/>
      <c r="I104" s="431"/>
      <c r="J104" s="332"/>
      <c r="K104" s="401"/>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31"/>
      <c r="S104" s="434" t="s">
        <v>2232</v>
      </c>
      <c r="T104" s="434"/>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0"/>
    </row>
    <row r="105" spans="1:28" ht="65.25" hidden="1" customHeight="1" x14ac:dyDescent="0.2">
      <c r="A105" s="324"/>
      <c r="B105" s="332"/>
      <c r="C105" s="402"/>
      <c r="D105" s="332"/>
      <c r="E105" s="332"/>
      <c r="F105" s="332"/>
      <c r="G105" s="52" t="str">
        <f>'01-Mapa de riesgo-UO'!I106</f>
        <v>No presentar nuevos productos durante los años anteriores a la convocatoria ni actualizar estudios de los participantes del grupo.</v>
      </c>
      <c r="H105" s="332"/>
      <c r="I105" s="431"/>
      <c r="J105" s="332"/>
      <c r="K105" s="401"/>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31"/>
      <c r="S105" s="434" t="s">
        <v>2233</v>
      </c>
      <c r="T105" s="434"/>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0"/>
    </row>
    <row r="106" spans="1:28" ht="65.25" hidden="1" customHeight="1" x14ac:dyDescent="0.2">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431" t="str">
        <f>'01-Mapa de riesgo-UO'!AT107</f>
        <v>MODERADO</v>
      </c>
      <c r="J106" s="332" t="str">
        <f>'01-Mapa de riesgo-UO'!AU107</f>
        <v>No. de veces que no se ha renovado el registro calificado o la acreditación de alta calidad de alguno de los programas de la Facultad</v>
      </c>
      <c r="K106" s="433">
        <v>0</v>
      </c>
      <c r="L106" s="434"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31" t="str">
        <f>'01-Mapa de riesgo-UO'!AR107</f>
        <v>ACEPTABLE</v>
      </c>
      <c r="S106" s="434" t="s">
        <v>2253</v>
      </c>
      <c r="T106" s="434"/>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0" t="s">
        <v>2144</v>
      </c>
    </row>
    <row r="107" spans="1:28" ht="65.25" hidden="1" customHeight="1" x14ac:dyDescent="0.2">
      <c r="A107" s="324"/>
      <c r="B107" s="332"/>
      <c r="C107" s="402"/>
      <c r="D107" s="332"/>
      <c r="E107" s="332"/>
      <c r="F107" s="332"/>
      <c r="G107" s="52" t="str">
        <f>'01-Mapa de riesgo-UO'!I108</f>
        <v>Cambios en las normas o estándares de calidad</v>
      </c>
      <c r="H107" s="332"/>
      <c r="I107" s="431"/>
      <c r="J107" s="332"/>
      <c r="K107" s="401"/>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31"/>
      <c r="S107" s="434" t="s">
        <v>2253</v>
      </c>
      <c r="T107" s="434"/>
      <c r="U107" s="283">
        <f>'01-Mapa de riesgo-UO'!AW108</f>
        <v>0</v>
      </c>
      <c r="V107" s="283">
        <f>'01-Mapa de riesgo-UO'!AX108</f>
        <v>0</v>
      </c>
      <c r="W107" s="180">
        <f>IF(U107="COMPARTIR",'01-Mapa de riesgo-UO'!BA108, IF(U107=0, 0,$I$6))</f>
        <v>0</v>
      </c>
      <c r="X107" s="281"/>
      <c r="Y107" s="281"/>
      <c r="Z107" s="281"/>
      <c r="AA107" s="281"/>
      <c r="AB107" s="430"/>
    </row>
    <row r="108" spans="1:28" ht="65.25" hidden="1" customHeight="1" x14ac:dyDescent="0.2">
      <c r="A108" s="324"/>
      <c r="B108" s="332"/>
      <c r="C108" s="402"/>
      <c r="D108" s="332"/>
      <c r="E108" s="332"/>
      <c r="F108" s="332"/>
      <c r="G108" s="52">
        <f>'01-Mapa de riesgo-UO'!I109</f>
        <v>0</v>
      </c>
      <c r="H108" s="332"/>
      <c r="I108" s="431"/>
      <c r="J108" s="332"/>
      <c r="K108" s="401"/>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31"/>
      <c r="S108" s="434" t="s">
        <v>2253</v>
      </c>
      <c r="T108" s="434"/>
      <c r="U108" s="283">
        <f>'01-Mapa de riesgo-UO'!AW109</f>
        <v>0</v>
      </c>
      <c r="V108" s="283">
        <f>'01-Mapa de riesgo-UO'!AX109</f>
        <v>0</v>
      </c>
      <c r="W108" s="180">
        <f>IF(U108="COMPARTIR",'01-Mapa de riesgo-UO'!BA109, IF(U108=0, 0,$I$6))</f>
        <v>0</v>
      </c>
      <c r="X108" s="281"/>
      <c r="Y108" s="281"/>
      <c r="Z108" s="281"/>
      <c r="AA108" s="281"/>
      <c r="AB108" s="430"/>
    </row>
    <row r="109" spans="1:28" ht="65.25" hidden="1" customHeight="1" x14ac:dyDescent="0.2">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431" t="str">
        <f>'01-Mapa de riesgo-UO'!AT110</f>
        <v>LEVE</v>
      </c>
      <c r="J109" s="332" t="str">
        <f>'01-Mapa de riesgo-UO'!AU110</f>
        <v>Índice de Deserción estudiantes de la Facultad</v>
      </c>
      <c r="K109" s="43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31" t="str">
        <f>'01-Mapa de riesgo-UO'!AR110</f>
        <v>ACEPTABLE</v>
      </c>
      <c r="S109" s="434" t="s">
        <v>2779</v>
      </c>
      <c r="T109" s="434"/>
      <c r="U109" s="283" t="str">
        <f>'01-Mapa de riesgo-UO'!AW110</f>
        <v>ASUMIR</v>
      </c>
      <c r="V109" s="283">
        <f>'01-Mapa de riesgo-UO'!AX110</f>
        <v>0</v>
      </c>
      <c r="W109" s="180">
        <f>IF(U109="COMPARTIR",'01-Mapa de riesgo-UO'!BA110, IF(U109=0, 0,$I$6))</f>
        <v>0</v>
      </c>
      <c r="X109" s="281"/>
      <c r="Y109" s="281"/>
      <c r="Z109" s="281"/>
      <c r="AA109" s="281"/>
      <c r="AB109" s="430" t="s">
        <v>2143</v>
      </c>
    </row>
    <row r="110" spans="1:28" ht="65.25" hidden="1" customHeight="1" x14ac:dyDescent="0.2">
      <c r="A110" s="324"/>
      <c r="B110" s="332"/>
      <c r="C110" s="402"/>
      <c r="D110" s="332"/>
      <c r="E110" s="332"/>
      <c r="F110" s="332"/>
      <c r="G110" s="52" t="str">
        <f>'01-Mapa de riesgo-UO'!I111</f>
        <v>Los currículos de las asignaturas no permiten el buen desempeño del estudiante</v>
      </c>
      <c r="H110" s="332"/>
      <c r="I110" s="431"/>
      <c r="J110" s="332"/>
      <c r="K110" s="401"/>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31"/>
      <c r="S110" s="434" t="s">
        <v>2253</v>
      </c>
      <c r="T110" s="434"/>
      <c r="U110" s="283" t="str">
        <f>'01-Mapa de riesgo-UO'!AW111</f>
        <v>ASUMIR</v>
      </c>
      <c r="V110" s="283">
        <f>'01-Mapa de riesgo-UO'!AX111</f>
        <v>0</v>
      </c>
      <c r="W110" s="180">
        <f>IF(U110="COMPARTIR",'01-Mapa de riesgo-UO'!BA111, IF(U110=0, 0,$I$6))</f>
        <v>0</v>
      </c>
      <c r="X110" s="281"/>
      <c r="Y110" s="281"/>
      <c r="Z110" s="281"/>
      <c r="AA110" s="281"/>
      <c r="AB110" s="430"/>
    </row>
    <row r="111" spans="1:28" ht="65.25" hidden="1" customHeight="1" x14ac:dyDescent="0.2">
      <c r="A111" s="324"/>
      <c r="B111" s="332"/>
      <c r="C111" s="402"/>
      <c r="D111" s="332"/>
      <c r="E111" s="332"/>
      <c r="F111" s="332"/>
      <c r="G111" s="52" t="str">
        <f>'01-Mapa de riesgo-UO'!I112</f>
        <v>Bajo conocimiento del docente en pedagogía y didáctica</v>
      </c>
      <c r="H111" s="332"/>
      <c r="I111" s="431"/>
      <c r="J111" s="332"/>
      <c r="K111" s="401"/>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31"/>
      <c r="S111" s="434" t="s">
        <v>2253</v>
      </c>
      <c r="T111" s="434"/>
      <c r="U111" s="283" t="str">
        <f>'01-Mapa de riesgo-UO'!AW112</f>
        <v>ASUMIR</v>
      </c>
      <c r="V111" s="283">
        <f>'01-Mapa de riesgo-UO'!AX112</f>
        <v>0</v>
      </c>
      <c r="W111" s="180">
        <f>IF(U111="COMPARTIR",'01-Mapa de riesgo-UO'!BA112, IF(U111=0, 0,$I$6))</f>
        <v>0</v>
      </c>
      <c r="X111" s="281"/>
      <c r="Y111" s="281"/>
      <c r="Z111" s="281"/>
      <c r="AA111" s="281"/>
      <c r="AB111" s="430"/>
    </row>
    <row r="112" spans="1:28" ht="65.25" hidden="1" customHeight="1" x14ac:dyDescent="0.2">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431" t="str">
        <f>'01-Mapa de riesgo-UO'!AT113</f>
        <v>LEVE</v>
      </c>
      <c r="J112" s="332" t="str">
        <f>'01-Mapa de riesgo-UO'!AU113</f>
        <v>Número de Grupos de investigación vinculados a la Facultad que descienden en el escalafón de Colciencias</v>
      </c>
      <c r="K112" s="43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31" t="str">
        <f>'01-Mapa de riesgo-UO'!AR113</f>
        <v>ACEPTABLE</v>
      </c>
      <c r="S112" s="434" t="s">
        <v>2253</v>
      </c>
      <c r="T112" s="434"/>
      <c r="U112" s="283" t="str">
        <f>'01-Mapa de riesgo-UO'!AW113</f>
        <v>ASUMIR</v>
      </c>
      <c r="V112" s="283">
        <f>'01-Mapa de riesgo-UO'!AX113</f>
        <v>0</v>
      </c>
      <c r="W112" s="180">
        <f>IF(U112="COMPARTIR",'01-Mapa de riesgo-UO'!BA113, IF(U112=0, 0,$I$6))</f>
        <v>0</v>
      </c>
      <c r="X112" s="281"/>
      <c r="Y112" s="281"/>
      <c r="Z112" s="281"/>
      <c r="AA112" s="281"/>
      <c r="AB112" s="430" t="s">
        <v>2143</v>
      </c>
    </row>
    <row r="113" spans="1:28" ht="65.25" hidden="1" customHeight="1" x14ac:dyDescent="0.2">
      <c r="A113" s="324"/>
      <c r="B113" s="332"/>
      <c r="C113" s="402"/>
      <c r="D113" s="332"/>
      <c r="E113" s="332"/>
      <c r="F113" s="332"/>
      <c r="G113" s="52" t="str">
        <f>'01-Mapa de riesgo-UO'!I114</f>
        <v>Desactualización de la información del Grupo de Investigación en la plataforma de Colciencias</v>
      </c>
      <c r="H113" s="332"/>
      <c r="I113" s="431"/>
      <c r="J113" s="332"/>
      <c r="K113" s="401"/>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31"/>
      <c r="S113" s="434" t="s">
        <v>2253</v>
      </c>
      <c r="T113" s="434"/>
      <c r="U113" s="283" t="str">
        <f>'01-Mapa de riesgo-UO'!AW114</f>
        <v>ASUMIR</v>
      </c>
      <c r="V113" s="283">
        <f>'01-Mapa de riesgo-UO'!AX114</f>
        <v>0</v>
      </c>
      <c r="W113" s="180">
        <f>IF(U113="COMPARTIR",'01-Mapa de riesgo-UO'!BA114, IF(U113=0, 0,$I$6))</f>
        <v>0</v>
      </c>
      <c r="X113" s="281"/>
      <c r="Y113" s="281"/>
      <c r="Z113" s="281"/>
      <c r="AA113" s="281"/>
      <c r="AB113" s="430"/>
    </row>
    <row r="114" spans="1:28" ht="65.25" hidden="1" customHeight="1" x14ac:dyDescent="0.2">
      <c r="A114" s="324"/>
      <c r="B114" s="332"/>
      <c r="C114" s="402"/>
      <c r="D114" s="332"/>
      <c r="E114" s="332"/>
      <c r="F114" s="332"/>
      <c r="G114" s="52" t="str">
        <f>'01-Mapa de riesgo-UO'!I115</f>
        <v xml:space="preserve">Incumplimiento del plan de trabajo docente en términos de investigación </v>
      </c>
      <c r="H114" s="332"/>
      <c r="I114" s="431"/>
      <c r="J114" s="332"/>
      <c r="K114" s="401"/>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31"/>
      <c r="S114" s="434" t="s">
        <v>2253</v>
      </c>
      <c r="T114" s="434"/>
      <c r="U114" s="283" t="str">
        <f>'01-Mapa de riesgo-UO'!AW115</f>
        <v>ASUMIR</v>
      </c>
      <c r="V114" s="283">
        <f>'01-Mapa de riesgo-UO'!AX115</f>
        <v>0</v>
      </c>
      <c r="W114" s="180">
        <f>IF(U114="COMPARTIR",'01-Mapa de riesgo-UO'!BA115, IF(U114=0, 0,$I$6))</f>
        <v>0</v>
      </c>
      <c r="X114" s="281"/>
      <c r="Y114" s="281"/>
      <c r="Z114" s="281"/>
      <c r="AA114" s="281"/>
      <c r="AB114" s="430"/>
    </row>
    <row r="115" spans="1:28" ht="65.25" hidden="1" customHeight="1" x14ac:dyDescent="0.2">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431" t="str">
        <f>'01-Mapa de riesgo-UO'!AT116</f>
        <v>MODERADO</v>
      </c>
      <c r="J115" s="332" t="str">
        <f>'01-Mapa de riesgo-UO'!AU116</f>
        <v>Número de proyectos especiales que al momento de su liquidación presentan saldos en rojo</v>
      </c>
      <c r="K115" s="43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31" t="str">
        <f>'01-Mapa de riesgo-UO'!AR116</f>
        <v>ACEPTABLE</v>
      </c>
      <c r="S115" s="434" t="s">
        <v>2253</v>
      </c>
      <c r="T115" s="434"/>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0" t="s">
        <v>2143</v>
      </c>
    </row>
    <row r="116" spans="1:28" ht="65.25" hidden="1" customHeight="1" x14ac:dyDescent="0.2">
      <c r="A116" s="324"/>
      <c r="B116" s="332"/>
      <c r="C116" s="402"/>
      <c r="D116" s="332"/>
      <c r="E116" s="332"/>
      <c r="F116" s="332"/>
      <c r="G116" s="52" t="str">
        <f>'01-Mapa de riesgo-UO'!I117</f>
        <v>Presupuestos mal diseñados o falta de planeación de las actividades</v>
      </c>
      <c r="H116" s="332"/>
      <c r="I116" s="431"/>
      <c r="J116" s="332"/>
      <c r="K116" s="401"/>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31"/>
      <c r="S116" s="434" t="s">
        <v>2253</v>
      </c>
      <c r="T116" s="434"/>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0"/>
    </row>
    <row r="117" spans="1:28" ht="65.25" hidden="1" customHeight="1" x14ac:dyDescent="0.2">
      <c r="A117" s="324"/>
      <c r="B117" s="332"/>
      <c r="C117" s="402"/>
      <c r="D117" s="332"/>
      <c r="E117" s="332"/>
      <c r="F117" s="332"/>
      <c r="G117" s="52">
        <f>'01-Mapa de riesgo-UO'!I118</f>
        <v>0</v>
      </c>
      <c r="H117" s="332"/>
      <c r="I117" s="431"/>
      <c r="J117" s="332"/>
      <c r="K117" s="401"/>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31"/>
      <c r="S117" s="434" t="s">
        <v>2253</v>
      </c>
      <c r="T117" s="434"/>
      <c r="U117" s="283">
        <f>'01-Mapa de riesgo-UO'!AW118</f>
        <v>0</v>
      </c>
      <c r="V117" s="283">
        <f>'01-Mapa de riesgo-UO'!AX118</f>
        <v>0</v>
      </c>
      <c r="W117" s="180">
        <f>IF(U117="COMPARTIR",'01-Mapa de riesgo-UO'!BA118, IF(U117=0, 0,$I$6))</f>
        <v>0</v>
      </c>
      <c r="X117" s="281"/>
      <c r="Y117" s="281"/>
      <c r="Z117" s="281"/>
      <c r="AA117" s="281"/>
      <c r="AB117" s="430"/>
    </row>
    <row r="118" spans="1:28" ht="65.25" hidden="1" customHeight="1" x14ac:dyDescent="0.2">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431" t="str">
        <f>'01-Mapa de riesgo-UO'!AT119</f>
        <v>LEVE</v>
      </c>
      <c r="J118" s="332" t="str">
        <f>'01-Mapa de riesgo-UO'!AU119</f>
        <v>Porcentaje de satisfacción de los estudiantes frente a la labor docente (evaluación de desempeño)</v>
      </c>
      <c r="K118" s="43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31" t="str">
        <f>'01-Mapa de riesgo-UO'!AR119</f>
        <v>ACEPTABLE</v>
      </c>
      <c r="S118" s="434" t="s">
        <v>2253</v>
      </c>
      <c r="T118" s="434"/>
      <c r="U118" s="283" t="str">
        <f>'01-Mapa de riesgo-UO'!AW119</f>
        <v>ASUMIR</v>
      </c>
      <c r="V118" s="283">
        <f>'01-Mapa de riesgo-UO'!AX119</f>
        <v>0</v>
      </c>
      <c r="W118" s="180">
        <f>IF(U118="COMPARTIR",'01-Mapa de riesgo-UO'!BA119, IF(U118=0, 0,$I$6))</f>
        <v>0</v>
      </c>
      <c r="X118" s="281"/>
      <c r="Y118" s="281"/>
      <c r="Z118" s="281"/>
      <c r="AA118" s="281"/>
      <c r="AB118" s="430" t="s">
        <v>2143</v>
      </c>
    </row>
    <row r="119" spans="1:28" ht="65.25" hidden="1" customHeight="1" x14ac:dyDescent="0.2">
      <c r="A119" s="324"/>
      <c r="B119" s="332"/>
      <c r="C119" s="402"/>
      <c r="D119" s="332"/>
      <c r="E119" s="332"/>
      <c r="F119" s="332"/>
      <c r="G119" s="52" t="str">
        <f>'01-Mapa de riesgo-UO'!I120</f>
        <v>Grupos de estudiantes superiores a las políticas institucionales de creación de grupos</v>
      </c>
      <c r="H119" s="332"/>
      <c r="I119" s="431"/>
      <c r="J119" s="332"/>
      <c r="K119" s="401"/>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31"/>
      <c r="S119" s="434" t="s">
        <v>2253</v>
      </c>
      <c r="T119" s="434"/>
      <c r="U119" s="283" t="str">
        <f>'01-Mapa de riesgo-UO'!AW120</f>
        <v>ASUMIR</v>
      </c>
      <c r="V119" s="283">
        <f>'01-Mapa de riesgo-UO'!AX120</f>
        <v>0</v>
      </c>
      <c r="W119" s="180">
        <f>IF(U119="COMPARTIR",'01-Mapa de riesgo-UO'!BA120, IF(U119=0, 0,$I$6))</f>
        <v>0</v>
      </c>
      <c r="X119" s="281"/>
      <c r="Y119" s="281"/>
      <c r="Z119" s="281"/>
      <c r="AA119" s="281"/>
      <c r="AB119" s="430"/>
    </row>
    <row r="120" spans="1:28" ht="65.25" hidden="1" customHeight="1" x14ac:dyDescent="0.2">
      <c r="A120" s="324"/>
      <c r="B120" s="332"/>
      <c r="C120" s="402"/>
      <c r="D120" s="332"/>
      <c r="E120" s="332"/>
      <c r="F120" s="332"/>
      <c r="G120" s="52">
        <f>'01-Mapa de riesgo-UO'!I121</f>
        <v>0</v>
      </c>
      <c r="H120" s="332"/>
      <c r="I120" s="431"/>
      <c r="J120" s="332"/>
      <c r="K120" s="401"/>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31"/>
      <c r="S120" s="399"/>
      <c r="T120" s="399"/>
      <c r="U120" s="283" t="str">
        <f>'01-Mapa de riesgo-UO'!AW121</f>
        <v>ASUMIR</v>
      </c>
      <c r="V120" s="283">
        <f>'01-Mapa de riesgo-UO'!AX121</f>
        <v>0</v>
      </c>
      <c r="W120" s="180">
        <f>IF(U120="COMPARTIR",'01-Mapa de riesgo-UO'!BA121, IF(U120=0, 0,$I$6))</f>
        <v>0</v>
      </c>
      <c r="X120" s="281"/>
      <c r="Y120" s="281"/>
      <c r="Z120" s="281"/>
      <c r="AA120" s="281"/>
      <c r="AB120" s="430"/>
    </row>
    <row r="121" spans="1:28" ht="65.25" hidden="1" customHeight="1" x14ac:dyDescent="0.2">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31"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73">
        <f>3349/4</f>
        <v>837.25</v>
      </c>
      <c r="L121" s="475"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31"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0" t="s">
        <v>2144</v>
      </c>
    </row>
    <row r="122" spans="1:28" ht="65.25" hidden="1" customHeight="1" x14ac:dyDescent="0.2">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431"/>
      <c r="J122" s="332"/>
      <c r="K122" s="440"/>
      <c r="L122" s="454"/>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31"/>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0"/>
    </row>
    <row r="123" spans="1:28" ht="65.25" hidden="1" customHeight="1" thickBot="1" x14ac:dyDescent="0.25">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431"/>
      <c r="J123" s="332"/>
      <c r="K123" s="471"/>
      <c r="L123" s="472"/>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31"/>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0"/>
    </row>
    <row r="124" spans="1:28" ht="65.25" hidden="1" customHeight="1" x14ac:dyDescent="0.2">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431" t="str">
        <f>'01-Mapa de riesgo-UO'!AT125</f>
        <v>LEVE</v>
      </c>
      <c r="J124" s="332" t="str">
        <f>'01-Mapa de riesgo-UO'!AU125</f>
        <v>Programas con registro calificado y reacreditación efectuado o en proceso</v>
      </c>
      <c r="K124" s="474">
        <v>1</v>
      </c>
      <c r="L124" s="469"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31"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0" t="s">
        <v>2144</v>
      </c>
    </row>
    <row r="125" spans="1:28" ht="65.25" hidden="1" customHeight="1" x14ac:dyDescent="0.2">
      <c r="A125" s="324"/>
      <c r="B125" s="332"/>
      <c r="C125" s="402"/>
      <c r="D125" s="332"/>
      <c r="E125" s="332"/>
      <c r="F125" s="332"/>
      <c r="G125" s="52" t="str">
        <f>'01-Mapa de riesgo-UO'!I126</f>
        <v>Ausencia de procesos de sistematización de las experiencias desde decanatura apoyado en direcciones</v>
      </c>
      <c r="H125" s="332"/>
      <c r="I125" s="431"/>
      <c r="J125" s="332"/>
      <c r="K125" s="440"/>
      <c r="L125" s="454"/>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31"/>
      <c r="S125" s="399" t="s">
        <v>2273</v>
      </c>
      <c r="T125" s="399"/>
      <c r="U125" s="283" t="str">
        <f>'01-Mapa de riesgo-UO'!AW126</f>
        <v>ASUMIR</v>
      </c>
      <c r="V125" s="283">
        <f>'01-Mapa de riesgo-UO'!AX126</f>
        <v>0</v>
      </c>
      <c r="W125" s="180">
        <f>IF(U125="COMPARTIR",'01-Mapa de riesgo-UO'!BA126, IF(U125=0, 0,$I$6))</f>
        <v>0</v>
      </c>
      <c r="X125" s="281"/>
      <c r="Y125" s="281"/>
      <c r="Z125" s="281"/>
      <c r="AA125" s="281"/>
      <c r="AB125" s="430"/>
    </row>
    <row r="126" spans="1:28" ht="65.25" hidden="1" customHeight="1" thickBot="1" x14ac:dyDescent="0.25">
      <c r="A126" s="324"/>
      <c r="B126" s="332"/>
      <c r="C126" s="402"/>
      <c r="D126" s="332"/>
      <c r="E126" s="332"/>
      <c r="F126" s="332"/>
      <c r="G126" s="52">
        <f>'01-Mapa de riesgo-UO'!I127</f>
        <v>0</v>
      </c>
      <c r="H126" s="332"/>
      <c r="I126" s="431"/>
      <c r="J126" s="332"/>
      <c r="K126" s="471"/>
      <c r="L126" s="472"/>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31"/>
      <c r="S126" s="399"/>
      <c r="T126" s="399"/>
      <c r="U126" s="283" t="str">
        <f>'01-Mapa de riesgo-UO'!AW127</f>
        <v>ASUMIR</v>
      </c>
      <c r="V126" s="283">
        <f>'01-Mapa de riesgo-UO'!AX127</f>
        <v>0</v>
      </c>
      <c r="W126" s="180">
        <f>IF(U126="COMPARTIR",'01-Mapa de riesgo-UO'!BA127, IF(U126=0, 0,$I$6))</f>
        <v>0</v>
      </c>
      <c r="X126" s="281"/>
      <c r="Y126" s="281"/>
      <c r="Z126" s="281"/>
      <c r="AA126" s="281"/>
      <c r="AB126" s="430"/>
    </row>
    <row r="127" spans="1:28" ht="65.25" hidden="1" customHeight="1" x14ac:dyDescent="0.2">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431" t="str">
        <f>'01-Mapa de riesgo-UO'!AT128</f>
        <v>LEVE</v>
      </c>
      <c r="J127" s="332" t="str">
        <f>'01-Mapa de riesgo-UO'!AU128</f>
        <v>Documentación de necesidad en crecimiento de planta y relación docente/estudiante</v>
      </c>
      <c r="K127" s="473">
        <f>(3349/43)</f>
        <v>77.883720930232556</v>
      </c>
      <c r="L127" s="469"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31" t="str">
        <f>'01-Mapa de riesgo-UO'!AR128</f>
        <v>FUERTE</v>
      </c>
      <c r="S127" s="441" t="s">
        <v>2274</v>
      </c>
      <c r="T127" s="442"/>
      <c r="U127" s="283" t="str">
        <f>'01-Mapa de riesgo-UO'!AW128</f>
        <v>ASUMIR</v>
      </c>
      <c r="V127" s="283">
        <f>'01-Mapa de riesgo-UO'!AX128</f>
        <v>0</v>
      </c>
      <c r="W127" s="180">
        <f>IF(U127="COMPARTIR",'01-Mapa de riesgo-UO'!BA128, IF(U127=0, 0,$I$6))</f>
        <v>0</v>
      </c>
      <c r="X127" s="281"/>
      <c r="Y127" s="281"/>
      <c r="Z127" s="281"/>
      <c r="AA127" s="281"/>
      <c r="AB127" s="430" t="s">
        <v>2143</v>
      </c>
    </row>
    <row r="128" spans="1:28" ht="65.25" hidden="1" customHeight="1" x14ac:dyDescent="0.2">
      <c r="A128" s="324"/>
      <c r="B128" s="332"/>
      <c r="C128" s="402"/>
      <c r="D128" s="332"/>
      <c r="E128" s="332"/>
      <c r="F128" s="332"/>
      <c r="G128" s="52" t="str">
        <f>'01-Mapa de riesgo-UO'!I129</f>
        <v>Ausencia de procesos de sistematización de las experiencias desde decanatura apoyado en direcciones</v>
      </c>
      <c r="H128" s="332"/>
      <c r="I128" s="431"/>
      <c r="J128" s="332"/>
      <c r="K128" s="440"/>
      <c r="L128" s="454"/>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31"/>
      <c r="S128" s="441" t="s">
        <v>2275</v>
      </c>
      <c r="T128" s="442"/>
      <c r="U128" s="283" t="str">
        <f>'01-Mapa de riesgo-UO'!AW129</f>
        <v>ASUMIR</v>
      </c>
      <c r="V128" s="283">
        <f>'01-Mapa de riesgo-UO'!AX129</f>
        <v>0</v>
      </c>
      <c r="W128" s="180">
        <f>IF(U128="COMPARTIR",'01-Mapa de riesgo-UO'!BA129, IF(U128=0, 0,$I$6))</f>
        <v>0</v>
      </c>
      <c r="X128" s="281"/>
      <c r="Y128" s="281"/>
      <c r="Z128" s="281"/>
      <c r="AA128" s="281"/>
      <c r="AB128" s="430"/>
    </row>
    <row r="129" spans="1:28" ht="65.25" hidden="1" customHeight="1" thickBot="1" x14ac:dyDescent="0.25">
      <c r="A129" s="324"/>
      <c r="B129" s="332"/>
      <c r="C129" s="402"/>
      <c r="D129" s="332"/>
      <c r="E129" s="332"/>
      <c r="F129" s="332"/>
      <c r="G129" s="52">
        <f>'01-Mapa de riesgo-UO'!I130</f>
        <v>0</v>
      </c>
      <c r="H129" s="332"/>
      <c r="I129" s="431"/>
      <c r="J129" s="332"/>
      <c r="K129" s="471"/>
      <c r="L129" s="472"/>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31"/>
      <c r="S129" s="441"/>
      <c r="T129" s="442"/>
      <c r="U129" s="283" t="str">
        <f>'01-Mapa de riesgo-UO'!AW130</f>
        <v>ASUMIR</v>
      </c>
      <c r="V129" s="283">
        <f>'01-Mapa de riesgo-UO'!AX130</f>
        <v>0</v>
      </c>
      <c r="W129" s="180">
        <f>IF(U129="COMPARTIR",'01-Mapa de riesgo-UO'!BA130, IF(U129=0, 0,$I$6))</f>
        <v>0</v>
      </c>
      <c r="X129" s="281"/>
      <c r="Y129" s="281"/>
      <c r="Z129" s="281"/>
      <c r="AA129" s="281"/>
      <c r="AB129" s="430"/>
    </row>
    <row r="130" spans="1:28" ht="65.25" hidden="1" customHeight="1" x14ac:dyDescent="0.2">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431" t="str">
        <f>'01-Mapa de riesgo-UO'!AT131</f>
        <v>LEVE</v>
      </c>
      <c r="J130" s="332" t="str">
        <f>'01-Mapa de riesgo-UO'!AU131</f>
        <v>Porcentaje de deserción en cada uno de los programas</v>
      </c>
      <c r="K130" s="470">
        <v>7.7600000000000002E-2</v>
      </c>
      <c r="L130" s="469"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31" t="str">
        <f>'01-Mapa de riesgo-UO'!AR131</f>
        <v>ACEPTABLE</v>
      </c>
      <c r="S130" s="441" t="s">
        <v>2276</v>
      </c>
      <c r="T130" s="442"/>
      <c r="U130" s="283" t="str">
        <f>'01-Mapa de riesgo-UO'!AW131</f>
        <v>ASUMIR</v>
      </c>
      <c r="V130" s="283">
        <f>'01-Mapa de riesgo-UO'!AX131</f>
        <v>0</v>
      </c>
      <c r="W130" s="180">
        <f>IF(U130="COMPARTIR",'01-Mapa de riesgo-UO'!BA131, IF(U130=0, 0,$I$6))</f>
        <v>0</v>
      </c>
      <c r="X130" s="281"/>
      <c r="Y130" s="281"/>
      <c r="Z130" s="281"/>
      <c r="AA130" s="281"/>
      <c r="AB130" s="430" t="s">
        <v>2143</v>
      </c>
    </row>
    <row r="131" spans="1:28" ht="65.25" hidden="1" customHeight="1" x14ac:dyDescent="0.2">
      <c r="A131" s="324"/>
      <c r="B131" s="332"/>
      <c r="C131" s="402"/>
      <c r="D131" s="332"/>
      <c r="E131" s="332"/>
      <c r="F131" s="332"/>
      <c r="G131" s="52" t="str">
        <f>'01-Mapa de riesgo-UO'!I132</f>
        <v>La falta de acompañamiento hacia los estudiantes facilita la deserción por fallas académicas, desconocimiento de procesos</v>
      </c>
      <c r="H131" s="332"/>
      <c r="I131" s="431"/>
      <c r="J131" s="332"/>
      <c r="K131" s="440"/>
      <c r="L131" s="454"/>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31"/>
      <c r="S131" s="441" t="s">
        <v>2277</v>
      </c>
      <c r="T131" s="442"/>
      <c r="U131" s="283" t="str">
        <f>'01-Mapa de riesgo-UO'!AW132</f>
        <v>ASUMIR</v>
      </c>
      <c r="V131" s="283">
        <f>'01-Mapa de riesgo-UO'!AX132</f>
        <v>0</v>
      </c>
      <c r="W131" s="180">
        <f>IF(U131="COMPARTIR",'01-Mapa de riesgo-UO'!BA132, IF(U131=0, 0,$I$6))</f>
        <v>0</v>
      </c>
      <c r="X131" s="281"/>
      <c r="Y131" s="281"/>
      <c r="Z131" s="281"/>
      <c r="AA131" s="281"/>
      <c r="AB131" s="430"/>
    </row>
    <row r="132" spans="1:28" ht="65.25" hidden="1" customHeight="1" thickBot="1" x14ac:dyDescent="0.25">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431"/>
      <c r="J132" s="332"/>
      <c r="K132" s="471"/>
      <c r="L132" s="472"/>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31"/>
      <c r="S132" s="441" t="s">
        <v>2278</v>
      </c>
      <c r="T132" s="442"/>
      <c r="U132" s="283" t="str">
        <f>'01-Mapa de riesgo-UO'!AW133</f>
        <v>ASUMIR</v>
      </c>
      <c r="V132" s="283">
        <f>'01-Mapa de riesgo-UO'!AX133</f>
        <v>0</v>
      </c>
      <c r="W132" s="180">
        <f>IF(U132="COMPARTIR",'01-Mapa de riesgo-UO'!BA133, IF(U132=0, 0,$I$6))</f>
        <v>0</v>
      </c>
      <c r="X132" s="281"/>
      <c r="Y132" s="281"/>
      <c r="Z132" s="281"/>
      <c r="AA132" s="281"/>
      <c r="AB132" s="430"/>
    </row>
    <row r="133" spans="1:28" ht="65.25" hidden="1"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31" t="str">
        <f>'01-Mapa de riesgo-UO'!AT134</f>
        <v>MODERADO</v>
      </c>
      <c r="J133" s="332" t="str">
        <f>'01-Mapa de riesgo-UO'!AU134</f>
        <v>Promedio de escenarios (eventos) de participación regional</v>
      </c>
      <c r="K133" s="468">
        <v>8</v>
      </c>
      <c r="L133" s="469"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31" t="str">
        <f>'01-Mapa de riesgo-UO'!AR134</f>
        <v>ACEPTABLE</v>
      </c>
      <c r="S133" s="441" t="s">
        <v>2279</v>
      </c>
      <c r="T133" s="442"/>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0" t="s">
        <v>2143</v>
      </c>
    </row>
    <row r="134" spans="1:28" ht="65.2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431"/>
      <c r="J134" s="332"/>
      <c r="K134" s="440"/>
      <c r="L134" s="454"/>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31"/>
      <c r="S134" s="441" t="s">
        <v>2280</v>
      </c>
      <c r="T134" s="442"/>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0"/>
    </row>
    <row r="135" spans="1:28" ht="65.2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431"/>
      <c r="J135" s="332"/>
      <c r="K135" s="433"/>
      <c r="L135" s="434"/>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31"/>
      <c r="S135" s="441" t="s">
        <v>2281</v>
      </c>
      <c r="T135" s="442"/>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0"/>
    </row>
    <row r="136" spans="1:28" ht="65.2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31" t="str">
        <f>'01-Mapa de riesgo-UO'!AT137</f>
        <v>MODERADO</v>
      </c>
      <c r="J136" s="332" t="str">
        <f>'01-Mapa de riesgo-UO'!AU137</f>
        <v xml:space="preserve"># de solicitudes que sean de ordenación del gasto que supere los limites establecidos por el reglamento </v>
      </c>
      <c r="K136" s="404">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31" t="str">
        <f>'01-Mapa de riesgo-UO'!AR137</f>
        <v>ACEPTABLE</v>
      </c>
      <c r="S136" s="441" t="s">
        <v>2282</v>
      </c>
      <c r="T136" s="442"/>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0" t="s">
        <v>2144</v>
      </c>
    </row>
    <row r="137" spans="1:28" ht="65.25" hidden="1" customHeight="1" x14ac:dyDescent="0.2">
      <c r="A137" s="324"/>
      <c r="B137" s="332"/>
      <c r="C137" s="402"/>
      <c r="D137" s="332"/>
      <c r="E137" s="332"/>
      <c r="F137" s="332"/>
      <c r="G137" s="52">
        <f>'01-Mapa de riesgo-UO'!I138</f>
        <v>0</v>
      </c>
      <c r="H137" s="332"/>
      <c r="I137" s="431"/>
      <c r="J137" s="332"/>
      <c r="K137" s="401"/>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31"/>
      <c r="S137" s="441"/>
      <c r="T137" s="442"/>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0"/>
    </row>
    <row r="138" spans="1:28" ht="65.25" hidden="1" customHeight="1" x14ac:dyDescent="0.2">
      <c r="A138" s="324"/>
      <c r="B138" s="332"/>
      <c r="C138" s="402"/>
      <c r="D138" s="332"/>
      <c r="E138" s="332"/>
      <c r="F138" s="332"/>
      <c r="G138" s="52">
        <f>'01-Mapa de riesgo-UO'!I139</f>
        <v>0</v>
      </c>
      <c r="H138" s="332"/>
      <c r="I138" s="431"/>
      <c r="J138" s="332"/>
      <c r="K138" s="401"/>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31"/>
      <c r="S138" s="441"/>
      <c r="T138" s="442"/>
      <c r="U138" s="283">
        <f>'01-Mapa de riesgo-UO'!AW139</f>
        <v>0</v>
      </c>
      <c r="V138" s="283">
        <f>'01-Mapa de riesgo-UO'!AX139</f>
        <v>0</v>
      </c>
      <c r="W138" s="180">
        <f>IF(U138="COMPARTIR",'01-Mapa de riesgo-UO'!BA139, IF(U138=0, 0,$I$6))</f>
        <v>0</v>
      </c>
      <c r="X138" s="281"/>
      <c r="Y138" s="281"/>
      <c r="Z138" s="281"/>
      <c r="AA138" s="281"/>
      <c r="AB138" s="430"/>
    </row>
    <row r="139" spans="1:28" ht="65.25" hidden="1"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431" t="str">
        <f>'01-Mapa de riesgo-UO'!AT140</f>
        <v>MODERADO</v>
      </c>
      <c r="J139" s="332" t="str">
        <f>'01-Mapa de riesgo-UO'!AU140</f>
        <v>N° de cohortes aperturadas anualmente por programa académico</v>
      </c>
      <c r="K139" s="424">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31"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0" t="s">
        <v>2143</v>
      </c>
    </row>
    <row r="140" spans="1:28" ht="65.25" hidden="1" customHeight="1" x14ac:dyDescent="0.2">
      <c r="A140" s="324"/>
      <c r="B140" s="332"/>
      <c r="C140" s="402"/>
      <c r="D140" s="332"/>
      <c r="E140" s="332"/>
      <c r="F140" s="332"/>
      <c r="G140" s="52" t="str">
        <f>'01-Mapa de riesgo-UO'!I141</f>
        <v>No inscripción de estudiantes Externos</v>
      </c>
      <c r="H140" s="332"/>
      <c r="I140" s="431"/>
      <c r="J140" s="332"/>
      <c r="K140" s="401"/>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31"/>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0"/>
    </row>
    <row r="141" spans="1:28" ht="65.25" hidden="1" customHeight="1" x14ac:dyDescent="0.2">
      <c r="A141" s="324"/>
      <c r="B141" s="332"/>
      <c r="C141" s="402"/>
      <c r="D141" s="332"/>
      <c r="E141" s="332"/>
      <c r="F141" s="332"/>
      <c r="G141" s="52" t="str">
        <f>'01-Mapa de riesgo-UO'!I142</f>
        <v>No inscripción de estudiantes internos (pregrados)</v>
      </c>
      <c r="H141" s="332"/>
      <c r="I141" s="431"/>
      <c r="J141" s="332"/>
      <c r="K141" s="401"/>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31"/>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0"/>
    </row>
    <row r="142" spans="1:28" s="176" customFormat="1" ht="65.2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467" t="str">
        <f>'01-Mapa de riesgo-UO'!AT143</f>
        <v>MODERADO</v>
      </c>
      <c r="J142" s="342" t="str">
        <f>'01-Mapa de riesgo-UO'!AU143</f>
        <v>N° de aplicativos de Sistemas de Información que presentan fallas durante el semestre</v>
      </c>
      <c r="K142" s="424">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7"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0" t="s">
        <v>2143</v>
      </c>
    </row>
    <row r="143" spans="1:28" s="176" customFormat="1" ht="65.25" hidden="1" customHeight="1" x14ac:dyDescent="0.2">
      <c r="A143" s="337"/>
      <c r="B143" s="342"/>
      <c r="C143" s="423"/>
      <c r="D143" s="342"/>
      <c r="E143" s="342"/>
      <c r="F143" s="342"/>
      <c r="G143" s="175" t="str">
        <f>'01-Mapa de riesgo-UO'!I144</f>
        <v xml:space="preserve">Fallas en  los sistemas de información </v>
      </c>
      <c r="H143" s="342"/>
      <c r="I143" s="467"/>
      <c r="J143" s="342"/>
      <c r="K143" s="401"/>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7"/>
      <c r="S143" s="399" t="s">
        <v>2299</v>
      </c>
      <c r="T143" s="399"/>
      <c r="U143" s="283">
        <f>'01-Mapa de riesgo-UO'!AW144</f>
        <v>0</v>
      </c>
      <c r="V143" s="283">
        <f>'01-Mapa de riesgo-UO'!AX144</f>
        <v>0</v>
      </c>
      <c r="W143" s="180">
        <f>IF(U143="COMPARTIR",'01-Mapa de riesgo-UO'!BA144, IF(U143=0, 0,$I$6))</f>
        <v>0</v>
      </c>
      <c r="X143" s="281"/>
      <c r="Y143" s="281"/>
      <c r="Z143" s="281"/>
      <c r="AA143" s="281"/>
      <c r="AB143" s="430"/>
    </row>
    <row r="144" spans="1:28" s="176" customFormat="1" ht="65.25" hidden="1" customHeight="1" x14ac:dyDescent="0.2">
      <c r="A144" s="337"/>
      <c r="B144" s="342"/>
      <c r="C144" s="423"/>
      <c r="D144" s="342"/>
      <c r="E144" s="342"/>
      <c r="F144" s="342"/>
      <c r="G144" s="175" t="str">
        <f>'01-Mapa de riesgo-UO'!I145</f>
        <v>Demora en la asignación de usuarios</v>
      </c>
      <c r="H144" s="342"/>
      <c r="I144" s="467"/>
      <c r="J144" s="342"/>
      <c r="K144" s="401"/>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7"/>
      <c r="S144" s="399" t="s">
        <v>2300</v>
      </c>
      <c r="T144" s="399"/>
      <c r="U144" s="283">
        <f>'01-Mapa de riesgo-UO'!AW145</f>
        <v>0</v>
      </c>
      <c r="V144" s="283">
        <f>'01-Mapa de riesgo-UO'!AX145</f>
        <v>0</v>
      </c>
      <c r="W144" s="180">
        <f>IF(U144="COMPARTIR",'01-Mapa de riesgo-UO'!BA145, IF(U144=0, 0,$I$6))</f>
        <v>0</v>
      </c>
      <c r="X144" s="281"/>
      <c r="Y144" s="281"/>
      <c r="Z144" s="281"/>
      <c r="AA144" s="281"/>
      <c r="AB144" s="430"/>
    </row>
    <row r="145" spans="1:28" ht="65.25" hidden="1"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431" t="str">
        <f>'01-Mapa de riesgo-UO'!AT146</f>
        <v>MODERADO</v>
      </c>
      <c r="J145" s="332" t="str">
        <f>'01-Mapa de riesgo-UO'!AU146</f>
        <v>N° de asginaturas sin asignación de salón o sala de cómputo durante todo el semestre</v>
      </c>
      <c r="K145" s="424">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31"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0" t="s">
        <v>2143</v>
      </c>
    </row>
    <row r="146" spans="1:28" ht="65.25" hidden="1" customHeight="1" x14ac:dyDescent="0.2">
      <c r="A146" s="324"/>
      <c r="B146" s="332"/>
      <c r="C146" s="402"/>
      <c r="D146" s="332"/>
      <c r="E146" s="332"/>
      <c r="F146" s="332"/>
      <c r="G146" s="52" t="str">
        <f>'01-Mapa de riesgo-UO'!I147</f>
        <v>Asignación de salas de cómputo demorado</v>
      </c>
      <c r="H146" s="332"/>
      <c r="I146" s="431"/>
      <c r="J146" s="332"/>
      <c r="K146" s="401"/>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31"/>
      <c r="S146" s="399" t="s">
        <v>2302</v>
      </c>
      <c r="T146" s="399"/>
      <c r="U146" s="283">
        <f>'01-Mapa de riesgo-UO'!AW147</f>
        <v>0</v>
      </c>
      <c r="V146" s="283">
        <f>'01-Mapa de riesgo-UO'!AX147</f>
        <v>0</v>
      </c>
      <c r="W146" s="180">
        <f>IF(U146="COMPARTIR",'01-Mapa de riesgo-UO'!BA147, IF(U146=0, 0,$I$6))</f>
        <v>0</v>
      </c>
      <c r="X146" s="281"/>
      <c r="Y146" s="281"/>
      <c r="Z146" s="281"/>
      <c r="AA146" s="281"/>
      <c r="AB146" s="430"/>
    </row>
    <row r="147" spans="1:28" ht="65.25" hidden="1" customHeight="1" x14ac:dyDescent="0.2">
      <c r="A147" s="324"/>
      <c r="B147" s="332"/>
      <c r="C147" s="402"/>
      <c r="D147" s="332"/>
      <c r="E147" s="332"/>
      <c r="F147" s="332"/>
      <c r="G147" s="52" t="str">
        <f>'01-Mapa de riesgo-UO'!I148</f>
        <v>Falta de parametrización de las necesides de salones de computo</v>
      </c>
      <c r="H147" s="332"/>
      <c r="I147" s="431"/>
      <c r="J147" s="332"/>
      <c r="K147" s="401"/>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31"/>
      <c r="S147" s="399" t="s">
        <v>2788</v>
      </c>
      <c r="T147" s="399"/>
      <c r="U147" s="283">
        <f>'01-Mapa de riesgo-UO'!AW148</f>
        <v>0</v>
      </c>
      <c r="V147" s="283">
        <f>'01-Mapa de riesgo-UO'!AX148</f>
        <v>0</v>
      </c>
      <c r="W147" s="180">
        <f>IF(U147="COMPARTIR",'01-Mapa de riesgo-UO'!BA148, IF(U147=0, 0,$I$6))</f>
        <v>0</v>
      </c>
      <c r="X147" s="281"/>
      <c r="Y147" s="281"/>
      <c r="Z147" s="281"/>
      <c r="AA147" s="281"/>
      <c r="AB147" s="430"/>
    </row>
    <row r="148" spans="1:28" ht="65.25" hidden="1"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431" t="str">
        <f>'01-Mapa de riesgo-UO'!AT149</f>
        <v>MODERADO</v>
      </c>
      <c r="J148" s="332" t="str">
        <f>'01-Mapa de riesgo-UO'!AU149</f>
        <v xml:space="preserve">Numero de Programas sin RRC /Total de programas*100 </v>
      </c>
      <c r="K148" s="404">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31"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0" t="s">
        <v>2144</v>
      </c>
    </row>
    <row r="149" spans="1:28" ht="65.2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431"/>
      <c r="J149" s="332"/>
      <c r="K149" s="401"/>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31"/>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0"/>
    </row>
    <row r="150" spans="1:28" ht="65.25" hidden="1" customHeight="1" x14ac:dyDescent="0.2">
      <c r="A150" s="324"/>
      <c r="B150" s="332"/>
      <c r="C150" s="402"/>
      <c r="D150" s="332"/>
      <c r="E150" s="332"/>
      <c r="F150" s="332"/>
      <c r="G150" s="52">
        <f>'01-Mapa de riesgo-UO'!I151</f>
        <v>0</v>
      </c>
      <c r="H150" s="332"/>
      <c r="I150" s="431"/>
      <c r="J150" s="332"/>
      <c r="K150" s="401"/>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31"/>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0"/>
    </row>
    <row r="151" spans="1:28" ht="65.25" hidden="1"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431" t="str">
        <f>'01-Mapa de riesgo-UO'!AT152</f>
        <v>LEVE</v>
      </c>
      <c r="J151" s="332" t="str">
        <f>'01-Mapa de riesgo-UO'!AU152</f>
        <v>Número de programas sin RA / Total de programas acreditados *100</v>
      </c>
      <c r="K151" s="404">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31"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0" t="s">
        <v>2144</v>
      </c>
    </row>
    <row r="152" spans="1:28" ht="65.2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431"/>
      <c r="J152" s="332"/>
      <c r="K152" s="401"/>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31"/>
      <c r="S152" s="399" t="s">
        <v>2314</v>
      </c>
      <c r="T152" s="399"/>
      <c r="U152" s="283" t="str">
        <f>'01-Mapa de riesgo-UO'!AW153</f>
        <v>ASUMIR</v>
      </c>
      <c r="V152" s="283">
        <f>'01-Mapa de riesgo-UO'!AX153</f>
        <v>0</v>
      </c>
      <c r="W152" s="180">
        <f>IF(U152="COMPARTIR",'01-Mapa de riesgo-UO'!BA153, IF(U152=0, 0,$I$6))</f>
        <v>0</v>
      </c>
      <c r="X152" s="281"/>
      <c r="Y152" s="281"/>
      <c r="Z152" s="281"/>
      <c r="AA152" s="281"/>
      <c r="AB152" s="430"/>
    </row>
    <row r="153" spans="1:28" ht="65.25" hidden="1" customHeight="1" x14ac:dyDescent="0.2">
      <c r="A153" s="324"/>
      <c r="B153" s="332"/>
      <c r="C153" s="402"/>
      <c r="D153" s="332"/>
      <c r="E153" s="332"/>
      <c r="F153" s="332"/>
      <c r="G153" s="52" t="str">
        <f>'01-Mapa de riesgo-UO'!I154</f>
        <v>Formulación  y seguimiento inadecuados a los  planes de mejoramiento</v>
      </c>
      <c r="H153" s="332"/>
      <c r="I153" s="431"/>
      <c r="J153" s="332"/>
      <c r="K153" s="401"/>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31"/>
      <c r="S153" s="399" t="s">
        <v>2314</v>
      </c>
      <c r="T153" s="399"/>
      <c r="U153" s="283" t="str">
        <f>'01-Mapa de riesgo-UO'!AW154</f>
        <v>ASUMIR</v>
      </c>
      <c r="V153" s="283">
        <f>'01-Mapa de riesgo-UO'!AX154</f>
        <v>0</v>
      </c>
      <c r="W153" s="180">
        <f>IF(U153="COMPARTIR",'01-Mapa de riesgo-UO'!BA154, IF(U153=0, 0,$I$6))</f>
        <v>0</v>
      </c>
      <c r="X153" s="281"/>
      <c r="Y153" s="281"/>
      <c r="Z153" s="281"/>
      <c r="AA153" s="281"/>
      <c r="AB153" s="430"/>
    </row>
    <row r="154" spans="1:28" ht="65.2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431" t="str">
        <f>'01-Mapa de riesgo-UO'!AT155</f>
        <v>LEVE</v>
      </c>
      <c r="J154" s="332" t="str">
        <f>'01-Mapa de riesgo-UO'!AU155</f>
        <v>N° de grupos de investigación que bajan de categoria / N°Total de grupos categorizados en MinCiencias</v>
      </c>
      <c r="K154" s="404">
        <v>0</v>
      </c>
      <c r="L154" s="400"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31"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0" t="s">
        <v>2144</v>
      </c>
    </row>
    <row r="155" spans="1:28" ht="65.25" hidden="1" customHeight="1" x14ac:dyDescent="0.2">
      <c r="A155" s="324"/>
      <c r="B155" s="332"/>
      <c r="C155" s="402"/>
      <c r="D155" s="332"/>
      <c r="E155" s="332"/>
      <c r="F155" s="332"/>
      <c r="G155" s="52" t="str">
        <f>'01-Mapa de riesgo-UO'!I156</f>
        <v>Pocos  recursos para el proceso de investigación</v>
      </c>
      <c r="H155" s="332"/>
      <c r="I155" s="431"/>
      <c r="J155" s="332"/>
      <c r="K155" s="401"/>
      <c r="L155" s="400"/>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31"/>
      <c r="S155" s="399" t="s">
        <v>2314</v>
      </c>
      <c r="T155" s="399"/>
      <c r="U155" s="283" t="str">
        <f>'01-Mapa de riesgo-UO'!AW156</f>
        <v>ASUMIR</v>
      </c>
      <c r="V155" s="283">
        <f>'01-Mapa de riesgo-UO'!AX156</f>
        <v>0</v>
      </c>
      <c r="W155" s="180">
        <f>IF(U155="COMPARTIR",'01-Mapa de riesgo-UO'!BA156, IF(U155=0, 0,$I$6))</f>
        <v>0</v>
      </c>
      <c r="X155" s="281"/>
      <c r="Y155" s="281"/>
      <c r="Z155" s="281"/>
      <c r="AA155" s="281"/>
      <c r="AB155" s="430"/>
    </row>
    <row r="156" spans="1:28" ht="65.2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431"/>
      <c r="J156" s="332"/>
      <c r="K156" s="401"/>
      <c r="L156" s="400"/>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31"/>
      <c r="S156" s="399"/>
      <c r="T156" s="399"/>
      <c r="U156" s="283" t="str">
        <f>'01-Mapa de riesgo-UO'!AW157</f>
        <v>ASUMIR</v>
      </c>
      <c r="V156" s="283">
        <f>'01-Mapa de riesgo-UO'!AX157</f>
        <v>0</v>
      </c>
      <c r="W156" s="180">
        <f>IF(U156="COMPARTIR",'01-Mapa de riesgo-UO'!BA157, IF(U156=0, 0,$I$6))</f>
        <v>0</v>
      </c>
      <c r="X156" s="281"/>
      <c r="Y156" s="281"/>
      <c r="Z156" s="281"/>
      <c r="AA156" s="281"/>
      <c r="AB156" s="430"/>
    </row>
    <row r="157" spans="1:28" ht="65.25" hidden="1"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431" t="str">
        <f>'01-Mapa de riesgo-UO'!AT158</f>
        <v>LEVE</v>
      </c>
      <c r="J157" s="332" t="str">
        <f>'01-Mapa de riesgo-UO'!AU158</f>
        <v>No informes con pérdida de la imparcialidad/ No informes expedidos por el laboratorio</v>
      </c>
      <c r="K157" s="408">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31"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3" t="s">
        <v>2149</v>
      </c>
    </row>
    <row r="158" spans="1:28" ht="65.25" hidden="1" customHeight="1" x14ac:dyDescent="0.2">
      <c r="A158" s="324"/>
      <c r="B158" s="332"/>
      <c r="C158" s="402"/>
      <c r="D158" s="332"/>
      <c r="E158" s="332"/>
      <c r="F158" s="332"/>
      <c r="G158" s="52" t="str">
        <f>'01-Mapa de riesgo-UO'!I159</f>
        <v>Orden de un superior sobre el resultado del ensayo / calibración</v>
      </c>
      <c r="H158" s="332"/>
      <c r="I158" s="431"/>
      <c r="J158" s="332"/>
      <c r="K158" s="405"/>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31"/>
      <c r="S158" s="399"/>
      <c r="T158" s="399"/>
      <c r="U158" s="283" t="str">
        <f>'01-Mapa de riesgo-UO'!AW159</f>
        <v>ASUMIR</v>
      </c>
      <c r="V158" s="283">
        <f>'01-Mapa de riesgo-UO'!AX159</f>
        <v>0</v>
      </c>
      <c r="W158" s="180">
        <f>IF(U158="COMPARTIR",'01-Mapa de riesgo-UO'!BA159, IF(U158=0, 0,$I$6))</f>
        <v>0</v>
      </c>
      <c r="X158" s="281"/>
      <c r="Y158" s="281"/>
      <c r="Z158" s="281"/>
      <c r="AA158" s="281"/>
      <c r="AB158" s="453"/>
    </row>
    <row r="159" spans="1:28" ht="65.25" hidden="1" customHeight="1" x14ac:dyDescent="0.2">
      <c r="A159" s="324"/>
      <c r="B159" s="332"/>
      <c r="C159" s="402"/>
      <c r="D159" s="332"/>
      <c r="E159" s="332"/>
      <c r="F159" s="332"/>
      <c r="G159" s="52">
        <f>'01-Mapa de riesgo-UO'!I160</f>
        <v>0</v>
      </c>
      <c r="H159" s="332"/>
      <c r="I159" s="431"/>
      <c r="J159" s="332"/>
      <c r="K159" s="405"/>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31"/>
      <c r="S159" s="399"/>
      <c r="T159" s="399"/>
      <c r="U159" s="283" t="str">
        <f>'01-Mapa de riesgo-UO'!AW160</f>
        <v>ASUMIR</v>
      </c>
      <c r="V159" s="283">
        <f>'01-Mapa de riesgo-UO'!AX160</f>
        <v>0</v>
      </c>
      <c r="W159" s="180">
        <f>IF(U159="COMPARTIR",'01-Mapa de riesgo-UO'!BA160, IF(U159=0, 0,$I$6))</f>
        <v>0</v>
      </c>
      <c r="X159" s="281"/>
      <c r="Y159" s="281"/>
      <c r="Z159" s="281"/>
      <c r="AA159" s="281"/>
      <c r="AB159" s="453"/>
    </row>
    <row r="160" spans="1:28" ht="65.25" hidden="1"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431" t="str">
        <f>'01-Mapa de riesgo-UO'!AT161</f>
        <v>LEVE</v>
      </c>
      <c r="J160" s="332" t="str">
        <f>'01-Mapa de riesgo-UO'!AU161</f>
        <v xml:space="preserve">No veces en que las instalaciones fueron inadecuadas para la realización del ensayo </v>
      </c>
      <c r="K160" s="408">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31"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3" t="s">
        <v>2149</v>
      </c>
    </row>
    <row r="161" spans="1:28" ht="65.25" hidden="1" customHeight="1" x14ac:dyDescent="0.2">
      <c r="A161" s="324"/>
      <c r="B161" s="332"/>
      <c r="C161" s="402"/>
      <c r="D161" s="332"/>
      <c r="E161" s="332"/>
      <c r="F161" s="332"/>
      <c r="G161" s="52">
        <f>'01-Mapa de riesgo-UO'!I162</f>
        <v>0</v>
      </c>
      <c r="H161" s="332"/>
      <c r="I161" s="431"/>
      <c r="J161" s="332"/>
      <c r="K161" s="405"/>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31"/>
      <c r="S161" s="399" t="s">
        <v>2796</v>
      </c>
      <c r="T161" s="399"/>
      <c r="U161" s="283" t="str">
        <f>'01-Mapa de riesgo-UO'!AW162</f>
        <v>ASUMIR</v>
      </c>
      <c r="V161" s="283">
        <f>'01-Mapa de riesgo-UO'!AX162</f>
        <v>0</v>
      </c>
      <c r="W161" s="180">
        <f>IF(U161="COMPARTIR",'01-Mapa de riesgo-UO'!BA162, IF(U161=0, 0,$I$6))</f>
        <v>0</v>
      </c>
      <c r="X161" s="281"/>
      <c r="Y161" s="281"/>
      <c r="Z161" s="281"/>
      <c r="AA161" s="281"/>
      <c r="AB161" s="453"/>
    </row>
    <row r="162" spans="1:28" ht="65.25" hidden="1" customHeight="1" x14ac:dyDescent="0.2">
      <c r="A162" s="324"/>
      <c r="B162" s="332"/>
      <c r="C162" s="402"/>
      <c r="D162" s="332"/>
      <c r="E162" s="332"/>
      <c r="F162" s="332"/>
      <c r="G162" s="52">
        <f>'01-Mapa de riesgo-UO'!I163</f>
        <v>0</v>
      </c>
      <c r="H162" s="332"/>
      <c r="I162" s="431"/>
      <c r="J162" s="332"/>
      <c r="K162" s="405"/>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31"/>
      <c r="S162" s="399" t="s">
        <v>2796</v>
      </c>
      <c r="T162" s="399"/>
      <c r="U162" s="283" t="str">
        <f>'01-Mapa de riesgo-UO'!AW163</f>
        <v>ASUMIR</v>
      </c>
      <c r="V162" s="283">
        <f>'01-Mapa de riesgo-UO'!AX163</f>
        <v>0</v>
      </c>
      <c r="W162" s="180">
        <f>IF(U162="COMPARTIR",'01-Mapa de riesgo-UO'!BA163, IF(U162=0, 0,$I$6))</f>
        <v>0</v>
      </c>
      <c r="X162" s="281"/>
      <c r="Y162" s="281"/>
      <c r="Z162" s="281"/>
      <c r="AA162" s="281"/>
      <c r="AB162" s="453"/>
    </row>
    <row r="163" spans="1:28" ht="65.25" hidden="1"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431" t="str">
        <f>'01-Mapa de riesgo-UO'!AT164</f>
        <v>MODERADO</v>
      </c>
      <c r="J163" s="332" t="str">
        <f>'01-Mapa de riesgo-UO'!AU164</f>
        <v>% de cumplimiento del plan de calibración, verificación y mantenimiento</v>
      </c>
      <c r="K163" s="408">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31"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3" t="s">
        <v>2149</v>
      </c>
    </row>
    <row r="164" spans="1:28" ht="65.25" hidden="1" customHeight="1" x14ac:dyDescent="0.2">
      <c r="A164" s="324"/>
      <c r="B164" s="332"/>
      <c r="C164" s="402"/>
      <c r="D164" s="332"/>
      <c r="E164" s="332"/>
      <c r="F164" s="332"/>
      <c r="G164" s="52">
        <f>'01-Mapa de riesgo-UO'!I165</f>
        <v>0</v>
      </c>
      <c r="H164" s="332"/>
      <c r="I164" s="431"/>
      <c r="J164" s="332"/>
      <c r="K164" s="405"/>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31"/>
      <c r="S164" s="399" t="s">
        <v>2796</v>
      </c>
      <c r="T164" s="399"/>
      <c r="U164" s="283">
        <f>'01-Mapa de riesgo-UO'!AW165</f>
        <v>0</v>
      </c>
      <c r="V164" s="283">
        <f>'01-Mapa de riesgo-UO'!AX165</f>
        <v>0</v>
      </c>
      <c r="W164" s="180">
        <f>IF(U164="COMPARTIR",'01-Mapa de riesgo-UO'!BA165, IF(U164=0, 0,$I$6))</f>
        <v>0</v>
      </c>
      <c r="X164" s="281"/>
      <c r="Y164" s="281"/>
      <c r="Z164" s="281"/>
      <c r="AA164" s="281"/>
      <c r="AB164" s="453"/>
    </row>
    <row r="165" spans="1:28" ht="65.25" hidden="1" customHeight="1" x14ac:dyDescent="0.2">
      <c r="A165" s="324"/>
      <c r="B165" s="332"/>
      <c r="C165" s="402"/>
      <c r="D165" s="332"/>
      <c r="E165" s="332"/>
      <c r="F165" s="332"/>
      <c r="G165" s="52">
        <f>'01-Mapa de riesgo-UO'!I166</f>
        <v>0</v>
      </c>
      <c r="H165" s="332"/>
      <c r="I165" s="431"/>
      <c r="J165" s="332"/>
      <c r="K165" s="405"/>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31"/>
      <c r="S165" s="399" t="s">
        <v>2796</v>
      </c>
      <c r="T165" s="399"/>
      <c r="U165" s="283">
        <f>'01-Mapa de riesgo-UO'!AW166</f>
        <v>0</v>
      </c>
      <c r="V165" s="283">
        <f>'01-Mapa de riesgo-UO'!AX166</f>
        <v>0</v>
      </c>
      <c r="W165" s="180">
        <f>IF(U165="COMPARTIR",'01-Mapa de riesgo-UO'!BA166, IF(U165=0, 0,$I$6))</f>
        <v>0</v>
      </c>
      <c r="X165" s="281"/>
      <c r="Y165" s="281"/>
      <c r="Z165" s="281"/>
      <c r="AA165" s="281"/>
      <c r="AB165" s="453"/>
    </row>
    <row r="166" spans="1:28" ht="65.25" hidden="1"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431" t="str">
        <f>'01-Mapa de riesgo-UO'!AT167</f>
        <v>LEVE</v>
      </c>
      <c r="J166" s="332" t="str">
        <f>'01-Mapa de riesgo-UO'!AU167</f>
        <v>No  de equipos defectuoss detectados en el laboratorio / Total de equipos</v>
      </c>
      <c r="K166" s="408">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31"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3" t="s">
        <v>2149</v>
      </c>
    </row>
    <row r="167" spans="1:28" ht="65.25" hidden="1" customHeight="1" x14ac:dyDescent="0.2">
      <c r="A167" s="324"/>
      <c r="B167" s="332"/>
      <c r="C167" s="402"/>
      <c r="D167" s="332"/>
      <c r="E167" s="332"/>
      <c r="F167" s="332"/>
      <c r="G167" s="52">
        <f>'01-Mapa de riesgo-UO'!I168</f>
        <v>0</v>
      </c>
      <c r="H167" s="332"/>
      <c r="I167" s="431"/>
      <c r="J167" s="332"/>
      <c r="K167" s="405"/>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31"/>
      <c r="S167" s="399" t="s">
        <v>2796</v>
      </c>
      <c r="T167" s="399"/>
      <c r="U167" s="283" t="str">
        <f>'01-Mapa de riesgo-UO'!AW168</f>
        <v>ASUMIR</v>
      </c>
      <c r="V167" s="283">
        <f>'01-Mapa de riesgo-UO'!AX168</f>
        <v>0</v>
      </c>
      <c r="W167" s="180">
        <f>IF(U167="COMPARTIR",'01-Mapa de riesgo-UO'!BA168, IF(U167=0, 0,$I$6))</f>
        <v>0</v>
      </c>
      <c r="X167" s="281"/>
      <c r="Y167" s="281"/>
      <c r="Z167" s="281"/>
      <c r="AA167" s="281"/>
      <c r="AB167" s="453"/>
    </row>
    <row r="168" spans="1:28" ht="65.25" hidden="1" customHeight="1" x14ac:dyDescent="0.2">
      <c r="A168" s="324"/>
      <c r="B168" s="332"/>
      <c r="C168" s="402"/>
      <c r="D168" s="332"/>
      <c r="E168" s="332"/>
      <c r="F168" s="332"/>
      <c r="G168" s="52">
        <f>'01-Mapa de riesgo-UO'!I169</f>
        <v>0</v>
      </c>
      <c r="H168" s="332"/>
      <c r="I168" s="431"/>
      <c r="J168" s="332"/>
      <c r="K168" s="405"/>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31"/>
      <c r="S168" s="399" t="s">
        <v>2796</v>
      </c>
      <c r="T168" s="399"/>
      <c r="U168" s="283" t="str">
        <f>'01-Mapa de riesgo-UO'!AW169</f>
        <v>ASUMIR</v>
      </c>
      <c r="V168" s="283">
        <f>'01-Mapa de riesgo-UO'!AX169</f>
        <v>0</v>
      </c>
      <c r="W168" s="180">
        <f>IF(U168="COMPARTIR",'01-Mapa de riesgo-UO'!BA169, IF(U168=0, 0,$I$6))</f>
        <v>0</v>
      </c>
      <c r="X168" s="281"/>
      <c r="Y168" s="281"/>
      <c r="Z168" s="281"/>
      <c r="AA168" s="281"/>
      <c r="AB168" s="453"/>
    </row>
    <row r="169" spans="1:28" ht="65.25" hidden="1"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431" t="str">
        <f>'01-Mapa de riesgo-UO'!AT170</f>
        <v>MODERADO</v>
      </c>
      <c r="J169" s="332" t="str">
        <f>'01-Mapa de riesgo-UO'!AU170</f>
        <v>No de variables definidas por el laboratorio en la verificación/validación / No de variables establecidas en el método definido</v>
      </c>
      <c r="K169" s="408">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31"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3" t="s">
        <v>2149</v>
      </c>
    </row>
    <row r="170" spans="1:28" ht="65.25" hidden="1" customHeight="1" x14ac:dyDescent="0.2">
      <c r="A170" s="324"/>
      <c r="B170" s="332"/>
      <c r="C170" s="402"/>
      <c r="D170" s="332"/>
      <c r="E170" s="332"/>
      <c r="F170" s="332"/>
      <c r="G170" s="52">
        <f>'01-Mapa de riesgo-UO'!I171</f>
        <v>0</v>
      </c>
      <c r="H170" s="332"/>
      <c r="I170" s="431"/>
      <c r="J170" s="332"/>
      <c r="K170" s="405"/>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31"/>
      <c r="S170" s="399" t="s">
        <v>2796</v>
      </c>
      <c r="T170" s="399"/>
      <c r="U170" s="283">
        <f>'01-Mapa de riesgo-UO'!AW171</f>
        <v>0</v>
      </c>
      <c r="V170" s="283">
        <f>'01-Mapa de riesgo-UO'!AX171</f>
        <v>0</v>
      </c>
      <c r="W170" s="180">
        <f>IF(U170="COMPARTIR",'01-Mapa de riesgo-UO'!BA171, IF(U170=0, 0,$I$6))</f>
        <v>0</v>
      </c>
      <c r="X170" s="281"/>
      <c r="Y170" s="281"/>
      <c r="Z170" s="281"/>
      <c r="AA170" s="281"/>
      <c r="AB170" s="453"/>
    </row>
    <row r="171" spans="1:28" ht="65.25" hidden="1" customHeight="1" x14ac:dyDescent="0.2">
      <c r="A171" s="324"/>
      <c r="B171" s="332"/>
      <c r="C171" s="402"/>
      <c r="D171" s="332"/>
      <c r="E171" s="332"/>
      <c r="F171" s="332"/>
      <c r="G171" s="52">
        <f>'01-Mapa de riesgo-UO'!I172</f>
        <v>0</v>
      </c>
      <c r="H171" s="332"/>
      <c r="I171" s="431"/>
      <c r="J171" s="332"/>
      <c r="K171" s="405"/>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31"/>
      <c r="S171" s="399" t="s">
        <v>2796</v>
      </c>
      <c r="T171" s="399"/>
      <c r="U171" s="283">
        <f>'01-Mapa de riesgo-UO'!AW172</f>
        <v>0</v>
      </c>
      <c r="V171" s="283">
        <f>'01-Mapa de riesgo-UO'!AX172</f>
        <v>0</v>
      </c>
      <c r="W171" s="180">
        <f>IF(U171="COMPARTIR",'01-Mapa de riesgo-UO'!BA172, IF(U171=0, 0,$I$6))</f>
        <v>0</v>
      </c>
      <c r="X171" s="281"/>
      <c r="Y171" s="281"/>
      <c r="Z171" s="281"/>
      <c r="AA171" s="281"/>
      <c r="AB171" s="453"/>
    </row>
    <row r="172" spans="1:28" ht="65.25" hidden="1"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431" t="str">
        <f>'01-Mapa de riesgo-UO'!AT173</f>
        <v>LEVE</v>
      </c>
      <c r="J172" s="332" t="str">
        <f>'01-Mapa de riesgo-UO'!AU173</f>
        <v>No de no conformidades por verificación/validación de métodos / Total de no conformidades</v>
      </c>
      <c r="K172" s="408">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31"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3" t="s">
        <v>2149</v>
      </c>
    </row>
    <row r="173" spans="1:28" ht="65.25" hidden="1" customHeight="1" x14ac:dyDescent="0.2">
      <c r="A173" s="324"/>
      <c r="B173" s="332"/>
      <c r="C173" s="402"/>
      <c r="D173" s="332"/>
      <c r="E173" s="332"/>
      <c r="F173" s="332"/>
      <c r="G173" s="52">
        <f>'01-Mapa de riesgo-UO'!I174</f>
        <v>0</v>
      </c>
      <c r="H173" s="332"/>
      <c r="I173" s="431"/>
      <c r="J173" s="332"/>
      <c r="K173" s="405"/>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31"/>
      <c r="S173" s="399" t="s">
        <v>2796</v>
      </c>
      <c r="T173" s="399"/>
      <c r="U173" s="283" t="str">
        <f>'01-Mapa de riesgo-UO'!AW174</f>
        <v>ASUMIR</v>
      </c>
      <c r="V173" s="283">
        <f>'01-Mapa de riesgo-UO'!AX174</f>
        <v>0</v>
      </c>
      <c r="W173" s="180">
        <f>IF(U173="COMPARTIR",'01-Mapa de riesgo-UO'!BA174, IF(U173=0, 0,$I$6))</f>
        <v>0</v>
      </c>
      <c r="X173" s="281"/>
      <c r="Y173" s="281"/>
      <c r="Z173" s="281"/>
      <c r="AA173" s="281"/>
      <c r="AB173" s="453"/>
    </row>
    <row r="174" spans="1:28" ht="65.25" hidden="1" customHeight="1" x14ac:dyDescent="0.2">
      <c r="A174" s="324"/>
      <c r="B174" s="332"/>
      <c r="C174" s="402"/>
      <c r="D174" s="332"/>
      <c r="E174" s="332"/>
      <c r="F174" s="332"/>
      <c r="G174" s="52">
        <f>'01-Mapa de riesgo-UO'!I175</f>
        <v>0</v>
      </c>
      <c r="H174" s="332"/>
      <c r="I174" s="431"/>
      <c r="J174" s="332"/>
      <c r="K174" s="405"/>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31"/>
      <c r="S174" s="399" t="s">
        <v>2796</v>
      </c>
      <c r="T174" s="399"/>
      <c r="U174" s="283" t="str">
        <f>'01-Mapa de riesgo-UO'!AW175</f>
        <v>ASUMIR</v>
      </c>
      <c r="V174" s="283">
        <f>'01-Mapa de riesgo-UO'!AX175</f>
        <v>0</v>
      </c>
      <c r="W174" s="180">
        <f>IF(U174="COMPARTIR",'01-Mapa de riesgo-UO'!BA175, IF(U174=0, 0,$I$6))</f>
        <v>0</v>
      </c>
      <c r="X174" s="281"/>
      <c r="Y174" s="281"/>
      <c r="Z174" s="281"/>
      <c r="AA174" s="281"/>
      <c r="AB174" s="453"/>
    </row>
    <row r="175" spans="1:28" ht="65.25" hidden="1"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431" t="str">
        <f>'01-Mapa de riesgo-UO'!AT176</f>
        <v>LEVE</v>
      </c>
      <c r="J175" s="332" t="str">
        <f>'01-Mapa de riesgo-UO'!AU176</f>
        <v>No ensayos de aptitud con resultados insatisfactorios/ Total de ensayos de aptitud</v>
      </c>
      <c r="K175" s="408">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31"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3" t="s">
        <v>2149</v>
      </c>
    </row>
    <row r="176" spans="1:28" ht="65.25" hidden="1" customHeight="1" x14ac:dyDescent="0.2">
      <c r="A176" s="324"/>
      <c r="B176" s="332"/>
      <c r="C176" s="402"/>
      <c r="D176" s="332"/>
      <c r="E176" s="332"/>
      <c r="F176" s="332"/>
      <c r="G176" s="52">
        <f>'01-Mapa de riesgo-UO'!I177</f>
        <v>0</v>
      </c>
      <c r="H176" s="332"/>
      <c r="I176" s="431"/>
      <c r="J176" s="332"/>
      <c r="K176" s="405"/>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31"/>
      <c r="S176" s="399" t="s">
        <v>2796</v>
      </c>
      <c r="T176" s="399"/>
      <c r="U176" s="283" t="str">
        <f>'01-Mapa de riesgo-UO'!AW177</f>
        <v>ASUMIR</v>
      </c>
      <c r="V176" s="283">
        <f>'01-Mapa de riesgo-UO'!AX177</f>
        <v>0</v>
      </c>
      <c r="W176" s="180">
        <f>IF(U176="COMPARTIR",'01-Mapa de riesgo-UO'!BA177, IF(U176=0, 0,$I$6))</f>
        <v>0</v>
      </c>
      <c r="X176" s="281"/>
      <c r="Y176" s="281"/>
      <c r="Z176" s="281"/>
      <c r="AA176" s="281"/>
      <c r="AB176" s="453"/>
    </row>
    <row r="177" spans="1:28" ht="65.25" hidden="1" customHeight="1" x14ac:dyDescent="0.2">
      <c r="A177" s="324"/>
      <c r="B177" s="332"/>
      <c r="C177" s="402"/>
      <c r="D177" s="332"/>
      <c r="E177" s="332"/>
      <c r="F177" s="332"/>
      <c r="G177" s="52">
        <f>'01-Mapa de riesgo-UO'!I178</f>
        <v>0</v>
      </c>
      <c r="H177" s="332"/>
      <c r="I177" s="431"/>
      <c r="J177" s="332"/>
      <c r="K177" s="405"/>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31"/>
      <c r="S177" s="399" t="s">
        <v>2796</v>
      </c>
      <c r="T177" s="399"/>
      <c r="U177" s="283" t="str">
        <f>'01-Mapa de riesgo-UO'!AW178</f>
        <v>ASUMIR</v>
      </c>
      <c r="V177" s="283">
        <f>'01-Mapa de riesgo-UO'!AX178</f>
        <v>0</v>
      </c>
      <c r="W177" s="180">
        <f>IF(U177="COMPARTIR",'01-Mapa de riesgo-UO'!BA178, IF(U177=0, 0,$I$6))</f>
        <v>0</v>
      </c>
      <c r="X177" s="281"/>
      <c r="Y177" s="281"/>
      <c r="Z177" s="281"/>
      <c r="AA177" s="281"/>
      <c r="AB177" s="453"/>
    </row>
    <row r="178" spans="1:28" ht="65.25" hidden="1"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431" t="str">
        <f>'01-Mapa de riesgo-UO'!AT179</f>
        <v>LEVE</v>
      </c>
      <c r="J178" s="332" t="str">
        <f>'01-Mapa de riesgo-UO'!AU179</f>
        <v>No informes con pérdida de la imparcialidad / No informes expedidos por el laboratorio</v>
      </c>
      <c r="K178" s="408">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31"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3" t="s">
        <v>2149</v>
      </c>
    </row>
    <row r="179" spans="1:28" ht="65.25" hidden="1" customHeight="1" x14ac:dyDescent="0.2">
      <c r="A179" s="324"/>
      <c r="B179" s="332"/>
      <c r="C179" s="402"/>
      <c r="D179" s="332"/>
      <c r="E179" s="332"/>
      <c r="F179" s="332"/>
      <c r="G179" s="52">
        <f>'01-Mapa de riesgo-UO'!I180</f>
        <v>0</v>
      </c>
      <c r="H179" s="332"/>
      <c r="I179" s="431"/>
      <c r="J179" s="332"/>
      <c r="K179" s="405"/>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31"/>
      <c r="S179" s="399" t="s">
        <v>2796</v>
      </c>
      <c r="T179" s="399"/>
      <c r="U179" s="283" t="str">
        <f>'01-Mapa de riesgo-UO'!AW180</f>
        <v>ASUMIR</v>
      </c>
      <c r="V179" s="283">
        <f>'01-Mapa de riesgo-UO'!AX180</f>
        <v>0</v>
      </c>
      <c r="W179" s="180">
        <f>IF(U179="COMPARTIR",'01-Mapa de riesgo-UO'!BA180, IF(U179=0, 0,$I$6))</f>
        <v>0</v>
      </c>
      <c r="X179" s="281"/>
      <c r="Y179" s="281"/>
      <c r="Z179" s="281"/>
      <c r="AA179" s="281"/>
      <c r="AB179" s="453"/>
    </row>
    <row r="180" spans="1:28" ht="65.25" hidden="1" customHeight="1" x14ac:dyDescent="0.2">
      <c r="A180" s="324"/>
      <c r="B180" s="332"/>
      <c r="C180" s="402"/>
      <c r="D180" s="332"/>
      <c r="E180" s="332"/>
      <c r="F180" s="332"/>
      <c r="G180" s="52">
        <f>'01-Mapa de riesgo-UO'!I181</f>
        <v>0</v>
      </c>
      <c r="H180" s="332"/>
      <c r="I180" s="431"/>
      <c r="J180" s="332"/>
      <c r="K180" s="405"/>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31"/>
      <c r="S180" s="399" t="s">
        <v>2796</v>
      </c>
      <c r="T180" s="399"/>
      <c r="U180" s="283" t="str">
        <f>'01-Mapa de riesgo-UO'!AW181</f>
        <v>ASUMIR</v>
      </c>
      <c r="V180" s="283">
        <f>'01-Mapa de riesgo-UO'!AX181</f>
        <v>0</v>
      </c>
      <c r="W180" s="180">
        <f>IF(U180="COMPARTIR",'01-Mapa de riesgo-UO'!BA181, IF(U180=0, 0,$I$6))</f>
        <v>0</v>
      </c>
      <c r="X180" s="281"/>
      <c r="Y180" s="281"/>
      <c r="Z180" s="281"/>
      <c r="AA180" s="281"/>
      <c r="AB180" s="453"/>
    </row>
    <row r="181" spans="1:28" ht="65.25" hidden="1"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431" t="str">
        <f>'01-Mapa de riesgo-UO'!AT182</f>
        <v>LEVE</v>
      </c>
      <c r="J181" s="332" t="str">
        <f>'01-Mapa de riesgo-UO'!AU182</f>
        <v>N° Informes con pérdida de la imparcialidad / N° informes expedidos por el grupo de investigación</v>
      </c>
      <c r="K181" s="439">
        <v>0</v>
      </c>
      <c r="L181" s="434"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31" t="str">
        <f>'01-Mapa de riesgo-UO'!AR182</f>
        <v>ACEPTABLE</v>
      </c>
      <c r="S181" s="434" t="s">
        <v>2325</v>
      </c>
      <c r="T181" s="434"/>
      <c r="U181" s="283" t="str">
        <f>'01-Mapa de riesgo-UO'!AW182</f>
        <v>ASUMIR</v>
      </c>
      <c r="V181" s="283">
        <f>'01-Mapa de riesgo-UO'!AX182</f>
        <v>0</v>
      </c>
      <c r="W181" s="180">
        <f>IF(U181="COMPARTIR",'01-Mapa de riesgo-UO'!BA182, IF(U181=0, 0,$I$6))</f>
        <v>0</v>
      </c>
      <c r="X181" s="281"/>
      <c r="Y181" s="281"/>
      <c r="Z181" s="281"/>
      <c r="AA181" s="281"/>
      <c r="AB181" s="430" t="s">
        <v>2144</v>
      </c>
    </row>
    <row r="182" spans="1:28" ht="65.2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431"/>
      <c r="J182" s="332"/>
      <c r="K182" s="401"/>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31"/>
      <c r="S182" s="434" t="s">
        <v>129</v>
      </c>
      <c r="T182" s="434"/>
      <c r="U182" s="283" t="str">
        <f>'01-Mapa de riesgo-UO'!AW183</f>
        <v>ASUMIR</v>
      </c>
      <c r="V182" s="283">
        <f>'01-Mapa de riesgo-UO'!AX183</f>
        <v>0</v>
      </c>
      <c r="W182" s="180">
        <f>IF(U182="COMPARTIR",'01-Mapa de riesgo-UO'!BA183, IF(U182=0, 0,$I$6))</f>
        <v>0</v>
      </c>
      <c r="X182" s="281"/>
      <c r="Y182" s="281"/>
      <c r="Z182" s="281"/>
      <c r="AA182" s="281"/>
      <c r="AB182" s="430"/>
    </row>
    <row r="183" spans="1:28" ht="65.25" hidden="1" customHeight="1" x14ac:dyDescent="0.2">
      <c r="A183" s="324"/>
      <c r="B183" s="332"/>
      <c r="C183" s="402"/>
      <c r="D183" s="332"/>
      <c r="E183" s="332"/>
      <c r="F183" s="332"/>
      <c r="G183" s="52">
        <f>'01-Mapa de riesgo-UO'!I184</f>
        <v>0</v>
      </c>
      <c r="H183" s="332"/>
      <c r="I183" s="431"/>
      <c r="J183" s="332"/>
      <c r="K183" s="401"/>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31"/>
      <c r="S183" s="434"/>
      <c r="T183" s="434"/>
      <c r="U183" s="283" t="str">
        <f>'01-Mapa de riesgo-UO'!AW184</f>
        <v>ASUMIR</v>
      </c>
      <c r="V183" s="283">
        <f>'01-Mapa de riesgo-UO'!AX184</f>
        <v>0</v>
      </c>
      <c r="W183" s="180">
        <f>IF(U183="COMPARTIR",'01-Mapa de riesgo-UO'!BA184, IF(U183=0, 0,$I$6))</f>
        <v>0</v>
      </c>
      <c r="X183" s="281"/>
      <c r="Y183" s="281"/>
      <c r="Z183" s="281"/>
      <c r="AA183" s="281"/>
      <c r="AB183" s="430"/>
    </row>
    <row r="184" spans="1:28" ht="65.25" hidden="1"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431" t="str">
        <f>'01-Mapa de riesgo-UO'!AT185</f>
        <v>LEVE</v>
      </c>
      <c r="J184" s="332" t="str">
        <f>'01-Mapa de riesgo-UO'!AU185</f>
        <v>No. veces en que las condiciones ambientales se salieron de los límites / No. Veces que se midieron las condiciones ambientales</v>
      </c>
      <c r="K184" s="439">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31" t="str">
        <f>'01-Mapa de riesgo-UO'!AR185</f>
        <v>FUERTE</v>
      </c>
      <c r="S184" s="434" t="s">
        <v>2325</v>
      </c>
      <c r="T184" s="434"/>
      <c r="U184" s="283" t="str">
        <f>'01-Mapa de riesgo-UO'!AW185</f>
        <v>ASUMIR</v>
      </c>
      <c r="V184" s="283">
        <f>'01-Mapa de riesgo-UO'!AX185</f>
        <v>0</v>
      </c>
      <c r="W184" s="180">
        <f>IF(U184="COMPARTIR",'01-Mapa de riesgo-UO'!BA185, IF(U184=0, 0,$I$6))</f>
        <v>0</v>
      </c>
      <c r="X184" s="281"/>
      <c r="Y184" s="281"/>
      <c r="Z184" s="281"/>
      <c r="AA184" s="281"/>
      <c r="AB184" s="430" t="s">
        <v>2144</v>
      </c>
    </row>
    <row r="185" spans="1:28" ht="65.25" hidden="1" customHeight="1" x14ac:dyDescent="0.2">
      <c r="A185" s="324"/>
      <c r="B185" s="332"/>
      <c r="C185" s="402"/>
      <c r="D185" s="332"/>
      <c r="E185" s="332"/>
      <c r="F185" s="332"/>
      <c r="G185" s="52">
        <f>'01-Mapa de riesgo-UO'!I186</f>
        <v>0</v>
      </c>
      <c r="H185" s="332"/>
      <c r="I185" s="431"/>
      <c r="J185" s="332"/>
      <c r="K185" s="401"/>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31"/>
      <c r="S185" s="434" t="s">
        <v>2325</v>
      </c>
      <c r="T185" s="434"/>
      <c r="U185" s="283" t="str">
        <f>'01-Mapa de riesgo-UO'!AW186</f>
        <v>ASUMIR</v>
      </c>
      <c r="V185" s="283">
        <f>'01-Mapa de riesgo-UO'!AX186</f>
        <v>0</v>
      </c>
      <c r="W185" s="180">
        <f>IF(U185="COMPARTIR",'01-Mapa de riesgo-UO'!BA186, IF(U185=0, 0,$I$6))</f>
        <v>0</v>
      </c>
      <c r="X185" s="281"/>
      <c r="Y185" s="281"/>
      <c r="Z185" s="281"/>
      <c r="AA185" s="281"/>
      <c r="AB185" s="430"/>
    </row>
    <row r="186" spans="1:28" ht="65.25" hidden="1" customHeight="1" x14ac:dyDescent="0.2">
      <c r="A186" s="324"/>
      <c r="B186" s="332"/>
      <c r="C186" s="402"/>
      <c r="D186" s="332"/>
      <c r="E186" s="332"/>
      <c r="F186" s="332"/>
      <c r="G186" s="52">
        <f>'01-Mapa de riesgo-UO'!I187</f>
        <v>0</v>
      </c>
      <c r="H186" s="332"/>
      <c r="I186" s="431"/>
      <c r="J186" s="332"/>
      <c r="K186" s="401"/>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31"/>
      <c r="S186" s="434"/>
      <c r="T186" s="434"/>
      <c r="U186" s="283" t="str">
        <f>'01-Mapa de riesgo-UO'!AW187</f>
        <v>ASUMIR</v>
      </c>
      <c r="V186" s="283">
        <f>'01-Mapa de riesgo-UO'!AX187</f>
        <v>0</v>
      </c>
      <c r="W186" s="180">
        <f>IF(U186="COMPARTIR",'01-Mapa de riesgo-UO'!BA187, IF(U186=0, 0,$I$6))</f>
        <v>0</v>
      </c>
      <c r="X186" s="281"/>
      <c r="Y186" s="281"/>
      <c r="Z186" s="281"/>
      <c r="AA186" s="281"/>
      <c r="AB186" s="430"/>
    </row>
    <row r="187" spans="1:28" ht="65.25" hidden="1"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431" t="str">
        <f>'01-Mapa de riesgo-UO'!AT188</f>
        <v>LEVE</v>
      </c>
      <c r="J187" s="332" t="str">
        <f>'01-Mapa de riesgo-UO'!AU188</f>
        <v>No. de equipos calibrados de acuerdo al Plan de calibración /No. Total de equipos que se planean calibrar de acuerdo al Plan de calibración</v>
      </c>
      <c r="K187" s="439">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31" t="str">
        <f>'01-Mapa de riesgo-UO'!AR188</f>
        <v>FUERTE</v>
      </c>
      <c r="S187" s="434" t="s">
        <v>2325</v>
      </c>
      <c r="T187" s="434"/>
      <c r="U187" s="283" t="str">
        <f>'01-Mapa de riesgo-UO'!AW188</f>
        <v>ASUMIR</v>
      </c>
      <c r="V187" s="283">
        <f>'01-Mapa de riesgo-UO'!AX188</f>
        <v>0</v>
      </c>
      <c r="W187" s="180">
        <f>IF(U187="COMPARTIR",'01-Mapa de riesgo-UO'!BA188, IF(U187=0, 0,$I$6))</f>
        <v>0</v>
      </c>
      <c r="X187" s="281"/>
      <c r="Y187" s="281"/>
      <c r="Z187" s="281"/>
      <c r="AA187" s="281"/>
      <c r="AB187" s="430" t="s">
        <v>2144</v>
      </c>
    </row>
    <row r="188" spans="1:28" ht="65.25" hidden="1" customHeight="1" x14ac:dyDescent="0.2">
      <c r="A188" s="324"/>
      <c r="B188" s="332"/>
      <c r="C188" s="402"/>
      <c r="D188" s="332"/>
      <c r="E188" s="332"/>
      <c r="F188" s="332"/>
      <c r="G188" s="52">
        <f>'01-Mapa de riesgo-UO'!I189</f>
        <v>0</v>
      </c>
      <c r="H188" s="332"/>
      <c r="I188" s="431"/>
      <c r="J188" s="332"/>
      <c r="K188" s="401"/>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31"/>
      <c r="S188" s="434"/>
      <c r="T188" s="434"/>
      <c r="U188" s="283" t="str">
        <f>'01-Mapa de riesgo-UO'!AW189</f>
        <v>ASUMIR</v>
      </c>
      <c r="V188" s="283">
        <f>'01-Mapa de riesgo-UO'!AX189</f>
        <v>0</v>
      </c>
      <c r="W188" s="180">
        <f>IF(U188="COMPARTIR",'01-Mapa de riesgo-UO'!BA189, IF(U188=0, 0,$I$6))</f>
        <v>0</v>
      </c>
      <c r="X188" s="281"/>
      <c r="Y188" s="281"/>
      <c r="Z188" s="281"/>
      <c r="AA188" s="281"/>
      <c r="AB188" s="430"/>
    </row>
    <row r="189" spans="1:28" ht="65.25" hidden="1" customHeight="1" x14ac:dyDescent="0.2">
      <c r="A189" s="324"/>
      <c r="B189" s="332"/>
      <c r="C189" s="402"/>
      <c r="D189" s="332"/>
      <c r="E189" s="332"/>
      <c r="F189" s="332"/>
      <c r="G189" s="52">
        <f>'01-Mapa de riesgo-UO'!I190</f>
        <v>0</v>
      </c>
      <c r="H189" s="332"/>
      <c r="I189" s="431"/>
      <c r="J189" s="332"/>
      <c r="K189" s="401"/>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31"/>
      <c r="S189" s="434"/>
      <c r="T189" s="434"/>
      <c r="U189" s="283" t="str">
        <f>'01-Mapa de riesgo-UO'!AW190</f>
        <v>ASUMIR</v>
      </c>
      <c r="V189" s="283">
        <f>'01-Mapa de riesgo-UO'!AX190</f>
        <v>0</v>
      </c>
      <c r="W189" s="180">
        <f>IF(U189="COMPARTIR",'01-Mapa de riesgo-UO'!BA190, IF(U189=0, 0,$I$6))</f>
        <v>0</v>
      </c>
      <c r="X189" s="281"/>
      <c r="Y189" s="281"/>
      <c r="Z189" s="281"/>
      <c r="AA189" s="281"/>
      <c r="AB189" s="430"/>
    </row>
    <row r="190" spans="1:28" ht="65.25" hidden="1"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431" t="str">
        <f>'01-Mapa de riesgo-UO'!AT191</f>
        <v>LEVE</v>
      </c>
      <c r="J190" s="332" t="str">
        <f>'01-Mapa de riesgo-UO'!AU191</f>
        <v>No.  de equipos defectuosos detectados en el laboratorio antes de la jornada de campo / No. Total de equipos que salen para campo</v>
      </c>
      <c r="K190" s="439">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31" t="str">
        <f>'01-Mapa de riesgo-UO'!AR191</f>
        <v>ACEPTABLE</v>
      </c>
      <c r="S190" s="434" t="s">
        <v>2325</v>
      </c>
      <c r="T190" s="434"/>
      <c r="U190" s="283" t="str">
        <f>'01-Mapa de riesgo-UO'!AW191</f>
        <v>ASUMIR</v>
      </c>
      <c r="V190" s="283">
        <f>'01-Mapa de riesgo-UO'!AX191</f>
        <v>0</v>
      </c>
      <c r="W190" s="180">
        <f>IF(U190="COMPARTIR",'01-Mapa de riesgo-UO'!BA191, IF(U190=0, 0,$I$6))</f>
        <v>0</v>
      </c>
      <c r="X190" s="281"/>
      <c r="Y190" s="281"/>
      <c r="Z190" s="281"/>
      <c r="AA190" s="281"/>
      <c r="AB190" s="430" t="s">
        <v>2144</v>
      </c>
    </row>
    <row r="191" spans="1:28" ht="65.25" hidden="1" customHeight="1" x14ac:dyDescent="0.2">
      <c r="A191" s="324"/>
      <c r="B191" s="332"/>
      <c r="C191" s="402"/>
      <c r="D191" s="332"/>
      <c r="E191" s="332"/>
      <c r="F191" s="332"/>
      <c r="G191" s="52">
        <f>'01-Mapa de riesgo-UO'!I192</f>
        <v>0</v>
      </c>
      <c r="H191" s="332"/>
      <c r="I191" s="431"/>
      <c r="J191" s="332"/>
      <c r="K191" s="401"/>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31"/>
      <c r="S191" s="434"/>
      <c r="T191" s="434"/>
      <c r="U191" s="283" t="str">
        <f>'01-Mapa de riesgo-UO'!AW192</f>
        <v>ASUMIR</v>
      </c>
      <c r="V191" s="283">
        <f>'01-Mapa de riesgo-UO'!AX192</f>
        <v>0</v>
      </c>
      <c r="W191" s="180">
        <f>IF(U191="COMPARTIR",'01-Mapa de riesgo-UO'!BA192, IF(U191=0, 0,$I$6))</f>
        <v>0</v>
      </c>
      <c r="X191" s="281"/>
      <c r="Y191" s="281"/>
      <c r="Z191" s="281"/>
      <c r="AA191" s="281"/>
      <c r="AB191" s="430"/>
    </row>
    <row r="192" spans="1:28" ht="65.25" hidden="1" customHeight="1" x14ac:dyDescent="0.2">
      <c r="A192" s="324"/>
      <c r="B192" s="332"/>
      <c r="C192" s="402"/>
      <c r="D192" s="332"/>
      <c r="E192" s="332"/>
      <c r="F192" s="332"/>
      <c r="G192" s="52">
        <f>'01-Mapa de riesgo-UO'!I193</f>
        <v>0</v>
      </c>
      <c r="H192" s="332"/>
      <c r="I192" s="431"/>
      <c r="J192" s="332"/>
      <c r="K192" s="401"/>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31"/>
      <c r="S192" s="434"/>
      <c r="T192" s="434"/>
      <c r="U192" s="283" t="str">
        <f>'01-Mapa de riesgo-UO'!AW193</f>
        <v>ASUMIR</v>
      </c>
      <c r="V192" s="283">
        <f>'01-Mapa de riesgo-UO'!AX193</f>
        <v>0</v>
      </c>
      <c r="W192" s="180">
        <f>IF(U192="COMPARTIR",'01-Mapa de riesgo-UO'!BA193, IF(U192=0, 0,$I$6))</f>
        <v>0</v>
      </c>
      <c r="X192" s="281"/>
      <c r="Y192" s="281"/>
      <c r="Z192" s="281"/>
      <c r="AA192" s="281"/>
      <c r="AB192" s="430"/>
    </row>
    <row r="193" spans="1:28" ht="65.25" hidden="1"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431" t="str">
        <f>'01-Mapa de riesgo-UO'!AT194</f>
        <v>LEVE</v>
      </c>
      <c r="J193" s="332" t="str">
        <f>'01-Mapa de riesgo-UO'!AU194</f>
        <v>No. de informes con regla decisión equivocada / No. de informes emitidos con regla de decisión aplicada</v>
      </c>
      <c r="K193" s="439">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31" t="str">
        <f>'01-Mapa de riesgo-UO'!AR194</f>
        <v>ACEPTABLE</v>
      </c>
      <c r="S193" s="434" t="s">
        <v>2325</v>
      </c>
      <c r="T193" s="434"/>
      <c r="U193" s="283" t="str">
        <f>'01-Mapa de riesgo-UO'!AW194</f>
        <v>ASUMIR</v>
      </c>
      <c r="V193" s="283">
        <f>'01-Mapa de riesgo-UO'!AX194</f>
        <v>0</v>
      </c>
      <c r="W193" s="180">
        <f>IF(U193="COMPARTIR",'01-Mapa de riesgo-UO'!BA194, IF(U193=0, 0,$I$6))</f>
        <v>0</v>
      </c>
      <c r="X193" s="281"/>
      <c r="Y193" s="281"/>
      <c r="Z193" s="281"/>
      <c r="AA193" s="281"/>
      <c r="AB193" s="430" t="s">
        <v>2144</v>
      </c>
    </row>
    <row r="194" spans="1:28" ht="65.25" hidden="1" customHeight="1" x14ac:dyDescent="0.2">
      <c r="A194" s="324"/>
      <c r="B194" s="332"/>
      <c r="C194" s="402"/>
      <c r="D194" s="332"/>
      <c r="E194" s="332"/>
      <c r="F194" s="332"/>
      <c r="G194" s="52">
        <f>'01-Mapa de riesgo-UO'!I195</f>
        <v>0</v>
      </c>
      <c r="H194" s="332"/>
      <c r="I194" s="431"/>
      <c r="J194" s="332"/>
      <c r="K194" s="401"/>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31"/>
      <c r="S194" s="434"/>
      <c r="T194" s="434"/>
      <c r="U194" s="283" t="str">
        <f>'01-Mapa de riesgo-UO'!AW195</f>
        <v>ASUMIR</v>
      </c>
      <c r="V194" s="283">
        <f>'01-Mapa de riesgo-UO'!AX195</f>
        <v>0</v>
      </c>
      <c r="W194" s="180">
        <f>IF(U194="COMPARTIR",'01-Mapa de riesgo-UO'!BA195, IF(U194=0, 0,$I$6))</f>
        <v>0</v>
      </c>
      <c r="X194" s="281"/>
      <c r="Y194" s="281"/>
      <c r="Z194" s="281"/>
      <c r="AA194" s="281"/>
      <c r="AB194" s="430"/>
    </row>
    <row r="195" spans="1:28" ht="65.25" hidden="1" customHeight="1" x14ac:dyDescent="0.2">
      <c r="A195" s="324"/>
      <c r="B195" s="332"/>
      <c r="C195" s="402"/>
      <c r="D195" s="332"/>
      <c r="E195" s="332"/>
      <c r="F195" s="332"/>
      <c r="G195" s="52">
        <f>'01-Mapa de riesgo-UO'!I196</f>
        <v>0</v>
      </c>
      <c r="H195" s="332"/>
      <c r="I195" s="431"/>
      <c r="J195" s="332"/>
      <c r="K195" s="401"/>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31"/>
      <c r="S195" s="434"/>
      <c r="T195" s="434"/>
      <c r="U195" s="283" t="str">
        <f>'01-Mapa de riesgo-UO'!AW196</f>
        <v>ASUMIR</v>
      </c>
      <c r="V195" s="283">
        <f>'01-Mapa de riesgo-UO'!AX196</f>
        <v>0</v>
      </c>
      <c r="W195" s="180">
        <f>IF(U195="COMPARTIR",'01-Mapa de riesgo-UO'!BA196, IF(U195=0, 0,$I$6))</f>
        <v>0</v>
      </c>
      <c r="X195" s="281"/>
      <c r="Y195" s="281"/>
      <c r="Z195" s="281"/>
      <c r="AA195" s="281"/>
      <c r="AB195" s="430"/>
    </row>
    <row r="196" spans="1:28" ht="65.25" hidden="1"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431" t="str">
        <f>'01-Mapa de riesgo-UO'!AT197</f>
        <v>LEVE</v>
      </c>
      <c r="J196" s="332" t="str">
        <f>'01-Mapa de riesgo-UO'!AU197</f>
        <v>No. de variables definidas por el OEC en la verificación / No. de variables establecidas en el método definido</v>
      </c>
      <c r="K196" s="439">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31" t="str">
        <f>'01-Mapa de riesgo-UO'!AR197</f>
        <v>FUERTE</v>
      </c>
      <c r="S196" s="434" t="s">
        <v>2325</v>
      </c>
      <c r="T196" s="434"/>
      <c r="U196" s="283" t="str">
        <f>'01-Mapa de riesgo-UO'!AW197</f>
        <v>ASUMIR</v>
      </c>
      <c r="V196" s="283">
        <f>'01-Mapa de riesgo-UO'!AX197</f>
        <v>0</v>
      </c>
      <c r="W196" s="180">
        <f>IF(U196="COMPARTIR",'01-Mapa de riesgo-UO'!BA197, IF(U196=0, 0,$I$6))</f>
        <v>0</v>
      </c>
      <c r="X196" s="281"/>
      <c r="Y196" s="281"/>
      <c r="Z196" s="281"/>
      <c r="AA196" s="281"/>
      <c r="AB196" s="430" t="s">
        <v>2144</v>
      </c>
    </row>
    <row r="197" spans="1:28" ht="65.25" hidden="1" customHeight="1" x14ac:dyDescent="0.2">
      <c r="A197" s="324"/>
      <c r="B197" s="332"/>
      <c r="C197" s="402"/>
      <c r="D197" s="332"/>
      <c r="E197" s="332"/>
      <c r="F197" s="332"/>
      <c r="G197" s="52">
        <f>'01-Mapa de riesgo-UO'!I198</f>
        <v>0</v>
      </c>
      <c r="H197" s="332"/>
      <c r="I197" s="431"/>
      <c r="J197" s="332"/>
      <c r="K197" s="401"/>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31"/>
      <c r="S197" s="434"/>
      <c r="T197" s="434"/>
      <c r="U197" s="283" t="str">
        <f>'01-Mapa de riesgo-UO'!AW198</f>
        <v>ASUMIR</v>
      </c>
      <c r="V197" s="283">
        <f>'01-Mapa de riesgo-UO'!AX198</f>
        <v>0</v>
      </c>
      <c r="W197" s="180">
        <f>IF(U197="COMPARTIR",'01-Mapa de riesgo-UO'!BA198, IF(U197=0, 0,$I$6))</f>
        <v>0</v>
      </c>
      <c r="X197" s="281"/>
      <c r="Y197" s="281"/>
      <c r="Z197" s="281"/>
      <c r="AA197" s="281"/>
      <c r="AB197" s="430"/>
    </row>
    <row r="198" spans="1:28" ht="65.25" hidden="1" customHeight="1" x14ac:dyDescent="0.2">
      <c r="A198" s="324"/>
      <c r="B198" s="332"/>
      <c r="C198" s="402"/>
      <c r="D198" s="332"/>
      <c r="E198" s="332"/>
      <c r="F198" s="332"/>
      <c r="G198" s="52">
        <f>'01-Mapa de riesgo-UO'!I199</f>
        <v>0</v>
      </c>
      <c r="H198" s="332"/>
      <c r="I198" s="431"/>
      <c r="J198" s="332"/>
      <c r="K198" s="401"/>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31"/>
      <c r="S198" s="434"/>
      <c r="T198" s="434"/>
      <c r="U198" s="283" t="str">
        <f>'01-Mapa de riesgo-UO'!AW199</f>
        <v>ASUMIR</v>
      </c>
      <c r="V198" s="283">
        <f>'01-Mapa de riesgo-UO'!AX199</f>
        <v>0</v>
      </c>
      <c r="W198" s="180">
        <f>IF(U198="COMPARTIR",'01-Mapa de riesgo-UO'!BA199, IF(U198=0, 0,$I$6))</f>
        <v>0</v>
      </c>
      <c r="X198" s="281"/>
      <c r="Y198" s="281"/>
      <c r="Z198" s="281"/>
      <c r="AA198" s="281"/>
      <c r="AB198" s="430"/>
    </row>
    <row r="199" spans="1:28" ht="65.25" hidden="1"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431" t="str">
        <f>'01-Mapa de riesgo-UO'!AT200</f>
        <v>LEVE</v>
      </c>
      <c r="J199" s="332" t="str">
        <f>'01-Mapa de riesgo-UO'!AU200</f>
        <v>No. de informes de ensayo con resultados inválidos por estimación de la incertidumbre / No. total de informes de resultados</v>
      </c>
      <c r="K199" s="439">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31" t="str">
        <f>'01-Mapa de riesgo-UO'!AR200</f>
        <v>FUERTE</v>
      </c>
      <c r="S199" s="434" t="s">
        <v>2325</v>
      </c>
      <c r="T199" s="434"/>
      <c r="U199" s="283" t="str">
        <f>'01-Mapa de riesgo-UO'!AW200</f>
        <v>ASUMIR</v>
      </c>
      <c r="V199" s="283">
        <f>'01-Mapa de riesgo-UO'!AX200</f>
        <v>0</v>
      </c>
      <c r="W199" s="180">
        <f>IF(U199="COMPARTIR",'01-Mapa de riesgo-UO'!BA200, IF(U199=0, 0,$I$6))</f>
        <v>0</v>
      </c>
      <c r="X199" s="281"/>
      <c r="Y199" s="281"/>
      <c r="Z199" s="281"/>
      <c r="AA199" s="281"/>
      <c r="AB199" s="430" t="s">
        <v>2144</v>
      </c>
    </row>
    <row r="200" spans="1:28" ht="65.25" hidden="1" customHeight="1" x14ac:dyDescent="0.2">
      <c r="A200" s="324"/>
      <c r="B200" s="332"/>
      <c r="C200" s="402"/>
      <c r="D200" s="332"/>
      <c r="E200" s="332"/>
      <c r="F200" s="332"/>
      <c r="G200" s="52">
        <f>'01-Mapa de riesgo-UO'!I201</f>
        <v>0</v>
      </c>
      <c r="H200" s="332"/>
      <c r="I200" s="431"/>
      <c r="J200" s="332"/>
      <c r="K200" s="401"/>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31"/>
      <c r="S200" s="434"/>
      <c r="T200" s="434"/>
      <c r="U200" s="283" t="str">
        <f>'01-Mapa de riesgo-UO'!AW201</f>
        <v>ASUMIR</v>
      </c>
      <c r="V200" s="283">
        <f>'01-Mapa de riesgo-UO'!AX201</f>
        <v>0</v>
      </c>
      <c r="W200" s="180">
        <f>IF(U200="COMPARTIR",'01-Mapa de riesgo-UO'!BA201, IF(U200=0, 0,$I$6))</f>
        <v>0</v>
      </c>
      <c r="X200" s="281"/>
      <c r="Y200" s="281"/>
      <c r="Z200" s="281"/>
      <c r="AA200" s="281"/>
      <c r="AB200" s="430"/>
    </row>
    <row r="201" spans="1:28" ht="65.25" hidden="1" customHeight="1" x14ac:dyDescent="0.2">
      <c r="A201" s="324"/>
      <c r="B201" s="332"/>
      <c r="C201" s="402"/>
      <c r="D201" s="332"/>
      <c r="E201" s="332"/>
      <c r="F201" s="332"/>
      <c r="G201" s="52">
        <f>'01-Mapa de riesgo-UO'!I202</f>
        <v>0</v>
      </c>
      <c r="H201" s="332"/>
      <c r="I201" s="431"/>
      <c r="J201" s="332"/>
      <c r="K201" s="401"/>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31"/>
      <c r="S201" s="434"/>
      <c r="T201" s="434"/>
      <c r="U201" s="283" t="str">
        <f>'01-Mapa de riesgo-UO'!AW202</f>
        <v>ASUMIR</v>
      </c>
      <c r="V201" s="283">
        <f>'01-Mapa de riesgo-UO'!AX202</f>
        <v>0</v>
      </c>
      <c r="W201" s="180">
        <f>IF(U201="COMPARTIR",'01-Mapa de riesgo-UO'!BA202, IF(U201=0, 0,$I$6))</f>
        <v>0</v>
      </c>
      <c r="X201" s="281"/>
      <c r="Y201" s="281"/>
      <c r="Z201" s="281"/>
      <c r="AA201" s="281"/>
      <c r="AB201" s="430"/>
    </row>
    <row r="202" spans="1:28" ht="65.25" hidden="1"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431" t="str">
        <f>'01-Mapa de riesgo-UO'!AT203</f>
        <v>LEVE</v>
      </c>
      <c r="J202" s="332" t="str">
        <f>'01-Mapa de riesgo-UO'!AU203</f>
        <v>No ensayos de aptitud con resultados satisfactorios / Total de ensayos de aptitud</v>
      </c>
      <c r="K202" s="439">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31" t="str">
        <f>'01-Mapa de riesgo-UO'!AR203</f>
        <v>ACEPTABLE</v>
      </c>
      <c r="S202" s="434" t="s">
        <v>2325</v>
      </c>
      <c r="T202" s="434"/>
      <c r="U202" s="283" t="str">
        <f>'01-Mapa de riesgo-UO'!AW203</f>
        <v>ASUMIR</v>
      </c>
      <c r="V202" s="283">
        <f>'01-Mapa de riesgo-UO'!AX203</f>
        <v>0</v>
      </c>
      <c r="W202" s="180">
        <f>IF(U202="COMPARTIR",'01-Mapa de riesgo-UO'!BA203, IF(U202=0, 0,$I$6))</f>
        <v>0</v>
      </c>
      <c r="X202" s="281"/>
      <c r="Y202" s="281"/>
      <c r="Z202" s="281"/>
      <c r="AA202" s="281"/>
      <c r="AB202" s="430" t="s">
        <v>2144</v>
      </c>
    </row>
    <row r="203" spans="1:28" ht="65.25" hidden="1" customHeight="1" x14ac:dyDescent="0.2">
      <c r="A203" s="324"/>
      <c r="B203" s="332"/>
      <c r="C203" s="402"/>
      <c r="D203" s="332"/>
      <c r="E203" s="332"/>
      <c r="F203" s="332"/>
      <c r="G203" s="52">
        <f>'01-Mapa de riesgo-UO'!I204</f>
        <v>0</v>
      </c>
      <c r="H203" s="332"/>
      <c r="I203" s="431"/>
      <c r="J203" s="332"/>
      <c r="K203" s="401"/>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31"/>
      <c r="S203" s="434"/>
      <c r="T203" s="434"/>
      <c r="U203" s="283" t="str">
        <f>'01-Mapa de riesgo-UO'!AW204</f>
        <v>ASUMIR</v>
      </c>
      <c r="V203" s="283">
        <f>'01-Mapa de riesgo-UO'!AX204</f>
        <v>0</v>
      </c>
      <c r="W203" s="180">
        <f>IF(U203="COMPARTIR",'01-Mapa de riesgo-UO'!BA204, IF(U203=0, 0,$I$6))</f>
        <v>0</v>
      </c>
      <c r="X203" s="281"/>
      <c r="Y203" s="281"/>
      <c r="Z203" s="281"/>
      <c r="AA203" s="281"/>
      <c r="AB203" s="430"/>
    </row>
    <row r="204" spans="1:28" ht="65.25" hidden="1" customHeight="1" x14ac:dyDescent="0.2">
      <c r="A204" s="324"/>
      <c r="B204" s="332"/>
      <c r="C204" s="402"/>
      <c r="D204" s="332"/>
      <c r="E204" s="332"/>
      <c r="F204" s="332"/>
      <c r="G204" s="52">
        <f>'01-Mapa de riesgo-UO'!I205</f>
        <v>0</v>
      </c>
      <c r="H204" s="332"/>
      <c r="I204" s="431"/>
      <c r="J204" s="332"/>
      <c r="K204" s="401"/>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31"/>
      <c r="S204" s="434"/>
      <c r="T204" s="434"/>
      <c r="U204" s="283" t="str">
        <f>'01-Mapa de riesgo-UO'!AW205</f>
        <v>ASUMIR</v>
      </c>
      <c r="V204" s="283">
        <f>'01-Mapa de riesgo-UO'!AX205</f>
        <v>0</v>
      </c>
      <c r="W204" s="180">
        <f>IF(U204="COMPARTIR",'01-Mapa de riesgo-UO'!BA205, IF(U204=0, 0,$I$6))</f>
        <v>0</v>
      </c>
      <c r="X204" s="281"/>
      <c r="Y204" s="281"/>
      <c r="Z204" s="281"/>
      <c r="AA204" s="281"/>
      <c r="AB204" s="430"/>
    </row>
    <row r="205" spans="1:28" ht="65.25" hidden="1"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431" t="str">
        <f>'01-Mapa de riesgo-UO'!AT206</f>
        <v>LEVE</v>
      </c>
      <c r="J205" s="332" t="str">
        <f>'01-Mapa de riesgo-UO'!AU206</f>
        <v>No informes con pérdida de la imparcialidad / No informes expedidos por el laboratorio</v>
      </c>
      <c r="K205" s="439">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31" t="str">
        <f>'01-Mapa de riesgo-UO'!AR206</f>
        <v>ACEPTABLE</v>
      </c>
      <c r="S205" s="434" t="s">
        <v>2325</v>
      </c>
      <c r="T205" s="434"/>
      <c r="U205" s="283" t="str">
        <f>'01-Mapa de riesgo-UO'!AW206</f>
        <v>ASUMIR</v>
      </c>
      <c r="V205" s="283">
        <f>'01-Mapa de riesgo-UO'!AX206</f>
        <v>0</v>
      </c>
      <c r="W205" s="180">
        <f>IF(U205="COMPARTIR",'01-Mapa de riesgo-UO'!BA206, IF(U205=0, 0,$I$6))</f>
        <v>0</v>
      </c>
      <c r="X205" s="281"/>
      <c r="Y205" s="281"/>
      <c r="Z205" s="281"/>
      <c r="AA205" s="281"/>
      <c r="AB205" s="430" t="s">
        <v>2144</v>
      </c>
    </row>
    <row r="206" spans="1:28" ht="65.25" hidden="1" customHeight="1" x14ac:dyDescent="0.2">
      <c r="A206" s="324"/>
      <c r="B206" s="332"/>
      <c r="C206" s="402"/>
      <c r="D206" s="332"/>
      <c r="E206" s="332"/>
      <c r="F206" s="332"/>
      <c r="G206" s="52">
        <f>'01-Mapa de riesgo-UO'!I207</f>
        <v>0</v>
      </c>
      <c r="H206" s="332"/>
      <c r="I206" s="431"/>
      <c r="J206" s="332"/>
      <c r="K206" s="401"/>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31"/>
      <c r="S206" s="434"/>
      <c r="T206" s="434"/>
      <c r="U206" s="283" t="str">
        <f>'01-Mapa de riesgo-UO'!AW207</f>
        <v>ASUMIR</v>
      </c>
      <c r="V206" s="283">
        <f>'01-Mapa de riesgo-UO'!AX207</f>
        <v>0</v>
      </c>
      <c r="W206" s="180">
        <f>IF(U206="COMPARTIR",'01-Mapa de riesgo-UO'!BA207, IF(U206=0, 0,$I$6))</f>
        <v>0</v>
      </c>
      <c r="X206" s="281"/>
      <c r="Y206" s="281"/>
      <c r="Z206" s="281"/>
      <c r="AA206" s="281"/>
      <c r="AB206" s="430"/>
    </row>
    <row r="207" spans="1:28" ht="65.25" hidden="1" customHeight="1" x14ac:dyDescent="0.2">
      <c r="A207" s="324"/>
      <c r="B207" s="332"/>
      <c r="C207" s="402"/>
      <c r="D207" s="332"/>
      <c r="E207" s="332"/>
      <c r="F207" s="332"/>
      <c r="G207" s="52">
        <f>'01-Mapa de riesgo-UO'!I208</f>
        <v>0</v>
      </c>
      <c r="H207" s="332"/>
      <c r="I207" s="431"/>
      <c r="J207" s="332"/>
      <c r="K207" s="401"/>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31"/>
      <c r="S207" s="434"/>
      <c r="T207" s="434"/>
      <c r="U207" s="283" t="str">
        <f>'01-Mapa de riesgo-UO'!AW208</f>
        <v>ASUMIR</v>
      </c>
      <c r="V207" s="283">
        <f>'01-Mapa de riesgo-UO'!AX208</f>
        <v>0</v>
      </c>
      <c r="W207" s="180">
        <f>IF(U207="COMPARTIR",'01-Mapa de riesgo-UO'!BA208, IF(U207=0, 0,$I$6))</f>
        <v>0</v>
      </c>
      <c r="X207" s="281"/>
      <c r="Y207" s="281"/>
      <c r="Z207" s="281"/>
      <c r="AA207" s="281"/>
      <c r="AB207" s="430"/>
    </row>
    <row r="208" spans="1:28" ht="65.25" hidden="1"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431" t="str">
        <f>'01-Mapa de riesgo-UO'!AT209</f>
        <v>LEVE</v>
      </c>
      <c r="J208" s="332" t="str">
        <f>'01-Mapa de riesgo-UO'!AU209</f>
        <v>No. Informes con pérdida de la imparcialidad / No informes expedidos por el laboratorio</v>
      </c>
      <c r="K208" s="439">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31" t="str">
        <f>'01-Mapa de riesgo-UO'!AR209</f>
        <v>ACEPTABLE</v>
      </c>
      <c r="S208" s="434" t="s">
        <v>2325</v>
      </c>
      <c r="T208" s="434"/>
      <c r="U208" s="283" t="str">
        <f>'01-Mapa de riesgo-UO'!AW209</f>
        <v>ASUMIR</v>
      </c>
      <c r="V208" s="283">
        <f>'01-Mapa de riesgo-UO'!AX209</f>
        <v>0</v>
      </c>
      <c r="W208" s="180">
        <f>IF(U208="COMPARTIR",'01-Mapa de riesgo-UO'!BA209, IF(U208=0, 0,$I$6))</f>
        <v>0</v>
      </c>
      <c r="X208" s="281"/>
      <c r="Y208" s="281"/>
      <c r="Z208" s="281"/>
      <c r="AA208" s="281"/>
      <c r="AB208" s="430" t="s">
        <v>2144</v>
      </c>
    </row>
    <row r="209" spans="1:28" ht="65.25" hidden="1" customHeight="1" x14ac:dyDescent="0.2">
      <c r="A209" s="324"/>
      <c r="B209" s="332"/>
      <c r="C209" s="402"/>
      <c r="D209" s="332"/>
      <c r="E209" s="332"/>
      <c r="F209" s="332"/>
      <c r="G209" s="52">
        <f>'01-Mapa de riesgo-UO'!I210</f>
        <v>0</v>
      </c>
      <c r="H209" s="332"/>
      <c r="I209" s="431"/>
      <c r="J209" s="332"/>
      <c r="K209" s="401"/>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31"/>
      <c r="S209" s="434"/>
      <c r="T209" s="434"/>
      <c r="U209" s="283" t="str">
        <f>'01-Mapa de riesgo-UO'!AW210</f>
        <v>ASUMIR</v>
      </c>
      <c r="V209" s="283">
        <f>'01-Mapa de riesgo-UO'!AX210</f>
        <v>0</v>
      </c>
      <c r="W209" s="180">
        <f>IF(U209="COMPARTIR",'01-Mapa de riesgo-UO'!BA210, IF(U209=0, 0,$I$6))</f>
        <v>0</v>
      </c>
      <c r="X209" s="281"/>
      <c r="Y209" s="281"/>
      <c r="Z209" s="281"/>
      <c r="AA209" s="281"/>
      <c r="AB209" s="430"/>
    </row>
    <row r="210" spans="1:28" ht="65.25" hidden="1" customHeight="1" x14ac:dyDescent="0.2">
      <c r="A210" s="324"/>
      <c r="B210" s="332"/>
      <c r="C210" s="402"/>
      <c r="D210" s="332"/>
      <c r="E210" s="332"/>
      <c r="F210" s="332"/>
      <c r="G210" s="52">
        <f>'01-Mapa de riesgo-UO'!I211</f>
        <v>0</v>
      </c>
      <c r="H210" s="332"/>
      <c r="I210" s="431"/>
      <c r="J210" s="332"/>
      <c r="K210" s="401"/>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31"/>
      <c r="S210" s="434"/>
      <c r="T210" s="434"/>
      <c r="U210" s="283" t="str">
        <f>'01-Mapa de riesgo-UO'!AW211</f>
        <v>ASUMIR</v>
      </c>
      <c r="V210" s="283">
        <f>'01-Mapa de riesgo-UO'!AX211</f>
        <v>0</v>
      </c>
      <c r="W210" s="180">
        <f>IF(U210="COMPARTIR",'01-Mapa de riesgo-UO'!BA211, IF(U210=0, 0,$I$6))</f>
        <v>0</v>
      </c>
      <c r="X210" s="281"/>
      <c r="Y210" s="281"/>
      <c r="Z210" s="281"/>
      <c r="AA210" s="281"/>
      <c r="AB210" s="430"/>
    </row>
    <row r="211" spans="1:28" ht="65.25" hidden="1"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431" t="str">
        <f>'01-Mapa de riesgo-UO'!AT212</f>
        <v>LEVE</v>
      </c>
      <c r="J211" s="332" t="str">
        <f>'01-Mapa de riesgo-UO'!AU212</f>
        <v>N° de certificados de calibración con declaración no conforme/N° de certificados de calibración de equipos</v>
      </c>
      <c r="K211" s="439">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31" t="str">
        <f>'01-Mapa de riesgo-UO'!AR212</f>
        <v>ACEPTABLE</v>
      </c>
      <c r="S211" s="434" t="s">
        <v>2325</v>
      </c>
      <c r="T211" s="434"/>
      <c r="U211" s="283" t="str">
        <f>'01-Mapa de riesgo-UO'!AW212</f>
        <v>ASUMIR</v>
      </c>
      <c r="V211" s="283">
        <f>'01-Mapa de riesgo-UO'!AX212</f>
        <v>0</v>
      </c>
      <c r="W211" s="180">
        <f>IF(U211="COMPARTIR",'01-Mapa de riesgo-UO'!BA212, IF(U211=0, 0,$I$6))</f>
        <v>0</v>
      </c>
      <c r="X211" s="281"/>
      <c r="Y211" s="281"/>
      <c r="Z211" s="281"/>
      <c r="AA211" s="281"/>
      <c r="AB211" s="430" t="s">
        <v>2144</v>
      </c>
    </row>
    <row r="212" spans="1:28" ht="65.25" hidden="1" customHeight="1" x14ac:dyDescent="0.2">
      <c r="A212" s="324"/>
      <c r="B212" s="332"/>
      <c r="C212" s="402"/>
      <c r="D212" s="332"/>
      <c r="E212" s="332"/>
      <c r="F212" s="332"/>
      <c r="G212" s="52">
        <f>'01-Mapa de riesgo-UO'!I213</f>
        <v>0</v>
      </c>
      <c r="H212" s="332"/>
      <c r="I212" s="431"/>
      <c r="J212" s="332"/>
      <c r="K212" s="401"/>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31"/>
      <c r="S212" s="399"/>
      <c r="T212" s="399"/>
      <c r="U212" s="283" t="str">
        <f>'01-Mapa de riesgo-UO'!AW213</f>
        <v>ASUMIR</v>
      </c>
      <c r="V212" s="283">
        <f>'01-Mapa de riesgo-UO'!AX213</f>
        <v>0</v>
      </c>
      <c r="W212" s="180">
        <f>IF(U212="COMPARTIR",'01-Mapa de riesgo-UO'!BA213, IF(U212=0, 0,$I$6))</f>
        <v>0</v>
      </c>
      <c r="X212" s="281"/>
      <c r="Y212" s="281"/>
      <c r="Z212" s="281"/>
      <c r="AA212" s="281"/>
      <c r="AB212" s="430"/>
    </row>
    <row r="213" spans="1:28" ht="65.25" hidden="1" customHeight="1" x14ac:dyDescent="0.2">
      <c r="A213" s="324"/>
      <c r="B213" s="332"/>
      <c r="C213" s="402"/>
      <c r="D213" s="332"/>
      <c r="E213" s="332"/>
      <c r="F213" s="332"/>
      <c r="G213" s="52">
        <f>'01-Mapa de riesgo-UO'!I214</f>
        <v>0</v>
      </c>
      <c r="H213" s="332"/>
      <c r="I213" s="431"/>
      <c r="J213" s="332"/>
      <c r="K213" s="401"/>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31"/>
      <c r="S213" s="399"/>
      <c r="T213" s="399"/>
      <c r="U213" s="283" t="str">
        <f>'01-Mapa de riesgo-UO'!AW214</f>
        <v>ASUMIR</v>
      </c>
      <c r="V213" s="283">
        <f>'01-Mapa de riesgo-UO'!AX214</f>
        <v>0</v>
      </c>
      <c r="W213" s="180">
        <f>IF(U213="COMPARTIR",'01-Mapa de riesgo-UO'!BA214, IF(U213=0, 0,$I$6))</f>
        <v>0</v>
      </c>
      <c r="X213" s="281"/>
      <c r="Y213" s="281"/>
      <c r="Z213" s="281"/>
      <c r="AA213" s="281"/>
      <c r="AB213" s="430"/>
    </row>
    <row r="214" spans="1:28" ht="65.25" hidden="1"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431" t="str">
        <f>'01-Mapa de riesgo-UO'!AT215</f>
        <v>LEVE</v>
      </c>
      <c r="J214" s="332" t="str">
        <f>'01-Mapa de riesgo-UO'!AU215</f>
        <v>No. de informes de ensayos con pérdida de la imparcialidad / No. informes de ensayos expedidos por el laboratorio</v>
      </c>
      <c r="K214" s="435">
        <v>0</v>
      </c>
      <c r="L214" s="434"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31" t="str">
        <f>'01-Mapa de riesgo-UO'!AR215</f>
        <v>ACEPTABLE</v>
      </c>
      <c r="S214" s="434" t="s">
        <v>2806</v>
      </c>
      <c r="T214" s="434"/>
      <c r="U214" s="283" t="str">
        <f>'01-Mapa de riesgo-UO'!AW215</f>
        <v>ASUMIR</v>
      </c>
      <c r="V214" s="283">
        <f>'01-Mapa de riesgo-UO'!AX215</f>
        <v>0</v>
      </c>
      <c r="W214" s="180">
        <f>IF(U214="COMPARTIR",'01-Mapa de riesgo-UO'!BA215, IF(U214=0, 0,$I$6))</f>
        <v>0</v>
      </c>
      <c r="X214" s="281"/>
      <c r="Y214" s="281"/>
      <c r="Z214" s="281"/>
      <c r="AA214" s="281"/>
      <c r="AB214" s="430" t="s">
        <v>2144</v>
      </c>
    </row>
    <row r="215" spans="1:28" ht="65.25" hidden="1" customHeight="1" x14ac:dyDescent="0.2">
      <c r="A215" s="324"/>
      <c r="B215" s="332"/>
      <c r="C215" s="402"/>
      <c r="D215" s="332"/>
      <c r="E215" s="332"/>
      <c r="F215" s="332"/>
      <c r="G215" s="52" t="str">
        <f>'01-Mapa de riesgo-UO'!I216</f>
        <v xml:space="preserve">Orden de un superior sobre el resultado del ensayo </v>
      </c>
      <c r="H215" s="332"/>
      <c r="I215" s="431"/>
      <c r="J215" s="332"/>
      <c r="K215" s="401"/>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31"/>
      <c r="S215" s="434" t="s">
        <v>2807</v>
      </c>
      <c r="T215" s="434"/>
      <c r="U215" s="283" t="str">
        <f>'01-Mapa de riesgo-UO'!AW216</f>
        <v>ASUMIR</v>
      </c>
      <c r="V215" s="283">
        <f>'01-Mapa de riesgo-UO'!AX216</f>
        <v>0</v>
      </c>
      <c r="W215" s="180">
        <f>IF(U215="COMPARTIR",'01-Mapa de riesgo-UO'!BA216, IF(U215=0, 0,$I$6))</f>
        <v>0</v>
      </c>
      <c r="X215" s="281"/>
      <c r="Y215" s="281"/>
      <c r="Z215" s="281"/>
      <c r="AA215" s="281"/>
      <c r="AB215" s="430"/>
    </row>
    <row r="216" spans="1:28" ht="65.25" hidden="1" customHeight="1" x14ac:dyDescent="0.2">
      <c r="A216" s="324"/>
      <c r="B216" s="332"/>
      <c r="C216" s="402"/>
      <c r="D216" s="332"/>
      <c r="E216" s="332"/>
      <c r="F216" s="332"/>
      <c r="G216" s="52" t="str">
        <f>'01-Mapa de riesgo-UO'!I217</f>
        <v>Interés economico de otra dependencia de la universidad .</v>
      </c>
      <c r="H216" s="332"/>
      <c r="I216" s="431"/>
      <c r="J216" s="332"/>
      <c r="K216" s="401"/>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31"/>
      <c r="S216" s="434" t="s">
        <v>2808</v>
      </c>
      <c r="T216" s="434"/>
      <c r="U216" s="283" t="str">
        <f>'01-Mapa de riesgo-UO'!AW217</f>
        <v>ASUMIR</v>
      </c>
      <c r="V216" s="283">
        <f>'01-Mapa de riesgo-UO'!AX217</f>
        <v>0</v>
      </c>
      <c r="W216" s="180">
        <f>IF(U216="COMPARTIR",'01-Mapa de riesgo-UO'!BA217, IF(U216=0, 0,$I$6))</f>
        <v>0</v>
      </c>
      <c r="X216" s="281"/>
      <c r="Y216" s="281"/>
      <c r="Z216" s="281"/>
      <c r="AA216" s="281"/>
      <c r="AB216" s="430"/>
    </row>
    <row r="217" spans="1:28" ht="65.25" hidden="1"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431" t="str">
        <f>'01-Mapa de riesgo-UO'!AT218</f>
        <v>LEVE</v>
      </c>
      <c r="J217" s="332" t="str">
        <f>'01-Mapa de riesgo-UO'!AU218</f>
        <v>No. veces en que las condiciones ambientales se salen de los límites / Días Laborales anuales</v>
      </c>
      <c r="K217" s="435">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31" t="str">
        <f>'01-Mapa de riesgo-UO'!AR218</f>
        <v>ACEPTABLE</v>
      </c>
      <c r="S217" s="434" t="s">
        <v>2809</v>
      </c>
      <c r="T217" s="434"/>
      <c r="U217" s="283" t="str">
        <f>'01-Mapa de riesgo-UO'!AW218</f>
        <v>ASUMIR</v>
      </c>
      <c r="V217" s="283">
        <f>'01-Mapa de riesgo-UO'!AX218</f>
        <v>0</v>
      </c>
      <c r="W217" s="180">
        <f>IF(U217="COMPARTIR",'01-Mapa de riesgo-UO'!BA218, IF(U217=0, 0,$I$6))</f>
        <v>0</v>
      </c>
      <c r="X217" s="281"/>
      <c r="Y217" s="281"/>
      <c r="Z217" s="281"/>
      <c r="AA217" s="281"/>
      <c r="AB217" s="430" t="s">
        <v>2144</v>
      </c>
    </row>
    <row r="218" spans="1:28" ht="65.25" hidden="1" customHeight="1" x14ac:dyDescent="0.2">
      <c r="A218" s="324"/>
      <c r="B218" s="332"/>
      <c r="C218" s="402"/>
      <c r="D218" s="332"/>
      <c r="E218" s="332"/>
      <c r="F218" s="332"/>
      <c r="G218" s="52">
        <f>'01-Mapa de riesgo-UO'!I219</f>
        <v>0</v>
      </c>
      <c r="H218" s="332"/>
      <c r="I218" s="431"/>
      <c r="J218" s="332"/>
      <c r="K218" s="401"/>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31"/>
      <c r="S218" s="434"/>
      <c r="T218" s="434"/>
      <c r="U218" s="283" t="str">
        <f>'01-Mapa de riesgo-UO'!AW219</f>
        <v>ASUMIR</v>
      </c>
      <c r="V218" s="283">
        <f>'01-Mapa de riesgo-UO'!AX219</f>
        <v>0</v>
      </c>
      <c r="W218" s="180">
        <f>IF(U218="COMPARTIR",'01-Mapa de riesgo-UO'!BA219, IF(U218=0, 0,$I$6))</f>
        <v>0</v>
      </c>
      <c r="X218" s="281"/>
      <c r="Y218" s="281"/>
      <c r="Z218" s="281"/>
      <c r="AA218" s="281"/>
      <c r="AB218" s="430"/>
    </row>
    <row r="219" spans="1:28" ht="65.25" hidden="1" customHeight="1" x14ac:dyDescent="0.2">
      <c r="A219" s="324"/>
      <c r="B219" s="332"/>
      <c r="C219" s="402"/>
      <c r="D219" s="332"/>
      <c r="E219" s="332"/>
      <c r="F219" s="332"/>
      <c r="G219" s="52">
        <f>'01-Mapa de riesgo-UO'!I220</f>
        <v>0</v>
      </c>
      <c r="H219" s="332"/>
      <c r="I219" s="431"/>
      <c r="J219" s="332"/>
      <c r="K219" s="401"/>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31"/>
      <c r="S219" s="434"/>
      <c r="T219" s="434"/>
      <c r="U219" s="283" t="str">
        <f>'01-Mapa de riesgo-UO'!AW220</f>
        <v>ASUMIR</v>
      </c>
      <c r="V219" s="283">
        <f>'01-Mapa de riesgo-UO'!AX220</f>
        <v>0</v>
      </c>
      <c r="W219" s="180">
        <f>IF(U219="COMPARTIR",'01-Mapa de riesgo-UO'!BA220, IF(U219=0, 0,$I$6))</f>
        <v>0</v>
      </c>
      <c r="X219" s="281"/>
      <c r="Y219" s="281"/>
      <c r="Z219" s="281"/>
      <c r="AA219" s="281"/>
      <c r="AB219" s="430"/>
    </row>
    <row r="220" spans="1:28" ht="65.25" hidden="1"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431" t="str">
        <f>'01-Mapa de riesgo-UO'!AT221</f>
        <v>LEVE</v>
      </c>
      <c r="J220" s="332" t="str">
        <f>'01-Mapa de riesgo-UO'!AU221</f>
        <v>No. de equipos calibrados de acuerdo al plan / Total equipos a calibrar</v>
      </c>
      <c r="K220" s="435">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31" t="str">
        <f>'01-Mapa de riesgo-UO'!AR221</f>
        <v>ACEPTABLE</v>
      </c>
      <c r="S220" s="434" t="s">
        <v>2810</v>
      </c>
      <c r="T220" s="434"/>
      <c r="U220" s="283" t="str">
        <f>'01-Mapa de riesgo-UO'!AW221</f>
        <v>ASUMIR</v>
      </c>
      <c r="V220" s="283">
        <f>'01-Mapa de riesgo-UO'!AX221</f>
        <v>0</v>
      </c>
      <c r="W220" s="180">
        <f>IF(U220="COMPARTIR",'01-Mapa de riesgo-UO'!BA221, IF(U220=0, 0,$I$6))</f>
        <v>0</v>
      </c>
      <c r="X220" s="281"/>
      <c r="Y220" s="281"/>
      <c r="Z220" s="281"/>
      <c r="AA220" s="281"/>
      <c r="AB220" s="430" t="s">
        <v>2144</v>
      </c>
    </row>
    <row r="221" spans="1:28" ht="65.25" hidden="1" customHeight="1" x14ac:dyDescent="0.2">
      <c r="A221" s="324"/>
      <c r="B221" s="332"/>
      <c r="C221" s="402"/>
      <c r="D221" s="332"/>
      <c r="E221" s="332"/>
      <c r="F221" s="332"/>
      <c r="G221" s="52">
        <f>'01-Mapa de riesgo-UO'!I222</f>
        <v>0</v>
      </c>
      <c r="H221" s="332"/>
      <c r="I221" s="431"/>
      <c r="J221" s="332"/>
      <c r="K221" s="401"/>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31"/>
      <c r="S221" s="434"/>
      <c r="T221" s="434"/>
      <c r="U221" s="283" t="str">
        <f>'01-Mapa de riesgo-UO'!AW222</f>
        <v>ASUMIR</v>
      </c>
      <c r="V221" s="283">
        <f>'01-Mapa de riesgo-UO'!AX222</f>
        <v>0</v>
      </c>
      <c r="W221" s="180">
        <f>IF(U221="COMPARTIR",'01-Mapa de riesgo-UO'!BA222, IF(U221=0, 0,$I$6))</f>
        <v>0</v>
      </c>
      <c r="X221" s="281"/>
      <c r="Y221" s="281"/>
      <c r="Z221" s="281"/>
      <c r="AA221" s="281"/>
      <c r="AB221" s="430"/>
    </row>
    <row r="222" spans="1:28" ht="65.25" hidden="1" customHeight="1" x14ac:dyDescent="0.2">
      <c r="A222" s="324"/>
      <c r="B222" s="332"/>
      <c r="C222" s="402"/>
      <c r="D222" s="332"/>
      <c r="E222" s="332"/>
      <c r="F222" s="332"/>
      <c r="G222" s="52">
        <f>'01-Mapa de riesgo-UO'!I223</f>
        <v>0</v>
      </c>
      <c r="H222" s="332"/>
      <c r="I222" s="431"/>
      <c r="J222" s="332"/>
      <c r="K222" s="401"/>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31"/>
      <c r="S222" s="434"/>
      <c r="T222" s="434"/>
      <c r="U222" s="283" t="str">
        <f>'01-Mapa de riesgo-UO'!AW223</f>
        <v>ASUMIR</v>
      </c>
      <c r="V222" s="283">
        <f>'01-Mapa de riesgo-UO'!AX223</f>
        <v>0</v>
      </c>
      <c r="W222" s="180">
        <f>IF(U222="COMPARTIR",'01-Mapa de riesgo-UO'!BA223, IF(U222=0, 0,$I$6))</f>
        <v>0</v>
      </c>
      <c r="X222" s="281"/>
      <c r="Y222" s="281"/>
      <c r="Z222" s="281"/>
      <c r="AA222" s="281"/>
      <c r="AB222" s="430"/>
    </row>
    <row r="223" spans="1:28" ht="65.25" hidden="1"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431" t="str">
        <f>'01-Mapa de riesgo-UO'!AT224</f>
        <v>LEVE</v>
      </c>
      <c r="J223" s="332" t="str">
        <f>'01-Mapa de riesgo-UO'!AU224</f>
        <v>No. veces en que las condiciones ambientales se salen de los límites / Días Laborales anuales</v>
      </c>
      <c r="K223" s="435">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31" t="str">
        <f>'01-Mapa de riesgo-UO'!AR224</f>
        <v>ACEPTABLE</v>
      </c>
      <c r="S223" s="434" t="s">
        <v>2811</v>
      </c>
      <c r="T223" s="434"/>
      <c r="U223" s="283" t="str">
        <f>'01-Mapa de riesgo-UO'!AW224</f>
        <v>ASUMIR</v>
      </c>
      <c r="V223" s="283">
        <f>'01-Mapa de riesgo-UO'!AX224</f>
        <v>0</v>
      </c>
      <c r="W223" s="180">
        <f>IF(U223="COMPARTIR",'01-Mapa de riesgo-UO'!BA224, IF(U223=0, 0,$I$6))</f>
        <v>0</v>
      </c>
      <c r="X223" s="281"/>
      <c r="Y223" s="281"/>
      <c r="Z223" s="281"/>
      <c r="AA223" s="281"/>
      <c r="AB223" s="430" t="s">
        <v>2144</v>
      </c>
    </row>
    <row r="224" spans="1:28" ht="65.25" hidden="1" customHeight="1" x14ac:dyDescent="0.2">
      <c r="A224" s="324"/>
      <c r="B224" s="332"/>
      <c r="C224" s="402"/>
      <c r="D224" s="332"/>
      <c r="E224" s="332"/>
      <c r="F224" s="332"/>
      <c r="G224" s="52">
        <f>'01-Mapa de riesgo-UO'!I225</f>
        <v>0</v>
      </c>
      <c r="H224" s="332"/>
      <c r="I224" s="431"/>
      <c r="J224" s="332"/>
      <c r="K224" s="401"/>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31"/>
      <c r="S224" s="434"/>
      <c r="T224" s="434"/>
      <c r="U224" s="283" t="str">
        <f>'01-Mapa de riesgo-UO'!AW225</f>
        <v>ASUMIR</v>
      </c>
      <c r="V224" s="283">
        <f>'01-Mapa de riesgo-UO'!AX225</f>
        <v>0</v>
      </c>
      <c r="W224" s="180">
        <f>IF(U224="COMPARTIR",'01-Mapa de riesgo-UO'!BA225, IF(U224=0, 0,$I$6))</f>
        <v>0</v>
      </c>
      <c r="X224" s="281"/>
      <c r="Y224" s="281"/>
      <c r="Z224" s="281"/>
      <c r="AA224" s="281"/>
      <c r="AB224" s="430"/>
    </row>
    <row r="225" spans="1:28" ht="65.25" hidden="1" customHeight="1" x14ac:dyDescent="0.2">
      <c r="A225" s="324"/>
      <c r="B225" s="332"/>
      <c r="C225" s="402"/>
      <c r="D225" s="332"/>
      <c r="E225" s="332"/>
      <c r="F225" s="332"/>
      <c r="G225" s="52">
        <f>'01-Mapa de riesgo-UO'!I226</f>
        <v>0</v>
      </c>
      <c r="H225" s="332"/>
      <c r="I225" s="431"/>
      <c r="J225" s="332"/>
      <c r="K225" s="401"/>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31"/>
      <c r="S225" s="434"/>
      <c r="T225" s="434"/>
      <c r="U225" s="283" t="str">
        <f>'01-Mapa de riesgo-UO'!AW226</f>
        <v>ASUMIR</v>
      </c>
      <c r="V225" s="283">
        <f>'01-Mapa de riesgo-UO'!AX226</f>
        <v>0</v>
      </c>
      <c r="W225" s="180">
        <f>IF(U225="COMPARTIR",'01-Mapa de riesgo-UO'!BA226, IF(U225=0, 0,$I$6))</f>
        <v>0</v>
      </c>
      <c r="X225" s="281"/>
      <c r="Y225" s="281"/>
      <c r="Z225" s="281"/>
      <c r="AA225" s="281"/>
      <c r="AB225" s="430"/>
    </row>
    <row r="226" spans="1:28" ht="65.25" hidden="1"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431" t="str">
        <f>'01-Mapa de riesgo-UO'!AT227</f>
        <v>LEVE</v>
      </c>
      <c r="J226" s="332" t="str">
        <f>'01-Mapa de riesgo-UO'!AU227</f>
        <v>No de Informes de Ensayo con declaración de conformidad equivocada / No de Informes de ensayo con declaración de conformidad emitida</v>
      </c>
      <c r="K226" s="435">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31" t="str">
        <f>'01-Mapa de riesgo-UO'!AR227</f>
        <v>ACEPTABLE</v>
      </c>
      <c r="S226" s="434" t="s">
        <v>2812</v>
      </c>
      <c r="T226" s="434"/>
      <c r="U226" s="283" t="str">
        <f>'01-Mapa de riesgo-UO'!AW227</f>
        <v>ASUMIR</v>
      </c>
      <c r="V226" s="283">
        <f>'01-Mapa de riesgo-UO'!AX227</f>
        <v>0</v>
      </c>
      <c r="W226" s="180">
        <f>IF(U226="COMPARTIR",'01-Mapa de riesgo-UO'!BA227, IF(U226=0, 0,$I$6))</f>
        <v>0</v>
      </c>
      <c r="X226" s="281"/>
      <c r="Y226" s="281"/>
      <c r="Z226" s="281"/>
      <c r="AA226" s="281"/>
      <c r="AB226" s="430" t="s">
        <v>2144</v>
      </c>
    </row>
    <row r="227" spans="1:28" ht="65.2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431"/>
      <c r="J227" s="332"/>
      <c r="K227" s="401"/>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31"/>
      <c r="S227" s="434" t="s">
        <v>2813</v>
      </c>
      <c r="T227" s="434"/>
      <c r="U227" s="283" t="str">
        <f>'01-Mapa de riesgo-UO'!AW228</f>
        <v>ASUMIR</v>
      </c>
      <c r="V227" s="283">
        <f>'01-Mapa de riesgo-UO'!AX228</f>
        <v>0</v>
      </c>
      <c r="W227" s="180">
        <f>IF(U227="COMPARTIR",'01-Mapa de riesgo-UO'!BA228, IF(U227=0, 0,$I$6))</f>
        <v>0</v>
      </c>
      <c r="X227" s="281"/>
      <c r="Y227" s="281"/>
      <c r="Z227" s="281"/>
      <c r="AA227" s="281"/>
      <c r="AB227" s="430"/>
    </row>
    <row r="228" spans="1:28" ht="65.25" hidden="1" customHeight="1" x14ac:dyDescent="0.2">
      <c r="A228" s="324"/>
      <c r="B228" s="332"/>
      <c r="C228" s="402"/>
      <c r="D228" s="332"/>
      <c r="E228" s="332"/>
      <c r="F228" s="332"/>
      <c r="G228" s="52">
        <f>'01-Mapa de riesgo-UO'!I229</f>
        <v>0</v>
      </c>
      <c r="H228" s="332"/>
      <c r="I228" s="431"/>
      <c r="J228" s="332"/>
      <c r="K228" s="401"/>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31"/>
      <c r="S228" s="434"/>
      <c r="T228" s="434"/>
      <c r="U228" s="283" t="str">
        <f>'01-Mapa de riesgo-UO'!AW229</f>
        <v>ASUMIR</v>
      </c>
      <c r="V228" s="283">
        <f>'01-Mapa de riesgo-UO'!AX229</f>
        <v>0</v>
      </c>
      <c r="W228" s="180">
        <f>IF(U228="COMPARTIR",'01-Mapa de riesgo-UO'!BA229, IF(U228=0, 0,$I$6))</f>
        <v>0</v>
      </c>
      <c r="X228" s="281"/>
      <c r="Y228" s="281"/>
      <c r="Z228" s="281"/>
      <c r="AA228" s="281"/>
      <c r="AB228" s="430"/>
    </row>
    <row r="229" spans="1:28" ht="65.25" hidden="1"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431" t="str">
        <f>'01-Mapa de riesgo-UO'!AT230</f>
        <v>LEVE</v>
      </c>
      <c r="J229" s="332" t="str">
        <f>'01-Mapa de riesgo-UO'!AU230</f>
        <v>No. de verificaciones de métodos de ensayo con desempeño no válido / No. total de verificaciones de métodos de ensayo</v>
      </c>
      <c r="K229" s="435">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31" t="str">
        <f>'01-Mapa de riesgo-UO'!AR230</f>
        <v>ACEPTABLE</v>
      </c>
      <c r="S229" s="434" t="s">
        <v>2814</v>
      </c>
      <c r="T229" s="434"/>
      <c r="U229" s="283" t="str">
        <f>'01-Mapa de riesgo-UO'!AW230</f>
        <v>ASUMIR</v>
      </c>
      <c r="V229" s="283">
        <f>'01-Mapa de riesgo-UO'!AX230</f>
        <v>0</v>
      </c>
      <c r="W229" s="180">
        <f>IF(U229="COMPARTIR",'01-Mapa de riesgo-UO'!BA230, IF(U229=0, 0,$I$6))</f>
        <v>0</v>
      </c>
      <c r="X229" s="281"/>
      <c r="Y229" s="281"/>
      <c r="Z229" s="281"/>
      <c r="AA229" s="281"/>
      <c r="AB229" s="430" t="s">
        <v>2144</v>
      </c>
    </row>
    <row r="230" spans="1:28" ht="65.25" hidden="1" customHeight="1" x14ac:dyDescent="0.2">
      <c r="A230" s="324"/>
      <c r="B230" s="332"/>
      <c r="C230" s="402"/>
      <c r="D230" s="332"/>
      <c r="E230" s="332"/>
      <c r="F230" s="332"/>
      <c r="G230" s="52">
        <f>'01-Mapa de riesgo-UO'!I231</f>
        <v>0</v>
      </c>
      <c r="H230" s="332"/>
      <c r="I230" s="431"/>
      <c r="J230" s="332"/>
      <c r="K230" s="401"/>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31"/>
      <c r="S230" s="434" t="s">
        <v>2814</v>
      </c>
      <c r="T230" s="434"/>
      <c r="U230" s="283" t="str">
        <f>'01-Mapa de riesgo-UO'!AW231</f>
        <v>ASUMIR</v>
      </c>
      <c r="V230" s="283">
        <f>'01-Mapa de riesgo-UO'!AX231</f>
        <v>0</v>
      </c>
      <c r="W230" s="180">
        <f>IF(U230="COMPARTIR",'01-Mapa de riesgo-UO'!BA231, IF(U230=0, 0,$I$6))</f>
        <v>0</v>
      </c>
      <c r="X230" s="281"/>
      <c r="Y230" s="281"/>
      <c r="Z230" s="281"/>
      <c r="AA230" s="281"/>
      <c r="AB230" s="430"/>
    </row>
    <row r="231" spans="1:28" ht="65.25" hidden="1" customHeight="1" x14ac:dyDescent="0.2">
      <c r="A231" s="324"/>
      <c r="B231" s="332"/>
      <c r="C231" s="402"/>
      <c r="D231" s="332"/>
      <c r="E231" s="332"/>
      <c r="F231" s="332"/>
      <c r="G231" s="52">
        <f>'01-Mapa de riesgo-UO'!I232</f>
        <v>0</v>
      </c>
      <c r="H231" s="332"/>
      <c r="I231" s="431"/>
      <c r="J231" s="332"/>
      <c r="K231" s="401"/>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31"/>
      <c r="S231" s="434" t="s">
        <v>2808</v>
      </c>
      <c r="T231" s="434"/>
      <c r="U231" s="283" t="str">
        <f>'01-Mapa de riesgo-UO'!AW232</f>
        <v>ASUMIR</v>
      </c>
      <c r="V231" s="283">
        <f>'01-Mapa de riesgo-UO'!AX232</f>
        <v>0</v>
      </c>
      <c r="W231" s="180">
        <f>IF(U231="COMPARTIR",'01-Mapa de riesgo-UO'!BA232, IF(U231=0, 0,$I$6))</f>
        <v>0</v>
      </c>
      <c r="X231" s="281"/>
      <c r="Y231" s="281"/>
      <c r="Z231" s="281"/>
      <c r="AA231" s="281"/>
      <c r="AB231" s="430"/>
    </row>
    <row r="232" spans="1:28" ht="65.25" hidden="1"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431" t="str">
        <f>'01-Mapa de riesgo-UO'!AT233</f>
        <v>LEVE</v>
      </c>
      <c r="J232" s="332" t="str">
        <f>'01-Mapa de riesgo-UO'!AU233</f>
        <v>No. caracteristicas de desempeño insatisfactorias / No. de carácterísticas de desempeño evaluadas</v>
      </c>
      <c r="K232" s="435">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31" t="str">
        <f>'01-Mapa de riesgo-UO'!AR233</f>
        <v>ACEPTABLE</v>
      </c>
      <c r="S232" s="434" t="s">
        <v>2815</v>
      </c>
      <c r="T232" s="434"/>
      <c r="U232" s="283" t="str">
        <f>'01-Mapa de riesgo-UO'!AW233</f>
        <v>ASUMIR</v>
      </c>
      <c r="V232" s="283">
        <f>'01-Mapa de riesgo-UO'!AX233</f>
        <v>0</v>
      </c>
      <c r="W232" s="180">
        <f>IF(U232="COMPARTIR",'01-Mapa de riesgo-UO'!BA233, IF(U232=0, 0,$I$6))</f>
        <v>0</v>
      </c>
      <c r="X232" s="281"/>
      <c r="Y232" s="281"/>
      <c r="Z232" s="281"/>
      <c r="AA232" s="281"/>
      <c r="AB232" s="430" t="s">
        <v>2144</v>
      </c>
    </row>
    <row r="233" spans="1:28" ht="65.25" hidden="1" customHeight="1" x14ac:dyDescent="0.2">
      <c r="A233" s="324"/>
      <c r="B233" s="332"/>
      <c r="C233" s="402"/>
      <c r="D233" s="332"/>
      <c r="E233" s="332"/>
      <c r="F233" s="332"/>
      <c r="G233" s="52">
        <f>'01-Mapa de riesgo-UO'!I234</f>
        <v>0</v>
      </c>
      <c r="H233" s="332"/>
      <c r="I233" s="431"/>
      <c r="J233" s="332"/>
      <c r="K233" s="401"/>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31"/>
      <c r="S233" s="434"/>
      <c r="T233" s="434"/>
      <c r="U233" s="283" t="str">
        <f>'01-Mapa de riesgo-UO'!AW234</f>
        <v>ASUMIR</v>
      </c>
      <c r="V233" s="283">
        <f>'01-Mapa de riesgo-UO'!AX234</f>
        <v>0</v>
      </c>
      <c r="W233" s="180">
        <f>IF(U233="COMPARTIR",'01-Mapa de riesgo-UO'!BA234, IF(U233=0, 0,$I$6))</f>
        <v>0</v>
      </c>
      <c r="X233" s="281"/>
      <c r="Y233" s="281"/>
      <c r="Z233" s="281"/>
      <c r="AA233" s="281"/>
      <c r="AB233" s="430"/>
    </row>
    <row r="234" spans="1:28" ht="65.25" hidden="1" customHeight="1" x14ac:dyDescent="0.2">
      <c r="A234" s="324"/>
      <c r="B234" s="332"/>
      <c r="C234" s="402"/>
      <c r="D234" s="332"/>
      <c r="E234" s="332"/>
      <c r="F234" s="332"/>
      <c r="G234" s="52">
        <f>'01-Mapa de riesgo-UO'!I235</f>
        <v>0</v>
      </c>
      <c r="H234" s="332"/>
      <c r="I234" s="431"/>
      <c r="J234" s="332"/>
      <c r="K234" s="401"/>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31"/>
      <c r="S234" s="434"/>
      <c r="T234" s="434"/>
      <c r="U234" s="283" t="str">
        <f>'01-Mapa de riesgo-UO'!AW235</f>
        <v>ASUMIR</v>
      </c>
      <c r="V234" s="283">
        <f>'01-Mapa de riesgo-UO'!AX235</f>
        <v>0</v>
      </c>
      <c r="W234" s="180">
        <f>IF(U234="COMPARTIR",'01-Mapa de riesgo-UO'!BA235, IF(U234=0, 0,$I$6))</f>
        <v>0</v>
      </c>
      <c r="X234" s="281"/>
      <c r="Y234" s="281"/>
      <c r="Z234" s="281"/>
      <c r="AA234" s="281"/>
      <c r="AB234" s="430"/>
    </row>
    <row r="235" spans="1:28" ht="65.25" hidden="1"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431" t="str">
        <f>'01-Mapa de riesgo-UO'!AT236</f>
        <v>LEVE</v>
      </c>
      <c r="J235" s="332" t="str">
        <f>'01-Mapa de riesgo-UO'!AU236</f>
        <v>No. de informes de ensayos con mal uso de la condición de acreditación / No. informes de ensayos expedidos por el laboratorio</v>
      </c>
      <c r="K235" s="435">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31" t="str">
        <f>'01-Mapa de riesgo-UO'!AR236</f>
        <v>ACEPTABLE</v>
      </c>
      <c r="S235" s="434" t="s">
        <v>2816</v>
      </c>
      <c r="T235" s="434"/>
      <c r="U235" s="283" t="str">
        <f>'01-Mapa de riesgo-UO'!AW236</f>
        <v>ASUMIR</v>
      </c>
      <c r="V235" s="283">
        <f>'01-Mapa de riesgo-UO'!AX236</f>
        <v>0</v>
      </c>
      <c r="W235" s="180">
        <f>IF(U235="COMPARTIR",'01-Mapa de riesgo-UO'!BA236, IF(U235=0, 0,$I$6))</f>
        <v>0</v>
      </c>
      <c r="X235" s="281"/>
      <c r="Y235" s="281"/>
      <c r="Z235" s="281"/>
      <c r="AA235" s="281"/>
      <c r="AB235" s="430" t="s">
        <v>2144</v>
      </c>
    </row>
    <row r="236" spans="1:28" ht="65.25" hidden="1" customHeight="1" x14ac:dyDescent="0.2">
      <c r="A236" s="324"/>
      <c r="B236" s="332"/>
      <c r="C236" s="402"/>
      <c r="D236" s="332"/>
      <c r="E236" s="332"/>
      <c r="F236" s="332"/>
      <c r="G236" s="52">
        <f>'01-Mapa de riesgo-UO'!I237</f>
        <v>0</v>
      </c>
      <c r="H236" s="332"/>
      <c r="I236" s="431"/>
      <c r="J236" s="332"/>
      <c r="K236" s="401"/>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31"/>
      <c r="S236" s="434" t="s">
        <v>2817</v>
      </c>
      <c r="T236" s="434"/>
      <c r="U236" s="283" t="str">
        <f>'01-Mapa de riesgo-UO'!AW237</f>
        <v>ASUMIR</v>
      </c>
      <c r="V236" s="283">
        <f>'01-Mapa de riesgo-UO'!AX237</f>
        <v>0</v>
      </c>
      <c r="W236" s="180">
        <f>IF(U236="COMPARTIR",'01-Mapa de riesgo-UO'!BA237, IF(U236=0, 0,$I$6))</f>
        <v>0</v>
      </c>
      <c r="X236" s="281"/>
      <c r="Y236" s="281"/>
      <c r="Z236" s="281"/>
      <c r="AA236" s="281"/>
      <c r="AB236" s="430"/>
    </row>
    <row r="237" spans="1:28" ht="65.25" hidden="1" customHeight="1" x14ac:dyDescent="0.2">
      <c r="A237" s="324"/>
      <c r="B237" s="332"/>
      <c r="C237" s="402"/>
      <c r="D237" s="332"/>
      <c r="E237" s="332"/>
      <c r="F237" s="332"/>
      <c r="G237" s="52">
        <f>'01-Mapa de riesgo-UO'!I238</f>
        <v>0</v>
      </c>
      <c r="H237" s="332"/>
      <c r="I237" s="431"/>
      <c r="J237" s="332"/>
      <c r="K237" s="401"/>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31"/>
      <c r="S237" s="434" t="s">
        <v>2818</v>
      </c>
      <c r="T237" s="434"/>
      <c r="U237" s="283" t="str">
        <f>'01-Mapa de riesgo-UO'!AW238</f>
        <v>ASUMIR</v>
      </c>
      <c r="V237" s="283">
        <f>'01-Mapa de riesgo-UO'!AX238</f>
        <v>0</v>
      </c>
      <c r="W237" s="180">
        <f>IF(U237="COMPARTIR",'01-Mapa de riesgo-UO'!BA238, IF(U237=0, 0,$I$6))</f>
        <v>0</v>
      </c>
      <c r="X237" s="281"/>
      <c r="Y237" s="281"/>
      <c r="Z237" s="281"/>
      <c r="AA237" s="281"/>
      <c r="AB237" s="430"/>
    </row>
    <row r="238" spans="1:28" ht="65.25" hidden="1" customHeight="1" x14ac:dyDescent="0.2">
      <c r="A238" s="455">
        <v>77</v>
      </c>
      <c r="B238" s="458" t="str">
        <f>'01-Mapa de riesgo-UO'!D239</f>
        <v>EXTENSIÓN_PROYECCIÓN_SOCIAL</v>
      </c>
      <c r="C238" s="461" t="str">
        <f>+'01-Mapa de riesgo-UO'!F239</f>
        <v>NO</v>
      </c>
      <c r="D238" s="458" t="str">
        <f>'01-Mapa de riesgo-UO'!J239</f>
        <v>Corrupción</v>
      </c>
      <c r="E238" s="458" t="str">
        <f>'01-Mapa de riesgo-UO'!K239</f>
        <v>Perdida de la imparcialidad 
(4.1.3)</v>
      </c>
      <c r="F238" s="458"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58" t="str">
        <f>'01-Mapa de riesgo-UO'!M239</f>
        <v>Pérdida de  credibilidad en el laboratorio
Pérdida de la confianza en el funcionario.
Iniciación de un proceso disciplinario</v>
      </c>
      <c r="I238" s="464" t="str">
        <f>'01-Mapa de riesgo-UO'!AT239</f>
        <v>LEVE</v>
      </c>
      <c r="J238" s="458" t="str">
        <f>'01-Mapa de riesgo-UO'!AU239</f>
        <v>N° Certificados con pérdida de la imparcialidad/ N° Total de certificados expedidos por el laboratorio*100</v>
      </c>
      <c r="K238" s="401">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6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0" t="s">
        <v>2144</v>
      </c>
    </row>
    <row r="239" spans="1:28" ht="65.25" hidden="1" customHeight="1" x14ac:dyDescent="0.2">
      <c r="A239" s="456"/>
      <c r="B239" s="459"/>
      <c r="C239" s="462"/>
      <c r="D239" s="459"/>
      <c r="E239" s="459"/>
      <c r="F239" s="459"/>
      <c r="G239" s="52">
        <f>'01-Mapa de riesgo-UO'!I240</f>
        <v>0</v>
      </c>
      <c r="H239" s="459"/>
      <c r="I239" s="465"/>
      <c r="J239" s="459"/>
      <c r="K239" s="401"/>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65"/>
      <c r="S239" s="399" t="s">
        <v>2826</v>
      </c>
      <c r="T239" s="399"/>
      <c r="U239" s="283" t="str">
        <f>'01-Mapa de riesgo-UO'!AW240</f>
        <v>ASUMIR</v>
      </c>
      <c r="V239" s="283">
        <f>'01-Mapa de riesgo-UO'!AX240</f>
        <v>0</v>
      </c>
      <c r="W239" s="180">
        <f>IF(U239="COMPARTIR",'01-Mapa de riesgo-UO'!BA240, IF(U239=0, 0,$I$6))</f>
        <v>0</v>
      </c>
      <c r="X239" s="281"/>
      <c r="Y239" s="281"/>
      <c r="Z239" s="281"/>
      <c r="AA239" s="281"/>
      <c r="AB239" s="430"/>
    </row>
    <row r="240" spans="1:28" ht="65.25" hidden="1" customHeight="1" x14ac:dyDescent="0.2">
      <c r="A240" s="457"/>
      <c r="B240" s="460"/>
      <c r="C240" s="463"/>
      <c r="D240" s="460"/>
      <c r="E240" s="460"/>
      <c r="F240" s="460"/>
      <c r="G240" s="52">
        <f>'01-Mapa de riesgo-UO'!I241</f>
        <v>0</v>
      </c>
      <c r="H240" s="460"/>
      <c r="I240" s="466"/>
      <c r="J240" s="460"/>
      <c r="K240" s="401"/>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66"/>
      <c r="S240" s="399" t="s">
        <v>2826</v>
      </c>
      <c r="T240" s="399"/>
      <c r="U240" s="283" t="str">
        <f>'01-Mapa de riesgo-UO'!AW241</f>
        <v>ASUMIR</v>
      </c>
      <c r="V240" s="283">
        <f>'01-Mapa de riesgo-UO'!AX241</f>
        <v>0</v>
      </c>
      <c r="W240" s="180">
        <f>IF(U240="COMPARTIR",'01-Mapa de riesgo-UO'!BA241, IF(U240=0, 0,$I$6))</f>
        <v>0</v>
      </c>
      <c r="X240" s="281"/>
      <c r="Y240" s="281"/>
      <c r="Z240" s="281"/>
      <c r="AA240" s="281"/>
      <c r="AB240" s="430"/>
    </row>
    <row r="241" spans="1:28" ht="65.25" hidden="1" customHeight="1" x14ac:dyDescent="0.2">
      <c r="A241" s="455">
        <v>78</v>
      </c>
      <c r="B241" s="458" t="str">
        <f>'01-Mapa de riesgo-UO'!D242</f>
        <v>EXTENSIÓN_PROYECCIÓN_SOCIAL</v>
      </c>
      <c r="C241" s="461" t="str">
        <f>+'01-Mapa de riesgo-UO'!F242</f>
        <v>NO</v>
      </c>
      <c r="D241" s="458" t="str">
        <f>'01-Mapa de riesgo-UO'!J242</f>
        <v>Operacional</v>
      </c>
      <c r="E241" s="458" t="str">
        <f>'01-Mapa de riesgo-UO'!K242</f>
        <v>Pérdida de la validez de los resultados del laboratorio (6.3)</v>
      </c>
      <c r="F241" s="458"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58" t="str">
        <f>'01-Mapa de riesgo-UO'!M242</f>
        <v>Pérdida de  credibilidad en el laboratorio
Pérdida de la confianza en el laboratorio</v>
      </c>
      <c r="I241" s="464" t="str">
        <f>'01-Mapa de riesgo-UO'!AT242</f>
        <v>LEVE</v>
      </c>
      <c r="J241" s="458" t="str">
        <f>'01-Mapa de riesgo-UO'!AU242</f>
        <v>N° eventos en los que se reportaron resultados errados por contaminación cruzada</v>
      </c>
      <c r="K241" s="401">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6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0" t="s">
        <v>2144</v>
      </c>
    </row>
    <row r="242" spans="1:28" ht="65.25" hidden="1" customHeight="1" x14ac:dyDescent="0.2">
      <c r="A242" s="456"/>
      <c r="B242" s="459"/>
      <c r="C242" s="462"/>
      <c r="D242" s="459"/>
      <c r="E242" s="459"/>
      <c r="F242" s="459"/>
      <c r="G242" s="52">
        <f>'01-Mapa de riesgo-UO'!I243</f>
        <v>0</v>
      </c>
      <c r="H242" s="459"/>
      <c r="I242" s="465"/>
      <c r="J242" s="459"/>
      <c r="K242" s="401"/>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65"/>
      <c r="S242" s="399" t="s">
        <v>2826</v>
      </c>
      <c r="T242" s="399"/>
      <c r="U242" s="283" t="str">
        <f>'01-Mapa de riesgo-UO'!AW243</f>
        <v>ASUMIR</v>
      </c>
      <c r="V242" s="283">
        <f>'01-Mapa de riesgo-UO'!AX243</f>
        <v>0</v>
      </c>
      <c r="W242" s="180">
        <f>IF(U242="COMPARTIR",'01-Mapa de riesgo-UO'!BA243, IF(U242=0, 0,$I$6))</f>
        <v>0</v>
      </c>
      <c r="X242" s="281"/>
      <c r="Y242" s="281"/>
      <c r="Z242" s="281"/>
      <c r="AA242" s="281"/>
      <c r="AB242" s="430"/>
    </row>
    <row r="243" spans="1:28" ht="65.25" hidden="1" customHeight="1" x14ac:dyDescent="0.2">
      <c r="A243" s="457"/>
      <c r="B243" s="460"/>
      <c r="C243" s="463"/>
      <c r="D243" s="460"/>
      <c r="E243" s="460"/>
      <c r="F243" s="460"/>
      <c r="G243" s="52">
        <f>'01-Mapa de riesgo-UO'!I244</f>
        <v>0</v>
      </c>
      <c r="H243" s="460"/>
      <c r="I243" s="466"/>
      <c r="J243" s="460"/>
      <c r="K243" s="401"/>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66"/>
      <c r="S243" s="399"/>
      <c r="T243" s="399"/>
      <c r="U243" s="283" t="str">
        <f>'01-Mapa de riesgo-UO'!AW244</f>
        <v>ASUMIR</v>
      </c>
      <c r="V243" s="283">
        <f>'01-Mapa de riesgo-UO'!AX244</f>
        <v>0</v>
      </c>
      <c r="W243" s="180">
        <f>IF(U243="COMPARTIR",'01-Mapa de riesgo-UO'!BA244, IF(U243=0, 0,$I$6))</f>
        <v>0</v>
      </c>
      <c r="X243" s="281"/>
      <c r="Y243" s="281"/>
      <c r="Z243" s="281"/>
      <c r="AA243" s="281"/>
      <c r="AB243" s="430"/>
    </row>
    <row r="244" spans="1:28" ht="65.25" hidden="1"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431" t="str">
        <f>'01-Mapa de riesgo-UO'!AT245</f>
        <v>LEVE</v>
      </c>
      <c r="J244" s="332" t="str">
        <f>'01-Mapa de riesgo-UO'!AU245</f>
        <v>N° Eventos cumplidos/N° Eventos programados*100</v>
      </c>
      <c r="K244" s="404">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31"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0" t="s">
        <v>2144</v>
      </c>
    </row>
    <row r="245" spans="1:28" ht="65.25" hidden="1" customHeight="1" x14ac:dyDescent="0.2">
      <c r="A245" s="324"/>
      <c r="B245" s="332"/>
      <c r="C245" s="402"/>
      <c r="D245" s="332"/>
      <c r="E245" s="332"/>
      <c r="F245" s="332"/>
      <c r="G245" s="52">
        <f>'01-Mapa de riesgo-UO'!I246</f>
        <v>0</v>
      </c>
      <c r="H245" s="332"/>
      <c r="I245" s="431"/>
      <c r="J245" s="332"/>
      <c r="K245" s="401"/>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31"/>
      <c r="S245" s="399" t="s">
        <v>2826</v>
      </c>
      <c r="T245" s="399"/>
      <c r="U245" s="283" t="str">
        <f>'01-Mapa de riesgo-UO'!AW246</f>
        <v>ASUMIR</v>
      </c>
      <c r="V245" s="283">
        <f>'01-Mapa de riesgo-UO'!AX246</f>
        <v>0</v>
      </c>
      <c r="W245" s="180">
        <f>IF(U245="COMPARTIR",'01-Mapa de riesgo-UO'!BA246, IF(U245=0, 0,$I$6))</f>
        <v>0</v>
      </c>
      <c r="X245" s="281"/>
      <c r="Y245" s="281"/>
      <c r="Z245" s="281"/>
      <c r="AA245" s="281"/>
      <c r="AB245" s="430"/>
    </row>
    <row r="246" spans="1:28" ht="65.25" hidden="1" customHeight="1" x14ac:dyDescent="0.2">
      <c r="A246" s="324"/>
      <c r="B246" s="332"/>
      <c r="C246" s="402"/>
      <c r="D246" s="332"/>
      <c r="E246" s="332"/>
      <c r="F246" s="332"/>
      <c r="G246" s="52">
        <f>'01-Mapa de riesgo-UO'!I247</f>
        <v>0</v>
      </c>
      <c r="H246" s="332"/>
      <c r="I246" s="431"/>
      <c r="J246" s="332"/>
      <c r="K246" s="401"/>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31"/>
      <c r="S246" s="399"/>
      <c r="T246" s="399"/>
      <c r="U246" s="283" t="str">
        <f>'01-Mapa de riesgo-UO'!AW247</f>
        <v>ASUMIR</v>
      </c>
      <c r="V246" s="283">
        <f>'01-Mapa de riesgo-UO'!AX247</f>
        <v>0</v>
      </c>
      <c r="W246" s="180">
        <f>IF(U246="COMPARTIR",'01-Mapa de riesgo-UO'!BA247, IF(U246=0, 0,$I$6))</f>
        <v>0</v>
      </c>
      <c r="X246" s="281"/>
      <c r="Y246" s="281"/>
      <c r="Z246" s="281"/>
      <c r="AA246" s="281"/>
      <c r="AB246" s="430"/>
    </row>
    <row r="247" spans="1:28" ht="65.25" hidden="1"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431" t="str">
        <f>'01-Mapa de riesgo-UO'!AT248</f>
        <v>LEVE</v>
      </c>
      <c r="J247" s="332" t="str">
        <f>'01-Mapa de riesgo-UO'!AU248</f>
        <v>N° de equipos defectuosos detectados en el laboratorio/ Total de equipos*100</v>
      </c>
      <c r="K247" s="401">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31"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0" t="s">
        <v>2144</v>
      </c>
    </row>
    <row r="248" spans="1:28" ht="65.2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431"/>
      <c r="J248" s="332"/>
      <c r="K248" s="401"/>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31"/>
      <c r="S248" s="399" t="s">
        <v>2826</v>
      </c>
      <c r="T248" s="399"/>
      <c r="U248" s="283" t="str">
        <f>'01-Mapa de riesgo-UO'!AW249</f>
        <v>ASUMIR</v>
      </c>
      <c r="V248" s="283">
        <f>'01-Mapa de riesgo-UO'!AX249</f>
        <v>0</v>
      </c>
      <c r="W248" s="180">
        <f>IF(U248="COMPARTIR",'01-Mapa de riesgo-UO'!BA249, IF(U248=0, 0,$I$6))</f>
        <v>0</v>
      </c>
      <c r="X248" s="281"/>
      <c r="Y248" s="281"/>
      <c r="Z248" s="281"/>
      <c r="AA248" s="281"/>
      <c r="AB248" s="430"/>
    </row>
    <row r="249" spans="1:28" ht="65.25" hidden="1" customHeight="1" x14ac:dyDescent="0.2">
      <c r="A249" s="324"/>
      <c r="B249" s="332"/>
      <c r="C249" s="402"/>
      <c r="D249" s="332"/>
      <c r="E249" s="332"/>
      <c r="F249" s="332"/>
      <c r="G249" s="52">
        <f>'01-Mapa de riesgo-UO'!I250</f>
        <v>0</v>
      </c>
      <c r="H249" s="332"/>
      <c r="I249" s="431"/>
      <c r="J249" s="332"/>
      <c r="K249" s="401"/>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31"/>
      <c r="S249" s="399"/>
      <c r="T249" s="399"/>
      <c r="U249" s="283" t="str">
        <f>'01-Mapa de riesgo-UO'!AW250</f>
        <v>ASUMIR</v>
      </c>
      <c r="V249" s="283">
        <f>'01-Mapa de riesgo-UO'!AX250</f>
        <v>0</v>
      </c>
      <c r="W249" s="180">
        <f>IF(U249="COMPARTIR",'01-Mapa de riesgo-UO'!BA250, IF(U249=0, 0,$I$6))</f>
        <v>0</v>
      </c>
      <c r="X249" s="281"/>
      <c r="Y249" s="281"/>
      <c r="Z249" s="281"/>
      <c r="AA249" s="281"/>
      <c r="AB249" s="430"/>
    </row>
    <row r="250" spans="1:28" ht="65.25" hidden="1"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431" t="str">
        <f>'01-Mapa de riesgo-UO'!AT251</f>
        <v>LEVE</v>
      </c>
      <c r="J250" s="332" t="str">
        <f>'01-Mapa de riesgo-UO'!AU251</f>
        <v>N° de  informes con regla decisión equivocada/ N° de informes totales*100</v>
      </c>
      <c r="K250" s="401">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31"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0" t="s">
        <v>2144</v>
      </c>
    </row>
    <row r="251" spans="1:28" ht="65.25" hidden="1" customHeight="1" x14ac:dyDescent="0.2">
      <c r="A251" s="324"/>
      <c r="B251" s="332"/>
      <c r="C251" s="402"/>
      <c r="D251" s="332"/>
      <c r="E251" s="332"/>
      <c r="F251" s="332"/>
      <c r="G251" s="52" t="str">
        <f>'01-Mapa de riesgo-UO'!I252</f>
        <v xml:space="preserve">Cadena de custodia inadecuada </v>
      </c>
      <c r="H251" s="332"/>
      <c r="I251" s="431"/>
      <c r="J251" s="332"/>
      <c r="K251" s="401"/>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31"/>
      <c r="S251" s="399" t="s">
        <v>2826</v>
      </c>
      <c r="T251" s="399"/>
      <c r="U251" s="283" t="str">
        <f>'01-Mapa de riesgo-UO'!AW252</f>
        <v>ASUMIR</v>
      </c>
      <c r="V251" s="283">
        <f>'01-Mapa de riesgo-UO'!AX252</f>
        <v>0</v>
      </c>
      <c r="W251" s="180">
        <f>IF(U251="COMPARTIR",'01-Mapa de riesgo-UO'!BA252, IF(U251=0, 0,$I$6))</f>
        <v>0</v>
      </c>
      <c r="X251" s="281"/>
      <c r="Y251" s="281"/>
      <c r="Z251" s="281"/>
      <c r="AA251" s="281"/>
      <c r="AB251" s="430"/>
    </row>
    <row r="252" spans="1:28" ht="65.25" hidden="1" customHeight="1" x14ac:dyDescent="0.2">
      <c r="A252" s="324"/>
      <c r="B252" s="332"/>
      <c r="C252" s="402"/>
      <c r="D252" s="332"/>
      <c r="E252" s="332"/>
      <c r="F252" s="332"/>
      <c r="G252" s="52">
        <f>'01-Mapa de riesgo-UO'!I253</f>
        <v>0</v>
      </c>
      <c r="H252" s="332"/>
      <c r="I252" s="431"/>
      <c r="J252" s="332"/>
      <c r="K252" s="401"/>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31"/>
      <c r="S252" s="399"/>
      <c r="T252" s="399"/>
      <c r="U252" s="283" t="str">
        <f>'01-Mapa de riesgo-UO'!AW253</f>
        <v>ASUMIR</v>
      </c>
      <c r="V252" s="283">
        <f>'01-Mapa de riesgo-UO'!AX253</f>
        <v>0</v>
      </c>
      <c r="W252" s="180">
        <f>IF(U252="COMPARTIR",'01-Mapa de riesgo-UO'!BA253, IF(U252=0, 0,$I$6))</f>
        <v>0</v>
      </c>
      <c r="X252" s="281"/>
      <c r="Y252" s="281"/>
      <c r="Z252" s="281"/>
      <c r="AA252" s="281"/>
      <c r="AB252" s="430"/>
    </row>
    <row r="253" spans="1:28" ht="65.25" hidden="1"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431" t="str">
        <f>'01-Mapa de riesgo-UO'!AT254</f>
        <v>LEVE</v>
      </c>
      <c r="J253" s="332" t="str">
        <f>'01-Mapa de riesgo-UO'!AU254</f>
        <v>(N° de variables definidas por el laboratorio en la verificación/validación / N° de variables establecidas en el método definido)*100</v>
      </c>
      <c r="K253" s="404">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31"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0" t="s">
        <v>2144</v>
      </c>
    </row>
    <row r="254" spans="1:28" ht="65.25" hidden="1" customHeight="1" x14ac:dyDescent="0.2">
      <c r="A254" s="324"/>
      <c r="B254" s="332"/>
      <c r="C254" s="402"/>
      <c r="D254" s="332"/>
      <c r="E254" s="332"/>
      <c r="F254" s="332"/>
      <c r="G254" s="52">
        <f>'01-Mapa de riesgo-UO'!I255</f>
        <v>0</v>
      </c>
      <c r="H254" s="332"/>
      <c r="I254" s="431"/>
      <c r="J254" s="332"/>
      <c r="K254" s="401"/>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31"/>
      <c r="S254" s="399"/>
      <c r="T254" s="399"/>
      <c r="U254" s="283" t="str">
        <f>'01-Mapa de riesgo-UO'!AW255</f>
        <v>ASUMIR</v>
      </c>
      <c r="V254" s="283">
        <f>'01-Mapa de riesgo-UO'!AX255</f>
        <v>0</v>
      </c>
      <c r="W254" s="180">
        <f>IF(U254="COMPARTIR",'01-Mapa de riesgo-UO'!BA255, IF(U254=0, 0,$I$6))</f>
        <v>0</v>
      </c>
      <c r="X254" s="281"/>
      <c r="Y254" s="281"/>
      <c r="Z254" s="281"/>
      <c r="AA254" s="281"/>
      <c r="AB254" s="430"/>
    </row>
    <row r="255" spans="1:28" ht="65.25" hidden="1" customHeight="1" x14ac:dyDescent="0.2">
      <c r="A255" s="324"/>
      <c r="B255" s="332"/>
      <c r="C255" s="402"/>
      <c r="D255" s="332"/>
      <c r="E255" s="332"/>
      <c r="F255" s="332"/>
      <c r="G255" s="52">
        <f>'01-Mapa de riesgo-UO'!I256</f>
        <v>0</v>
      </c>
      <c r="H255" s="332"/>
      <c r="I255" s="431"/>
      <c r="J255" s="332"/>
      <c r="K255" s="401"/>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31"/>
      <c r="S255" s="399"/>
      <c r="T255" s="399"/>
      <c r="U255" s="283" t="str">
        <f>'01-Mapa de riesgo-UO'!AW256</f>
        <v>ASUMIR</v>
      </c>
      <c r="V255" s="283">
        <f>'01-Mapa de riesgo-UO'!AX256</f>
        <v>0</v>
      </c>
      <c r="W255" s="180">
        <f>IF(U255="COMPARTIR",'01-Mapa de riesgo-UO'!BA256, IF(U255=0, 0,$I$6))</f>
        <v>0</v>
      </c>
      <c r="X255" s="281"/>
      <c r="Y255" s="281"/>
      <c r="Z255" s="281"/>
      <c r="AA255" s="281"/>
      <c r="AB255" s="430"/>
    </row>
    <row r="256" spans="1:28" ht="65.25" hidden="1"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431" t="str">
        <f>'01-Mapa de riesgo-UO'!AT257</f>
        <v>LEVE</v>
      </c>
      <c r="J256" s="332" t="str">
        <f>'01-Mapa de riesgo-UO'!AU257</f>
        <v>N° de no conformidades por verificación y/o validación de métodos</v>
      </c>
      <c r="K256" s="401">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31"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0" t="s">
        <v>2144</v>
      </c>
    </row>
    <row r="257" spans="1:28" ht="65.25" hidden="1" customHeight="1" x14ac:dyDescent="0.2">
      <c r="A257" s="324"/>
      <c r="B257" s="332"/>
      <c r="C257" s="402"/>
      <c r="D257" s="332"/>
      <c r="E257" s="332"/>
      <c r="F257" s="332"/>
      <c r="G257" s="52">
        <f>'01-Mapa de riesgo-UO'!I258</f>
        <v>0</v>
      </c>
      <c r="H257" s="332"/>
      <c r="I257" s="431"/>
      <c r="J257" s="332"/>
      <c r="K257" s="401"/>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31"/>
      <c r="S257" s="399"/>
      <c r="T257" s="399"/>
      <c r="U257" s="283" t="str">
        <f>'01-Mapa de riesgo-UO'!AW258</f>
        <v>ASUMIR</v>
      </c>
      <c r="V257" s="283">
        <f>'01-Mapa de riesgo-UO'!AX258</f>
        <v>0</v>
      </c>
      <c r="W257" s="180">
        <f>IF(U257="COMPARTIR",'01-Mapa de riesgo-UO'!BA258, IF(U257=0, 0,$I$6))</f>
        <v>0</v>
      </c>
      <c r="X257" s="281"/>
      <c r="Y257" s="281"/>
      <c r="Z257" s="281"/>
      <c r="AA257" s="281"/>
      <c r="AB257" s="430"/>
    </row>
    <row r="258" spans="1:28" ht="65.25" hidden="1" customHeight="1" x14ac:dyDescent="0.2">
      <c r="A258" s="324"/>
      <c r="B258" s="332"/>
      <c r="C258" s="402"/>
      <c r="D258" s="332"/>
      <c r="E258" s="332"/>
      <c r="F258" s="332"/>
      <c r="G258" s="52">
        <f>'01-Mapa de riesgo-UO'!I259</f>
        <v>0</v>
      </c>
      <c r="H258" s="332"/>
      <c r="I258" s="431"/>
      <c r="J258" s="332"/>
      <c r="K258" s="401"/>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31"/>
      <c r="S258" s="399"/>
      <c r="T258" s="399"/>
      <c r="U258" s="283" t="str">
        <f>'01-Mapa de riesgo-UO'!AW259</f>
        <v>ASUMIR</v>
      </c>
      <c r="V258" s="283">
        <f>'01-Mapa de riesgo-UO'!AX259</f>
        <v>0</v>
      </c>
      <c r="W258" s="180">
        <f>IF(U258="COMPARTIR",'01-Mapa de riesgo-UO'!BA259, IF(U258=0, 0,$I$6))</f>
        <v>0</v>
      </c>
      <c r="X258" s="281"/>
      <c r="Y258" s="281"/>
      <c r="Z258" s="281"/>
      <c r="AA258" s="281"/>
      <c r="AB258" s="430"/>
    </row>
    <row r="259" spans="1:28" ht="65.25" hidden="1"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431" t="str">
        <f>'01-Mapa de riesgo-UO'!AT260</f>
        <v>LEVE</v>
      </c>
      <c r="J259" s="332" t="str">
        <f>'01-Mapa de riesgo-UO'!AU260</f>
        <v>(Número de marcadores con resultados satisfactorios/Número total de marcadores por ejercicio)*100%</v>
      </c>
      <c r="K259" s="404">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31"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0" t="s">
        <v>2144</v>
      </c>
    </row>
    <row r="260" spans="1:28" ht="65.25" hidden="1" customHeight="1" x14ac:dyDescent="0.2">
      <c r="A260" s="324"/>
      <c r="B260" s="332"/>
      <c r="C260" s="402"/>
      <c r="D260" s="332"/>
      <c r="E260" s="332"/>
      <c r="F260" s="332"/>
      <c r="G260" s="52" t="str">
        <f>'01-Mapa de riesgo-UO'!I261</f>
        <v xml:space="preserve">Utilización de equipos con resultados defectuosos  </v>
      </c>
      <c r="H260" s="332"/>
      <c r="I260" s="431"/>
      <c r="J260" s="332"/>
      <c r="K260" s="401"/>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31"/>
      <c r="S260" s="399"/>
      <c r="T260" s="399"/>
      <c r="U260" s="283" t="str">
        <f>'01-Mapa de riesgo-UO'!AW261</f>
        <v>ASUMIR</v>
      </c>
      <c r="V260" s="283">
        <f>'01-Mapa de riesgo-UO'!AX261</f>
        <v>0</v>
      </c>
      <c r="W260" s="180">
        <f>IF(U260="COMPARTIR",'01-Mapa de riesgo-UO'!BA261, IF(U260=0, 0,$I$6))</f>
        <v>0</v>
      </c>
      <c r="X260" s="281"/>
      <c r="Y260" s="281"/>
      <c r="Z260" s="281"/>
      <c r="AA260" s="281"/>
      <c r="AB260" s="430"/>
    </row>
    <row r="261" spans="1:28" ht="65.25" hidden="1" customHeight="1" x14ac:dyDescent="0.2">
      <c r="A261" s="324"/>
      <c r="B261" s="332"/>
      <c r="C261" s="402"/>
      <c r="D261" s="332"/>
      <c r="E261" s="332"/>
      <c r="F261" s="332"/>
      <c r="G261" s="52">
        <f>'01-Mapa de riesgo-UO'!I262</f>
        <v>0</v>
      </c>
      <c r="H261" s="332"/>
      <c r="I261" s="431"/>
      <c r="J261" s="332"/>
      <c r="K261" s="401"/>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31"/>
      <c r="S261" s="399"/>
      <c r="T261" s="399"/>
      <c r="U261" s="283" t="str">
        <f>'01-Mapa de riesgo-UO'!AW262</f>
        <v>ASUMIR</v>
      </c>
      <c r="V261" s="283">
        <f>'01-Mapa de riesgo-UO'!AX262</f>
        <v>0</v>
      </c>
      <c r="W261" s="180">
        <f>IF(U261="COMPARTIR",'01-Mapa de riesgo-UO'!BA262, IF(U261=0, 0,$I$6))</f>
        <v>0</v>
      </c>
      <c r="X261" s="281"/>
      <c r="Y261" s="281"/>
      <c r="Z261" s="281"/>
      <c r="AA261" s="281"/>
      <c r="AB261" s="430"/>
    </row>
    <row r="262" spans="1:28" ht="65.25" hidden="1"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431" t="str">
        <f>'01-Mapa de riesgo-UO'!AT263</f>
        <v>MODERADO</v>
      </c>
      <c r="J262" s="332" t="str">
        <f>'01-Mapa de riesgo-UO'!AU263</f>
        <v xml:space="preserve">N° Certificados emitidos con error/ N° Total de certificados expedidos*100 </v>
      </c>
      <c r="K262" s="403">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31"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0" t="s">
        <v>2143</v>
      </c>
    </row>
    <row r="263" spans="1:28" ht="65.2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431"/>
      <c r="J263" s="332"/>
      <c r="K263" s="401"/>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31"/>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0"/>
    </row>
    <row r="264" spans="1:28" ht="65.25" hidden="1" customHeight="1" x14ac:dyDescent="0.2">
      <c r="A264" s="324"/>
      <c r="B264" s="332"/>
      <c r="C264" s="402"/>
      <c r="D264" s="332"/>
      <c r="E264" s="332"/>
      <c r="F264" s="332"/>
      <c r="G264" s="52" t="str">
        <f>'01-Mapa de riesgo-UO'!I265</f>
        <v xml:space="preserve">Interpretación inadecuada de la norma </v>
      </c>
      <c r="H264" s="332"/>
      <c r="I264" s="431"/>
      <c r="J264" s="332"/>
      <c r="K264" s="401"/>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31"/>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0"/>
    </row>
    <row r="265" spans="1:28" ht="65.25" hidden="1"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431" t="str">
        <f>'01-Mapa de riesgo-UO'!AT266</f>
        <v>LEVE</v>
      </c>
      <c r="J265" s="332" t="str">
        <f>'01-Mapa de riesgo-UO'!AU266</f>
        <v>Número certificados con pérdida de la imparcialidad / Número certificados expedidos por el laboratorio</v>
      </c>
      <c r="K265" s="424">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31"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0" t="s">
        <v>2144</v>
      </c>
    </row>
    <row r="266" spans="1:28" ht="65.2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431"/>
      <c r="J266" s="332"/>
      <c r="K266" s="401"/>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31"/>
      <c r="S266" s="399"/>
      <c r="T266" s="399"/>
      <c r="U266" s="283" t="str">
        <f>'01-Mapa de riesgo-UO'!AW267</f>
        <v>ASUMIR</v>
      </c>
      <c r="V266" s="283">
        <f>'01-Mapa de riesgo-UO'!AX267</f>
        <v>0</v>
      </c>
      <c r="W266" s="180">
        <f>IF(U266="COMPARTIR",'01-Mapa de riesgo-UO'!BA267, IF(U266=0, 0,$I$6))</f>
        <v>0</v>
      </c>
      <c r="X266" s="281"/>
      <c r="Y266" s="281"/>
      <c r="Z266" s="281"/>
      <c r="AA266" s="281"/>
      <c r="AB266" s="430"/>
    </row>
    <row r="267" spans="1:28" ht="65.25" hidden="1" customHeight="1" x14ac:dyDescent="0.2">
      <c r="A267" s="324"/>
      <c r="B267" s="332"/>
      <c r="C267" s="402"/>
      <c r="D267" s="332"/>
      <c r="E267" s="332"/>
      <c r="F267" s="332"/>
      <c r="G267" s="52">
        <f>'01-Mapa de riesgo-UO'!I268</f>
        <v>0</v>
      </c>
      <c r="H267" s="332"/>
      <c r="I267" s="431"/>
      <c r="J267" s="332"/>
      <c r="K267" s="401"/>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31"/>
      <c r="S267" s="399"/>
      <c r="T267" s="399"/>
      <c r="U267" s="283" t="str">
        <f>'01-Mapa de riesgo-UO'!AW268</f>
        <v>ASUMIR</v>
      </c>
      <c r="V267" s="283">
        <f>'01-Mapa de riesgo-UO'!AX268</f>
        <v>0</v>
      </c>
      <c r="W267" s="180">
        <f>IF(U267="COMPARTIR",'01-Mapa de riesgo-UO'!BA268, IF(U267=0, 0,$I$6))</f>
        <v>0</v>
      </c>
      <c r="X267" s="281"/>
      <c r="Y267" s="281"/>
      <c r="Z267" s="281"/>
      <c r="AA267" s="281"/>
      <c r="AB267" s="430"/>
    </row>
    <row r="268" spans="1:28" ht="65.25" hidden="1"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431"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31"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0" t="s">
        <v>2144</v>
      </c>
    </row>
    <row r="269" spans="1:28" ht="65.25" hidden="1" customHeight="1" x14ac:dyDescent="0.2">
      <c r="A269" s="324"/>
      <c r="B269" s="332"/>
      <c r="C269" s="402"/>
      <c r="D269" s="332"/>
      <c r="E269" s="332"/>
      <c r="F269" s="332"/>
      <c r="G269" s="52">
        <f>'01-Mapa de riesgo-UO'!I270</f>
        <v>0</v>
      </c>
      <c r="H269" s="332"/>
      <c r="I269" s="431"/>
      <c r="J269" s="332"/>
      <c r="K269" s="401"/>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31"/>
      <c r="S269" s="399"/>
      <c r="T269" s="399"/>
      <c r="U269" s="283" t="str">
        <f>'01-Mapa de riesgo-UO'!AW270</f>
        <v>ASUMIR</v>
      </c>
      <c r="V269" s="283">
        <f>'01-Mapa de riesgo-UO'!AX270</f>
        <v>0</v>
      </c>
      <c r="W269" s="180">
        <f>IF(U269="COMPARTIR",'01-Mapa de riesgo-UO'!BA270, IF(U269=0, 0,$I$6))</f>
        <v>0</v>
      </c>
      <c r="X269" s="281"/>
      <c r="Y269" s="281"/>
      <c r="Z269" s="281"/>
      <c r="AA269" s="281"/>
      <c r="AB269" s="430"/>
    </row>
    <row r="270" spans="1:28" ht="65.25" hidden="1" customHeight="1" x14ac:dyDescent="0.2">
      <c r="A270" s="324"/>
      <c r="B270" s="332"/>
      <c r="C270" s="402"/>
      <c r="D270" s="332"/>
      <c r="E270" s="332"/>
      <c r="F270" s="332"/>
      <c r="G270" s="52">
        <f>'01-Mapa de riesgo-UO'!I271</f>
        <v>0</v>
      </c>
      <c r="H270" s="332"/>
      <c r="I270" s="431"/>
      <c r="J270" s="332"/>
      <c r="K270" s="401"/>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31"/>
      <c r="S270" s="399"/>
      <c r="T270" s="399"/>
      <c r="U270" s="283" t="str">
        <f>'01-Mapa de riesgo-UO'!AW271</f>
        <v>ASUMIR</v>
      </c>
      <c r="V270" s="283">
        <f>'01-Mapa de riesgo-UO'!AX271</f>
        <v>0</v>
      </c>
      <c r="W270" s="180">
        <f>IF(U270="COMPARTIR",'01-Mapa de riesgo-UO'!BA271, IF(U270=0, 0,$I$6))</f>
        <v>0</v>
      </c>
      <c r="X270" s="281"/>
      <c r="Y270" s="281"/>
      <c r="Z270" s="281"/>
      <c r="AA270" s="281"/>
      <c r="AB270" s="430"/>
    </row>
    <row r="271" spans="1:28" ht="65.25" hidden="1"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431" t="str">
        <f>'01-Mapa de riesgo-UO'!AT272</f>
        <v>LEVE</v>
      </c>
      <c r="J271" s="332" t="str">
        <f>'01-Mapa de riesgo-UO'!AU272</f>
        <v>% de cumplimiento del plan de calibración, verificación y mantenimiento</v>
      </c>
      <c r="K271" s="424">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31"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0" t="s">
        <v>2144</v>
      </c>
    </row>
    <row r="272" spans="1:28" ht="65.25" hidden="1" customHeight="1" x14ac:dyDescent="0.2">
      <c r="A272" s="324"/>
      <c r="B272" s="332"/>
      <c r="C272" s="402"/>
      <c r="D272" s="332"/>
      <c r="E272" s="332"/>
      <c r="F272" s="332"/>
      <c r="G272" s="52">
        <f>'01-Mapa de riesgo-UO'!I273</f>
        <v>0</v>
      </c>
      <c r="H272" s="332"/>
      <c r="I272" s="431"/>
      <c r="J272" s="332"/>
      <c r="K272" s="401"/>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31"/>
      <c r="S272" s="399"/>
      <c r="T272" s="399"/>
      <c r="U272" s="283" t="str">
        <f>'01-Mapa de riesgo-UO'!AW273</f>
        <v>ASUMIR</v>
      </c>
      <c r="V272" s="283">
        <f>'01-Mapa de riesgo-UO'!AX273</f>
        <v>0</v>
      </c>
      <c r="W272" s="180">
        <f>IF(U272="COMPARTIR",'01-Mapa de riesgo-UO'!BA273, IF(U272=0, 0,$I$6))</f>
        <v>0</v>
      </c>
      <c r="X272" s="281"/>
      <c r="Y272" s="281"/>
      <c r="Z272" s="281"/>
      <c r="AA272" s="281"/>
      <c r="AB272" s="430"/>
    </row>
    <row r="273" spans="1:28" ht="65.25" hidden="1" customHeight="1" x14ac:dyDescent="0.2">
      <c r="A273" s="324"/>
      <c r="B273" s="332"/>
      <c r="C273" s="402"/>
      <c r="D273" s="332"/>
      <c r="E273" s="332"/>
      <c r="F273" s="332"/>
      <c r="G273" s="52">
        <f>'01-Mapa de riesgo-UO'!I274</f>
        <v>0</v>
      </c>
      <c r="H273" s="332"/>
      <c r="I273" s="431"/>
      <c r="J273" s="332"/>
      <c r="K273" s="401"/>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31"/>
      <c r="S273" s="399"/>
      <c r="T273" s="399"/>
      <c r="U273" s="283" t="str">
        <f>'01-Mapa de riesgo-UO'!AW274</f>
        <v>ASUMIR</v>
      </c>
      <c r="V273" s="283">
        <f>'01-Mapa de riesgo-UO'!AX274</f>
        <v>0</v>
      </c>
      <c r="W273" s="180">
        <f>IF(U273="COMPARTIR",'01-Mapa de riesgo-UO'!BA274, IF(U273=0, 0,$I$6))</f>
        <v>0</v>
      </c>
      <c r="X273" s="281"/>
      <c r="Y273" s="281"/>
      <c r="Z273" s="281"/>
      <c r="AA273" s="281"/>
      <c r="AB273" s="430"/>
    </row>
    <row r="274" spans="1:28" ht="65.25" hidden="1"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431" t="str">
        <f>'01-Mapa de riesgo-UO'!AT275</f>
        <v>LEVE</v>
      </c>
      <c r="J274" s="332" t="str">
        <f>'01-Mapa de riesgo-UO'!AU275</f>
        <v>Número de equipos defectuosos detectados en el laboratorio / Total de equipos</v>
      </c>
      <c r="K274" s="424">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31"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0" t="s">
        <v>2144</v>
      </c>
    </row>
    <row r="275" spans="1:28" ht="65.25" hidden="1" customHeight="1" x14ac:dyDescent="0.2">
      <c r="A275" s="324"/>
      <c r="B275" s="332"/>
      <c r="C275" s="402"/>
      <c r="D275" s="332"/>
      <c r="E275" s="332"/>
      <c r="F275" s="332"/>
      <c r="G275" s="52">
        <f>'01-Mapa de riesgo-UO'!I276</f>
        <v>0</v>
      </c>
      <c r="H275" s="332"/>
      <c r="I275" s="431"/>
      <c r="J275" s="332"/>
      <c r="K275" s="401"/>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31"/>
      <c r="S275" s="399" t="s">
        <v>2347</v>
      </c>
      <c r="T275" s="399"/>
      <c r="U275" s="283">
        <f>'01-Mapa de riesgo-UO'!AW276</f>
        <v>0</v>
      </c>
      <c r="V275" s="283">
        <f>'01-Mapa de riesgo-UO'!AX276</f>
        <v>0</v>
      </c>
      <c r="W275" s="180">
        <f>IF(U275="COMPARTIR",'01-Mapa de riesgo-UO'!BA276, IF(U275=0, 0,$I$6))</f>
        <v>0</v>
      </c>
      <c r="X275" s="281"/>
      <c r="Y275" s="281"/>
      <c r="Z275" s="281"/>
      <c r="AA275" s="281"/>
      <c r="AB275" s="430"/>
    </row>
    <row r="276" spans="1:28" ht="65.25" hidden="1" customHeight="1" x14ac:dyDescent="0.2">
      <c r="A276" s="324"/>
      <c r="B276" s="332"/>
      <c r="C276" s="402"/>
      <c r="D276" s="332"/>
      <c r="E276" s="332"/>
      <c r="F276" s="332"/>
      <c r="G276" s="52">
        <f>'01-Mapa de riesgo-UO'!I277</f>
        <v>0</v>
      </c>
      <c r="H276" s="332"/>
      <c r="I276" s="431"/>
      <c r="J276" s="332"/>
      <c r="K276" s="401"/>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31"/>
      <c r="S276" s="399"/>
      <c r="T276" s="399"/>
      <c r="U276" s="283">
        <f>'01-Mapa de riesgo-UO'!AW277</f>
        <v>0</v>
      </c>
      <c r="V276" s="283">
        <f>'01-Mapa de riesgo-UO'!AX277</f>
        <v>0</v>
      </c>
      <c r="W276" s="180">
        <f>IF(U276="COMPARTIR",'01-Mapa de riesgo-UO'!BA277, IF(U276=0, 0,$I$6))</f>
        <v>0</v>
      </c>
      <c r="X276" s="281"/>
      <c r="Y276" s="281"/>
      <c r="Z276" s="281"/>
      <c r="AA276" s="281"/>
      <c r="AB276" s="430"/>
    </row>
    <row r="277" spans="1:28" ht="65.25" hidden="1"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431" t="str">
        <f>'01-Mapa de riesgo-UO'!AT278</f>
        <v>MODERADO</v>
      </c>
      <c r="J277" s="332" t="str">
        <f>'01-Mapa de riesgo-UO'!AU278</f>
        <v>Número de certificados con declaración de conformidad equivocada / Número de certificados con declaración de conformidad</v>
      </c>
      <c r="K277" s="424">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31"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0" t="s">
        <v>2144</v>
      </c>
    </row>
    <row r="278" spans="1:28" ht="65.25" hidden="1" customHeight="1" x14ac:dyDescent="0.2">
      <c r="A278" s="324"/>
      <c r="B278" s="332"/>
      <c r="C278" s="402"/>
      <c r="D278" s="332"/>
      <c r="E278" s="332"/>
      <c r="F278" s="332"/>
      <c r="G278" s="52">
        <f>'01-Mapa de riesgo-UO'!I279</f>
        <v>0</v>
      </c>
      <c r="H278" s="332"/>
      <c r="I278" s="431"/>
      <c r="J278" s="332"/>
      <c r="K278" s="401"/>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31"/>
      <c r="S278" s="399" t="s">
        <v>2347</v>
      </c>
      <c r="T278" s="399"/>
      <c r="U278" s="283">
        <f>'01-Mapa de riesgo-UO'!AW279</f>
        <v>0</v>
      </c>
      <c r="V278" s="283">
        <f>'01-Mapa de riesgo-UO'!AX279</f>
        <v>0</v>
      </c>
      <c r="W278" s="180">
        <f>IF(U278="COMPARTIR",'01-Mapa de riesgo-UO'!BA279, IF(U278=0, 0,$I$6))</f>
        <v>0</v>
      </c>
      <c r="X278" s="281"/>
      <c r="Y278" s="281"/>
      <c r="Z278" s="281"/>
      <c r="AA278" s="281"/>
      <c r="AB278" s="430"/>
    </row>
    <row r="279" spans="1:28" ht="65.25" hidden="1" customHeight="1" x14ac:dyDescent="0.2">
      <c r="A279" s="324"/>
      <c r="B279" s="332"/>
      <c r="C279" s="402"/>
      <c r="D279" s="332"/>
      <c r="E279" s="332"/>
      <c r="F279" s="332"/>
      <c r="G279" s="52">
        <f>'01-Mapa de riesgo-UO'!I280</f>
        <v>0</v>
      </c>
      <c r="H279" s="332"/>
      <c r="I279" s="431"/>
      <c r="J279" s="332"/>
      <c r="K279" s="401"/>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31"/>
      <c r="S279" s="399" t="s">
        <v>2347</v>
      </c>
      <c r="T279" s="399"/>
      <c r="U279" s="283">
        <f>'01-Mapa de riesgo-UO'!AW280</f>
        <v>0</v>
      </c>
      <c r="V279" s="283">
        <f>'01-Mapa de riesgo-UO'!AX280</f>
        <v>0</v>
      </c>
      <c r="W279" s="180">
        <f>IF(U279="COMPARTIR",'01-Mapa de riesgo-UO'!BA280, IF(U279=0, 0,$I$6))</f>
        <v>0</v>
      </c>
      <c r="X279" s="281"/>
      <c r="Y279" s="281"/>
      <c r="Z279" s="281"/>
      <c r="AA279" s="281"/>
      <c r="AB279" s="430"/>
    </row>
    <row r="280" spans="1:28" ht="65.25" hidden="1"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431"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31"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0" t="s">
        <v>2144</v>
      </c>
    </row>
    <row r="281" spans="1:28" ht="65.25" hidden="1" customHeight="1" x14ac:dyDescent="0.2">
      <c r="A281" s="324"/>
      <c r="B281" s="332"/>
      <c r="C281" s="402"/>
      <c r="D281" s="332"/>
      <c r="E281" s="332"/>
      <c r="F281" s="332"/>
      <c r="G281" s="52">
        <f>'01-Mapa de riesgo-UO'!I282</f>
        <v>0</v>
      </c>
      <c r="H281" s="332"/>
      <c r="I281" s="431"/>
      <c r="J281" s="332"/>
      <c r="K281" s="401"/>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31"/>
      <c r="S281" s="399" t="s">
        <v>2347</v>
      </c>
      <c r="T281" s="399"/>
      <c r="U281" s="283">
        <f>'01-Mapa de riesgo-UO'!AW282</f>
        <v>0</v>
      </c>
      <c r="V281" s="283">
        <f>'01-Mapa de riesgo-UO'!AX282</f>
        <v>0</v>
      </c>
      <c r="W281" s="180">
        <f>IF(U281="COMPARTIR",'01-Mapa de riesgo-UO'!BA282, IF(U281=0, 0,$I$6))</f>
        <v>0</v>
      </c>
      <c r="X281" s="281"/>
      <c r="Y281" s="281"/>
      <c r="Z281" s="281"/>
      <c r="AA281" s="281"/>
      <c r="AB281" s="430"/>
    </row>
    <row r="282" spans="1:28" ht="65.25" hidden="1" customHeight="1" x14ac:dyDescent="0.2">
      <c r="A282" s="324"/>
      <c r="B282" s="332"/>
      <c r="C282" s="402"/>
      <c r="D282" s="332"/>
      <c r="E282" s="332"/>
      <c r="F282" s="332"/>
      <c r="G282" s="52">
        <f>'01-Mapa de riesgo-UO'!I283</f>
        <v>0</v>
      </c>
      <c r="H282" s="332"/>
      <c r="I282" s="431"/>
      <c r="J282" s="332"/>
      <c r="K282" s="401"/>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31"/>
      <c r="S282" s="399"/>
      <c r="T282" s="399"/>
      <c r="U282" s="283">
        <f>'01-Mapa de riesgo-UO'!AW283</f>
        <v>0</v>
      </c>
      <c r="V282" s="283">
        <f>'01-Mapa de riesgo-UO'!AX283</f>
        <v>0</v>
      </c>
      <c r="W282" s="180">
        <f>IF(U282="COMPARTIR",'01-Mapa de riesgo-UO'!BA283, IF(U282=0, 0,$I$6))</f>
        <v>0</v>
      </c>
      <c r="X282" s="281"/>
      <c r="Y282" s="281"/>
      <c r="Z282" s="281"/>
      <c r="AA282" s="281"/>
      <c r="AB282" s="430"/>
    </row>
    <row r="283" spans="1:28" ht="65.25" hidden="1"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431" t="str">
        <f>'01-Mapa de riesgo-UO'!AT284</f>
        <v>MODERADO</v>
      </c>
      <c r="J283" s="332" t="str">
        <f>'01-Mapa de riesgo-UO'!AU284</f>
        <v>Número de No Conformidades por estimación de incertidumbre / Total de No Conformidades</v>
      </c>
      <c r="K283" s="424">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31"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0" t="s">
        <v>2144</v>
      </c>
    </row>
    <row r="284" spans="1:28" ht="65.25" hidden="1" customHeight="1" x14ac:dyDescent="0.2">
      <c r="A284" s="324"/>
      <c r="B284" s="332"/>
      <c r="C284" s="402"/>
      <c r="D284" s="332"/>
      <c r="E284" s="332"/>
      <c r="F284" s="332"/>
      <c r="G284" s="52">
        <f>'01-Mapa de riesgo-UO'!I285</f>
        <v>0</v>
      </c>
      <c r="H284" s="332"/>
      <c r="I284" s="431"/>
      <c r="J284" s="332"/>
      <c r="K284" s="401"/>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31"/>
      <c r="S284" s="399" t="s">
        <v>2347</v>
      </c>
      <c r="T284" s="399"/>
      <c r="U284" s="283">
        <f>'01-Mapa de riesgo-UO'!AW285</f>
        <v>0</v>
      </c>
      <c r="V284" s="283">
        <f>'01-Mapa de riesgo-UO'!AX285</f>
        <v>0</v>
      </c>
      <c r="W284" s="180">
        <f>IF(U284="COMPARTIR",'01-Mapa de riesgo-UO'!BA285, IF(U284=0, 0,$I$6))</f>
        <v>0</v>
      </c>
      <c r="X284" s="281"/>
      <c r="Y284" s="281"/>
      <c r="Z284" s="281"/>
      <c r="AA284" s="281"/>
      <c r="AB284" s="430"/>
    </row>
    <row r="285" spans="1:28" ht="65.25" hidden="1" customHeight="1" x14ac:dyDescent="0.2">
      <c r="A285" s="324"/>
      <c r="B285" s="332"/>
      <c r="C285" s="402"/>
      <c r="D285" s="332"/>
      <c r="E285" s="332"/>
      <c r="F285" s="332"/>
      <c r="G285" s="52">
        <f>'01-Mapa de riesgo-UO'!I286</f>
        <v>0</v>
      </c>
      <c r="H285" s="332"/>
      <c r="I285" s="431"/>
      <c r="J285" s="332"/>
      <c r="K285" s="401"/>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31"/>
      <c r="S285" s="399"/>
      <c r="T285" s="399"/>
      <c r="U285" s="283">
        <f>'01-Mapa de riesgo-UO'!AW286</f>
        <v>0</v>
      </c>
      <c r="V285" s="283">
        <f>'01-Mapa de riesgo-UO'!AX286</f>
        <v>0</v>
      </c>
      <c r="W285" s="180">
        <f>IF(U285="COMPARTIR",'01-Mapa de riesgo-UO'!BA286, IF(U285=0, 0,$I$6))</f>
        <v>0</v>
      </c>
      <c r="X285" s="281"/>
      <c r="Y285" s="281"/>
      <c r="Z285" s="281"/>
      <c r="AA285" s="281"/>
      <c r="AB285" s="430"/>
    </row>
    <row r="286" spans="1:28" ht="65.25" hidden="1"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431" t="str">
        <f>'01-Mapa de riesgo-UO'!AT287</f>
        <v>LEVE</v>
      </c>
      <c r="J286" s="332" t="str">
        <f>'01-Mapa de riesgo-UO'!AU287</f>
        <v>Número ensayos no satisfactorios / Número ensayos total</v>
      </c>
      <c r="K286" s="424">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31"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0" t="s">
        <v>2144</v>
      </c>
    </row>
    <row r="287" spans="1:28" ht="65.25" hidden="1" customHeight="1" x14ac:dyDescent="0.2">
      <c r="A287" s="324"/>
      <c r="B287" s="332"/>
      <c r="C287" s="402"/>
      <c r="D287" s="332"/>
      <c r="E287" s="332"/>
      <c r="F287" s="332"/>
      <c r="G287" s="52">
        <f>'01-Mapa de riesgo-UO'!I288</f>
        <v>0</v>
      </c>
      <c r="H287" s="332"/>
      <c r="I287" s="431"/>
      <c r="J287" s="332"/>
      <c r="K287" s="401"/>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31"/>
      <c r="S287" s="399" t="s">
        <v>2347</v>
      </c>
      <c r="T287" s="399"/>
      <c r="U287" s="283" t="str">
        <f>'01-Mapa de riesgo-UO'!AW288</f>
        <v>ASUMIR</v>
      </c>
      <c r="V287" s="283">
        <f>'01-Mapa de riesgo-UO'!AX288</f>
        <v>0</v>
      </c>
      <c r="W287" s="180">
        <f>IF(U287="COMPARTIR",'01-Mapa de riesgo-UO'!BA288, IF(U287=0, 0,$I$6))</f>
        <v>0</v>
      </c>
      <c r="X287" s="281"/>
      <c r="Y287" s="281"/>
      <c r="Z287" s="281"/>
      <c r="AA287" s="281"/>
      <c r="AB287" s="430"/>
    </row>
    <row r="288" spans="1:28" ht="65.25" hidden="1" customHeight="1" x14ac:dyDescent="0.2">
      <c r="A288" s="324"/>
      <c r="B288" s="332"/>
      <c r="C288" s="402"/>
      <c r="D288" s="332"/>
      <c r="E288" s="332"/>
      <c r="F288" s="332"/>
      <c r="G288" s="52">
        <f>'01-Mapa de riesgo-UO'!I289</f>
        <v>0</v>
      </c>
      <c r="H288" s="332"/>
      <c r="I288" s="431"/>
      <c r="J288" s="332"/>
      <c r="K288" s="401"/>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31"/>
      <c r="S288" s="399" t="s">
        <v>2347</v>
      </c>
      <c r="T288" s="399"/>
      <c r="U288" s="283" t="str">
        <f>'01-Mapa de riesgo-UO'!AW289</f>
        <v>ASUMIR</v>
      </c>
      <c r="V288" s="283">
        <f>'01-Mapa de riesgo-UO'!AX289</f>
        <v>0</v>
      </c>
      <c r="W288" s="180">
        <f>IF(U288="COMPARTIR",'01-Mapa de riesgo-UO'!BA289, IF(U288=0, 0,$I$6))</f>
        <v>0</v>
      </c>
      <c r="X288" s="281"/>
      <c r="Y288" s="281"/>
      <c r="Z288" s="281"/>
      <c r="AA288" s="281"/>
      <c r="AB288" s="430"/>
    </row>
    <row r="289" spans="1:28" ht="65.25" hidden="1"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431" t="str">
        <f>'01-Mapa de riesgo-UO'!AT290</f>
        <v>MODERADO</v>
      </c>
      <c r="J289" s="332" t="str">
        <f>'01-Mapa de riesgo-UO'!AU290</f>
        <v>Número de reparaciones en el equipo de aire acondicionado o en el deshumidificador por vigencia</v>
      </c>
      <c r="K289" s="401">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31"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0" t="s">
        <v>2144</v>
      </c>
    </row>
    <row r="290" spans="1:28" ht="65.25" hidden="1" customHeight="1" x14ac:dyDescent="0.2">
      <c r="A290" s="324"/>
      <c r="B290" s="332"/>
      <c r="C290" s="402"/>
      <c r="D290" s="332"/>
      <c r="E290" s="332"/>
      <c r="F290" s="332"/>
      <c r="G290" s="52">
        <f>'01-Mapa de riesgo-UO'!I291</f>
        <v>0</v>
      </c>
      <c r="H290" s="332"/>
      <c r="I290" s="431"/>
      <c r="J290" s="332"/>
      <c r="K290" s="401"/>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31"/>
      <c r="S290" s="399"/>
      <c r="T290" s="399"/>
      <c r="U290" s="283">
        <f>'01-Mapa de riesgo-UO'!AW291</f>
        <v>0</v>
      </c>
      <c r="V290" s="283">
        <f>'01-Mapa de riesgo-UO'!AX291</f>
        <v>0</v>
      </c>
      <c r="W290" s="180">
        <f>IF(U290="COMPARTIR",'01-Mapa de riesgo-UO'!BA291, IF(U290=0, 0,$I$6))</f>
        <v>0</v>
      </c>
      <c r="X290" s="281"/>
      <c r="Y290" s="281"/>
      <c r="Z290" s="281"/>
      <c r="AA290" s="281"/>
      <c r="AB290" s="430"/>
    </row>
    <row r="291" spans="1:28" ht="65.25" hidden="1" customHeight="1" x14ac:dyDescent="0.2">
      <c r="A291" s="324"/>
      <c r="B291" s="332"/>
      <c r="C291" s="402"/>
      <c r="D291" s="332"/>
      <c r="E291" s="332"/>
      <c r="F291" s="332"/>
      <c r="G291" s="52">
        <f>'01-Mapa de riesgo-UO'!I292</f>
        <v>0</v>
      </c>
      <c r="H291" s="332"/>
      <c r="I291" s="431"/>
      <c r="J291" s="332"/>
      <c r="K291" s="401"/>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31"/>
      <c r="S291" s="399"/>
      <c r="T291" s="399"/>
      <c r="U291" s="283">
        <f>'01-Mapa de riesgo-UO'!AW292</f>
        <v>0</v>
      </c>
      <c r="V291" s="283">
        <f>'01-Mapa de riesgo-UO'!AX292</f>
        <v>0</v>
      </c>
      <c r="W291" s="180">
        <f>IF(U291="COMPARTIR",'01-Mapa de riesgo-UO'!BA292, IF(U291=0, 0,$I$6))</f>
        <v>0</v>
      </c>
      <c r="X291" s="281"/>
      <c r="Y291" s="281"/>
      <c r="Z291" s="281"/>
      <c r="AA291" s="281"/>
      <c r="AB291" s="430"/>
    </row>
    <row r="292" spans="1:28" ht="65.25" hidden="1"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431"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31"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0" t="s">
        <v>2144</v>
      </c>
    </row>
    <row r="293" spans="1:28" ht="65.25" hidden="1" customHeight="1" x14ac:dyDescent="0.2">
      <c r="A293" s="324"/>
      <c r="B293" s="332"/>
      <c r="C293" s="402"/>
      <c r="D293" s="332"/>
      <c r="E293" s="332"/>
      <c r="F293" s="332"/>
      <c r="G293" s="52">
        <f>'01-Mapa de riesgo-UO'!I294</f>
        <v>0</v>
      </c>
      <c r="H293" s="332"/>
      <c r="I293" s="431"/>
      <c r="J293" s="332"/>
      <c r="K293" s="401"/>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31"/>
      <c r="S293" s="399" t="s">
        <v>2347</v>
      </c>
      <c r="T293" s="399"/>
      <c r="U293" s="283">
        <f>'01-Mapa de riesgo-UO'!AW294</f>
        <v>0</v>
      </c>
      <c r="V293" s="283">
        <f>'01-Mapa de riesgo-UO'!AX294</f>
        <v>0</v>
      </c>
      <c r="W293" s="180">
        <f>IF(U293="COMPARTIR",'01-Mapa de riesgo-UO'!BA294, IF(U293=0, 0,$I$6))</f>
        <v>0</v>
      </c>
      <c r="X293" s="281"/>
      <c r="Y293" s="281"/>
      <c r="Z293" s="281"/>
      <c r="AA293" s="281"/>
      <c r="AB293" s="430"/>
    </row>
    <row r="294" spans="1:28" ht="65.25" hidden="1" customHeight="1" x14ac:dyDescent="0.2">
      <c r="A294" s="324"/>
      <c r="B294" s="332"/>
      <c r="C294" s="402"/>
      <c r="D294" s="332"/>
      <c r="E294" s="332"/>
      <c r="F294" s="332"/>
      <c r="G294" s="52">
        <f>'01-Mapa de riesgo-UO'!I295</f>
        <v>0</v>
      </c>
      <c r="H294" s="332"/>
      <c r="I294" s="431"/>
      <c r="J294" s="332"/>
      <c r="K294" s="401"/>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31"/>
      <c r="S294" s="399"/>
      <c r="T294" s="399"/>
      <c r="U294" s="283">
        <f>'01-Mapa de riesgo-UO'!AW295</f>
        <v>0</v>
      </c>
      <c r="V294" s="283">
        <f>'01-Mapa de riesgo-UO'!AX295</f>
        <v>0</v>
      </c>
      <c r="W294" s="180">
        <f>IF(U294="COMPARTIR",'01-Mapa de riesgo-UO'!BA295, IF(U294=0, 0,$I$6))</f>
        <v>0</v>
      </c>
      <c r="X294" s="281"/>
      <c r="Y294" s="281"/>
      <c r="Z294" s="281"/>
      <c r="AA294" s="281"/>
      <c r="AB294" s="430"/>
    </row>
    <row r="295" spans="1:28" ht="65.25" hidden="1"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431" t="str">
        <f>'01-Mapa de riesgo-UO'!AT296</f>
        <v>MODERADO</v>
      </c>
      <c r="J295" s="332" t="str">
        <f>'01-Mapa de riesgo-UO'!AU296</f>
        <v>Número de días de ausencia del personal clave por vigencia/Número de días por vigencia</v>
      </c>
      <c r="K295" s="424">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31"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0" t="s">
        <v>2144</v>
      </c>
    </row>
    <row r="296" spans="1:28" ht="65.25" hidden="1" customHeight="1" x14ac:dyDescent="0.2">
      <c r="A296" s="324"/>
      <c r="B296" s="332"/>
      <c r="C296" s="402"/>
      <c r="D296" s="332"/>
      <c r="E296" s="332"/>
      <c r="F296" s="332"/>
      <c r="G296" s="52">
        <f>'01-Mapa de riesgo-UO'!I297</f>
        <v>0</v>
      </c>
      <c r="H296" s="332"/>
      <c r="I296" s="431"/>
      <c r="J296" s="332"/>
      <c r="K296" s="401"/>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31"/>
      <c r="S296" s="399"/>
      <c r="T296" s="399"/>
      <c r="U296" s="283">
        <f>'01-Mapa de riesgo-UO'!AW297</f>
        <v>0</v>
      </c>
      <c r="V296" s="283">
        <f>'01-Mapa de riesgo-UO'!AX297</f>
        <v>0</v>
      </c>
      <c r="W296" s="180">
        <f>IF(U296="COMPARTIR",'01-Mapa de riesgo-UO'!BA297, IF(U296=0, 0,$I$6))</f>
        <v>0</v>
      </c>
      <c r="X296" s="281"/>
      <c r="Y296" s="281"/>
      <c r="Z296" s="281"/>
      <c r="AA296" s="281"/>
      <c r="AB296" s="430"/>
    </row>
    <row r="297" spans="1:28" ht="65.25" hidden="1" customHeight="1" x14ac:dyDescent="0.2">
      <c r="A297" s="324"/>
      <c r="B297" s="332"/>
      <c r="C297" s="402"/>
      <c r="D297" s="332"/>
      <c r="E297" s="332"/>
      <c r="F297" s="332"/>
      <c r="G297" s="52">
        <f>'01-Mapa de riesgo-UO'!I298</f>
        <v>0</v>
      </c>
      <c r="H297" s="332"/>
      <c r="I297" s="431"/>
      <c r="J297" s="332"/>
      <c r="K297" s="401"/>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31"/>
      <c r="S297" s="399"/>
      <c r="T297" s="399"/>
      <c r="U297" s="283">
        <f>'01-Mapa de riesgo-UO'!AW298</f>
        <v>0</v>
      </c>
      <c r="V297" s="283">
        <f>'01-Mapa de riesgo-UO'!AX298</f>
        <v>0</v>
      </c>
      <c r="W297" s="180">
        <f>IF(U297="COMPARTIR",'01-Mapa de riesgo-UO'!BA298, IF(U297=0, 0,$I$6))</f>
        <v>0</v>
      </c>
      <c r="X297" s="281"/>
      <c r="Y297" s="281"/>
      <c r="Z297" s="281"/>
      <c r="AA297" s="281"/>
      <c r="AB297" s="430"/>
    </row>
    <row r="298" spans="1:28" ht="65.25" hidden="1"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431" t="str">
        <f>'01-Mapa de riesgo-UO'!AT299</f>
        <v>LEVE</v>
      </c>
      <c r="J298" s="332" t="str">
        <f>'01-Mapa de riesgo-UO'!AU299</f>
        <v>Número de informes con pérdida de la imparcialidad / Número de informes expedidos por el laboratorio</v>
      </c>
      <c r="K298" s="424">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31"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0" t="s">
        <v>2149</v>
      </c>
    </row>
    <row r="299" spans="1:28" ht="65.25" hidden="1" customHeight="1" x14ac:dyDescent="0.2">
      <c r="A299" s="324"/>
      <c r="B299" s="332"/>
      <c r="C299" s="402"/>
      <c r="D299" s="332"/>
      <c r="E299" s="332"/>
      <c r="F299" s="332"/>
      <c r="G299" s="52">
        <f>'01-Mapa de riesgo-UO'!I300</f>
        <v>0</v>
      </c>
      <c r="H299" s="332"/>
      <c r="I299" s="431"/>
      <c r="J299" s="332"/>
      <c r="K299" s="401"/>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31"/>
      <c r="S299" s="399" t="s">
        <v>2347</v>
      </c>
      <c r="T299" s="399"/>
      <c r="U299" s="283" t="str">
        <f>'01-Mapa de riesgo-UO'!AW300</f>
        <v>ASUMIR</v>
      </c>
      <c r="V299" s="283">
        <f>'01-Mapa de riesgo-UO'!AX300</f>
        <v>0</v>
      </c>
      <c r="W299" s="180">
        <f>IF(U299="COMPARTIR",'01-Mapa de riesgo-UO'!BA300, IF(U299=0, 0,$I$6))</f>
        <v>0</v>
      </c>
      <c r="X299" s="281"/>
      <c r="Y299" s="281"/>
      <c r="Z299" s="281"/>
      <c r="AA299" s="281"/>
      <c r="AB299" s="430"/>
    </row>
    <row r="300" spans="1:28" ht="65.25" hidden="1" customHeight="1" x14ac:dyDescent="0.2">
      <c r="A300" s="324"/>
      <c r="B300" s="332"/>
      <c r="C300" s="402"/>
      <c r="D300" s="332"/>
      <c r="E300" s="332"/>
      <c r="F300" s="332"/>
      <c r="G300" s="52">
        <f>'01-Mapa de riesgo-UO'!I301</f>
        <v>0</v>
      </c>
      <c r="H300" s="332"/>
      <c r="I300" s="431"/>
      <c r="J300" s="332"/>
      <c r="K300" s="401"/>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31"/>
      <c r="S300" s="399"/>
      <c r="T300" s="399"/>
      <c r="U300" s="283" t="str">
        <f>'01-Mapa de riesgo-UO'!AW301</f>
        <v>ASUMIR</v>
      </c>
      <c r="V300" s="283">
        <f>'01-Mapa de riesgo-UO'!AX301</f>
        <v>0</v>
      </c>
      <c r="W300" s="180">
        <f>IF(U300="COMPARTIR",'01-Mapa de riesgo-UO'!BA301, IF(U300=0, 0,$I$6))</f>
        <v>0</v>
      </c>
      <c r="X300" s="281"/>
      <c r="Y300" s="281"/>
      <c r="Z300" s="281"/>
      <c r="AA300" s="281"/>
      <c r="AB300" s="430"/>
    </row>
    <row r="301" spans="1:28" ht="65.25" hidden="1"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431" t="str">
        <f>'01-Mapa de riesgo-UO'!AT302</f>
        <v>LEVE</v>
      </c>
      <c r="J301" s="332" t="str">
        <f>'01-Mapa de riesgo-UO'!AU302</f>
        <v># de informes con pérdida de la imparcialidad/ # de informes expedidos por el laboratorio</v>
      </c>
      <c r="K301" s="433">
        <v>0</v>
      </c>
      <c r="L301" s="454"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31" t="str">
        <f>'01-Mapa de riesgo-UO'!AR302</f>
        <v>ACEPTABLE</v>
      </c>
      <c r="S301" s="434" t="s">
        <v>2360</v>
      </c>
      <c r="T301" s="434"/>
      <c r="U301" s="283" t="str">
        <f>'01-Mapa de riesgo-UO'!AW302</f>
        <v>ASUMIR</v>
      </c>
      <c r="V301" s="283">
        <f>'01-Mapa de riesgo-UO'!AX302</f>
        <v>0</v>
      </c>
      <c r="W301" s="180">
        <f>IF(U301="COMPARTIR",'01-Mapa de riesgo-UO'!BA302, IF(U301=0, 0,$I$6))</f>
        <v>0</v>
      </c>
      <c r="X301" s="281"/>
      <c r="Y301" s="281"/>
      <c r="Z301" s="281"/>
      <c r="AA301" s="281"/>
      <c r="AB301" s="430" t="s">
        <v>2143</v>
      </c>
    </row>
    <row r="302" spans="1:28" ht="65.25" hidden="1" customHeight="1" x14ac:dyDescent="0.2">
      <c r="A302" s="324"/>
      <c r="B302" s="332"/>
      <c r="C302" s="402"/>
      <c r="D302" s="332"/>
      <c r="E302" s="332"/>
      <c r="F302" s="332"/>
      <c r="G302" s="52" t="str">
        <f>'01-Mapa de riesgo-UO'!I303</f>
        <v xml:space="preserve">Orden de un superior sobre el resultado del ensayo </v>
      </c>
      <c r="H302" s="332"/>
      <c r="I302" s="431"/>
      <c r="J302" s="332"/>
      <c r="K302" s="401"/>
      <c r="L302" s="454"/>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31"/>
      <c r="S302" s="434" t="s">
        <v>2361</v>
      </c>
      <c r="T302" s="434"/>
      <c r="U302" s="283" t="str">
        <f>'01-Mapa de riesgo-UO'!AW303</f>
        <v>ASUMIR</v>
      </c>
      <c r="V302" s="283">
        <f>'01-Mapa de riesgo-UO'!AX303</f>
        <v>0</v>
      </c>
      <c r="W302" s="180">
        <f>IF(U302="COMPARTIR",'01-Mapa de riesgo-UO'!BA303, IF(U302=0, 0,$I$6))</f>
        <v>0</v>
      </c>
      <c r="X302" s="281"/>
      <c r="Y302" s="281"/>
      <c r="Z302" s="281"/>
      <c r="AA302" s="281"/>
      <c r="AB302" s="430"/>
    </row>
    <row r="303" spans="1:28" ht="65.2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431"/>
      <c r="J303" s="332"/>
      <c r="K303" s="401"/>
      <c r="L303" s="434"/>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31"/>
      <c r="S303" s="434" t="s">
        <v>2361</v>
      </c>
      <c r="T303" s="434"/>
      <c r="U303" s="283" t="str">
        <f>'01-Mapa de riesgo-UO'!AW304</f>
        <v>ASUMIR</v>
      </c>
      <c r="V303" s="283">
        <f>'01-Mapa de riesgo-UO'!AX304</f>
        <v>0</v>
      </c>
      <c r="W303" s="180">
        <f>IF(U303="COMPARTIR",'01-Mapa de riesgo-UO'!BA304, IF(U303=0, 0,$I$6))</f>
        <v>0</v>
      </c>
      <c r="X303" s="281"/>
      <c r="Y303" s="281"/>
      <c r="Z303" s="281"/>
      <c r="AA303" s="281"/>
      <c r="AB303" s="430"/>
    </row>
    <row r="304" spans="1:28" ht="65.25" hidden="1"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431" t="str">
        <f>'01-Mapa de riesgo-UO'!AT305</f>
        <v>LEVE</v>
      </c>
      <c r="J304" s="332" t="str">
        <f>'01-Mapa de riesgo-UO'!AU305</f>
        <v>Número de veces en que las condiciones ambientales o modo de operación se salieron de los límites</v>
      </c>
      <c r="K304" s="43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31" t="str">
        <f>'01-Mapa de riesgo-UO'!AR305</f>
        <v>ACEPTABLE</v>
      </c>
      <c r="S304" s="434" t="s">
        <v>2355</v>
      </c>
      <c r="T304" s="434"/>
      <c r="U304" s="283" t="str">
        <f>'01-Mapa de riesgo-UO'!AW305</f>
        <v>ASUMIR</v>
      </c>
      <c r="V304" s="283">
        <f>'01-Mapa de riesgo-UO'!AX305</f>
        <v>0</v>
      </c>
      <c r="W304" s="180">
        <f>IF(U304="COMPARTIR",'01-Mapa de riesgo-UO'!BA305, IF(U304=0, 0,$I$6))</f>
        <v>0</v>
      </c>
      <c r="X304" s="281"/>
      <c r="Y304" s="281"/>
      <c r="Z304" s="281"/>
      <c r="AA304" s="281"/>
      <c r="AB304" s="430" t="s">
        <v>2143</v>
      </c>
    </row>
    <row r="305" spans="1:28" ht="65.25" hidden="1" customHeight="1" x14ac:dyDescent="0.2">
      <c r="A305" s="324"/>
      <c r="B305" s="332"/>
      <c r="C305" s="402"/>
      <c r="D305" s="332"/>
      <c r="E305" s="332"/>
      <c r="F305" s="332"/>
      <c r="G305" s="52">
        <f>'01-Mapa de riesgo-UO'!I306</f>
        <v>0</v>
      </c>
      <c r="H305" s="332"/>
      <c r="I305" s="431"/>
      <c r="J305" s="332"/>
      <c r="K305" s="401"/>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31"/>
      <c r="S305" s="434" t="s">
        <v>2361</v>
      </c>
      <c r="T305" s="434"/>
      <c r="U305" s="283" t="str">
        <f>'01-Mapa de riesgo-UO'!AW306</f>
        <v>ASUMIR</v>
      </c>
      <c r="V305" s="283">
        <f>'01-Mapa de riesgo-UO'!AX306</f>
        <v>0</v>
      </c>
      <c r="W305" s="180">
        <f>IF(U305="COMPARTIR",'01-Mapa de riesgo-UO'!BA306, IF(U305=0, 0,$I$6))</f>
        <v>0</v>
      </c>
      <c r="X305" s="281"/>
      <c r="Y305" s="281"/>
      <c r="Z305" s="281"/>
      <c r="AA305" s="281"/>
      <c r="AB305" s="430"/>
    </row>
    <row r="306" spans="1:28" ht="65.25" hidden="1" customHeight="1" x14ac:dyDescent="0.2">
      <c r="A306" s="324"/>
      <c r="B306" s="332"/>
      <c r="C306" s="402"/>
      <c r="D306" s="332"/>
      <c r="E306" s="332"/>
      <c r="F306" s="332"/>
      <c r="G306" s="52">
        <f>'01-Mapa de riesgo-UO'!I307</f>
        <v>0</v>
      </c>
      <c r="H306" s="332"/>
      <c r="I306" s="431"/>
      <c r="J306" s="332"/>
      <c r="K306" s="401"/>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31"/>
      <c r="S306" s="434"/>
      <c r="T306" s="434"/>
      <c r="U306" s="283" t="str">
        <f>'01-Mapa de riesgo-UO'!AW307</f>
        <v>ASUMIR</v>
      </c>
      <c r="V306" s="283">
        <f>'01-Mapa de riesgo-UO'!AX307</f>
        <v>0</v>
      </c>
      <c r="W306" s="180">
        <f>IF(U306="COMPARTIR",'01-Mapa de riesgo-UO'!BA307, IF(U306=0, 0,$I$6))</f>
        <v>0</v>
      </c>
      <c r="X306" s="281"/>
      <c r="Y306" s="281"/>
      <c r="Z306" s="281"/>
      <c r="AA306" s="281"/>
      <c r="AB306" s="430"/>
    </row>
    <row r="307" spans="1:28" ht="65.25" hidden="1"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431" t="str">
        <f>'01-Mapa de riesgo-UO'!AT308</f>
        <v>LEVE</v>
      </c>
      <c r="J307" s="332" t="str">
        <f>'01-Mapa de riesgo-UO'!AU308</f>
        <v>% de cumplimiento del plan de calibración, verificación y mantenimiento</v>
      </c>
      <c r="K307" s="439">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31" t="str">
        <f>'01-Mapa de riesgo-UO'!AR308</f>
        <v>ACEPTABLE</v>
      </c>
      <c r="S307" s="434" t="s">
        <v>2362</v>
      </c>
      <c r="T307" s="434"/>
      <c r="U307" s="283" t="str">
        <f>'01-Mapa de riesgo-UO'!AW308</f>
        <v>ASUMIR</v>
      </c>
      <c r="V307" s="283">
        <f>'01-Mapa de riesgo-UO'!AX308</f>
        <v>0</v>
      </c>
      <c r="W307" s="180">
        <f>IF(U307="COMPARTIR",'01-Mapa de riesgo-UO'!BA308, IF(U307=0, 0,$I$6))</f>
        <v>0</v>
      </c>
      <c r="X307" s="281"/>
      <c r="Y307" s="281"/>
      <c r="Z307" s="281"/>
      <c r="AA307" s="281"/>
      <c r="AB307" s="430" t="s">
        <v>2143</v>
      </c>
    </row>
    <row r="308" spans="1:28" ht="65.25" hidden="1" customHeight="1" x14ac:dyDescent="0.2">
      <c r="A308" s="324"/>
      <c r="B308" s="332"/>
      <c r="C308" s="402"/>
      <c r="D308" s="332"/>
      <c r="E308" s="332"/>
      <c r="F308" s="332"/>
      <c r="G308" s="52">
        <f>'01-Mapa de riesgo-UO'!I309</f>
        <v>0</v>
      </c>
      <c r="H308" s="332"/>
      <c r="I308" s="431"/>
      <c r="J308" s="332"/>
      <c r="K308" s="401"/>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31"/>
      <c r="S308" s="434" t="s">
        <v>2363</v>
      </c>
      <c r="T308" s="434"/>
      <c r="U308" s="283" t="str">
        <f>'01-Mapa de riesgo-UO'!AW309</f>
        <v>ASUMIR</v>
      </c>
      <c r="V308" s="283">
        <f>'01-Mapa de riesgo-UO'!AX309</f>
        <v>0</v>
      </c>
      <c r="W308" s="180">
        <f>IF(U308="COMPARTIR",'01-Mapa de riesgo-UO'!BA309, IF(U308=0, 0,$I$6))</f>
        <v>0</v>
      </c>
      <c r="X308" s="281"/>
      <c r="Y308" s="281"/>
      <c r="Z308" s="281"/>
      <c r="AA308" s="281"/>
      <c r="AB308" s="430"/>
    </row>
    <row r="309" spans="1:28" ht="65.25" hidden="1" customHeight="1" x14ac:dyDescent="0.2">
      <c r="A309" s="324"/>
      <c r="B309" s="332"/>
      <c r="C309" s="402"/>
      <c r="D309" s="332"/>
      <c r="E309" s="332"/>
      <c r="F309" s="332"/>
      <c r="G309" s="52">
        <f>'01-Mapa de riesgo-UO'!I310</f>
        <v>0</v>
      </c>
      <c r="H309" s="332"/>
      <c r="I309" s="431"/>
      <c r="J309" s="332"/>
      <c r="K309" s="401"/>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31"/>
      <c r="S309" s="434"/>
      <c r="T309" s="434"/>
      <c r="U309" s="283" t="str">
        <f>'01-Mapa de riesgo-UO'!AW310</f>
        <v>ASUMIR</v>
      </c>
      <c r="V309" s="283">
        <f>'01-Mapa de riesgo-UO'!AX310</f>
        <v>0</v>
      </c>
      <c r="W309" s="180">
        <f>IF(U309="COMPARTIR",'01-Mapa de riesgo-UO'!BA310, IF(U309=0, 0,$I$6))</f>
        <v>0</v>
      </c>
      <c r="X309" s="281"/>
      <c r="Y309" s="281"/>
      <c r="Z309" s="281"/>
      <c r="AA309" s="281"/>
      <c r="AB309" s="430"/>
    </row>
    <row r="310" spans="1:28" ht="65.25" hidden="1"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431" t="str">
        <f>'01-Mapa de riesgo-UO'!AT311</f>
        <v>LEVE</v>
      </c>
      <c r="J310" s="332" t="str">
        <f>'01-Mapa de riesgo-UO'!AU311</f>
        <v>#  de equipos defectuoss detectados en el laboratorio / Total de equipos.
# De desviaciones superiores al 5% del software validado / total de datos maestros</v>
      </c>
      <c r="K310" s="43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31" t="str">
        <f>'01-Mapa de riesgo-UO'!AR311</f>
        <v>FUERTE</v>
      </c>
      <c r="S310" s="434" t="s">
        <v>2361</v>
      </c>
      <c r="T310" s="434"/>
      <c r="U310" s="283" t="str">
        <f>'01-Mapa de riesgo-UO'!AW311</f>
        <v>ASUMIR</v>
      </c>
      <c r="V310" s="283">
        <f>'01-Mapa de riesgo-UO'!AX311</f>
        <v>0</v>
      </c>
      <c r="W310" s="180">
        <f>IF(U310="COMPARTIR",'01-Mapa de riesgo-UO'!BA311, IF(U310=0, 0,$I$6))</f>
        <v>0</v>
      </c>
      <c r="X310" s="281"/>
      <c r="Y310" s="281"/>
      <c r="Z310" s="281"/>
      <c r="AA310" s="281"/>
      <c r="AB310" s="430" t="s">
        <v>2143</v>
      </c>
    </row>
    <row r="311" spans="1:28" ht="65.25" hidden="1" customHeight="1" x14ac:dyDescent="0.2">
      <c r="A311" s="324"/>
      <c r="B311" s="332"/>
      <c r="C311" s="402"/>
      <c r="D311" s="332"/>
      <c r="E311" s="332"/>
      <c r="F311" s="332"/>
      <c r="G311" s="52" t="str">
        <f>'01-Mapa de riesgo-UO'!I312</f>
        <v>Procesamiento de datos con un software  no validado</v>
      </c>
      <c r="H311" s="332"/>
      <c r="I311" s="431"/>
      <c r="J311" s="332"/>
      <c r="K311" s="401"/>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31"/>
      <c r="S311" s="434" t="s">
        <v>2361</v>
      </c>
      <c r="T311" s="434"/>
      <c r="U311" s="283" t="str">
        <f>'01-Mapa de riesgo-UO'!AW312</f>
        <v>ASUMIR</v>
      </c>
      <c r="V311" s="283">
        <f>'01-Mapa de riesgo-UO'!AX312</f>
        <v>0</v>
      </c>
      <c r="W311" s="180">
        <f>IF(U311="COMPARTIR",'01-Mapa de riesgo-UO'!BA312, IF(U311=0, 0,$I$6))</f>
        <v>0</v>
      </c>
      <c r="X311" s="281"/>
      <c r="Y311" s="281"/>
      <c r="Z311" s="281"/>
      <c r="AA311" s="281"/>
      <c r="AB311" s="430"/>
    </row>
    <row r="312" spans="1:28" ht="65.25" hidden="1" customHeight="1" x14ac:dyDescent="0.2">
      <c r="A312" s="324"/>
      <c r="B312" s="332"/>
      <c r="C312" s="402"/>
      <c r="D312" s="332"/>
      <c r="E312" s="332"/>
      <c r="F312" s="332"/>
      <c r="G312" s="52">
        <f>'01-Mapa de riesgo-UO'!I313</f>
        <v>0</v>
      </c>
      <c r="H312" s="332"/>
      <c r="I312" s="431"/>
      <c r="J312" s="332"/>
      <c r="K312" s="401"/>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31"/>
      <c r="S312" s="434"/>
      <c r="T312" s="434"/>
      <c r="U312" s="283" t="str">
        <f>'01-Mapa de riesgo-UO'!AW313</f>
        <v>ASUMIR</v>
      </c>
      <c r="V312" s="283">
        <f>'01-Mapa de riesgo-UO'!AX313</f>
        <v>0</v>
      </c>
      <c r="W312" s="180">
        <f>IF(U312="COMPARTIR",'01-Mapa de riesgo-UO'!BA313, IF(U312=0, 0,$I$6))</f>
        <v>0</v>
      </c>
      <c r="X312" s="281"/>
      <c r="Y312" s="281"/>
      <c r="Z312" s="281"/>
      <c r="AA312" s="281"/>
      <c r="AB312" s="430"/>
    </row>
    <row r="313" spans="1:28" ht="65.25" hidden="1"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431" t="str">
        <f>'01-Mapa de riesgo-UO'!AT314</f>
        <v>LEVE</v>
      </c>
      <c r="J313" s="332" t="str">
        <f>'01-Mapa de riesgo-UO'!AU314</f>
        <v>No de informes con declaración de conformidad equivocada / No de informes con declaración de conformidad</v>
      </c>
      <c r="K313" s="43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31" t="str">
        <f>'01-Mapa de riesgo-UO'!AR314</f>
        <v>ACEPTABLE</v>
      </c>
      <c r="S313" s="434" t="s">
        <v>2364</v>
      </c>
      <c r="T313" s="434"/>
      <c r="U313" s="283" t="str">
        <f>'01-Mapa de riesgo-UO'!AW314</f>
        <v>ASUMIR</v>
      </c>
      <c r="V313" s="283">
        <f>'01-Mapa de riesgo-UO'!AX314</f>
        <v>0</v>
      </c>
      <c r="W313" s="180">
        <f>IF(U313="COMPARTIR",'01-Mapa de riesgo-UO'!BA314, IF(U313=0, 0,$I$6))</f>
        <v>0</v>
      </c>
      <c r="X313" s="281"/>
      <c r="Y313" s="281"/>
      <c r="Z313" s="281"/>
      <c r="AA313" s="281"/>
      <c r="AB313" s="430" t="s">
        <v>2143</v>
      </c>
    </row>
    <row r="314" spans="1:28" ht="65.25" hidden="1" customHeight="1" x14ac:dyDescent="0.2">
      <c r="A314" s="324"/>
      <c r="B314" s="332"/>
      <c r="C314" s="402"/>
      <c r="D314" s="332"/>
      <c r="E314" s="332"/>
      <c r="F314" s="332"/>
      <c r="G314" s="52">
        <f>'01-Mapa de riesgo-UO'!I315</f>
        <v>0</v>
      </c>
      <c r="H314" s="332"/>
      <c r="I314" s="431"/>
      <c r="J314" s="332"/>
      <c r="K314" s="401"/>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31"/>
      <c r="S314" s="434"/>
      <c r="T314" s="434"/>
      <c r="U314" s="283" t="str">
        <f>'01-Mapa de riesgo-UO'!AW315</f>
        <v>ASUMIR</v>
      </c>
      <c r="V314" s="283">
        <f>'01-Mapa de riesgo-UO'!AX315</f>
        <v>0</v>
      </c>
      <c r="W314" s="180">
        <f>IF(U314="COMPARTIR",'01-Mapa de riesgo-UO'!BA315, IF(U314=0, 0,$I$6))</f>
        <v>0</v>
      </c>
      <c r="X314" s="281"/>
      <c r="Y314" s="281"/>
      <c r="Z314" s="281"/>
      <c r="AA314" s="281"/>
      <c r="AB314" s="430"/>
    </row>
    <row r="315" spans="1:28" ht="65.25" hidden="1" customHeight="1" x14ac:dyDescent="0.2">
      <c r="A315" s="324"/>
      <c r="B315" s="332"/>
      <c r="C315" s="402"/>
      <c r="D315" s="332"/>
      <c r="E315" s="332"/>
      <c r="F315" s="332"/>
      <c r="G315" s="52">
        <f>'01-Mapa de riesgo-UO'!I316</f>
        <v>0</v>
      </c>
      <c r="H315" s="332"/>
      <c r="I315" s="431"/>
      <c r="J315" s="332"/>
      <c r="K315" s="401"/>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31"/>
      <c r="S315" s="434"/>
      <c r="T315" s="434"/>
      <c r="U315" s="283" t="str">
        <f>'01-Mapa de riesgo-UO'!AW316</f>
        <v>ASUMIR</v>
      </c>
      <c r="V315" s="283">
        <f>'01-Mapa de riesgo-UO'!AX316</f>
        <v>0</v>
      </c>
      <c r="W315" s="180">
        <f>IF(U315="COMPARTIR",'01-Mapa de riesgo-UO'!BA316, IF(U315=0, 0,$I$6))</f>
        <v>0</v>
      </c>
      <c r="X315" s="281"/>
      <c r="Y315" s="281"/>
      <c r="Z315" s="281"/>
      <c r="AA315" s="281"/>
      <c r="AB315" s="430"/>
    </row>
    <row r="316" spans="1:28" ht="65.25" hidden="1"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431" t="str">
        <f>'01-Mapa de riesgo-UO'!AT317</f>
        <v>LEVE</v>
      </c>
      <c r="J316" s="332" t="str">
        <f>'01-Mapa de riesgo-UO'!AU317</f>
        <v>Incertidumbre expandida mayor al 5% de la capacidad total del enfriamiento</v>
      </c>
      <c r="K316" s="43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31" t="str">
        <f>'01-Mapa de riesgo-UO'!AR317</f>
        <v>ACEPTABLE</v>
      </c>
      <c r="S316" s="434" t="s">
        <v>2361</v>
      </c>
      <c r="T316" s="434"/>
      <c r="U316" s="283" t="str">
        <f>'01-Mapa de riesgo-UO'!AW317</f>
        <v>ASUMIR</v>
      </c>
      <c r="V316" s="283">
        <f>'01-Mapa de riesgo-UO'!AX317</f>
        <v>0</v>
      </c>
      <c r="W316" s="180">
        <f>IF(U316="COMPARTIR",'01-Mapa de riesgo-UO'!BA317, IF(U316=0, 0,$I$6))</f>
        <v>0</v>
      </c>
      <c r="X316" s="281"/>
      <c r="Y316" s="281"/>
      <c r="Z316" s="281"/>
      <c r="AA316" s="281"/>
      <c r="AB316" s="430" t="s">
        <v>2143</v>
      </c>
    </row>
    <row r="317" spans="1:28" ht="65.25" hidden="1" customHeight="1" x14ac:dyDescent="0.2">
      <c r="A317" s="324"/>
      <c r="B317" s="332"/>
      <c r="C317" s="402"/>
      <c r="D317" s="332"/>
      <c r="E317" s="332"/>
      <c r="F317" s="332"/>
      <c r="G317" s="52">
        <f>'01-Mapa de riesgo-UO'!I318</f>
        <v>0</v>
      </c>
      <c r="H317" s="332"/>
      <c r="I317" s="431"/>
      <c r="J317" s="332"/>
      <c r="K317" s="401"/>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31"/>
      <c r="S317" s="434"/>
      <c r="T317" s="434"/>
      <c r="U317" s="283" t="str">
        <f>'01-Mapa de riesgo-UO'!AW318</f>
        <v>ASUMIR</v>
      </c>
      <c r="V317" s="283">
        <f>'01-Mapa de riesgo-UO'!AX318</f>
        <v>0</v>
      </c>
      <c r="W317" s="180">
        <f>IF(U317="COMPARTIR",'01-Mapa de riesgo-UO'!BA318, IF(U317=0, 0,$I$6))</f>
        <v>0</v>
      </c>
      <c r="X317" s="281"/>
      <c r="Y317" s="281"/>
      <c r="Z317" s="281"/>
      <c r="AA317" s="281"/>
      <c r="AB317" s="430"/>
    </row>
    <row r="318" spans="1:28" ht="65.25" hidden="1" customHeight="1" x14ac:dyDescent="0.2">
      <c r="A318" s="324"/>
      <c r="B318" s="332"/>
      <c r="C318" s="402"/>
      <c r="D318" s="332"/>
      <c r="E318" s="332"/>
      <c r="F318" s="332"/>
      <c r="G318" s="52">
        <f>'01-Mapa de riesgo-UO'!I319</f>
        <v>0</v>
      </c>
      <c r="H318" s="332"/>
      <c r="I318" s="431"/>
      <c r="J318" s="332"/>
      <c r="K318" s="401"/>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31"/>
      <c r="S318" s="434"/>
      <c r="T318" s="434"/>
      <c r="U318" s="283" t="str">
        <f>'01-Mapa de riesgo-UO'!AW319</f>
        <v>ASUMIR</v>
      </c>
      <c r="V318" s="283">
        <f>'01-Mapa de riesgo-UO'!AX319</f>
        <v>0</v>
      </c>
      <c r="W318" s="180">
        <f>IF(U318="COMPARTIR",'01-Mapa de riesgo-UO'!BA319, IF(U318=0, 0,$I$6))</f>
        <v>0</v>
      </c>
      <c r="X318" s="281"/>
      <c r="Y318" s="281"/>
      <c r="Z318" s="281"/>
      <c r="AA318" s="281"/>
      <c r="AB318" s="430"/>
    </row>
    <row r="319" spans="1:28" ht="10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31" t="str">
        <f>'01-Mapa de riesgo-UO'!AT320</f>
        <v>LEVE</v>
      </c>
      <c r="J319" s="332" t="str">
        <f>'01-Mapa de riesgo-UO'!AU320</f>
        <v xml:space="preserve">Equilibrio Financiero = Ingresos totales / Gastos Totales </v>
      </c>
      <c r="K319" s="401">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31"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0" t="s">
        <v>2144</v>
      </c>
    </row>
    <row r="320" spans="1:28" ht="65.2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431"/>
      <c r="J320" s="332"/>
      <c r="K320" s="401"/>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31"/>
      <c r="S320" s="399" t="s">
        <v>2841</v>
      </c>
      <c r="T320" s="399"/>
      <c r="U320" s="283" t="str">
        <f>'01-Mapa de riesgo-UO'!AW321</f>
        <v>ASUMIR</v>
      </c>
      <c r="V320" s="283">
        <f>'01-Mapa de riesgo-UO'!AX321</f>
        <v>0</v>
      </c>
      <c r="W320" s="180">
        <f>IF(U320="COMPARTIR",'01-Mapa de riesgo-UO'!BA321, IF(U320=0, 0,$I$6))</f>
        <v>0</v>
      </c>
      <c r="X320" s="281"/>
      <c r="Y320" s="281"/>
      <c r="Z320" s="281"/>
      <c r="AA320" s="281"/>
      <c r="AB320" s="430"/>
    </row>
    <row r="321" spans="1:28" ht="65.2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431"/>
      <c r="J321" s="332"/>
      <c r="K321" s="401"/>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31"/>
      <c r="S321" s="399"/>
      <c r="T321" s="399"/>
      <c r="U321" s="283" t="str">
        <f>'01-Mapa de riesgo-UO'!AW322</f>
        <v>ASUMIR</v>
      </c>
      <c r="V321" s="283">
        <f>'01-Mapa de riesgo-UO'!AX322</f>
        <v>0</v>
      </c>
      <c r="W321" s="180">
        <f>IF(U321="COMPARTIR",'01-Mapa de riesgo-UO'!BA322, IF(U321=0, 0,$I$6))</f>
        <v>0</v>
      </c>
      <c r="X321" s="281"/>
      <c r="Y321" s="281"/>
      <c r="Z321" s="281"/>
      <c r="AA321" s="281"/>
      <c r="AB321" s="430"/>
    </row>
    <row r="322" spans="1:28" ht="126"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431" t="str">
        <f>'01-Mapa de riesgo-UO'!AT323</f>
        <v>MODERADO</v>
      </c>
      <c r="J322" s="332" t="str">
        <f>'01-Mapa de riesgo-UO'!AU323</f>
        <v xml:space="preserve">% de grupos de investigación que perdieron su reconocimiento o disminuyeron su categoría ante MinCiencias. </v>
      </c>
      <c r="K322" s="401">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31"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0" t="s">
        <v>2143</v>
      </c>
    </row>
    <row r="323" spans="1:28" ht="65.2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431"/>
      <c r="J323" s="332"/>
      <c r="K323" s="401"/>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31"/>
      <c r="S323" s="399" t="s">
        <v>2536</v>
      </c>
      <c r="T323" s="399"/>
      <c r="U323" s="283" t="str">
        <f>'01-Mapa de riesgo-UO'!AW324</f>
        <v>ASUMIR</v>
      </c>
      <c r="V323" s="283">
        <f>'01-Mapa de riesgo-UO'!AX324</f>
        <v>0</v>
      </c>
      <c r="W323" s="180">
        <f>IF(U323="COMPARTIR",'01-Mapa de riesgo-UO'!BA324, IF(U323=0, 0,$I$6))</f>
        <v>0</v>
      </c>
      <c r="X323" s="281"/>
      <c r="Y323" s="281"/>
      <c r="Z323" s="281"/>
      <c r="AA323" s="281"/>
      <c r="AB323" s="430"/>
    </row>
    <row r="324" spans="1:28" ht="65.2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431"/>
      <c r="J324" s="332"/>
      <c r="K324" s="401"/>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31"/>
      <c r="S324" s="399" t="s">
        <v>2537</v>
      </c>
      <c r="T324" s="399"/>
      <c r="U324" s="283" t="str">
        <f>'01-Mapa de riesgo-UO'!AW325</f>
        <v>ASUMIR</v>
      </c>
      <c r="V324" s="283">
        <f>'01-Mapa de riesgo-UO'!AX325</f>
        <v>0</v>
      </c>
      <c r="W324" s="180">
        <f>IF(U324="COMPARTIR",'01-Mapa de riesgo-UO'!BA325, IF(U324=0, 0,$I$6))</f>
        <v>0</v>
      </c>
      <c r="X324" s="281"/>
      <c r="Y324" s="281"/>
      <c r="Z324" s="281"/>
      <c r="AA324" s="281"/>
      <c r="AB324" s="430"/>
    </row>
    <row r="325" spans="1:28" ht="129.7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431"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31"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3" t="s">
        <v>2149</v>
      </c>
    </row>
    <row r="326" spans="1:28" ht="65.2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431"/>
      <c r="J326" s="332"/>
      <c r="K326" s="401"/>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31"/>
      <c r="S326" s="399" t="s">
        <v>2796</v>
      </c>
      <c r="T326" s="399"/>
      <c r="U326" s="283" t="str">
        <f>'01-Mapa de riesgo-UO'!AW327</f>
        <v>ASUMIR</v>
      </c>
      <c r="V326" s="283">
        <f>'01-Mapa de riesgo-UO'!AX327</f>
        <v>0</v>
      </c>
      <c r="W326" s="180">
        <f>IF(U326="COMPARTIR",'01-Mapa de riesgo-UO'!BA327, IF(U326=0, 0,$I$6))</f>
        <v>0</v>
      </c>
      <c r="X326" s="281"/>
      <c r="Y326" s="281"/>
      <c r="Z326" s="281"/>
      <c r="AA326" s="281"/>
      <c r="AB326" s="453"/>
    </row>
    <row r="327" spans="1:28" ht="65.2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431"/>
      <c r="J327" s="332"/>
      <c r="K327" s="401"/>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31"/>
      <c r="S327" s="399" t="s">
        <v>2796</v>
      </c>
      <c r="T327" s="399"/>
      <c r="U327" s="283" t="str">
        <f>'01-Mapa de riesgo-UO'!AW328</f>
        <v>ASUMIR</v>
      </c>
      <c r="V327" s="283">
        <f>'01-Mapa de riesgo-UO'!AX328</f>
        <v>0</v>
      </c>
      <c r="W327" s="180">
        <f>IF(U327="COMPARTIR",'01-Mapa de riesgo-UO'!BA328, IF(U327=0, 0,$I$6))</f>
        <v>0</v>
      </c>
      <c r="X327" s="281"/>
      <c r="Y327" s="281"/>
      <c r="Z327" s="281"/>
      <c r="AA327" s="281"/>
      <c r="AB327" s="453"/>
    </row>
    <row r="328" spans="1:28" ht="132.7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31" t="str">
        <f>'01-Mapa de riesgo-UO'!AT329</f>
        <v>MODERADO</v>
      </c>
      <c r="J328" s="332" t="str">
        <f>'01-Mapa de riesgo-UO'!AU329</f>
        <v>Cumplimiento de los proyectos de "Gestión de contexto y visibilidad nacional e internacional"</v>
      </c>
      <c r="K328" s="436">
        <v>0.7712</v>
      </c>
      <c r="L328" s="434"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31"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0" t="s">
        <v>2143</v>
      </c>
    </row>
    <row r="329" spans="1:28" ht="65.2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431"/>
      <c r="J329" s="332"/>
      <c r="K329" s="401"/>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31"/>
      <c r="S329" s="399" t="s">
        <v>2446</v>
      </c>
      <c r="T329" s="399"/>
      <c r="U329" s="283">
        <f>'01-Mapa de riesgo-UO'!AW330</f>
        <v>0</v>
      </c>
      <c r="V329" s="283">
        <f>'01-Mapa de riesgo-UO'!AX330</f>
        <v>0</v>
      </c>
      <c r="W329" s="180">
        <f>IF(U329="COMPARTIR",'01-Mapa de riesgo-UO'!BA330, IF(U329=0, 0,$I$6))</f>
        <v>0</v>
      </c>
      <c r="X329" s="281"/>
      <c r="Y329" s="281"/>
      <c r="Z329" s="281"/>
      <c r="AA329" s="281"/>
      <c r="AB329" s="430"/>
    </row>
    <row r="330" spans="1:28" ht="65.25" hidden="1" customHeight="1" x14ac:dyDescent="0.2">
      <c r="A330" s="324"/>
      <c r="B330" s="332"/>
      <c r="C330" s="402"/>
      <c r="D330" s="332"/>
      <c r="E330" s="332"/>
      <c r="F330" s="332"/>
      <c r="G330" s="52" t="str">
        <f>'01-Mapa de riesgo-UO'!I331</f>
        <v>Escasa retroalimentación efectiva entre la universidad y el medio.</v>
      </c>
      <c r="H330" s="332"/>
      <c r="I330" s="431"/>
      <c r="J330" s="332"/>
      <c r="K330" s="401"/>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31"/>
      <c r="S330" s="399" t="s">
        <v>2446</v>
      </c>
      <c r="T330" s="399"/>
      <c r="U330" s="283">
        <f>'01-Mapa de riesgo-UO'!AW331</f>
        <v>0</v>
      </c>
      <c r="V330" s="283">
        <f>'01-Mapa de riesgo-UO'!AX331</f>
        <v>0</v>
      </c>
      <c r="W330" s="180">
        <f>IF(U330="COMPARTIR",'01-Mapa de riesgo-UO'!BA331, IF(U330=0, 0,$I$6))</f>
        <v>0</v>
      </c>
      <c r="X330" s="281"/>
      <c r="Y330" s="281"/>
      <c r="Z330" s="281"/>
      <c r="AA330" s="281"/>
      <c r="AB330" s="430"/>
    </row>
    <row r="331" spans="1:28" ht="65.25" hidden="1"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431" t="str">
        <f>'01-Mapa de riesgo-UO'!AT332</f>
        <v>LEVE</v>
      </c>
      <c r="J331" s="332" t="str">
        <f>'01-Mapa de riesgo-UO'!AU332</f>
        <v>Número de libros retornados/Número de libros prestados</v>
      </c>
      <c r="K331" s="439">
        <v>0.96</v>
      </c>
      <c r="L331" s="434"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31"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37" t="s">
        <v>2144</v>
      </c>
    </row>
    <row r="332" spans="1:28" ht="65.25" hidden="1" customHeight="1" x14ac:dyDescent="0.2">
      <c r="A332" s="324"/>
      <c r="B332" s="332"/>
      <c r="C332" s="402"/>
      <c r="D332" s="332"/>
      <c r="E332" s="332"/>
      <c r="F332" s="332"/>
      <c r="G332" s="52">
        <f>'01-Mapa de riesgo-UO'!I333</f>
        <v>0</v>
      </c>
      <c r="H332" s="332"/>
      <c r="I332" s="431"/>
      <c r="J332" s="332"/>
      <c r="K332" s="401"/>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31"/>
      <c r="S332" s="399" t="s">
        <v>2796</v>
      </c>
      <c r="T332" s="399"/>
      <c r="U332" s="283" t="str">
        <f>'01-Mapa de riesgo-UO'!AW333</f>
        <v>ASUMIR</v>
      </c>
      <c r="V332" s="283">
        <f>'01-Mapa de riesgo-UO'!AX333</f>
        <v>0</v>
      </c>
      <c r="W332" s="180">
        <f>IF(U332="COMPARTIR",'01-Mapa de riesgo-UO'!BA333, IF(U332=0, 0,$I$6))</f>
        <v>0</v>
      </c>
      <c r="X332" s="281"/>
      <c r="Y332" s="281"/>
      <c r="Z332" s="281"/>
      <c r="AA332" s="281"/>
      <c r="AB332" s="438"/>
    </row>
    <row r="333" spans="1:28" ht="65.25" hidden="1" customHeight="1" x14ac:dyDescent="0.2">
      <c r="A333" s="324"/>
      <c r="B333" s="332"/>
      <c r="C333" s="402"/>
      <c r="D333" s="332"/>
      <c r="E333" s="332"/>
      <c r="F333" s="332"/>
      <c r="G333" s="52">
        <f>'01-Mapa de riesgo-UO'!I334</f>
        <v>0</v>
      </c>
      <c r="H333" s="332"/>
      <c r="I333" s="431"/>
      <c r="J333" s="332"/>
      <c r="K333" s="401"/>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31"/>
      <c r="S333" s="399" t="s">
        <v>2796</v>
      </c>
      <c r="T333" s="399"/>
      <c r="U333" s="283" t="str">
        <f>'01-Mapa de riesgo-UO'!AW334</f>
        <v>ASUMIR</v>
      </c>
      <c r="V333" s="283">
        <f>'01-Mapa de riesgo-UO'!AX334</f>
        <v>0</v>
      </c>
      <c r="W333" s="180">
        <f>IF(U333="COMPARTIR",'01-Mapa de riesgo-UO'!BA334, IF(U333=0, 0,$I$6))</f>
        <v>0</v>
      </c>
      <c r="X333" s="281"/>
      <c r="Y333" s="281"/>
      <c r="Z333" s="281"/>
      <c r="AA333" s="281"/>
      <c r="AB333" s="438"/>
    </row>
    <row r="334" spans="1:28" ht="65.2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431" t="str">
        <f>'01-Mapa de riesgo-UO'!AT335</f>
        <v>LEVE</v>
      </c>
      <c r="J334" s="332" t="str">
        <f>'01-Mapa de riesgo-UO'!AU335</f>
        <v>(# notificación personal y oportuna gestionadas/# notificación personal y oportuna requeridas en el expediente procesal)*100</v>
      </c>
      <c r="K334" s="408">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31"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3" t="s">
        <v>2149</v>
      </c>
    </row>
    <row r="335" spans="1:28" ht="65.25" hidden="1" customHeight="1" x14ac:dyDescent="0.2">
      <c r="A335" s="324"/>
      <c r="B335" s="332"/>
      <c r="C335" s="402"/>
      <c r="D335" s="332"/>
      <c r="E335" s="332"/>
      <c r="F335" s="332"/>
      <c r="G335" s="52">
        <f>'01-Mapa de riesgo-UO'!I336</f>
        <v>0</v>
      </c>
      <c r="H335" s="332"/>
      <c r="I335" s="431"/>
      <c r="J335" s="332"/>
      <c r="K335" s="405"/>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31"/>
      <c r="S335" s="399" t="s">
        <v>2796</v>
      </c>
      <c r="T335" s="399"/>
      <c r="U335" s="283" t="str">
        <f>'01-Mapa de riesgo-UO'!AW336</f>
        <v>ASUMIR</v>
      </c>
      <c r="V335" s="283">
        <f>'01-Mapa de riesgo-UO'!AX336</f>
        <v>0</v>
      </c>
      <c r="W335" s="180">
        <f>IF(U335="COMPARTIR",'01-Mapa de riesgo-UO'!BA336, IF(U335=0, 0,$I$6))</f>
        <v>0</v>
      </c>
      <c r="X335" s="281"/>
      <c r="Y335" s="281"/>
      <c r="Z335" s="281"/>
      <c r="AA335" s="281"/>
      <c r="AB335" s="453"/>
    </row>
    <row r="336" spans="1:28" ht="65.25" hidden="1" customHeight="1" x14ac:dyDescent="0.2">
      <c r="A336" s="324"/>
      <c r="B336" s="332"/>
      <c r="C336" s="402"/>
      <c r="D336" s="332"/>
      <c r="E336" s="332"/>
      <c r="F336" s="332"/>
      <c r="G336" s="52">
        <f>'01-Mapa de riesgo-UO'!I337</f>
        <v>0</v>
      </c>
      <c r="H336" s="332"/>
      <c r="I336" s="431"/>
      <c r="J336" s="332"/>
      <c r="K336" s="405"/>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31"/>
      <c r="S336" s="399" t="s">
        <v>2796</v>
      </c>
      <c r="T336" s="399"/>
      <c r="U336" s="283" t="str">
        <f>'01-Mapa de riesgo-UO'!AW337</f>
        <v>ASUMIR</v>
      </c>
      <c r="V336" s="283">
        <f>'01-Mapa de riesgo-UO'!AX337</f>
        <v>0</v>
      </c>
      <c r="W336" s="180">
        <f>IF(U336="COMPARTIR",'01-Mapa de riesgo-UO'!BA337, IF(U336=0, 0,$I$6))</f>
        <v>0</v>
      </c>
      <c r="X336" s="281"/>
      <c r="Y336" s="281"/>
      <c r="Z336" s="281"/>
      <c r="AA336" s="281"/>
      <c r="AB336" s="453"/>
    </row>
    <row r="337" spans="1:28" ht="65.2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431" t="str">
        <f>'01-Mapa de riesgo-UO'!AT338</f>
        <v>LEVE</v>
      </c>
      <c r="J337" s="332" t="str">
        <f>'01-Mapa de riesgo-UO'!AU338</f>
        <v>(# procesos gestionados/# procesos allegados)*100</v>
      </c>
      <c r="K337" s="408">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31"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3" t="s">
        <v>2149</v>
      </c>
    </row>
    <row r="338" spans="1:28" ht="65.25" hidden="1" customHeight="1" x14ac:dyDescent="0.2">
      <c r="A338" s="324"/>
      <c r="B338" s="332"/>
      <c r="C338" s="402"/>
      <c r="D338" s="332"/>
      <c r="E338" s="332"/>
      <c r="F338" s="332"/>
      <c r="G338" s="52" t="str">
        <f>'01-Mapa de riesgo-UO'!I339</f>
        <v xml:space="preserve">Didlatación de las actuaciones por Apoderados en el proceso. </v>
      </c>
      <c r="H338" s="332"/>
      <c r="I338" s="431"/>
      <c r="J338" s="332"/>
      <c r="K338" s="405"/>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31"/>
      <c r="S338" s="399" t="s">
        <v>2796</v>
      </c>
      <c r="T338" s="399"/>
      <c r="U338" s="283" t="str">
        <f>'01-Mapa de riesgo-UO'!AW339</f>
        <v>ASUMIR</v>
      </c>
      <c r="V338" s="283">
        <f>'01-Mapa de riesgo-UO'!AX339</f>
        <v>0</v>
      </c>
      <c r="W338" s="180">
        <f>IF(U338="COMPARTIR",'01-Mapa de riesgo-UO'!BA339, IF(U338=0, 0,$I$6))</f>
        <v>0</v>
      </c>
      <c r="X338" s="281"/>
      <c r="Y338" s="281"/>
      <c r="Z338" s="281"/>
      <c r="AA338" s="281"/>
      <c r="AB338" s="453"/>
    </row>
    <row r="339" spans="1:28" ht="65.25" hidden="1" customHeight="1" x14ac:dyDescent="0.2">
      <c r="A339" s="324"/>
      <c r="B339" s="332"/>
      <c r="C339" s="402"/>
      <c r="D339" s="332"/>
      <c r="E339" s="332"/>
      <c r="F339" s="332"/>
      <c r="G339" s="52" t="str">
        <f>'01-Mapa de riesgo-UO'!I340</f>
        <v>Se presenten dificultades en el recaudo de  las pruebas.</v>
      </c>
      <c r="H339" s="332"/>
      <c r="I339" s="431"/>
      <c r="J339" s="332"/>
      <c r="K339" s="405"/>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31"/>
      <c r="S339" s="399" t="s">
        <v>2796</v>
      </c>
      <c r="T339" s="399"/>
      <c r="U339" s="283" t="str">
        <f>'01-Mapa de riesgo-UO'!AW340</f>
        <v>ASUMIR</v>
      </c>
      <c r="V339" s="283">
        <f>'01-Mapa de riesgo-UO'!AX340</f>
        <v>0</v>
      </c>
      <c r="W339" s="180">
        <f>IF(U339="COMPARTIR",'01-Mapa de riesgo-UO'!BA340, IF(U339=0, 0,$I$6))</f>
        <v>0</v>
      </c>
      <c r="X339" s="281"/>
      <c r="Y339" s="281"/>
      <c r="Z339" s="281"/>
      <c r="AA339" s="281"/>
      <c r="AB339" s="453"/>
    </row>
    <row r="340" spans="1:28" ht="65.2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431" t="str">
        <f>'01-Mapa de riesgo-UO'!AT341</f>
        <v>MODERADO</v>
      </c>
      <c r="J340" s="332" t="str">
        <f>'01-Mapa de riesgo-UO'!AU341</f>
        <v xml:space="preserve">(#Procesos en contra de transitorios /# falta de competencia)*0 </v>
      </c>
      <c r="K340" s="408">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31"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3" t="s">
        <v>2149</v>
      </c>
    </row>
    <row r="341" spans="1:28" ht="65.2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431"/>
      <c r="J341" s="332"/>
      <c r="K341" s="405"/>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31"/>
      <c r="S341" s="399" t="s">
        <v>2796</v>
      </c>
      <c r="T341" s="399"/>
      <c r="U341" s="283" t="str">
        <f>'01-Mapa de riesgo-UO'!AW342</f>
        <v>ASUMIR</v>
      </c>
      <c r="V341" s="283">
        <f>'01-Mapa de riesgo-UO'!AX342</f>
        <v>0</v>
      </c>
      <c r="W341" s="180">
        <f>IF(U341="COMPARTIR",'01-Mapa de riesgo-UO'!BA342, IF(U341=0, 0,$I$6))</f>
        <v>0</v>
      </c>
      <c r="X341" s="281"/>
      <c r="Y341" s="281"/>
      <c r="Z341" s="281"/>
      <c r="AA341" s="281"/>
      <c r="AB341" s="453"/>
    </row>
    <row r="342" spans="1:28" ht="65.25" hidden="1" customHeight="1" x14ac:dyDescent="0.2">
      <c r="A342" s="324"/>
      <c r="B342" s="332"/>
      <c r="C342" s="402"/>
      <c r="D342" s="332"/>
      <c r="E342" s="332"/>
      <c r="F342" s="332"/>
      <c r="G342" s="52" t="str">
        <f>'01-Mapa de riesgo-UO'!I343</f>
        <v>Expedir los acuerdos necesario que regulen las competencias requeridas</v>
      </c>
      <c r="H342" s="332"/>
      <c r="I342" s="431"/>
      <c r="J342" s="332"/>
      <c r="K342" s="405"/>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31"/>
      <c r="S342" s="399" t="s">
        <v>2796</v>
      </c>
      <c r="T342" s="399"/>
      <c r="U342" s="283" t="str">
        <f>'01-Mapa de riesgo-UO'!AW343</f>
        <v>ASUMIR</v>
      </c>
      <c r="V342" s="283">
        <f>'01-Mapa de riesgo-UO'!AX343</f>
        <v>0</v>
      </c>
      <c r="W342" s="180">
        <f>IF(U342="COMPARTIR",'01-Mapa de riesgo-UO'!BA343, IF(U342=0, 0,$I$6))</f>
        <v>0</v>
      </c>
      <c r="X342" s="281"/>
      <c r="Y342" s="281"/>
      <c r="Z342" s="281"/>
      <c r="AA342" s="281"/>
      <c r="AB342" s="453"/>
    </row>
    <row r="343" spans="1:28" ht="65.2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31" t="str">
        <f>'01-Mapa de riesgo-UO'!AT344</f>
        <v>MODERADO</v>
      </c>
      <c r="J343" s="332" t="str">
        <f>'01-Mapa de riesgo-UO'!AU344</f>
        <v xml:space="preserve">Nro de situaciones presentadas por incumplimiento de la normatividad </v>
      </c>
      <c r="K343" s="401">
        <v>0</v>
      </c>
      <c r="L343" s="427"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31" t="str">
        <f>'01-Mapa de riesgo-UO'!AR344</f>
        <v>ACEPTABLE</v>
      </c>
      <c r="S343" s="451" t="s">
        <v>2996</v>
      </c>
      <c r="T343" s="452"/>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0" t="s">
        <v>2144</v>
      </c>
    </row>
    <row r="344" spans="1:28" ht="65.2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431"/>
      <c r="J344" s="332"/>
      <c r="K344" s="401"/>
      <c r="L344" s="427"/>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31"/>
      <c r="S344" s="451" t="s">
        <v>2401</v>
      </c>
      <c r="T344" s="452"/>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0"/>
    </row>
    <row r="345" spans="1:28" ht="65.25" hidden="1" customHeight="1" x14ac:dyDescent="0.2">
      <c r="A345" s="324"/>
      <c r="B345" s="332"/>
      <c r="C345" s="402"/>
      <c r="D345" s="332"/>
      <c r="E345" s="332"/>
      <c r="F345" s="332"/>
      <c r="G345" s="52">
        <f>'01-Mapa de riesgo-UO'!I346</f>
        <v>0</v>
      </c>
      <c r="H345" s="332"/>
      <c r="I345" s="431"/>
      <c r="J345" s="332"/>
      <c r="K345" s="401"/>
      <c r="L345" s="427"/>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31"/>
      <c r="S345" s="441" t="s">
        <v>2402</v>
      </c>
      <c r="T345" s="442"/>
      <c r="U345" s="283">
        <f>'01-Mapa de riesgo-UO'!AW346</f>
        <v>0</v>
      </c>
      <c r="V345" s="283">
        <f>'01-Mapa de riesgo-UO'!AX346</f>
        <v>0</v>
      </c>
      <c r="W345" s="180">
        <f>IF(U345="COMPARTIR",'01-Mapa de riesgo-UO'!BA346, IF(U345=0, 0,$I$6))</f>
        <v>0</v>
      </c>
      <c r="X345" s="281" t="s">
        <v>271</v>
      </c>
      <c r="Y345" s="282" t="s">
        <v>2407</v>
      </c>
      <c r="Z345" s="281" t="s">
        <v>2846</v>
      </c>
      <c r="AA345" s="281"/>
      <c r="AB345" s="430"/>
    </row>
    <row r="346" spans="1:28" ht="65.2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31" t="str">
        <f>'01-Mapa de riesgo-UO'!AT347</f>
        <v>MODERADO</v>
      </c>
      <c r="J346" s="332" t="str">
        <f>'01-Mapa de riesgo-UO'!AU347</f>
        <v xml:space="preserve">Prueba piloto implementación fuga del conocimiento </v>
      </c>
      <c r="K346" s="404">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31" t="str">
        <f>'01-Mapa de riesgo-UO'!AR347</f>
        <v>ACEPTABLE</v>
      </c>
      <c r="S346" s="441" t="s">
        <v>2403</v>
      </c>
      <c r="T346" s="442"/>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0" t="s">
        <v>2144</v>
      </c>
    </row>
    <row r="347" spans="1:28" ht="65.25" hidden="1" customHeight="1" x14ac:dyDescent="0.2">
      <c r="A347" s="324"/>
      <c r="B347" s="332"/>
      <c r="C347" s="402"/>
      <c r="D347" s="332"/>
      <c r="E347" s="332"/>
      <c r="F347" s="332"/>
      <c r="G347" s="52" t="str">
        <f>'01-Mapa de riesgo-UO'!I348</f>
        <v>*Falta de aplicación de mecanismos 
para transferir y capitalizar el
conocimiento.</v>
      </c>
      <c r="H347" s="332"/>
      <c r="I347" s="431"/>
      <c r="J347" s="332"/>
      <c r="K347" s="401"/>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31"/>
      <c r="S347" s="441"/>
      <c r="T347" s="442"/>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0"/>
    </row>
    <row r="348" spans="1:28" ht="65.25" hidden="1" customHeight="1" x14ac:dyDescent="0.2">
      <c r="A348" s="324"/>
      <c r="B348" s="332"/>
      <c r="C348" s="402"/>
      <c r="D348" s="332"/>
      <c r="E348" s="332"/>
      <c r="F348" s="332"/>
      <c r="G348" s="52" t="str">
        <f>'01-Mapa de riesgo-UO'!I349</f>
        <v xml:space="preserve">* Retiro de personas con
conocimiento clave en
la Institución </v>
      </c>
      <c r="H348" s="332"/>
      <c r="I348" s="431"/>
      <c r="J348" s="332"/>
      <c r="K348" s="401"/>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31"/>
      <c r="S348" s="441"/>
      <c r="T348" s="442"/>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0"/>
    </row>
    <row r="349" spans="1:28" ht="65.2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431"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434"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31"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0" t="s">
        <v>2144</v>
      </c>
    </row>
    <row r="350" spans="1:28" ht="65.2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431"/>
      <c r="J350" s="332"/>
      <c r="K350" s="401"/>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31"/>
      <c r="S350" s="399" t="s">
        <v>2438</v>
      </c>
      <c r="T350" s="399"/>
      <c r="U350" s="283" t="str">
        <f>'01-Mapa de riesgo-UO'!AW351</f>
        <v>ASUMIR</v>
      </c>
      <c r="V350" s="283">
        <f>'01-Mapa de riesgo-UO'!AX351</f>
        <v>0</v>
      </c>
      <c r="W350" s="180">
        <f>IF(U350="COMPARTIR",'01-Mapa de riesgo-UO'!BA351, IF(U350=0, 0,$I$6))</f>
        <v>0</v>
      </c>
      <c r="X350" s="281"/>
      <c r="Y350" s="281"/>
      <c r="Z350" s="281"/>
      <c r="AA350" s="281"/>
      <c r="AB350" s="430"/>
    </row>
    <row r="351" spans="1:28" ht="65.25" hidden="1" customHeight="1" x14ac:dyDescent="0.2">
      <c r="A351" s="324"/>
      <c r="B351" s="332"/>
      <c r="C351" s="402"/>
      <c r="D351" s="332"/>
      <c r="E351" s="332"/>
      <c r="F351" s="332"/>
      <c r="G351" s="52">
        <f>'01-Mapa de riesgo-UO'!I352</f>
        <v>0</v>
      </c>
      <c r="H351" s="332"/>
      <c r="I351" s="431"/>
      <c r="J351" s="332"/>
      <c r="K351" s="401"/>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31"/>
      <c r="S351" s="399" t="s">
        <v>2439</v>
      </c>
      <c r="T351" s="399"/>
      <c r="U351" s="283" t="str">
        <f>'01-Mapa de riesgo-UO'!AW352</f>
        <v>ASUMIR</v>
      </c>
      <c r="V351" s="283">
        <f>'01-Mapa de riesgo-UO'!AX352</f>
        <v>0</v>
      </c>
      <c r="W351" s="180">
        <f>IF(U351="COMPARTIR",'01-Mapa de riesgo-UO'!BA352, IF(U351=0, 0,$I$6))</f>
        <v>0</v>
      </c>
      <c r="X351" s="281"/>
      <c r="Y351" s="281"/>
      <c r="Z351" s="281"/>
      <c r="AA351" s="281"/>
      <c r="AB351" s="430"/>
    </row>
    <row r="352" spans="1:28" ht="65.2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431"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31"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0" t="s">
        <v>2144</v>
      </c>
    </row>
    <row r="353" spans="1:28" ht="65.2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431"/>
      <c r="J353" s="332"/>
      <c r="K353" s="401"/>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31"/>
      <c r="S353" s="399" t="s">
        <v>2441</v>
      </c>
      <c r="T353" s="399"/>
      <c r="U353" s="283" t="str">
        <f>'01-Mapa de riesgo-UO'!AW354</f>
        <v>ASUMIR</v>
      </c>
      <c r="V353" s="283">
        <f>'01-Mapa de riesgo-UO'!AX354</f>
        <v>0</v>
      </c>
      <c r="W353" s="180">
        <f>IF(U353="COMPARTIR",'01-Mapa de riesgo-UO'!BA354, IF(U353=0, 0,$I$6))</f>
        <v>0</v>
      </c>
      <c r="X353" s="281"/>
      <c r="Y353" s="281"/>
      <c r="Z353" s="281"/>
      <c r="AA353" s="281"/>
      <c r="AB353" s="430"/>
    </row>
    <row r="354" spans="1:28" ht="65.2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431"/>
      <c r="J354" s="332"/>
      <c r="K354" s="401"/>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31"/>
      <c r="S354" s="399" t="s">
        <v>2442</v>
      </c>
      <c r="T354" s="399"/>
      <c r="U354" s="283" t="str">
        <f>'01-Mapa de riesgo-UO'!AW355</f>
        <v>ASUMIR</v>
      </c>
      <c r="V354" s="283">
        <f>'01-Mapa de riesgo-UO'!AX355</f>
        <v>0</v>
      </c>
      <c r="W354" s="180">
        <f>IF(U354="COMPARTIR",'01-Mapa de riesgo-UO'!BA355, IF(U354=0, 0,$I$6))</f>
        <v>0</v>
      </c>
      <c r="X354" s="281"/>
      <c r="Y354" s="281"/>
      <c r="Z354" s="281"/>
      <c r="AA354" s="281"/>
      <c r="AB354" s="430"/>
    </row>
    <row r="355" spans="1:28" ht="65.2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431" t="str">
        <f>'01-Mapa de riesgo-UO'!AT356</f>
        <v>LEVE</v>
      </c>
      <c r="J355" s="332" t="str">
        <f>'01-Mapa de riesgo-UO'!AU356</f>
        <v>No.de auditorías realizadas / Total de auditorías programadas</v>
      </c>
      <c r="K355" s="404">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31"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0" t="s">
        <v>2144</v>
      </c>
    </row>
    <row r="356" spans="1:28" ht="65.25" hidden="1" customHeight="1" x14ac:dyDescent="0.2">
      <c r="A356" s="324"/>
      <c r="B356" s="332"/>
      <c r="C356" s="402"/>
      <c r="D356" s="332"/>
      <c r="E356" s="332"/>
      <c r="F356" s="332"/>
      <c r="G356" s="52" t="str">
        <f>'01-Mapa de riesgo-UO'!I357</f>
        <v>El Programa de auditoria tiene un alcance mayor a la capacidad operativa de Control Interno</v>
      </c>
      <c r="H356" s="332"/>
      <c r="I356" s="431"/>
      <c r="J356" s="332"/>
      <c r="K356" s="401"/>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31"/>
      <c r="S356" s="399" t="s">
        <v>2850</v>
      </c>
      <c r="T356" s="399"/>
      <c r="U356" s="283" t="str">
        <f>'01-Mapa de riesgo-UO'!AW357</f>
        <v>ASUMIR</v>
      </c>
      <c r="V356" s="283">
        <f>'01-Mapa de riesgo-UO'!AX357</f>
        <v>0</v>
      </c>
      <c r="W356" s="180">
        <f>IF(U356="COMPARTIR",'01-Mapa de riesgo-UO'!BA357, IF(U356=0, 0,$I$6))</f>
        <v>0</v>
      </c>
      <c r="X356" s="281"/>
      <c r="Y356" s="281"/>
      <c r="Z356" s="281"/>
      <c r="AA356" s="281"/>
      <c r="AB356" s="430"/>
    </row>
    <row r="357" spans="1:28" ht="65.2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431"/>
      <c r="J357" s="332"/>
      <c r="K357" s="401"/>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31"/>
      <c r="S357" s="399" t="s">
        <v>2441</v>
      </c>
      <c r="T357" s="399"/>
      <c r="U357" s="283" t="str">
        <f>'01-Mapa de riesgo-UO'!AW358</f>
        <v>ASUMIR</v>
      </c>
      <c r="V357" s="283">
        <f>'01-Mapa de riesgo-UO'!AX358</f>
        <v>0</v>
      </c>
      <c r="W357" s="180">
        <f>IF(U357="COMPARTIR",'01-Mapa de riesgo-UO'!BA358, IF(U357=0, 0,$I$6))</f>
        <v>0</v>
      </c>
      <c r="X357" s="281"/>
      <c r="Y357" s="281"/>
      <c r="Z357" s="281"/>
      <c r="AA357" s="281"/>
      <c r="AB357" s="430"/>
    </row>
    <row r="358" spans="1:28" ht="65.2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431" t="str">
        <f>'01-Mapa de riesgo-UO'!AT359</f>
        <v>LEVE</v>
      </c>
      <c r="J358" s="332" t="str">
        <f>'01-Mapa de riesgo-UO'!AU359</f>
        <v>No. De  investigaciones al personal de control interno derivadas de hechos de corrupción</v>
      </c>
      <c r="K358" s="401">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31"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0" t="s">
        <v>2144</v>
      </c>
    </row>
    <row r="359" spans="1:28" ht="65.25" hidden="1" customHeight="1" x14ac:dyDescent="0.2">
      <c r="A359" s="324"/>
      <c r="B359" s="332"/>
      <c r="C359" s="402"/>
      <c r="D359" s="332"/>
      <c r="E359" s="332"/>
      <c r="F359" s="332"/>
      <c r="G359" s="52" t="str">
        <f>'01-Mapa de riesgo-UO'!I360</f>
        <v>Presión externa  al personal de control interno para favorecer a terceros</v>
      </c>
      <c r="H359" s="332"/>
      <c r="I359" s="431"/>
      <c r="J359" s="332"/>
      <c r="K359" s="401"/>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31"/>
      <c r="S359" s="399" t="s">
        <v>2444</v>
      </c>
      <c r="T359" s="399"/>
      <c r="U359" s="283" t="str">
        <f>'01-Mapa de riesgo-UO'!AW360</f>
        <v>ASUMIR</v>
      </c>
      <c r="V359" s="283">
        <f>'01-Mapa de riesgo-UO'!AX360</f>
        <v>0</v>
      </c>
      <c r="W359" s="180">
        <f>IF(U359="COMPARTIR",'01-Mapa de riesgo-UO'!BA360, IF(U359=0, 0,$I$6))</f>
        <v>0</v>
      </c>
      <c r="X359" s="281"/>
      <c r="Y359" s="281"/>
      <c r="Z359" s="281"/>
      <c r="AA359" s="281"/>
      <c r="AB359" s="430"/>
    </row>
    <row r="360" spans="1:28" ht="65.25" hidden="1" customHeight="1" x14ac:dyDescent="0.2">
      <c r="A360" s="324"/>
      <c r="B360" s="332"/>
      <c r="C360" s="402"/>
      <c r="D360" s="332"/>
      <c r="E360" s="332"/>
      <c r="F360" s="332"/>
      <c r="G360" s="52" t="str">
        <f>'01-Mapa de riesgo-UO'!I361</f>
        <v>Personal no competente en el ejercicio de auditoria</v>
      </c>
      <c r="H360" s="332"/>
      <c r="I360" s="431"/>
      <c r="J360" s="332"/>
      <c r="K360" s="401"/>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31"/>
      <c r="S360" s="399"/>
      <c r="T360" s="399"/>
      <c r="U360" s="283" t="str">
        <f>'01-Mapa de riesgo-UO'!AW361</f>
        <v>ASUMIR</v>
      </c>
      <c r="V360" s="283">
        <f>'01-Mapa de riesgo-UO'!AX361</f>
        <v>0</v>
      </c>
      <c r="W360" s="180">
        <f>IF(U360="COMPARTIR",'01-Mapa de riesgo-UO'!BA361, IF(U360=0, 0,$I$6))</f>
        <v>0</v>
      </c>
      <c r="X360" s="281"/>
      <c r="Y360" s="281"/>
      <c r="Z360" s="281"/>
      <c r="AA360" s="281"/>
      <c r="AB360" s="430"/>
    </row>
    <row r="361" spans="1:28" ht="65.25" hidden="1"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431" t="str">
        <f>'01-Mapa de riesgo-UO'!AT362</f>
        <v>LEVE</v>
      </c>
      <c r="J361" s="332" t="str">
        <f>'01-Mapa de riesgo-UO'!AU362</f>
        <v>No. De Historias académicas microfilmadas anualmente</v>
      </c>
      <c r="K361" s="450">
        <v>1</v>
      </c>
      <c r="L361" s="445"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31" t="str">
        <f>'01-Mapa de riesgo-UO'!AR362</f>
        <v>ACEPTABLE</v>
      </c>
      <c r="S361" s="443" t="s">
        <v>2853</v>
      </c>
      <c r="T361" s="444"/>
      <c r="U361" s="283" t="str">
        <f>'01-Mapa de riesgo-UO'!AW362</f>
        <v>ASUMIR</v>
      </c>
      <c r="V361" s="283">
        <f>'01-Mapa de riesgo-UO'!AX362</f>
        <v>0</v>
      </c>
      <c r="W361" s="180">
        <f>IF(U361="COMPARTIR",'01-Mapa de riesgo-UO'!BA362, IF(U361=0, 0,$I$6))</f>
        <v>0</v>
      </c>
      <c r="X361" s="281"/>
      <c r="Y361" s="281"/>
      <c r="Z361" s="281"/>
      <c r="AA361" s="281"/>
      <c r="AB361" s="430" t="s">
        <v>2144</v>
      </c>
    </row>
    <row r="362" spans="1:28" ht="65.25" hidden="1" customHeight="1" x14ac:dyDescent="0.2">
      <c r="A362" s="324"/>
      <c r="B362" s="332"/>
      <c r="C362" s="402"/>
      <c r="D362" s="332"/>
      <c r="E362" s="332"/>
      <c r="F362" s="332"/>
      <c r="G362" s="52" t="str">
        <f>'01-Mapa de riesgo-UO'!I363</f>
        <v>Falta de verificación de la información física y digitaliada</v>
      </c>
      <c r="H362" s="332"/>
      <c r="I362" s="431"/>
      <c r="J362" s="332"/>
      <c r="K362" s="446"/>
      <c r="L362" s="446"/>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31"/>
      <c r="S362" s="443" t="s">
        <v>2854</v>
      </c>
      <c r="T362" s="444"/>
      <c r="U362" s="283" t="str">
        <f>'01-Mapa de riesgo-UO'!AW363</f>
        <v>ASUMIR</v>
      </c>
      <c r="V362" s="283">
        <f>'01-Mapa de riesgo-UO'!AX363</f>
        <v>0</v>
      </c>
      <c r="W362" s="180">
        <f>IF(U362="COMPARTIR",'01-Mapa de riesgo-UO'!BA363, IF(U362=0, 0,$I$6))</f>
        <v>0</v>
      </c>
      <c r="X362" s="281"/>
      <c r="Y362" s="281"/>
      <c r="Z362" s="281"/>
      <c r="AA362" s="281"/>
      <c r="AB362" s="430"/>
    </row>
    <row r="363" spans="1:28" ht="65.25" hidden="1" customHeight="1" x14ac:dyDescent="0.2">
      <c r="A363" s="324"/>
      <c r="B363" s="332"/>
      <c r="C363" s="402"/>
      <c r="D363" s="332"/>
      <c r="E363" s="332"/>
      <c r="F363" s="332"/>
      <c r="G363" s="52" t="str">
        <f>'01-Mapa de riesgo-UO'!I364</f>
        <v>Fallas en el sistema de informaciónn</v>
      </c>
      <c r="H363" s="332"/>
      <c r="I363" s="431"/>
      <c r="J363" s="332"/>
      <c r="K363" s="447"/>
      <c r="L363" s="447"/>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31"/>
      <c r="S363" s="443" t="s">
        <v>2855</v>
      </c>
      <c r="T363" s="444"/>
      <c r="U363" s="283" t="str">
        <f>'01-Mapa de riesgo-UO'!AW364</f>
        <v>ASUMIR</v>
      </c>
      <c r="V363" s="283">
        <f>'01-Mapa de riesgo-UO'!AX364</f>
        <v>0</v>
      </c>
      <c r="W363" s="180">
        <f>IF(U363="COMPARTIR",'01-Mapa de riesgo-UO'!BA364, IF(U363=0, 0,$I$6))</f>
        <v>0</v>
      </c>
      <c r="X363" s="281"/>
      <c r="Y363" s="281"/>
      <c r="Z363" s="281"/>
      <c r="AA363" s="281"/>
      <c r="AB363" s="430"/>
    </row>
    <row r="364" spans="1:28" ht="65.25" hidden="1"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431"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49">
        <v>0.99819999999999998</v>
      </c>
      <c r="L364" s="448"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31" t="str">
        <f>'01-Mapa de riesgo-UO'!AR365</f>
        <v>FUERTE</v>
      </c>
      <c r="S364" s="443" t="s">
        <v>2372</v>
      </c>
      <c r="T364" s="444"/>
      <c r="U364" s="283" t="str">
        <f>'01-Mapa de riesgo-UO'!AW365</f>
        <v>COMPARTIR</v>
      </c>
      <c r="V364" s="283">
        <f>'01-Mapa de riesgo-UO'!AX365</f>
        <v>0</v>
      </c>
      <c r="W364" s="180">
        <f>IF(U364="COMPARTIR",'01-Mapa de riesgo-UO'!BA365, IF(U364=0, 0,$I$6))</f>
        <v>0</v>
      </c>
      <c r="X364" s="281" t="s">
        <v>271</v>
      </c>
      <c r="Y364" s="291" t="s">
        <v>2858</v>
      </c>
      <c r="Z364" s="292" t="s">
        <v>559</v>
      </c>
      <c r="AA364" s="281"/>
      <c r="AB364" s="430" t="s">
        <v>2144</v>
      </c>
    </row>
    <row r="365" spans="1:28" ht="65.25" hidden="1" customHeight="1" x14ac:dyDescent="0.2">
      <c r="A365" s="324"/>
      <c r="B365" s="332"/>
      <c r="C365" s="402"/>
      <c r="D365" s="332"/>
      <c r="E365" s="332"/>
      <c r="F365" s="332"/>
      <c r="G365" s="52" t="str">
        <f>'01-Mapa de riesgo-UO'!I366</f>
        <v>Solicitudes de entidades gubernamentales</v>
      </c>
      <c r="H365" s="332"/>
      <c r="I365" s="431"/>
      <c r="J365" s="332"/>
      <c r="K365" s="446"/>
      <c r="L365" s="446"/>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31"/>
      <c r="S365" s="443" t="s">
        <v>2373</v>
      </c>
      <c r="T365" s="444"/>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0"/>
    </row>
    <row r="366" spans="1:28" ht="65.25" hidden="1" customHeight="1" x14ac:dyDescent="0.2">
      <c r="A366" s="324"/>
      <c r="B366" s="332"/>
      <c r="C366" s="402"/>
      <c r="D366" s="332"/>
      <c r="E366" s="332"/>
      <c r="F366" s="332"/>
      <c r="G366" s="52">
        <f>'01-Mapa de riesgo-UO'!I367</f>
        <v>0</v>
      </c>
      <c r="H366" s="332"/>
      <c r="I366" s="431"/>
      <c r="J366" s="332"/>
      <c r="K366" s="447"/>
      <c r="L366" s="447"/>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31"/>
      <c r="S366" s="443" t="s">
        <v>2856</v>
      </c>
      <c r="T366" s="444"/>
      <c r="U366" s="283">
        <f>'01-Mapa de riesgo-UO'!AW367</f>
        <v>0</v>
      </c>
      <c r="V366" s="283">
        <f>'01-Mapa de riesgo-UO'!AX367</f>
        <v>0</v>
      </c>
      <c r="W366" s="180">
        <f>IF(U366="COMPARTIR",'01-Mapa de riesgo-UO'!BA367, IF(U366=0, 0,$I$6))</f>
        <v>0</v>
      </c>
      <c r="X366" s="281" t="s">
        <v>271</v>
      </c>
      <c r="Y366" s="281" t="s">
        <v>2380</v>
      </c>
      <c r="Z366" s="281" t="s">
        <v>559</v>
      </c>
      <c r="AA366" s="281"/>
      <c r="AB366" s="430"/>
    </row>
    <row r="367" spans="1:28" ht="65.25" hidden="1"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31" t="str">
        <f>'01-Mapa de riesgo-UO'!AT368</f>
        <v>LEVE</v>
      </c>
      <c r="J367" s="332" t="str">
        <f>'01-Mapa de riesgo-UO'!AU368</f>
        <v>No. De hallazgos en la revisión</v>
      </c>
      <c r="K367" s="445">
        <v>0</v>
      </c>
      <c r="L367" s="448"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31" t="str">
        <f>'01-Mapa de riesgo-UO'!AR368</f>
        <v>FUERTE</v>
      </c>
      <c r="S367" s="443" t="s">
        <v>2375</v>
      </c>
      <c r="T367" s="444"/>
      <c r="U367" s="283" t="str">
        <f>'01-Mapa de riesgo-UO'!AW368</f>
        <v>ASUMIR</v>
      </c>
      <c r="V367" s="283">
        <f>'01-Mapa de riesgo-UO'!AX368</f>
        <v>0</v>
      </c>
      <c r="W367" s="180">
        <f>IF(U367="COMPARTIR",'01-Mapa de riesgo-UO'!BA368, IF(U367=0, 0,$I$6))</f>
        <v>0</v>
      </c>
      <c r="X367" s="281"/>
      <c r="Y367" s="281"/>
      <c r="Z367" s="281"/>
      <c r="AA367" s="281"/>
      <c r="AB367" s="430" t="s">
        <v>2144</v>
      </c>
    </row>
    <row r="368" spans="1:28" ht="65.25" hidden="1" customHeight="1" x14ac:dyDescent="0.2">
      <c r="A368" s="324"/>
      <c r="B368" s="332"/>
      <c r="C368" s="402"/>
      <c r="D368" s="332"/>
      <c r="E368" s="332"/>
      <c r="F368" s="332"/>
      <c r="G368" s="52" t="str">
        <f>'01-Mapa de riesgo-UO'!I369</f>
        <v>2. Generación de certificados manuales</v>
      </c>
      <c r="H368" s="332"/>
      <c r="I368" s="431"/>
      <c r="J368" s="332"/>
      <c r="K368" s="446"/>
      <c r="L368" s="446"/>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31"/>
      <c r="S368" s="443" t="s">
        <v>2857</v>
      </c>
      <c r="T368" s="444"/>
      <c r="U368" s="283" t="str">
        <f>'01-Mapa de riesgo-UO'!AW369</f>
        <v>ASUMIR</v>
      </c>
      <c r="V368" s="283">
        <f>'01-Mapa de riesgo-UO'!AX369</f>
        <v>0</v>
      </c>
      <c r="W368" s="180">
        <f>IF(U368="COMPARTIR",'01-Mapa de riesgo-UO'!BA369, IF(U368=0, 0,$I$6))</f>
        <v>0</v>
      </c>
      <c r="X368" s="281"/>
      <c r="Y368" s="281"/>
      <c r="Z368" s="281"/>
      <c r="AA368" s="281"/>
      <c r="AB368" s="430"/>
    </row>
    <row r="369" spans="1:28" ht="65.25" hidden="1" customHeight="1" x14ac:dyDescent="0.2">
      <c r="A369" s="324"/>
      <c r="B369" s="332"/>
      <c r="C369" s="402"/>
      <c r="D369" s="332"/>
      <c r="E369" s="332"/>
      <c r="F369" s="332"/>
      <c r="G369" s="52">
        <f>'01-Mapa de riesgo-UO'!I370</f>
        <v>0</v>
      </c>
      <c r="H369" s="332"/>
      <c r="I369" s="431"/>
      <c r="J369" s="332"/>
      <c r="K369" s="447"/>
      <c r="L369" s="447"/>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31"/>
      <c r="S369" s="443" t="s">
        <v>2377</v>
      </c>
      <c r="T369" s="444"/>
      <c r="U369" s="283" t="str">
        <f>'01-Mapa de riesgo-UO'!AW370</f>
        <v>ASUMIR</v>
      </c>
      <c r="V369" s="283">
        <f>'01-Mapa de riesgo-UO'!AX370</f>
        <v>0</v>
      </c>
      <c r="W369" s="180">
        <f>IF(U369="COMPARTIR",'01-Mapa de riesgo-UO'!BA370, IF(U369=0, 0,$I$6))</f>
        <v>0</v>
      </c>
      <c r="X369" s="281"/>
      <c r="Y369" s="281"/>
      <c r="Z369" s="281"/>
      <c r="AA369" s="281"/>
      <c r="AB369" s="430"/>
    </row>
    <row r="370" spans="1:28" ht="65.2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431" t="str">
        <f>'01-Mapa de riesgo-UO'!AT371</f>
        <v>MODERADO</v>
      </c>
      <c r="J370" s="332" t="str">
        <f>'01-Mapa de riesgo-UO'!AU371</f>
        <v xml:space="preserve">Valor girado / Valor total aprobado en Decreto de Liquidación </v>
      </c>
      <c r="K370" s="404">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31"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0" t="s">
        <v>2143</v>
      </c>
    </row>
    <row r="371" spans="1:28" ht="65.25" hidden="1" customHeight="1" x14ac:dyDescent="0.2">
      <c r="A371" s="324"/>
      <c r="B371" s="332"/>
      <c r="C371" s="402"/>
      <c r="D371" s="332"/>
      <c r="E371" s="332"/>
      <c r="F371" s="332"/>
      <c r="G371" s="52">
        <f>'01-Mapa de riesgo-UO'!I372</f>
        <v>0</v>
      </c>
      <c r="H371" s="332"/>
      <c r="I371" s="431"/>
      <c r="J371" s="332"/>
      <c r="K371" s="401"/>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31"/>
      <c r="S371" s="399"/>
      <c r="T371" s="399"/>
      <c r="U371" s="283">
        <f>'01-Mapa de riesgo-UO'!AW372</f>
        <v>0</v>
      </c>
      <c r="V371" s="283">
        <f>'01-Mapa de riesgo-UO'!AX372</f>
        <v>0</v>
      </c>
      <c r="W371" s="180">
        <f>IF(U371="COMPARTIR",'01-Mapa de riesgo-UO'!BA372, IF(U371=0, 0,$I$6))</f>
        <v>0</v>
      </c>
      <c r="X371" s="281"/>
      <c r="Y371" s="281"/>
      <c r="Z371" s="281"/>
      <c r="AA371" s="281"/>
      <c r="AB371" s="430"/>
    </row>
    <row r="372" spans="1:28" ht="65.25" hidden="1" customHeight="1" x14ac:dyDescent="0.2">
      <c r="A372" s="324"/>
      <c r="B372" s="332"/>
      <c r="C372" s="402"/>
      <c r="D372" s="332"/>
      <c r="E372" s="332"/>
      <c r="F372" s="332"/>
      <c r="G372" s="52">
        <f>'01-Mapa de riesgo-UO'!I373</f>
        <v>0</v>
      </c>
      <c r="H372" s="332"/>
      <c r="I372" s="431"/>
      <c r="J372" s="332"/>
      <c r="K372" s="401"/>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31"/>
      <c r="S372" s="399"/>
      <c r="T372" s="399"/>
      <c r="U372" s="283">
        <f>'01-Mapa de riesgo-UO'!AW373</f>
        <v>0</v>
      </c>
      <c r="V372" s="283">
        <f>'01-Mapa de riesgo-UO'!AX373</f>
        <v>0</v>
      </c>
      <c r="W372" s="180">
        <f>IF(U372="COMPARTIR",'01-Mapa de riesgo-UO'!BA373, IF(U372=0, 0,$I$6))</f>
        <v>0</v>
      </c>
      <c r="X372" s="281"/>
      <c r="Y372" s="281"/>
      <c r="Z372" s="281"/>
      <c r="AA372" s="281"/>
      <c r="AB372" s="430"/>
    </row>
    <row r="373" spans="1:28" ht="65.2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431" t="str">
        <f>'01-Mapa de riesgo-UO'!AT374</f>
        <v>LEVE</v>
      </c>
      <c r="J373" s="332" t="str">
        <f>'01-Mapa de riesgo-UO'!AU374</f>
        <v>Implementación de estrategia de sensibilización o capacitación a la comunidad universitaria sobre los procesos presupuestales</v>
      </c>
      <c r="K373" s="424">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31"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0" t="s">
        <v>2143</v>
      </c>
    </row>
    <row r="374" spans="1:28" ht="65.25" hidden="1" customHeight="1" x14ac:dyDescent="0.2">
      <c r="A374" s="324"/>
      <c r="B374" s="332"/>
      <c r="C374" s="402"/>
      <c r="D374" s="332"/>
      <c r="E374" s="332"/>
      <c r="F374" s="332"/>
      <c r="G374" s="52">
        <f>'01-Mapa de riesgo-UO'!I375</f>
        <v>0</v>
      </c>
      <c r="H374" s="332"/>
      <c r="I374" s="431"/>
      <c r="J374" s="332"/>
      <c r="K374" s="401"/>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31"/>
      <c r="S374" s="399" t="s">
        <v>2864</v>
      </c>
      <c r="T374" s="399"/>
      <c r="U374" s="283" t="str">
        <f>'01-Mapa de riesgo-UO'!AW375</f>
        <v>ASUMIR</v>
      </c>
      <c r="V374" s="283">
        <f>'01-Mapa de riesgo-UO'!AX375</f>
        <v>0</v>
      </c>
      <c r="W374" s="180">
        <f>IF(U374="COMPARTIR",'01-Mapa de riesgo-UO'!BA375, IF(U374=0, 0,$I$6))</f>
        <v>0</v>
      </c>
      <c r="X374" s="281"/>
      <c r="Y374" s="281"/>
      <c r="Z374" s="281"/>
      <c r="AA374" s="281"/>
      <c r="AB374" s="430"/>
    </row>
    <row r="375" spans="1:28" ht="65.25" hidden="1" customHeight="1" x14ac:dyDescent="0.2">
      <c r="A375" s="324"/>
      <c r="B375" s="332"/>
      <c r="C375" s="402"/>
      <c r="D375" s="332"/>
      <c r="E375" s="332"/>
      <c r="F375" s="332"/>
      <c r="G375" s="52">
        <f>'01-Mapa de riesgo-UO'!I376</f>
        <v>0</v>
      </c>
      <c r="H375" s="332"/>
      <c r="I375" s="431"/>
      <c r="J375" s="332"/>
      <c r="K375" s="401"/>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31"/>
      <c r="S375" s="399"/>
      <c r="T375" s="399"/>
      <c r="U375" s="283" t="str">
        <f>'01-Mapa de riesgo-UO'!AW376</f>
        <v>ASUMIR</v>
      </c>
      <c r="V375" s="283">
        <f>'01-Mapa de riesgo-UO'!AX376</f>
        <v>0</v>
      </c>
      <c r="W375" s="180">
        <f>IF(U375="COMPARTIR",'01-Mapa de riesgo-UO'!BA376, IF(U375=0, 0,$I$6))</f>
        <v>0</v>
      </c>
      <c r="X375" s="281"/>
      <c r="Y375" s="281"/>
      <c r="Z375" s="281"/>
      <c r="AA375" s="281"/>
      <c r="AB375" s="430"/>
    </row>
    <row r="376" spans="1:28" ht="65.2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431" t="str">
        <f>'01-Mapa de riesgo-UO'!AT377</f>
        <v>LEVE</v>
      </c>
      <c r="J376" s="332" t="str">
        <f>'01-Mapa de riesgo-UO'!AU377</f>
        <v xml:space="preserve">         N° de accesos no autorizados</v>
      </c>
      <c r="K376" s="404">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31" t="str">
        <f>'01-Mapa de riesgo-UO'!AR377</f>
        <v>FUERTE</v>
      </c>
      <c r="S376" s="441" t="s">
        <v>2389</v>
      </c>
      <c r="T376" s="442"/>
      <c r="U376" s="283" t="str">
        <f>'01-Mapa de riesgo-UO'!AW377</f>
        <v>ASUMIR</v>
      </c>
      <c r="V376" s="283">
        <f>'01-Mapa de riesgo-UO'!AX377</f>
        <v>0</v>
      </c>
      <c r="W376" s="180">
        <f>IF(U376="COMPARTIR",'01-Mapa de riesgo-UO'!BA377, IF(U376=0, 0,$I$6))</f>
        <v>0</v>
      </c>
      <c r="X376" s="281"/>
      <c r="Y376" s="281"/>
      <c r="Z376" s="281"/>
      <c r="AA376" s="281"/>
      <c r="AB376" s="430" t="s">
        <v>2143</v>
      </c>
    </row>
    <row r="377" spans="1:28" ht="65.25" hidden="1" customHeight="1" x14ac:dyDescent="0.2">
      <c r="A377" s="324"/>
      <c r="B377" s="332"/>
      <c r="C377" s="402"/>
      <c r="D377" s="332"/>
      <c r="E377" s="332"/>
      <c r="F377" s="332"/>
      <c r="G377" s="52" t="str">
        <f>'01-Mapa de riesgo-UO'!I378</f>
        <v>Incumplimiento de los protocolos</v>
      </c>
      <c r="H377" s="332"/>
      <c r="I377" s="431"/>
      <c r="J377" s="332"/>
      <c r="K377" s="401"/>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31"/>
      <c r="S377" s="441" t="s">
        <v>2390</v>
      </c>
      <c r="T377" s="442"/>
      <c r="U377" s="283" t="str">
        <f>'01-Mapa de riesgo-UO'!AW378</f>
        <v>ASUMIR</v>
      </c>
      <c r="V377" s="283">
        <f>'01-Mapa de riesgo-UO'!AX378</f>
        <v>0</v>
      </c>
      <c r="W377" s="180">
        <f>IF(U377="COMPARTIR",'01-Mapa de riesgo-UO'!BA378, IF(U377=0, 0,$I$6))</f>
        <v>0</v>
      </c>
      <c r="X377" s="281"/>
      <c r="Y377" s="281"/>
      <c r="Z377" s="281"/>
      <c r="AA377" s="281"/>
      <c r="AB377" s="430"/>
    </row>
    <row r="378" spans="1:28" ht="65.25" hidden="1" customHeight="1" x14ac:dyDescent="0.2">
      <c r="A378" s="324"/>
      <c r="B378" s="332"/>
      <c r="C378" s="402"/>
      <c r="D378" s="332"/>
      <c r="E378" s="332"/>
      <c r="F378" s="332"/>
      <c r="G378" s="52" t="str">
        <f>'01-Mapa de riesgo-UO'!I379</f>
        <v>Ataques ciberneticos</v>
      </c>
      <c r="H378" s="332"/>
      <c r="I378" s="431"/>
      <c r="J378" s="332"/>
      <c r="K378" s="401"/>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31"/>
      <c r="S378" s="441" t="s">
        <v>2391</v>
      </c>
      <c r="T378" s="442"/>
      <c r="U378" s="283" t="str">
        <f>'01-Mapa de riesgo-UO'!AW379</f>
        <v>ASUMIR</v>
      </c>
      <c r="V378" s="283">
        <f>'01-Mapa de riesgo-UO'!AX379</f>
        <v>0</v>
      </c>
      <c r="W378" s="180">
        <f>IF(U378="COMPARTIR",'01-Mapa de riesgo-UO'!BA379, IF(U378=0, 0,$I$6))</f>
        <v>0</v>
      </c>
      <c r="X378" s="281"/>
      <c r="Y378" s="281"/>
      <c r="Z378" s="281"/>
      <c r="AA378" s="281"/>
      <c r="AB378" s="430"/>
    </row>
    <row r="379" spans="1:28" ht="65.2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431" t="str">
        <f>'01-Mapa de riesgo-UO'!AT380</f>
        <v>LEVE</v>
      </c>
      <c r="J379" s="332" t="str">
        <f>'01-Mapa de riesgo-UO'!AU380</f>
        <v>Número de hechos económicos no reportados en el período</v>
      </c>
      <c r="K379" s="404">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31"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0" t="s">
        <v>2143</v>
      </c>
    </row>
    <row r="380" spans="1:28" ht="65.25" hidden="1" customHeight="1" x14ac:dyDescent="0.2">
      <c r="A380" s="324"/>
      <c r="B380" s="332"/>
      <c r="C380" s="402"/>
      <c r="D380" s="332"/>
      <c r="E380" s="332"/>
      <c r="F380" s="332"/>
      <c r="G380" s="52">
        <f>'01-Mapa de riesgo-UO'!I381</f>
        <v>0</v>
      </c>
      <c r="H380" s="332"/>
      <c r="I380" s="431"/>
      <c r="J380" s="332"/>
      <c r="K380" s="401"/>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31"/>
      <c r="S380" s="399" t="s">
        <v>2393</v>
      </c>
      <c r="T380" s="399"/>
      <c r="U380" s="283" t="str">
        <f>'01-Mapa de riesgo-UO'!AW381</f>
        <v>ASUMIR</v>
      </c>
      <c r="V380" s="283">
        <f>'01-Mapa de riesgo-UO'!AX381</f>
        <v>0</v>
      </c>
      <c r="W380" s="180">
        <f>IF(U380="COMPARTIR",'01-Mapa de riesgo-UO'!BA381, IF(U380=0, 0,$I$6))</f>
        <v>0</v>
      </c>
      <c r="X380" s="281"/>
      <c r="Y380" s="281"/>
      <c r="Z380" s="281"/>
      <c r="AA380" s="281"/>
      <c r="AB380" s="430"/>
    </row>
    <row r="381" spans="1:28" ht="65.25" hidden="1" customHeight="1" x14ac:dyDescent="0.2">
      <c r="A381" s="324"/>
      <c r="B381" s="332"/>
      <c r="C381" s="402"/>
      <c r="D381" s="332"/>
      <c r="E381" s="332"/>
      <c r="F381" s="332"/>
      <c r="G381" s="52">
        <f>'01-Mapa de riesgo-UO'!I382</f>
        <v>0</v>
      </c>
      <c r="H381" s="332"/>
      <c r="I381" s="431"/>
      <c r="J381" s="332"/>
      <c r="K381" s="401"/>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31"/>
      <c r="S381" s="399" t="s">
        <v>2394</v>
      </c>
      <c r="T381" s="399"/>
      <c r="U381" s="283" t="str">
        <f>'01-Mapa de riesgo-UO'!AW382</f>
        <v>ASUMIR</v>
      </c>
      <c r="V381" s="283">
        <f>'01-Mapa de riesgo-UO'!AX382</f>
        <v>0</v>
      </c>
      <c r="W381" s="180">
        <f>IF(U381="COMPARTIR",'01-Mapa de riesgo-UO'!BA382, IF(U381=0, 0,$I$6))</f>
        <v>0</v>
      </c>
      <c r="X381" s="281"/>
      <c r="Y381" s="281"/>
      <c r="Z381" s="281"/>
      <c r="AA381" s="281"/>
      <c r="AB381" s="430"/>
    </row>
    <row r="382" spans="1:28" ht="65.2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431" t="str">
        <f>'01-Mapa de riesgo-UO'!AT383</f>
        <v>MODERADO</v>
      </c>
      <c r="J382" s="332" t="str">
        <f>'01-Mapa de riesgo-UO'!AU383</f>
        <v xml:space="preserve">Nro. de Estados Financiros no  fenecidos en la vigencia auditada </v>
      </c>
      <c r="K382" s="404">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31"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0" t="s">
        <v>2143</v>
      </c>
    </row>
    <row r="383" spans="1:28" ht="65.25" hidden="1" customHeight="1" x14ac:dyDescent="0.2">
      <c r="A383" s="324"/>
      <c r="B383" s="332"/>
      <c r="C383" s="402"/>
      <c r="D383" s="332"/>
      <c r="E383" s="332"/>
      <c r="F383" s="332"/>
      <c r="G383" s="52">
        <f>'01-Mapa de riesgo-UO'!I384</f>
        <v>0</v>
      </c>
      <c r="H383" s="332"/>
      <c r="I383" s="431"/>
      <c r="J383" s="332"/>
      <c r="K383" s="401"/>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31"/>
      <c r="S383" s="399" t="s">
        <v>2396</v>
      </c>
      <c r="T383" s="399"/>
      <c r="U383" s="283" t="str">
        <f>'01-Mapa de riesgo-UO'!AW384</f>
        <v>ASUMIR</v>
      </c>
      <c r="V383" s="283">
        <f>'01-Mapa de riesgo-UO'!AX384</f>
        <v>0</v>
      </c>
      <c r="W383" s="180">
        <f>IF(U383="COMPARTIR",'01-Mapa de riesgo-UO'!BA384, IF(U383=0, 0,$I$6))</f>
        <v>0</v>
      </c>
      <c r="X383" s="281"/>
      <c r="Y383" s="281"/>
      <c r="Z383" s="281"/>
      <c r="AA383" s="281"/>
      <c r="AB383" s="430"/>
    </row>
    <row r="384" spans="1:28" ht="65.25" hidden="1" customHeight="1" x14ac:dyDescent="0.2">
      <c r="A384" s="324"/>
      <c r="B384" s="332"/>
      <c r="C384" s="402"/>
      <c r="D384" s="332"/>
      <c r="E384" s="332"/>
      <c r="F384" s="332"/>
      <c r="G384" s="52">
        <f>'01-Mapa de riesgo-UO'!I385</f>
        <v>0</v>
      </c>
      <c r="H384" s="332"/>
      <c r="I384" s="431"/>
      <c r="J384" s="332"/>
      <c r="K384" s="401"/>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31"/>
      <c r="S384" s="399"/>
      <c r="T384" s="399"/>
      <c r="U384" s="283" t="str">
        <f>'01-Mapa de riesgo-UO'!AW385</f>
        <v>ASUMIR</v>
      </c>
      <c r="V384" s="283">
        <f>'01-Mapa de riesgo-UO'!AX385</f>
        <v>0</v>
      </c>
      <c r="W384" s="180">
        <f>IF(U384="COMPARTIR",'01-Mapa de riesgo-UO'!BA385, IF(U384=0, 0,$I$6))</f>
        <v>0</v>
      </c>
      <c r="X384" s="281"/>
      <c r="Y384" s="281"/>
      <c r="Z384" s="281"/>
      <c r="AA384" s="281"/>
      <c r="AB384" s="430"/>
    </row>
    <row r="385" spans="1:28" ht="65.2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431" t="str">
        <f>'01-Mapa de riesgo-UO'!AT386</f>
        <v>MODERADO</v>
      </c>
      <c r="J385" s="332" t="str">
        <f>'01-Mapa de riesgo-UO'!AU386</f>
        <v>No. de contratos no suscritos sobre el total de Invitaciones Públicas y Convocatorias Públicas</v>
      </c>
      <c r="K385" s="404">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31"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0" t="s">
        <v>2143</v>
      </c>
    </row>
    <row r="386" spans="1:28" ht="65.25" hidden="1" customHeight="1" x14ac:dyDescent="0.2">
      <c r="A386" s="324"/>
      <c r="B386" s="332"/>
      <c r="C386" s="402"/>
      <c r="D386" s="332"/>
      <c r="E386" s="332"/>
      <c r="F386" s="332"/>
      <c r="G386" s="52">
        <f>'01-Mapa de riesgo-UO'!I387</f>
        <v>0</v>
      </c>
      <c r="H386" s="332"/>
      <c r="I386" s="431"/>
      <c r="J386" s="332"/>
      <c r="K386" s="401"/>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31"/>
      <c r="S386" s="399"/>
      <c r="T386" s="399"/>
      <c r="U386" s="283" t="str">
        <f>'01-Mapa de riesgo-UO'!AW387</f>
        <v>ASUMIR</v>
      </c>
      <c r="V386" s="283">
        <f>'01-Mapa de riesgo-UO'!AX387</f>
        <v>0</v>
      </c>
      <c r="W386" s="180">
        <f>IF(U386="COMPARTIR",'01-Mapa de riesgo-UO'!BA387, IF(U386=0, 0,$I$6))</f>
        <v>0</v>
      </c>
      <c r="X386" s="281"/>
      <c r="Y386" s="281"/>
      <c r="Z386" s="281"/>
      <c r="AA386" s="281"/>
      <c r="AB386" s="430"/>
    </row>
    <row r="387" spans="1:28" ht="65.25" hidden="1" customHeight="1" x14ac:dyDescent="0.2">
      <c r="A387" s="324"/>
      <c r="B387" s="332"/>
      <c r="C387" s="402"/>
      <c r="D387" s="332"/>
      <c r="E387" s="332"/>
      <c r="F387" s="332"/>
      <c r="G387" s="52">
        <f>'01-Mapa de riesgo-UO'!I388</f>
        <v>0</v>
      </c>
      <c r="H387" s="332"/>
      <c r="I387" s="431"/>
      <c r="J387" s="332"/>
      <c r="K387" s="401"/>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31"/>
      <c r="S387" s="399"/>
      <c r="T387" s="399"/>
      <c r="U387" s="283" t="str">
        <f>'01-Mapa de riesgo-UO'!AW388</f>
        <v>ASUMIR</v>
      </c>
      <c r="V387" s="283">
        <f>'01-Mapa de riesgo-UO'!AX388</f>
        <v>0</v>
      </c>
      <c r="W387" s="180">
        <f>IF(U387="COMPARTIR",'01-Mapa de riesgo-UO'!BA388, IF(U387=0, 0,$I$6))</f>
        <v>0</v>
      </c>
      <c r="X387" s="281"/>
      <c r="Y387" s="281"/>
      <c r="Z387" s="281"/>
      <c r="AA387" s="281"/>
      <c r="AB387" s="430"/>
    </row>
    <row r="388" spans="1:28" ht="65.2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431" t="str">
        <f>'01-Mapa de riesgo-UO'!AT389</f>
        <v>MODERADO</v>
      </c>
      <c r="J388" s="332" t="str">
        <f>'01-Mapa de riesgo-UO'!AU389</f>
        <v>Nro de Errores graves en aplicativos / Total de Errores en aplicativos reportados por semestre</v>
      </c>
      <c r="K388" s="440">
        <f>ROUND(27/516*100,3)</f>
        <v>5.2329999999999997</v>
      </c>
      <c r="L388" s="434"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31" t="str">
        <f>'01-Mapa de riesgo-UO'!AR389</f>
        <v>ACEPTABLE</v>
      </c>
      <c r="S388" s="434" t="s">
        <v>2414</v>
      </c>
      <c r="T388" s="434"/>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0" t="s">
        <v>2143</v>
      </c>
    </row>
    <row r="389" spans="1:28" ht="65.25" hidden="1" customHeight="1" x14ac:dyDescent="0.2">
      <c r="A389" s="324"/>
      <c r="B389" s="332"/>
      <c r="C389" s="402"/>
      <c r="D389" s="332"/>
      <c r="E389" s="332"/>
      <c r="F389" s="332"/>
      <c r="G389" s="52">
        <f>'01-Mapa de riesgo-UO'!I390</f>
        <v>0</v>
      </c>
      <c r="H389" s="332"/>
      <c r="I389" s="431"/>
      <c r="J389" s="332"/>
      <c r="K389" s="440"/>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31"/>
      <c r="S389" s="434"/>
      <c r="T389" s="434"/>
      <c r="U389" s="283">
        <f>'01-Mapa de riesgo-UO'!AW390</f>
        <v>0</v>
      </c>
      <c r="V389" s="283">
        <f>'01-Mapa de riesgo-UO'!AX390</f>
        <v>0</v>
      </c>
      <c r="W389" s="180">
        <f>IF(U389="COMPARTIR",'01-Mapa de riesgo-UO'!BA390, IF(U389=0, 0,$I$6))</f>
        <v>0</v>
      </c>
      <c r="X389" s="281"/>
      <c r="Y389" s="286"/>
      <c r="Z389" s="281"/>
      <c r="AA389" s="281"/>
      <c r="AB389" s="430"/>
    </row>
    <row r="390" spans="1:28" ht="65.25" hidden="1" customHeight="1" x14ac:dyDescent="0.2">
      <c r="A390" s="324"/>
      <c r="B390" s="332"/>
      <c r="C390" s="402"/>
      <c r="D390" s="332"/>
      <c r="E390" s="332"/>
      <c r="F390" s="332"/>
      <c r="G390" s="52">
        <f>'01-Mapa de riesgo-UO'!I391</f>
        <v>0</v>
      </c>
      <c r="H390" s="332"/>
      <c r="I390" s="431"/>
      <c r="J390" s="332"/>
      <c r="K390" s="43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31"/>
      <c r="S390" s="434"/>
      <c r="T390" s="434"/>
      <c r="U390" s="283">
        <f>'01-Mapa de riesgo-UO'!AW391</f>
        <v>0</v>
      </c>
      <c r="V390" s="283">
        <f>'01-Mapa de riesgo-UO'!AX391</f>
        <v>0</v>
      </c>
      <c r="W390" s="180">
        <f>IF(U390="COMPARTIR",'01-Mapa de riesgo-UO'!BA391, IF(U390=0, 0,$I$6))</f>
        <v>0</v>
      </c>
      <c r="X390" s="281"/>
      <c r="Y390" s="286"/>
      <c r="Z390" s="281"/>
      <c r="AA390" s="281"/>
      <c r="AB390" s="430"/>
    </row>
    <row r="391" spans="1:28" ht="65.2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431" t="str">
        <f>'01-Mapa de riesgo-UO'!AT392</f>
        <v>LEVE</v>
      </c>
      <c r="J391" s="332" t="str">
        <f>'01-Mapa de riesgo-UO'!AU392</f>
        <v xml:space="preserve">No. de minutos que los dispositivos físicos o virtuales estan disponibles/((365x24x60)/2)
</v>
      </c>
      <c r="K391" s="439">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31" t="str">
        <f>'01-Mapa de riesgo-UO'!AR392</f>
        <v>ACEPTABLE</v>
      </c>
      <c r="S391" s="434" t="s">
        <v>2415</v>
      </c>
      <c r="T391" s="434"/>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0" t="s">
        <v>2143</v>
      </c>
    </row>
    <row r="392" spans="1:28" ht="65.25" hidden="1" customHeight="1" x14ac:dyDescent="0.2">
      <c r="A392" s="324"/>
      <c r="B392" s="332"/>
      <c r="C392" s="402"/>
      <c r="D392" s="332"/>
      <c r="E392" s="332"/>
      <c r="F392" s="332"/>
      <c r="G392" s="52">
        <f>'01-Mapa de riesgo-UO'!I393</f>
        <v>0</v>
      </c>
      <c r="H392" s="332"/>
      <c r="I392" s="431"/>
      <c r="J392" s="332"/>
      <c r="K392" s="401"/>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31"/>
      <c r="S392" s="434"/>
      <c r="T392" s="434"/>
      <c r="U392" s="283">
        <f>'01-Mapa de riesgo-UO'!AW393</f>
        <v>0</v>
      </c>
      <c r="V392" s="283">
        <f>'01-Mapa de riesgo-UO'!AX393</f>
        <v>0</v>
      </c>
      <c r="W392" s="180">
        <f>IF(U392="COMPARTIR",'01-Mapa de riesgo-UO'!BA393, IF(U392=0, 0,$I$6))</f>
        <v>0</v>
      </c>
      <c r="X392" s="281"/>
      <c r="Y392" s="281"/>
      <c r="Z392" s="281"/>
      <c r="AA392" s="281"/>
      <c r="AB392" s="430"/>
    </row>
    <row r="393" spans="1:28" ht="65.25" hidden="1" customHeight="1" x14ac:dyDescent="0.2">
      <c r="A393" s="324"/>
      <c r="B393" s="332"/>
      <c r="C393" s="402"/>
      <c r="D393" s="332"/>
      <c r="E393" s="332"/>
      <c r="F393" s="332"/>
      <c r="G393" s="52">
        <f>'01-Mapa de riesgo-UO'!I394</f>
        <v>0</v>
      </c>
      <c r="H393" s="332"/>
      <c r="I393" s="431"/>
      <c r="J393" s="332"/>
      <c r="K393" s="401"/>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31"/>
      <c r="S393" s="434"/>
      <c r="T393" s="434"/>
      <c r="U393" s="283">
        <f>'01-Mapa de riesgo-UO'!AW394</f>
        <v>0</v>
      </c>
      <c r="V393" s="283">
        <f>'01-Mapa de riesgo-UO'!AX394</f>
        <v>0</v>
      </c>
      <c r="W393" s="180">
        <f>IF(U393="COMPARTIR",'01-Mapa de riesgo-UO'!BA394, IF(U393=0, 0,$I$6))</f>
        <v>0</v>
      </c>
      <c r="X393" s="281"/>
      <c r="Y393" s="281"/>
      <c r="Z393" s="281"/>
      <c r="AA393" s="281"/>
      <c r="AB393" s="430"/>
    </row>
    <row r="394" spans="1:28" ht="65.2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431" t="str">
        <f>'01-Mapa de riesgo-UO'!AT395</f>
        <v>LEVE</v>
      </c>
      <c r="J394" s="332" t="str">
        <f>'01-Mapa de riesgo-UO'!AU395</f>
        <v xml:space="preserve">(No de capacitaciones atendidas/ No. De capacitaciones programadas)*100
</v>
      </c>
      <c r="K394" s="439">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31" t="str">
        <f>'01-Mapa de riesgo-UO'!AR395</f>
        <v>ACEPTABLE</v>
      </c>
      <c r="S394" s="434" t="s">
        <v>2416</v>
      </c>
      <c r="T394" s="434"/>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0" t="s">
        <v>2143</v>
      </c>
    </row>
    <row r="395" spans="1:28" ht="65.25" hidden="1" customHeight="1" x14ac:dyDescent="0.2">
      <c r="A395" s="324"/>
      <c r="B395" s="332"/>
      <c r="C395" s="402"/>
      <c r="D395" s="332"/>
      <c r="E395" s="332"/>
      <c r="F395" s="332"/>
      <c r="G395" s="52">
        <f>'01-Mapa de riesgo-UO'!I396</f>
        <v>0</v>
      </c>
      <c r="H395" s="332"/>
      <c r="I395" s="431"/>
      <c r="J395" s="332"/>
      <c r="K395" s="401"/>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31"/>
      <c r="S395" s="399"/>
      <c r="T395" s="399"/>
      <c r="U395" s="283">
        <f>'01-Mapa de riesgo-UO'!AW396</f>
        <v>0</v>
      </c>
      <c r="V395" s="283">
        <f>'01-Mapa de riesgo-UO'!AX396</f>
        <v>0</v>
      </c>
      <c r="W395" s="180">
        <f>IF(U395="COMPARTIR",'01-Mapa de riesgo-UO'!BA396, IF(U395=0, 0,$I$6))</f>
        <v>0</v>
      </c>
      <c r="X395" s="281"/>
      <c r="Y395" s="281"/>
      <c r="Z395" s="281"/>
      <c r="AA395" s="281"/>
      <c r="AB395" s="430"/>
    </row>
    <row r="396" spans="1:28" ht="65.25" hidden="1" customHeight="1" x14ac:dyDescent="0.2">
      <c r="A396" s="324"/>
      <c r="B396" s="332"/>
      <c r="C396" s="402"/>
      <c r="D396" s="332"/>
      <c r="E396" s="332"/>
      <c r="F396" s="332"/>
      <c r="G396" s="52">
        <f>'01-Mapa de riesgo-UO'!I397</f>
        <v>0</v>
      </c>
      <c r="H396" s="332"/>
      <c r="I396" s="431"/>
      <c r="J396" s="332"/>
      <c r="K396" s="401"/>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31"/>
      <c r="S396" s="399"/>
      <c r="T396" s="399"/>
      <c r="U396" s="283">
        <f>'01-Mapa de riesgo-UO'!AW397</f>
        <v>0</v>
      </c>
      <c r="V396" s="283">
        <f>'01-Mapa de riesgo-UO'!AX397</f>
        <v>0</v>
      </c>
      <c r="W396" s="180">
        <f>IF(U396="COMPARTIR",'01-Mapa de riesgo-UO'!BA397, IF(U396=0, 0,$I$6))</f>
        <v>0</v>
      </c>
      <c r="X396" s="281"/>
      <c r="Y396" s="281"/>
      <c r="Z396" s="281"/>
      <c r="AA396" s="281"/>
      <c r="AB396" s="430"/>
    </row>
    <row r="397" spans="1:28" ht="65.2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431" t="str">
        <f>'01-Mapa de riesgo-UO'!AT398</f>
        <v>LEVE</v>
      </c>
      <c r="J397" s="332" t="str">
        <f>'01-Mapa de riesgo-UO'!AU398</f>
        <v>No. De procesos con términos vencidos / total de procesos</v>
      </c>
      <c r="K397" s="401">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31"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0" t="s">
        <v>2143</v>
      </c>
    </row>
    <row r="398" spans="1:28" ht="65.25" hidden="1" customHeight="1" x14ac:dyDescent="0.2">
      <c r="A398" s="324"/>
      <c r="B398" s="332"/>
      <c r="C398" s="402"/>
      <c r="D398" s="332"/>
      <c r="E398" s="332"/>
      <c r="F398" s="332"/>
      <c r="G398" s="52">
        <f>'01-Mapa de riesgo-UO'!I399</f>
        <v>0</v>
      </c>
      <c r="H398" s="332"/>
      <c r="I398" s="431"/>
      <c r="J398" s="332"/>
      <c r="K398" s="401"/>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31"/>
      <c r="S398" s="399"/>
      <c r="T398" s="399"/>
      <c r="U398" s="283" t="str">
        <f>'01-Mapa de riesgo-UO'!AW399</f>
        <v>ASUMIR</v>
      </c>
      <c r="V398" s="283">
        <f>'01-Mapa de riesgo-UO'!AX399</f>
        <v>0</v>
      </c>
      <c r="W398" s="180">
        <f>IF(U398="COMPARTIR",'01-Mapa de riesgo-UO'!BA399, IF(U398=0, 0,$I$6))</f>
        <v>0</v>
      </c>
      <c r="X398" s="281"/>
      <c r="Y398" s="281"/>
      <c r="Z398" s="281"/>
      <c r="AA398" s="281"/>
      <c r="AB398" s="430"/>
    </row>
    <row r="399" spans="1:28" ht="65.25" hidden="1" customHeight="1" x14ac:dyDescent="0.2">
      <c r="A399" s="324"/>
      <c r="B399" s="332"/>
      <c r="C399" s="402"/>
      <c r="D399" s="332"/>
      <c r="E399" s="332"/>
      <c r="F399" s="332"/>
      <c r="G399" s="52">
        <f>'01-Mapa de riesgo-UO'!I400</f>
        <v>0</v>
      </c>
      <c r="H399" s="332"/>
      <c r="I399" s="431"/>
      <c r="J399" s="332"/>
      <c r="K399" s="401"/>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31"/>
      <c r="S399" s="399"/>
      <c r="T399" s="399"/>
      <c r="U399" s="283" t="str">
        <f>'01-Mapa de riesgo-UO'!AW400</f>
        <v>ASUMIR</v>
      </c>
      <c r="V399" s="283">
        <f>'01-Mapa de riesgo-UO'!AX400</f>
        <v>0</v>
      </c>
      <c r="W399" s="180">
        <f>IF(U399="COMPARTIR",'01-Mapa de riesgo-UO'!BA400, IF(U399=0, 0,$I$6))</f>
        <v>0</v>
      </c>
      <c r="X399" s="281"/>
      <c r="Y399" s="281"/>
      <c r="Z399" s="281"/>
      <c r="AA399" s="281"/>
      <c r="AB399" s="430"/>
    </row>
    <row r="400" spans="1:28" ht="65.2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431" t="str">
        <f>'01-Mapa de riesgo-UO'!AT401</f>
        <v>MODERADO</v>
      </c>
      <c r="J400" s="332" t="str">
        <f>'01-Mapa de riesgo-UO'!AU401</f>
        <v>NUMERORO DE SOLIICTUDES DE CONTRATCION TRAMITADAS EN MAS DE 8 DIAS HABILES</v>
      </c>
      <c r="K400" s="401">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31"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0" t="s">
        <v>2143</v>
      </c>
    </row>
    <row r="401" spans="1:28" ht="65.25" hidden="1" customHeight="1" x14ac:dyDescent="0.2">
      <c r="A401" s="324"/>
      <c r="B401" s="332"/>
      <c r="C401" s="402"/>
      <c r="D401" s="332"/>
      <c r="E401" s="332"/>
      <c r="F401" s="332"/>
      <c r="G401" s="52">
        <f>'01-Mapa de riesgo-UO'!I402</f>
        <v>0</v>
      </c>
      <c r="H401" s="332"/>
      <c r="I401" s="431"/>
      <c r="J401" s="332"/>
      <c r="K401" s="401"/>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31"/>
      <c r="S401" s="399"/>
      <c r="T401" s="399"/>
      <c r="U401" s="283">
        <f>'01-Mapa de riesgo-UO'!AW402</f>
        <v>0</v>
      </c>
      <c r="V401" s="283">
        <f>'01-Mapa de riesgo-UO'!AX402</f>
        <v>0</v>
      </c>
      <c r="W401" s="180">
        <f>IF(U401="COMPARTIR",'01-Mapa de riesgo-UO'!BA402, IF(U401=0, 0,$I$6))</f>
        <v>0</v>
      </c>
      <c r="X401" s="281"/>
      <c r="Y401" s="281"/>
      <c r="Z401" s="281"/>
      <c r="AA401" s="281"/>
      <c r="AB401" s="430"/>
    </row>
    <row r="402" spans="1:28" ht="65.25" hidden="1" customHeight="1" x14ac:dyDescent="0.2">
      <c r="A402" s="324"/>
      <c r="B402" s="332"/>
      <c r="C402" s="402"/>
      <c r="D402" s="332"/>
      <c r="E402" s="332"/>
      <c r="F402" s="332"/>
      <c r="G402" s="52">
        <f>'01-Mapa de riesgo-UO'!I403</f>
        <v>0</v>
      </c>
      <c r="H402" s="332"/>
      <c r="I402" s="431"/>
      <c r="J402" s="332"/>
      <c r="K402" s="401"/>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31"/>
      <c r="S402" s="399"/>
      <c r="T402" s="399"/>
      <c r="U402" s="283">
        <f>'01-Mapa de riesgo-UO'!AW403</f>
        <v>0</v>
      </c>
      <c r="V402" s="283">
        <f>'01-Mapa de riesgo-UO'!AX403</f>
        <v>0</v>
      </c>
      <c r="W402" s="180">
        <f>IF(U402="COMPARTIR",'01-Mapa de riesgo-UO'!BA403, IF(U402=0, 0,$I$6))</f>
        <v>0</v>
      </c>
      <c r="X402" s="281"/>
      <c r="Y402" s="281"/>
      <c r="Z402" s="281"/>
      <c r="AA402" s="281"/>
      <c r="AB402" s="430"/>
    </row>
    <row r="403" spans="1:28" ht="65.2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431" t="str">
        <f>'01-Mapa de riesgo-UO'!AT404</f>
        <v>MODERADO</v>
      </c>
      <c r="J403" s="332" t="str">
        <f>'01-Mapa de riesgo-UO'!AU404</f>
        <v>NUMERO DE PUBLICACIONES EN LAPLATAFORMA SECOP II EXTEMPORANEAS</v>
      </c>
      <c r="K403" s="404">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31"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0" t="s">
        <v>2143</v>
      </c>
    </row>
    <row r="404" spans="1:28" ht="65.25" hidden="1" customHeight="1" x14ac:dyDescent="0.2">
      <c r="A404" s="324"/>
      <c r="B404" s="332"/>
      <c r="C404" s="402"/>
      <c r="D404" s="332"/>
      <c r="E404" s="332"/>
      <c r="F404" s="332"/>
      <c r="G404" s="52">
        <f>'01-Mapa de riesgo-UO'!I405</f>
        <v>0</v>
      </c>
      <c r="H404" s="332"/>
      <c r="I404" s="431"/>
      <c r="J404" s="332"/>
      <c r="K404" s="401"/>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31"/>
      <c r="S404" s="399"/>
      <c r="T404" s="399"/>
      <c r="U404" s="283">
        <f>'01-Mapa de riesgo-UO'!AW405</f>
        <v>0</v>
      </c>
      <c r="V404" s="283">
        <f>'01-Mapa de riesgo-UO'!AX405</f>
        <v>0</v>
      </c>
      <c r="W404" s="180">
        <f>IF(U404="COMPARTIR",'01-Mapa de riesgo-UO'!BA405, IF(U404=0, 0,$I$6))</f>
        <v>0</v>
      </c>
      <c r="X404" s="281"/>
      <c r="Y404" s="281"/>
      <c r="Z404" s="281"/>
      <c r="AA404" s="281"/>
      <c r="AB404" s="430"/>
    </row>
    <row r="405" spans="1:28" ht="65.25" hidden="1" customHeight="1" x14ac:dyDescent="0.2">
      <c r="A405" s="324"/>
      <c r="B405" s="332"/>
      <c r="C405" s="402"/>
      <c r="D405" s="332"/>
      <c r="E405" s="332"/>
      <c r="F405" s="332"/>
      <c r="G405" s="52">
        <f>'01-Mapa de riesgo-UO'!I406</f>
        <v>0</v>
      </c>
      <c r="H405" s="332"/>
      <c r="I405" s="431"/>
      <c r="J405" s="332"/>
      <c r="K405" s="401"/>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31"/>
      <c r="S405" s="399"/>
      <c r="T405" s="399"/>
      <c r="U405" s="283">
        <f>'01-Mapa de riesgo-UO'!AW406</f>
        <v>0</v>
      </c>
      <c r="V405" s="283">
        <f>'01-Mapa de riesgo-UO'!AX406</f>
        <v>0</v>
      </c>
      <c r="W405" s="180">
        <f>IF(U405="COMPARTIR",'01-Mapa de riesgo-UO'!BA406, IF(U405=0, 0,$I$6))</f>
        <v>0</v>
      </c>
      <c r="X405" s="281"/>
      <c r="Y405" s="281"/>
      <c r="Z405" s="281"/>
      <c r="AA405" s="281"/>
      <c r="AB405" s="430"/>
    </row>
    <row r="406" spans="1:28" ht="65.2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431" t="str">
        <f>'01-Mapa de riesgo-UO'!AT407</f>
        <v>LEVE</v>
      </c>
      <c r="J406" s="332" t="str">
        <f>'01-Mapa de riesgo-UO'!AU407</f>
        <v>(# Numero de condenas)/(# procesos) *100</v>
      </c>
      <c r="K406" s="401">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31"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0" t="s">
        <v>2143</v>
      </c>
    </row>
    <row r="407" spans="1:28" ht="65.25" hidden="1" customHeight="1" x14ac:dyDescent="0.2">
      <c r="A407" s="324"/>
      <c r="B407" s="332"/>
      <c r="C407" s="402"/>
      <c r="D407" s="332"/>
      <c r="E407" s="332"/>
      <c r="F407" s="332"/>
      <c r="G407" s="52" t="str">
        <f>'01-Mapa de riesgo-UO'!I408</f>
        <v>Falta de unificación de criterios de las autoridades judiciales.</v>
      </c>
      <c r="H407" s="332"/>
      <c r="I407" s="431"/>
      <c r="J407" s="332"/>
      <c r="K407" s="401"/>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31"/>
      <c r="S407" s="399"/>
      <c r="T407" s="399"/>
      <c r="U407" s="283" t="str">
        <f>'01-Mapa de riesgo-UO'!AW408</f>
        <v>ASUMIR</v>
      </c>
      <c r="V407" s="283">
        <f>'01-Mapa de riesgo-UO'!AX408</f>
        <v>0</v>
      </c>
      <c r="W407" s="180">
        <f>IF(U407="COMPARTIR",'01-Mapa de riesgo-UO'!BA408, IF(U407=0, 0,$I$6))</f>
        <v>0</v>
      </c>
      <c r="X407" s="281"/>
      <c r="Y407" s="281"/>
      <c r="Z407" s="281"/>
      <c r="AA407" s="281"/>
      <c r="AB407" s="430"/>
    </row>
    <row r="408" spans="1:28" ht="65.25" hidden="1" customHeight="1" x14ac:dyDescent="0.2">
      <c r="A408" s="324"/>
      <c r="B408" s="332"/>
      <c r="C408" s="402"/>
      <c r="D408" s="332"/>
      <c r="E408" s="332"/>
      <c r="F408" s="332"/>
      <c r="G408" s="52">
        <f>'01-Mapa de riesgo-UO'!I409</f>
        <v>0</v>
      </c>
      <c r="H408" s="332"/>
      <c r="I408" s="431"/>
      <c r="J408" s="332"/>
      <c r="K408" s="401"/>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31"/>
      <c r="S408" s="399"/>
      <c r="T408" s="399"/>
      <c r="U408" s="283" t="str">
        <f>'01-Mapa de riesgo-UO'!AW409</f>
        <v>ASUMIR</v>
      </c>
      <c r="V408" s="283">
        <f>'01-Mapa de riesgo-UO'!AX409</f>
        <v>0</v>
      </c>
      <c r="W408" s="180">
        <f>IF(U408="COMPARTIR",'01-Mapa de riesgo-UO'!BA409, IF(U408=0, 0,$I$6))</f>
        <v>0</v>
      </c>
      <c r="X408" s="281"/>
      <c r="Y408" s="281"/>
      <c r="Z408" s="281"/>
      <c r="AA408" s="281"/>
      <c r="AB408" s="430"/>
    </row>
    <row r="409" spans="1:28" ht="65.2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431" t="str">
        <f>'01-Mapa de riesgo-UO'!AT410</f>
        <v>LEVE</v>
      </c>
      <c r="J409" s="332" t="str">
        <f>'01-Mapa de riesgo-UO'!AU410</f>
        <v>Variación del número de demandas de la causa con PPDA del año en curso con respecto al año anterior.</v>
      </c>
      <c r="K409" s="401">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31"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0" t="s">
        <v>2143</v>
      </c>
    </row>
    <row r="410" spans="1:28" ht="65.25" hidden="1" customHeight="1" x14ac:dyDescent="0.2">
      <c r="A410" s="324"/>
      <c r="B410" s="332"/>
      <c r="C410" s="402"/>
      <c r="D410" s="332"/>
      <c r="E410" s="332"/>
      <c r="F410" s="332"/>
      <c r="G410" s="52" t="str">
        <f>'01-Mapa de riesgo-UO'!I411</f>
        <v>Falta de unificación de criterios de las autoridades judiciales.</v>
      </c>
      <c r="H410" s="332"/>
      <c r="I410" s="431"/>
      <c r="J410" s="332"/>
      <c r="K410" s="401"/>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31"/>
      <c r="S410" s="399" t="s">
        <v>2429</v>
      </c>
      <c r="T410" s="399"/>
      <c r="U410" s="283" t="str">
        <f>'01-Mapa de riesgo-UO'!AW411</f>
        <v>ASUMIR</v>
      </c>
      <c r="V410" s="283">
        <f>'01-Mapa de riesgo-UO'!AX411</f>
        <v>0</v>
      </c>
      <c r="W410" s="180">
        <f>IF(U410="COMPARTIR",'01-Mapa de riesgo-UO'!BA411, IF(U410=0, 0,$I$6))</f>
        <v>0</v>
      </c>
      <c r="X410" s="281"/>
      <c r="Y410" s="281"/>
      <c r="Z410" s="281"/>
      <c r="AA410" s="281"/>
      <c r="AB410" s="430"/>
    </row>
    <row r="411" spans="1:28" ht="65.25" hidden="1" customHeight="1" x14ac:dyDescent="0.2">
      <c r="A411" s="324"/>
      <c r="B411" s="332"/>
      <c r="C411" s="402"/>
      <c r="D411" s="332"/>
      <c r="E411" s="332"/>
      <c r="F411" s="332"/>
      <c r="G411" s="52">
        <f>'01-Mapa de riesgo-UO'!I412</f>
        <v>0</v>
      </c>
      <c r="H411" s="332"/>
      <c r="I411" s="431"/>
      <c r="J411" s="332"/>
      <c r="K411" s="401"/>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31"/>
      <c r="S411" s="399"/>
      <c r="T411" s="399"/>
      <c r="U411" s="283" t="str">
        <f>'01-Mapa de riesgo-UO'!AW412</f>
        <v>ASUMIR</v>
      </c>
      <c r="V411" s="283">
        <f>'01-Mapa de riesgo-UO'!AX412</f>
        <v>0</v>
      </c>
      <c r="W411" s="180">
        <f>IF(U411="COMPARTIR",'01-Mapa de riesgo-UO'!BA412, IF(U411=0, 0,$I$6))</f>
        <v>0</v>
      </c>
      <c r="X411" s="281"/>
      <c r="Y411" s="281"/>
      <c r="Z411" s="281"/>
      <c r="AA411" s="281"/>
      <c r="AB411" s="430"/>
    </row>
    <row r="412" spans="1:28" ht="65.25"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31" t="str">
        <f>'01-Mapa de riesgo-UO'!AT413</f>
        <v>LEVE</v>
      </c>
      <c r="J412" s="332" t="str">
        <f>'01-Mapa de riesgo-UO'!AU413</f>
        <v>Nivel cumplimiento del PDI en sus tres niveles de gestión</v>
      </c>
      <c r="K412" s="436">
        <v>0.74319999999999997</v>
      </c>
      <c r="L412" s="434"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31" t="str">
        <f>'01-Mapa de riesgo-UO'!AR413</f>
        <v>FUERTE</v>
      </c>
      <c r="S412" s="434" t="s">
        <v>2455</v>
      </c>
      <c r="T412" s="434"/>
      <c r="U412" s="283" t="str">
        <f>'01-Mapa de riesgo-UO'!AW413</f>
        <v>ASUMIR</v>
      </c>
      <c r="V412" s="283">
        <f>'01-Mapa de riesgo-UO'!AX413</f>
        <v>0</v>
      </c>
      <c r="W412" s="180">
        <f>IF(U412="COMPARTIR",'01-Mapa de riesgo-UO'!BA413, IF(U412=0, 0,$I$6))</f>
        <v>0</v>
      </c>
      <c r="X412" s="281"/>
      <c r="Y412" s="281"/>
      <c r="Z412" s="281"/>
      <c r="AA412" s="281"/>
      <c r="AB412" s="430" t="s">
        <v>2143</v>
      </c>
    </row>
    <row r="413" spans="1:28" ht="65.25" hidden="1" customHeight="1" x14ac:dyDescent="0.2">
      <c r="A413" s="324"/>
      <c r="B413" s="332"/>
      <c r="C413" s="402"/>
      <c r="D413" s="332"/>
      <c r="E413" s="332"/>
      <c r="F413" s="332"/>
      <c r="G413" s="52" t="str">
        <f>'01-Mapa de riesgo-UO'!I414</f>
        <v xml:space="preserve">Reporte inadecuado o incompleto por parte de las redes de trabajo </v>
      </c>
      <c r="H413" s="332"/>
      <c r="I413" s="431"/>
      <c r="J413" s="332"/>
      <c r="K413" s="401"/>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31"/>
      <c r="S413" s="434" t="s">
        <v>2456</v>
      </c>
      <c r="T413" s="434"/>
      <c r="U413" s="283" t="str">
        <f>'01-Mapa de riesgo-UO'!AW414</f>
        <v>ASUMIR</v>
      </c>
      <c r="V413" s="283">
        <f>'01-Mapa de riesgo-UO'!AX414</f>
        <v>0</v>
      </c>
      <c r="W413" s="180">
        <f>IF(U413="COMPARTIR",'01-Mapa de riesgo-UO'!BA414, IF(U413=0, 0,$I$6))</f>
        <v>0</v>
      </c>
      <c r="X413" s="281"/>
      <c r="Y413" s="281"/>
      <c r="Z413" s="281"/>
      <c r="AA413" s="281"/>
      <c r="AB413" s="430"/>
    </row>
    <row r="414" spans="1:28" ht="65.25" hidden="1" customHeight="1" x14ac:dyDescent="0.2">
      <c r="A414" s="324"/>
      <c r="B414" s="332"/>
      <c r="C414" s="402"/>
      <c r="D414" s="332"/>
      <c r="E414" s="332"/>
      <c r="F414" s="332"/>
      <c r="G414" s="52" t="str">
        <f>'01-Mapa de riesgo-UO'!I415</f>
        <v xml:space="preserve">Baja calidad del reporte en los tres niveles de gestión del PDI </v>
      </c>
      <c r="H414" s="332"/>
      <c r="I414" s="431"/>
      <c r="J414" s="332"/>
      <c r="K414" s="401"/>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31"/>
      <c r="S414" s="434" t="s">
        <v>2457</v>
      </c>
      <c r="T414" s="434"/>
      <c r="U414" s="283" t="str">
        <f>'01-Mapa de riesgo-UO'!AW415</f>
        <v>ASUMIR</v>
      </c>
      <c r="V414" s="283">
        <f>'01-Mapa de riesgo-UO'!AX415</f>
        <v>0</v>
      </c>
      <c r="W414" s="180">
        <f>IF(U414="COMPARTIR",'01-Mapa de riesgo-UO'!BA415, IF(U414=0, 0,$I$6))</f>
        <v>0</v>
      </c>
      <c r="X414" s="281"/>
      <c r="Y414" s="281"/>
      <c r="Z414" s="281"/>
      <c r="AA414" s="281"/>
      <c r="AB414" s="430"/>
    </row>
    <row r="415" spans="1:28" ht="65.25"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431" t="str">
        <f>'01-Mapa de riesgo-UO'!AT416</f>
        <v>MODERADO</v>
      </c>
      <c r="J415" s="332" t="str">
        <f>'01-Mapa de riesgo-UO'!AU416</f>
        <v>Contratos y/o proyectos ejecutados inadecuadamente /Total proyectos y/o contratos ejecutados</v>
      </c>
      <c r="K415" s="435">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31" t="str">
        <f>'01-Mapa de riesgo-UO'!AR416</f>
        <v>FUERTE</v>
      </c>
      <c r="S415" s="434" t="s">
        <v>2458</v>
      </c>
      <c r="T415" s="434"/>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0" t="s">
        <v>2143</v>
      </c>
    </row>
    <row r="416" spans="1:28" ht="65.25" hidden="1" customHeight="1" x14ac:dyDescent="0.2">
      <c r="A416" s="324"/>
      <c r="B416" s="332"/>
      <c r="C416" s="402"/>
      <c r="D416" s="332"/>
      <c r="E416" s="332"/>
      <c r="F416" s="332"/>
      <c r="G416" s="52" t="str">
        <f>'01-Mapa de riesgo-UO'!I417</f>
        <v>Beneficiar a terceros sin el cumplimiento de requisitos contractuales</v>
      </c>
      <c r="H416" s="332"/>
      <c r="I416" s="431"/>
      <c r="J416" s="332"/>
      <c r="K416" s="401"/>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31"/>
      <c r="S416" s="434" t="s">
        <v>2459</v>
      </c>
      <c r="T416" s="434"/>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0"/>
    </row>
    <row r="417" spans="1:28" ht="65.2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431"/>
      <c r="J417" s="332"/>
      <c r="K417" s="401"/>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31"/>
      <c r="S417" s="434" t="s">
        <v>2460</v>
      </c>
      <c r="T417" s="434"/>
      <c r="U417" s="283" t="str">
        <f>'01-Mapa de riesgo-UO'!AW418</f>
        <v>ASUMIR</v>
      </c>
      <c r="V417" s="283">
        <f>'01-Mapa de riesgo-UO'!AX418</f>
        <v>0</v>
      </c>
      <c r="W417" s="180">
        <f>IF(U417="COMPARTIR",'01-Mapa de riesgo-UO'!BA418, IF(U417=0, 0,$I$6))</f>
        <v>0</v>
      </c>
      <c r="X417" s="281" t="s">
        <v>271</v>
      </c>
      <c r="Y417" s="286" t="s">
        <v>2468</v>
      </c>
      <c r="Z417" s="281" t="s">
        <v>559</v>
      </c>
      <c r="AA417" s="281"/>
      <c r="AB417" s="430"/>
    </row>
    <row r="418" spans="1:28" ht="65.2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431" t="str">
        <f>'01-Mapa de riesgo-UO'!AT419</f>
        <v>MODERADO</v>
      </c>
      <c r="J418" s="332" t="str">
        <f>'01-Mapa de riesgo-UO'!AU419</f>
        <v>Tiempos de respuesta a los requerimientos de información estratégica
Nivel de actualización de la información a nivel estratégico y táctico</v>
      </c>
      <c r="K418" s="439">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31" t="str">
        <f>'01-Mapa de riesgo-UO'!AR419</f>
        <v>ACEPTABLE</v>
      </c>
      <c r="S418" s="434" t="s">
        <v>2461</v>
      </c>
      <c r="T418" s="434"/>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0" t="s">
        <v>2144</v>
      </c>
    </row>
    <row r="419" spans="1:28" ht="65.25" hidden="1" customHeight="1" x14ac:dyDescent="0.2">
      <c r="A419" s="324"/>
      <c r="B419" s="332"/>
      <c r="C419" s="402"/>
      <c r="D419" s="332"/>
      <c r="E419" s="332"/>
      <c r="F419" s="332"/>
      <c r="G419" s="52">
        <f>'01-Mapa de riesgo-UO'!I420</f>
        <v>0</v>
      </c>
      <c r="H419" s="332"/>
      <c r="I419" s="431"/>
      <c r="J419" s="332"/>
      <c r="K419" s="401"/>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31"/>
      <c r="S419" s="434" t="s">
        <v>2462</v>
      </c>
      <c r="T419" s="434"/>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0"/>
    </row>
    <row r="420" spans="1:28" ht="65.25" hidden="1" customHeight="1" x14ac:dyDescent="0.2">
      <c r="A420" s="324"/>
      <c r="B420" s="332"/>
      <c r="C420" s="402"/>
      <c r="D420" s="332"/>
      <c r="E420" s="332"/>
      <c r="F420" s="332"/>
      <c r="G420" s="52">
        <f>'01-Mapa de riesgo-UO'!I421</f>
        <v>0</v>
      </c>
      <c r="H420" s="332"/>
      <c r="I420" s="431"/>
      <c r="J420" s="332"/>
      <c r="K420" s="401"/>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31"/>
      <c r="S420" s="434"/>
      <c r="T420" s="434"/>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0"/>
    </row>
    <row r="421" spans="1:28" ht="65.2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431" t="str">
        <f>'01-Mapa de riesgo-UO'!AT422</f>
        <v>MODERADO</v>
      </c>
      <c r="J421" s="332" t="str">
        <f>'01-Mapa de riesgo-UO'!AU422</f>
        <v>Cumplimiento de la actividad Respaldo de activos de Información del Plan de acción de AIE</v>
      </c>
      <c r="K421" s="439">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31" t="str">
        <f>'01-Mapa de riesgo-UO'!AR422</f>
        <v>ACEPTABLE</v>
      </c>
      <c r="S421" s="434" t="s">
        <v>2463</v>
      </c>
      <c r="T421" s="434"/>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0" t="s">
        <v>2143</v>
      </c>
    </row>
    <row r="422" spans="1:28" ht="65.25" hidden="1" customHeight="1" x14ac:dyDescent="0.2">
      <c r="A422" s="324"/>
      <c r="B422" s="332"/>
      <c r="C422" s="402"/>
      <c r="D422" s="332"/>
      <c r="E422" s="332"/>
      <c r="F422" s="332"/>
      <c r="G422" s="52" t="str">
        <f>'01-Mapa de riesgo-UO'!I423</f>
        <v>Pérdida de información por rotación de personal</v>
      </c>
      <c r="H422" s="332"/>
      <c r="I422" s="431"/>
      <c r="J422" s="332"/>
      <c r="K422" s="401"/>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31"/>
      <c r="S422" s="434" t="s">
        <v>2464</v>
      </c>
      <c r="T422" s="434"/>
      <c r="U422" s="283">
        <f>'01-Mapa de riesgo-UO'!AW423</f>
        <v>0</v>
      </c>
      <c r="V422" s="283">
        <f>'01-Mapa de riesgo-UO'!AX423</f>
        <v>0</v>
      </c>
      <c r="W422" s="180">
        <f>IF(U422="COMPARTIR",'01-Mapa de riesgo-UO'!BA423, IF(U422=0, 0,$I$6))</f>
        <v>0</v>
      </c>
      <c r="X422" s="281"/>
      <c r="Y422" s="281"/>
      <c r="Z422" s="281"/>
      <c r="AA422" s="281"/>
      <c r="AB422" s="430"/>
    </row>
    <row r="423" spans="1:28" ht="65.25" hidden="1" customHeight="1" x14ac:dyDescent="0.2">
      <c r="A423" s="324"/>
      <c r="B423" s="332"/>
      <c r="C423" s="402"/>
      <c r="D423" s="332"/>
      <c r="E423" s="332"/>
      <c r="F423" s="332"/>
      <c r="G423" s="52">
        <f>'01-Mapa de riesgo-UO'!I424</f>
        <v>0</v>
      </c>
      <c r="H423" s="332"/>
      <c r="I423" s="431"/>
      <c r="J423" s="332"/>
      <c r="K423" s="401"/>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31"/>
      <c r="S423" s="434"/>
      <c r="T423" s="434"/>
      <c r="U423" s="283">
        <f>'01-Mapa de riesgo-UO'!AW424</f>
        <v>0</v>
      </c>
      <c r="V423" s="283">
        <f>'01-Mapa de riesgo-UO'!AX424</f>
        <v>0</v>
      </c>
      <c r="W423" s="180">
        <f>IF(U423="COMPARTIR",'01-Mapa de riesgo-UO'!BA424, IF(U423=0, 0,$I$6))</f>
        <v>0</v>
      </c>
      <c r="X423" s="281"/>
      <c r="Y423" s="281"/>
      <c r="Z423" s="281"/>
      <c r="AA423" s="281"/>
      <c r="AB423" s="430"/>
    </row>
    <row r="424" spans="1:28" ht="65.2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431" t="str">
        <f>'01-Mapa de riesgo-UO'!AT425</f>
        <v>LEVE</v>
      </c>
      <c r="J424" s="332" t="str">
        <f>'01-Mapa de riesgo-UO'!AU425</f>
        <v>Nivel cumplimiento del Plan de Mejoramiento Institucional</v>
      </c>
      <c r="K424" s="43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31" t="str">
        <f>'01-Mapa de riesgo-UO'!AR425</f>
        <v>FUERTE</v>
      </c>
      <c r="S424" s="434" t="s">
        <v>2465</v>
      </c>
      <c r="T424" s="434"/>
      <c r="U424" s="283" t="str">
        <f>'01-Mapa de riesgo-UO'!AW425</f>
        <v>ASUMIR</v>
      </c>
      <c r="V424" s="283">
        <f>'01-Mapa de riesgo-UO'!AX425</f>
        <v>0</v>
      </c>
      <c r="W424" s="180">
        <f>IF(U424="COMPARTIR",'01-Mapa de riesgo-UO'!BA425, IF(U424=0, 0,$I$6))</f>
        <v>0</v>
      </c>
      <c r="X424" s="281"/>
      <c r="Y424" s="281"/>
      <c r="Z424" s="281"/>
      <c r="AA424" s="281"/>
      <c r="AB424" s="430" t="s">
        <v>2144</v>
      </c>
    </row>
    <row r="425" spans="1:28" ht="65.25" hidden="1" customHeight="1" x14ac:dyDescent="0.2">
      <c r="A425" s="324"/>
      <c r="B425" s="332"/>
      <c r="C425" s="402"/>
      <c r="D425" s="332"/>
      <c r="E425" s="332"/>
      <c r="F425" s="332"/>
      <c r="G425" s="52">
        <f>'01-Mapa de riesgo-UO'!I426</f>
        <v>0</v>
      </c>
      <c r="H425" s="332"/>
      <c r="I425" s="431"/>
      <c r="J425" s="332"/>
      <c r="K425" s="401"/>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31"/>
      <c r="S425" s="434"/>
      <c r="T425" s="434"/>
      <c r="U425" s="283" t="str">
        <f>'01-Mapa de riesgo-UO'!AW426</f>
        <v>ASUMIR</v>
      </c>
      <c r="V425" s="283">
        <f>'01-Mapa de riesgo-UO'!AX426</f>
        <v>0</v>
      </c>
      <c r="W425" s="180">
        <f>IF(U425="COMPARTIR",'01-Mapa de riesgo-UO'!BA426, IF(U425=0, 0,$I$6))</f>
        <v>0</v>
      </c>
      <c r="X425" s="281"/>
      <c r="Y425" s="281"/>
      <c r="Z425" s="281"/>
      <c r="AA425" s="281"/>
      <c r="AB425" s="430"/>
    </row>
    <row r="426" spans="1:28" ht="65.25" hidden="1" customHeight="1" x14ac:dyDescent="0.2">
      <c r="A426" s="324"/>
      <c r="B426" s="332"/>
      <c r="C426" s="402"/>
      <c r="D426" s="332"/>
      <c r="E426" s="332"/>
      <c r="F426" s="332"/>
      <c r="G426" s="52">
        <f>'01-Mapa de riesgo-UO'!I427</f>
        <v>0</v>
      </c>
      <c r="H426" s="332"/>
      <c r="I426" s="431"/>
      <c r="J426" s="332"/>
      <c r="K426" s="401"/>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31"/>
      <c r="S426" s="434"/>
      <c r="T426" s="434"/>
      <c r="U426" s="283" t="str">
        <f>'01-Mapa de riesgo-UO'!AW427</f>
        <v>ASUMIR</v>
      </c>
      <c r="V426" s="283">
        <f>'01-Mapa de riesgo-UO'!AX427</f>
        <v>0</v>
      </c>
      <c r="W426" s="180">
        <f>IF(U426="COMPARTIR",'01-Mapa de riesgo-UO'!BA427, IF(U426=0, 0,$I$6))</f>
        <v>0</v>
      </c>
      <c r="X426" s="281"/>
      <c r="Y426" s="281"/>
      <c r="Z426" s="281"/>
      <c r="AA426" s="281"/>
      <c r="AB426" s="430"/>
    </row>
    <row r="427" spans="1:28" ht="65.2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431"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3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31" t="str">
        <f>'01-Mapa de riesgo-UO'!AR428</f>
        <v>FUERTE</v>
      </c>
      <c r="S427" s="434" t="s">
        <v>2446</v>
      </c>
      <c r="T427" s="434"/>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0" t="s">
        <v>2143</v>
      </c>
    </row>
    <row r="428" spans="1:28" ht="65.25" hidden="1" customHeight="1" x14ac:dyDescent="0.2">
      <c r="A428" s="324"/>
      <c r="B428" s="332"/>
      <c r="C428" s="402"/>
      <c r="D428" s="332"/>
      <c r="E428" s="332"/>
      <c r="F428" s="332"/>
      <c r="G428" s="52" t="str">
        <f>'01-Mapa de riesgo-UO'!I429</f>
        <v>Desconocimiento de los colaboradores por proyecto del plan maestro de campus y el PDI</v>
      </c>
      <c r="H428" s="332"/>
      <c r="I428" s="431"/>
      <c r="J428" s="332"/>
      <c r="K428" s="401"/>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31"/>
      <c r="S428" s="434" t="s">
        <v>2446</v>
      </c>
      <c r="T428" s="434"/>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0"/>
    </row>
    <row r="429" spans="1:28" ht="65.25" hidden="1" customHeight="1" x14ac:dyDescent="0.2">
      <c r="A429" s="324"/>
      <c r="B429" s="332"/>
      <c r="C429" s="402"/>
      <c r="D429" s="332"/>
      <c r="E429" s="332"/>
      <c r="F429" s="332"/>
      <c r="G429" s="52">
        <f>'01-Mapa de riesgo-UO'!I430</f>
        <v>0</v>
      </c>
      <c r="H429" s="332"/>
      <c r="I429" s="431"/>
      <c r="J429" s="332"/>
      <c r="K429" s="401"/>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31"/>
      <c r="S429" s="434" t="s">
        <v>2446</v>
      </c>
      <c r="T429" s="434"/>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0"/>
    </row>
    <row r="430" spans="1:28" ht="65.2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431" t="str">
        <f>'01-Mapa de riesgo-UO'!AT431</f>
        <v>LEVE</v>
      </c>
      <c r="J430" s="332" t="str">
        <f>'01-Mapa de riesgo-UO'!AU431</f>
        <v xml:space="preserve">Intervenciones a la planta fisica del plan de accion de la vigencia/ Intervenciones recibidos a satisfacción por el usuario. </v>
      </c>
      <c r="K430" s="43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31" t="str">
        <f>'01-Mapa de riesgo-UO'!AR431</f>
        <v>FUERTE</v>
      </c>
      <c r="S430" s="434" t="s">
        <v>2446</v>
      </c>
      <c r="T430" s="434"/>
      <c r="U430" s="283" t="str">
        <f>'01-Mapa de riesgo-UO'!AW431</f>
        <v>ASUMIR</v>
      </c>
      <c r="V430" s="283">
        <f>'01-Mapa de riesgo-UO'!AX431</f>
        <v>0</v>
      </c>
      <c r="W430" s="180">
        <f>IF(U430="COMPARTIR",'01-Mapa de riesgo-UO'!BA431, IF(U430=0, 0,$I$6))</f>
        <v>0</v>
      </c>
      <c r="X430" s="281"/>
      <c r="Y430" s="281"/>
      <c r="Z430" s="281"/>
      <c r="AA430" s="281"/>
      <c r="AB430" s="430" t="s">
        <v>2143</v>
      </c>
    </row>
    <row r="431" spans="1:28" ht="65.25" hidden="1" customHeight="1" x14ac:dyDescent="0.2">
      <c r="A431" s="324"/>
      <c r="B431" s="332"/>
      <c r="C431" s="402"/>
      <c r="D431" s="332"/>
      <c r="E431" s="332"/>
      <c r="F431" s="332"/>
      <c r="G431" s="52" t="str">
        <f>'01-Mapa de riesgo-UO'!I432</f>
        <v xml:space="preserve">Falta de planeacion del proyecto </v>
      </c>
      <c r="H431" s="332"/>
      <c r="I431" s="431"/>
      <c r="J431" s="332"/>
      <c r="K431" s="401"/>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31"/>
      <c r="S431" s="434" t="s">
        <v>2446</v>
      </c>
      <c r="T431" s="434"/>
      <c r="U431" s="283" t="str">
        <f>'01-Mapa de riesgo-UO'!AW432</f>
        <v>ASUMIR</v>
      </c>
      <c r="V431" s="283">
        <f>'01-Mapa de riesgo-UO'!AX432</f>
        <v>0</v>
      </c>
      <c r="W431" s="180">
        <f>IF(U431="COMPARTIR",'01-Mapa de riesgo-UO'!BA432, IF(U431=0, 0,$I$6))</f>
        <v>0</v>
      </c>
      <c r="X431" s="281"/>
      <c r="Y431" s="281"/>
      <c r="Z431" s="281"/>
      <c r="AA431" s="281"/>
      <c r="AB431" s="430"/>
    </row>
    <row r="432" spans="1:28" ht="65.25" hidden="1" customHeight="1" x14ac:dyDescent="0.2">
      <c r="A432" s="324"/>
      <c r="B432" s="332"/>
      <c r="C432" s="402"/>
      <c r="D432" s="332"/>
      <c r="E432" s="332"/>
      <c r="F432" s="332"/>
      <c r="G432" s="52" t="str">
        <f>'01-Mapa de riesgo-UO'!I433</f>
        <v>Cambio y actualizacion de normativas de construccion.</v>
      </c>
      <c r="H432" s="332"/>
      <c r="I432" s="431"/>
      <c r="J432" s="332"/>
      <c r="K432" s="401"/>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31"/>
      <c r="S432" s="434" t="s">
        <v>2446</v>
      </c>
      <c r="T432" s="434"/>
      <c r="U432" s="283" t="str">
        <f>'01-Mapa de riesgo-UO'!AW433</f>
        <v>ASUMIR</v>
      </c>
      <c r="V432" s="283">
        <f>'01-Mapa de riesgo-UO'!AX433</f>
        <v>0</v>
      </c>
      <c r="W432" s="180">
        <f>IF(U432="COMPARTIR",'01-Mapa de riesgo-UO'!BA433, IF(U432=0, 0,$I$6))</f>
        <v>0</v>
      </c>
      <c r="X432" s="281"/>
      <c r="Y432" s="281"/>
      <c r="Z432" s="281"/>
      <c r="AA432" s="281"/>
      <c r="AB432" s="430"/>
    </row>
    <row r="433" spans="1:28" ht="65.2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431" t="str">
        <f>'01-Mapa de riesgo-UO'!AT434</f>
        <v>LEVE</v>
      </c>
      <c r="J433" s="332" t="str">
        <f>'01-Mapa de riesgo-UO'!AU434</f>
        <v>Número de sanciones generadas por Migración Colombia a la UTP</v>
      </c>
      <c r="K433" s="401">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31" t="str">
        <f>'01-Mapa de riesgo-UO'!AR434</f>
        <v>ACEPTABLE</v>
      </c>
      <c r="S433" s="434" t="s">
        <v>2887</v>
      </c>
      <c r="T433" s="434"/>
      <c r="U433" s="283" t="str">
        <f>'01-Mapa de riesgo-UO'!AW434</f>
        <v>ASUMIR</v>
      </c>
      <c r="V433" s="283">
        <f>'01-Mapa de riesgo-UO'!AX434</f>
        <v>0</v>
      </c>
      <c r="W433" s="180">
        <f>IF(U433="COMPARTIR",'01-Mapa de riesgo-UO'!BA434, IF(U433=0, 0,$I$6))</f>
        <v>0</v>
      </c>
      <c r="X433" s="281"/>
      <c r="Y433" s="281"/>
      <c r="Z433" s="281"/>
      <c r="AA433" s="281"/>
      <c r="AB433" s="430" t="s">
        <v>2144</v>
      </c>
    </row>
    <row r="434" spans="1:28" ht="65.2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431"/>
      <c r="J434" s="332"/>
      <c r="K434" s="401"/>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31"/>
      <c r="S434" s="434" t="s">
        <v>2888</v>
      </c>
      <c r="T434" s="434"/>
      <c r="U434" s="283" t="str">
        <f>'01-Mapa de riesgo-UO'!AW435</f>
        <v>ASUMIR</v>
      </c>
      <c r="V434" s="283">
        <f>'01-Mapa de riesgo-UO'!AX435</f>
        <v>0</v>
      </c>
      <c r="W434" s="180">
        <f>IF(U434="COMPARTIR",'01-Mapa de riesgo-UO'!BA435, IF(U434=0, 0,$I$6))</f>
        <v>0</v>
      </c>
      <c r="X434" s="281"/>
      <c r="Y434" s="281"/>
      <c r="Z434" s="281"/>
      <c r="AA434" s="281"/>
      <c r="AB434" s="430"/>
    </row>
    <row r="435" spans="1:28" ht="65.25" hidden="1" customHeight="1" x14ac:dyDescent="0.2">
      <c r="A435" s="324"/>
      <c r="B435" s="332"/>
      <c r="C435" s="402"/>
      <c r="D435" s="332"/>
      <c r="E435" s="332"/>
      <c r="F435" s="332"/>
      <c r="G435" s="52">
        <f>'01-Mapa de riesgo-UO'!I436</f>
        <v>0</v>
      </c>
      <c r="H435" s="332"/>
      <c r="I435" s="431"/>
      <c r="J435" s="332"/>
      <c r="K435" s="401"/>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31"/>
      <c r="S435" s="434" t="s">
        <v>2889</v>
      </c>
      <c r="T435" s="434"/>
      <c r="U435" s="283" t="str">
        <f>'01-Mapa de riesgo-UO'!AW436</f>
        <v>ASUMIR</v>
      </c>
      <c r="V435" s="283">
        <f>'01-Mapa de riesgo-UO'!AX436</f>
        <v>0</v>
      </c>
      <c r="W435" s="180">
        <f>IF(U435="COMPARTIR",'01-Mapa de riesgo-UO'!BA436, IF(U435=0, 0,$I$6))</f>
        <v>0</v>
      </c>
      <c r="X435" s="281"/>
      <c r="Y435" s="281"/>
      <c r="Z435" s="281"/>
      <c r="AA435" s="281"/>
      <c r="AB435" s="430"/>
    </row>
    <row r="436" spans="1:28" ht="65.2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431" t="str">
        <f>'01-Mapa de riesgo-UO'!AT437</f>
        <v>LEVE</v>
      </c>
      <c r="J436" s="332" t="str">
        <f>'01-Mapa de riesgo-UO'!AU437</f>
        <v>Nùmero de impugnaciones electorales</v>
      </c>
      <c r="K436" s="439">
        <v>0</v>
      </c>
      <c r="L436" s="434"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31" t="str">
        <f>'01-Mapa de riesgo-UO'!AR437</f>
        <v>FUERTE</v>
      </c>
      <c r="S436" s="434" t="s">
        <v>2827</v>
      </c>
      <c r="T436" s="434"/>
      <c r="U436" s="283" t="str">
        <f>'01-Mapa de riesgo-UO'!AW437</f>
        <v>ASUMIR</v>
      </c>
      <c r="V436" s="283">
        <f>'01-Mapa de riesgo-UO'!AX437</f>
        <v>0</v>
      </c>
      <c r="W436" s="180">
        <f>IF(U436="COMPARTIR",'01-Mapa de riesgo-UO'!BA437, IF(U436=0, 0,$I$6))</f>
        <v>0</v>
      </c>
      <c r="X436" s="281"/>
      <c r="Y436" s="281"/>
      <c r="Z436" s="281"/>
      <c r="AA436" s="281"/>
      <c r="AB436" s="430" t="s">
        <v>2144</v>
      </c>
    </row>
    <row r="437" spans="1:28" ht="65.2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431"/>
      <c r="J437" s="332"/>
      <c r="K437" s="401"/>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31"/>
      <c r="S437" s="434" t="s">
        <v>2827</v>
      </c>
      <c r="T437" s="434"/>
      <c r="U437" s="283" t="str">
        <f>'01-Mapa de riesgo-UO'!AW438</f>
        <v>ASUMIR</v>
      </c>
      <c r="V437" s="283">
        <f>'01-Mapa de riesgo-UO'!AX438</f>
        <v>0</v>
      </c>
      <c r="W437" s="180">
        <f>IF(U437="COMPARTIR",'01-Mapa de riesgo-UO'!BA438, IF(U437=0, 0,$I$6))</f>
        <v>0</v>
      </c>
      <c r="X437" s="281"/>
      <c r="Y437" s="281"/>
      <c r="Z437" s="281"/>
      <c r="AA437" s="281"/>
      <c r="AB437" s="430"/>
    </row>
    <row r="438" spans="1:28" ht="65.25" hidden="1" customHeight="1" x14ac:dyDescent="0.2">
      <c r="A438" s="324"/>
      <c r="B438" s="332"/>
      <c r="C438" s="402"/>
      <c r="D438" s="332"/>
      <c r="E438" s="332"/>
      <c r="F438" s="332"/>
      <c r="G438" s="52" t="str">
        <f>'01-Mapa de riesgo-UO'!I439</f>
        <v>Fallas técnicas del servidor, o por problemas de energía eléctrica o conexión a Internet</v>
      </c>
      <c r="H438" s="332"/>
      <c r="I438" s="431"/>
      <c r="J438" s="332"/>
      <c r="K438" s="401"/>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31"/>
      <c r="S438" s="434" t="s">
        <v>2827</v>
      </c>
      <c r="T438" s="434"/>
      <c r="U438" s="283" t="str">
        <f>'01-Mapa de riesgo-UO'!AW439</f>
        <v>ASUMIR</v>
      </c>
      <c r="V438" s="283">
        <f>'01-Mapa de riesgo-UO'!AX439</f>
        <v>0</v>
      </c>
      <c r="W438" s="180">
        <f>IF(U438="COMPARTIR",'01-Mapa de riesgo-UO'!BA439, IF(U438=0, 0,$I$6))</f>
        <v>0</v>
      </c>
      <c r="X438" s="281"/>
      <c r="Y438" s="281"/>
      <c r="Z438" s="281"/>
      <c r="AA438" s="281"/>
      <c r="AB438" s="430"/>
    </row>
    <row r="439" spans="1:28" ht="65.2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431" t="str">
        <f>'01-Mapa de riesgo-UO'!AT440</f>
        <v>LEVE</v>
      </c>
      <c r="J439" s="332" t="str">
        <f>'01-Mapa de riesgo-UO'!AU440</f>
        <v>Nùmero de Acciones de Tutela o Demandas por la no atención de Derechos de Petición</v>
      </c>
      <c r="K439" s="439">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31" t="str">
        <f>'01-Mapa de riesgo-UO'!AR440</f>
        <v>FUERTE</v>
      </c>
      <c r="S439" s="434" t="s">
        <v>2827</v>
      </c>
      <c r="T439" s="434"/>
      <c r="U439" s="283" t="str">
        <f>'01-Mapa de riesgo-UO'!AW440</f>
        <v>ASUMIR</v>
      </c>
      <c r="V439" s="283">
        <f>'01-Mapa de riesgo-UO'!AX440</f>
        <v>0</v>
      </c>
      <c r="W439" s="180">
        <f>IF(U439="COMPARTIR",'01-Mapa de riesgo-UO'!BA440, IF(U439=0, 0,$I$6))</f>
        <v>0</v>
      </c>
      <c r="X439" s="281"/>
      <c r="Y439" s="281"/>
      <c r="Z439" s="281"/>
      <c r="AA439" s="281"/>
      <c r="AB439" s="430" t="s">
        <v>2144</v>
      </c>
    </row>
    <row r="440" spans="1:28" ht="65.25" hidden="1" customHeight="1" x14ac:dyDescent="0.2">
      <c r="A440" s="324"/>
      <c r="B440" s="332"/>
      <c r="C440" s="402"/>
      <c r="D440" s="332"/>
      <c r="E440" s="332"/>
      <c r="F440" s="332"/>
      <c r="G440" s="52" t="str">
        <f>'01-Mapa de riesgo-UO'!I441</f>
        <v>Entidades externas que no suministran soportes o información requerida para dar respuesta</v>
      </c>
      <c r="H440" s="332"/>
      <c r="I440" s="431"/>
      <c r="J440" s="332"/>
      <c r="K440" s="401"/>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31"/>
      <c r="S440" s="434" t="s">
        <v>2827</v>
      </c>
      <c r="T440" s="434"/>
      <c r="U440" s="283" t="str">
        <f>'01-Mapa de riesgo-UO'!AW441</f>
        <v>ASUMIR</v>
      </c>
      <c r="V440" s="283">
        <f>'01-Mapa de riesgo-UO'!AX441</f>
        <v>0</v>
      </c>
      <c r="W440" s="180">
        <f>IF(U440="COMPARTIR",'01-Mapa de riesgo-UO'!BA441, IF(U440=0, 0,$I$6))</f>
        <v>0</v>
      </c>
      <c r="X440" s="281"/>
      <c r="Y440" s="281"/>
      <c r="Z440" s="281"/>
      <c r="AA440" s="281"/>
      <c r="AB440" s="430"/>
    </row>
    <row r="441" spans="1:28" ht="65.25" hidden="1" customHeight="1" x14ac:dyDescent="0.2">
      <c r="A441" s="324"/>
      <c r="B441" s="332"/>
      <c r="C441" s="402"/>
      <c r="D441" s="332"/>
      <c r="E441" s="332"/>
      <c r="F441" s="332"/>
      <c r="G441" s="52">
        <f>'01-Mapa de riesgo-UO'!I442</f>
        <v>0</v>
      </c>
      <c r="H441" s="332"/>
      <c r="I441" s="431"/>
      <c r="J441" s="332"/>
      <c r="K441" s="401"/>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31"/>
      <c r="S441" s="434" t="s">
        <v>2827</v>
      </c>
      <c r="T441" s="434"/>
      <c r="U441" s="283" t="str">
        <f>'01-Mapa de riesgo-UO'!AW442</f>
        <v>ASUMIR</v>
      </c>
      <c r="V441" s="283">
        <f>'01-Mapa de riesgo-UO'!AX442</f>
        <v>0</v>
      </c>
      <c r="W441" s="180">
        <f>IF(U441="COMPARTIR",'01-Mapa de riesgo-UO'!BA442, IF(U441=0, 0,$I$6))</f>
        <v>0</v>
      </c>
      <c r="X441" s="281"/>
      <c r="Y441" s="281"/>
      <c r="Z441" s="281"/>
      <c r="AA441" s="281"/>
      <c r="AB441" s="430"/>
    </row>
    <row r="442" spans="1:28" ht="65.2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431" t="str">
        <f>'01-Mapa de riesgo-UO'!AT443</f>
        <v>LEVE</v>
      </c>
      <c r="J442" s="332" t="str">
        <f>'01-Mapa de riesgo-UO'!AU443</f>
        <v>Nùmero de procesos judiciales por incumplimiento de normas</v>
      </c>
      <c r="K442" s="439">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31" t="str">
        <f>'01-Mapa de riesgo-UO'!AR443</f>
        <v>FUERTE</v>
      </c>
      <c r="S442" s="434" t="s">
        <v>2827</v>
      </c>
      <c r="T442" s="434"/>
      <c r="U442" s="283" t="str">
        <f>'01-Mapa de riesgo-UO'!AW443</f>
        <v>ASUMIR</v>
      </c>
      <c r="V442" s="283">
        <f>'01-Mapa de riesgo-UO'!AX443</f>
        <v>0</v>
      </c>
      <c r="W442" s="180">
        <f>IF(U442="COMPARTIR",'01-Mapa de riesgo-UO'!BA443, IF(U442=0, 0,$I$6))</f>
        <v>0</v>
      </c>
      <c r="X442" s="281"/>
      <c r="Y442" s="281"/>
      <c r="Z442" s="281"/>
      <c r="AA442" s="281"/>
      <c r="AB442" s="430" t="s">
        <v>2144</v>
      </c>
    </row>
    <row r="443" spans="1:28" ht="65.25" hidden="1" customHeight="1" x14ac:dyDescent="0.2">
      <c r="A443" s="324"/>
      <c r="B443" s="332"/>
      <c r="C443" s="402"/>
      <c r="D443" s="332"/>
      <c r="E443" s="332"/>
      <c r="F443" s="332"/>
      <c r="G443" s="52" t="str">
        <f>'01-Mapa de riesgo-UO'!I444</f>
        <v>Cambios de normas expedidas por órganos o entidades extremas a la Universidad</v>
      </c>
      <c r="H443" s="332"/>
      <c r="I443" s="431"/>
      <c r="J443" s="332"/>
      <c r="K443" s="401"/>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31"/>
      <c r="S443" s="434" t="s">
        <v>2827</v>
      </c>
      <c r="T443" s="434"/>
      <c r="U443" s="283" t="str">
        <f>'01-Mapa de riesgo-UO'!AW444</f>
        <v>ASUMIR</v>
      </c>
      <c r="V443" s="283">
        <f>'01-Mapa de riesgo-UO'!AX444</f>
        <v>0</v>
      </c>
      <c r="W443" s="180">
        <f>IF(U443="COMPARTIR",'01-Mapa de riesgo-UO'!BA444, IF(U443=0, 0,$I$6))</f>
        <v>0</v>
      </c>
      <c r="X443" s="281"/>
      <c r="Y443" s="281"/>
      <c r="Z443" s="281"/>
      <c r="AA443" s="281"/>
      <c r="AB443" s="430"/>
    </row>
    <row r="444" spans="1:28" ht="65.25" hidden="1" customHeight="1" x14ac:dyDescent="0.2">
      <c r="A444" s="324"/>
      <c r="B444" s="332"/>
      <c r="C444" s="402"/>
      <c r="D444" s="332"/>
      <c r="E444" s="332"/>
      <c r="F444" s="332"/>
      <c r="G444" s="52">
        <f>'01-Mapa de riesgo-UO'!I445</f>
        <v>0</v>
      </c>
      <c r="H444" s="332"/>
      <c r="I444" s="431"/>
      <c r="J444" s="332"/>
      <c r="K444" s="401"/>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31"/>
      <c r="S444" s="434"/>
      <c r="T444" s="434"/>
      <c r="U444" s="283" t="str">
        <f>'01-Mapa de riesgo-UO'!AW445</f>
        <v>ASUMIR</v>
      </c>
      <c r="V444" s="283">
        <f>'01-Mapa de riesgo-UO'!AX445</f>
        <v>0</v>
      </c>
      <c r="W444" s="180">
        <f>IF(U444="COMPARTIR",'01-Mapa de riesgo-UO'!BA445, IF(U444=0, 0,$I$6))</f>
        <v>0</v>
      </c>
      <c r="X444" s="281"/>
      <c r="Y444" s="281"/>
      <c r="Z444" s="281"/>
      <c r="AA444" s="281"/>
      <c r="AB444" s="430"/>
    </row>
    <row r="445" spans="1:28" ht="65.2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431" t="str">
        <f>'01-Mapa de riesgo-UO'!AT446</f>
        <v>LEVE</v>
      </c>
      <c r="J445" s="332" t="str">
        <f>'01-Mapa de riesgo-UO'!AU446</f>
        <v>Metros lineales de archivos histórico y central conservados únicamente en soporte papel</v>
      </c>
      <c r="K445" s="433">
        <v>895</v>
      </c>
      <c r="L445" s="434"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31" t="str">
        <f>'01-Mapa de riesgo-UO'!AR446</f>
        <v>ACEPTABLE</v>
      </c>
      <c r="S445" s="434" t="s">
        <v>2894</v>
      </c>
      <c r="T445" s="434"/>
      <c r="U445" s="283" t="str">
        <f>'01-Mapa de riesgo-UO'!AW446</f>
        <v>ASUMIR</v>
      </c>
      <c r="V445" s="283">
        <f>'01-Mapa de riesgo-UO'!AX446</f>
        <v>0</v>
      </c>
      <c r="W445" s="180">
        <f>IF(U445="COMPARTIR",'01-Mapa de riesgo-UO'!BA446, IF(U445=0, 0,$I$6))</f>
        <v>0</v>
      </c>
      <c r="X445" s="281"/>
      <c r="Y445" s="281"/>
      <c r="Z445" s="281"/>
      <c r="AA445" s="281"/>
      <c r="AB445" s="430" t="s">
        <v>2144</v>
      </c>
    </row>
    <row r="446" spans="1:28" ht="65.25" hidden="1" customHeight="1" x14ac:dyDescent="0.2">
      <c r="A446" s="324"/>
      <c r="B446" s="332"/>
      <c r="C446" s="402"/>
      <c r="D446" s="332"/>
      <c r="E446" s="332"/>
      <c r="F446" s="332"/>
      <c r="G446" s="52" t="str">
        <f>'01-Mapa de riesgo-UO'!I447</f>
        <v>Controles de acceso deficientes</v>
      </c>
      <c r="H446" s="332"/>
      <c r="I446" s="431"/>
      <c r="J446" s="332"/>
      <c r="K446" s="401"/>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31"/>
      <c r="S446" s="434" t="s">
        <v>2895</v>
      </c>
      <c r="T446" s="434"/>
      <c r="U446" s="283" t="str">
        <f>'01-Mapa de riesgo-UO'!AW447</f>
        <v>ASUMIR</v>
      </c>
      <c r="V446" s="283">
        <f>'01-Mapa de riesgo-UO'!AX447</f>
        <v>0</v>
      </c>
      <c r="W446" s="180">
        <f>IF(U446="COMPARTIR",'01-Mapa de riesgo-UO'!BA447, IF(U446=0, 0,$I$6))</f>
        <v>0</v>
      </c>
      <c r="X446" s="281"/>
      <c r="Y446" s="281"/>
      <c r="Z446" s="281"/>
      <c r="AA446" s="281"/>
      <c r="AB446" s="430"/>
    </row>
    <row r="447" spans="1:28" ht="65.25" hidden="1" customHeight="1" x14ac:dyDescent="0.2">
      <c r="A447" s="324"/>
      <c r="B447" s="332"/>
      <c r="C447" s="402"/>
      <c r="D447" s="332"/>
      <c r="E447" s="332"/>
      <c r="F447" s="332"/>
      <c r="G447" s="52">
        <f>'01-Mapa de riesgo-UO'!I448</f>
        <v>0</v>
      </c>
      <c r="H447" s="332"/>
      <c r="I447" s="431"/>
      <c r="J447" s="332"/>
      <c r="K447" s="401"/>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31"/>
      <c r="S447" s="434" t="s">
        <v>2896</v>
      </c>
      <c r="T447" s="434"/>
      <c r="U447" s="283" t="str">
        <f>'01-Mapa de riesgo-UO'!AW448</f>
        <v>ASUMIR</v>
      </c>
      <c r="V447" s="283">
        <f>'01-Mapa de riesgo-UO'!AX448</f>
        <v>0</v>
      </c>
      <c r="W447" s="180">
        <f>IF(U447="COMPARTIR",'01-Mapa de riesgo-UO'!BA448, IF(U447=0, 0,$I$6))</f>
        <v>0</v>
      </c>
      <c r="X447" s="281"/>
      <c r="Y447" s="281"/>
      <c r="Z447" s="281"/>
      <c r="AA447" s="281"/>
      <c r="AB447" s="430"/>
    </row>
    <row r="448" spans="1:28" ht="65.2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31" t="str">
        <f>'01-Mapa de riesgo-UO'!AT449</f>
        <v>LEVE</v>
      </c>
      <c r="J448" s="332" t="str">
        <f>'01-Mapa de riesgo-UO'!AU449</f>
        <v xml:space="preserve">Instrumentos Archivisticos actualizados  (PGD y FUID)  y Convalidados (TRD Y CCD) </v>
      </c>
      <c r="K448" s="43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31" t="str">
        <f>'01-Mapa de riesgo-UO'!AR449</f>
        <v>ACEPTABLE</v>
      </c>
      <c r="S448" s="434" t="s">
        <v>2897</v>
      </c>
      <c r="T448" s="434"/>
      <c r="U448" s="283" t="str">
        <f>'01-Mapa de riesgo-UO'!AW449</f>
        <v>ASUMIR</v>
      </c>
      <c r="V448" s="283">
        <f>'01-Mapa de riesgo-UO'!AX449</f>
        <v>0</v>
      </c>
      <c r="W448" s="180">
        <f>IF(U448="COMPARTIR",'01-Mapa de riesgo-UO'!BA449, IF(U448=0, 0,$I$6))</f>
        <v>0</v>
      </c>
      <c r="X448" s="281"/>
      <c r="Y448" s="281"/>
      <c r="Z448" s="281"/>
      <c r="AA448" s="281"/>
      <c r="AB448" s="430" t="s">
        <v>2144</v>
      </c>
    </row>
    <row r="449" spans="1:28" ht="65.2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431"/>
      <c r="J449" s="332"/>
      <c r="K449" s="401"/>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31"/>
      <c r="S449" s="434" t="s">
        <v>2898</v>
      </c>
      <c r="T449" s="434"/>
      <c r="U449" s="283" t="str">
        <f>'01-Mapa de riesgo-UO'!AW450</f>
        <v>ASUMIR</v>
      </c>
      <c r="V449" s="283">
        <f>'01-Mapa de riesgo-UO'!AX450</f>
        <v>0</v>
      </c>
      <c r="W449" s="180">
        <f>IF(U449="COMPARTIR",'01-Mapa de riesgo-UO'!BA450, IF(U449=0, 0,$I$6))</f>
        <v>0</v>
      </c>
      <c r="X449" s="281"/>
      <c r="Y449" s="281"/>
      <c r="Z449" s="281"/>
      <c r="AA449" s="281"/>
      <c r="AB449" s="430"/>
    </row>
    <row r="450" spans="1:28" ht="65.25" hidden="1" customHeight="1" x14ac:dyDescent="0.2">
      <c r="A450" s="324"/>
      <c r="B450" s="332"/>
      <c r="C450" s="402"/>
      <c r="D450" s="332"/>
      <c r="E450" s="332"/>
      <c r="F450" s="332"/>
      <c r="G450" s="52">
        <f>'01-Mapa de riesgo-UO'!I451</f>
        <v>0</v>
      </c>
      <c r="H450" s="332"/>
      <c r="I450" s="431"/>
      <c r="J450" s="332"/>
      <c r="K450" s="401"/>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31"/>
      <c r="S450" s="434" t="s">
        <v>2899</v>
      </c>
      <c r="T450" s="434"/>
      <c r="U450" s="283" t="str">
        <f>'01-Mapa de riesgo-UO'!AW451</f>
        <v>ASUMIR</v>
      </c>
      <c r="V450" s="283">
        <f>'01-Mapa de riesgo-UO'!AX451</f>
        <v>0</v>
      </c>
      <c r="W450" s="180">
        <f>IF(U450="COMPARTIR",'01-Mapa de riesgo-UO'!BA451, IF(U450=0, 0,$I$6))</f>
        <v>0</v>
      </c>
      <c r="X450" s="281"/>
      <c r="Y450" s="281"/>
      <c r="Z450" s="281"/>
      <c r="AA450" s="281"/>
      <c r="AB450" s="430"/>
    </row>
    <row r="451" spans="1:28" ht="65.2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431" t="str">
        <f>'01-Mapa de riesgo-UO'!AT452</f>
        <v>MODERADO</v>
      </c>
      <c r="J451" s="332" t="str">
        <f>'01-Mapa de riesgo-UO'!AU452</f>
        <v>Número de asistentes a eventos de pasa la antorcha 
Número de reuniones con empleadores</v>
      </c>
      <c r="K451" s="433">
        <v>1773</v>
      </c>
      <c r="L451" s="434"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31" t="str">
        <f>'01-Mapa de riesgo-UO'!AR452</f>
        <v>ACEPTABLE</v>
      </c>
      <c r="S451" s="434" t="s">
        <v>2483</v>
      </c>
      <c r="T451" s="434"/>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0" t="s">
        <v>2144</v>
      </c>
    </row>
    <row r="452" spans="1:28" ht="65.2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431"/>
      <c r="J452" s="332"/>
      <c r="K452" s="401"/>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31"/>
      <c r="S452" s="434" t="s">
        <v>2484</v>
      </c>
      <c r="T452" s="434"/>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0"/>
    </row>
    <row r="453" spans="1:28" ht="65.2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431"/>
      <c r="J453" s="332"/>
      <c r="K453" s="401"/>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31"/>
      <c r="S453" s="434" t="s">
        <v>2485</v>
      </c>
      <c r="T453" s="434"/>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0"/>
    </row>
    <row r="454" spans="1:28" ht="65.2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431" t="str">
        <f>'01-Mapa de riesgo-UO'!AT455</f>
        <v>MODERADO</v>
      </c>
      <c r="J454" s="332" t="str">
        <f>'01-Mapa de riesgo-UO'!AU455</f>
        <v>Número de respuestas satisfactorias (excelente - buena) del punto número 3 de la encuesta / total de respuestas diligenciadas.</v>
      </c>
      <c r="K454" s="435">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31" t="str">
        <f>'01-Mapa de riesgo-UO'!AR455</f>
        <v>ACEPTABLE</v>
      </c>
      <c r="S454" s="434" t="s">
        <v>2905</v>
      </c>
      <c r="T454" s="434"/>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0" t="s">
        <v>2144</v>
      </c>
    </row>
    <row r="455" spans="1:28" ht="65.25" hidden="1" customHeight="1" x14ac:dyDescent="0.2">
      <c r="A455" s="324"/>
      <c r="B455" s="332"/>
      <c r="C455" s="402"/>
      <c r="D455" s="332"/>
      <c r="E455" s="332"/>
      <c r="F455" s="332"/>
      <c r="G455" s="52" t="str">
        <f>'01-Mapa de riesgo-UO'!I456</f>
        <v>Difilcultad en la empleabilidad del egresado</v>
      </c>
      <c r="H455" s="332"/>
      <c r="I455" s="431"/>
      <c r="J455" s="332"/>
      <c r="K455" s="401"/>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31"/>
      <c r="S455" s="434" t="s">
        <v>2906</v>
      </c>
      <c r="T455" s="434"/>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0"/>
    </row>
    <row r="456" spans="1:28" ht="65.25" hidden="1" customHeight="1" x14ac:dyDescent="0.2">
      <c r="A456" s="324"/>
      <c r="B456" s="332"/>
      <c r="C456" s="402"/>
      <c r="D456" s="332"/>
      <c r="E456" s="332"/>
      <c r="F456" s="332"/>
      <c r="G456" s="52">
        <f>'01-Mapa de riesgo-UO'!I457</f>
        <v>0</v>
      </c>
      <c r="H456" s="332"/>
      <c r="I456" s="431"/>
      <c r="J456" s="332"/>
      <c r="K456" s="401"/>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31"/>
      <c r="S456" s="399"/>
      <c r="T456" s="399"/>
      <c r="U456" s="283">
        <f>'01-Mapa de riesgo-UO'!AW457</f>
        <v>0</v>
      </c>
      <c r="V456" s="283">
        <f>'01-Mapa de riesgo-UO'!AX457</f>
        <v>0</v>
      </c>
      <c r="W456" s="180">
        <f>IF(U456="COMPARTIR",'01-Mapa de riesgo-UO'!BA457, IF(U456=0, 0,$I$6))</f>
        <v>0</v>
      </c>
      <c r="X456" s="281"/>
      <c r="Y456" s="281"/>
      <c r="Z456" s="281"/>
      <c r="AA456" s="281"/>
      <c r="AB456" s="430"/>
    </row>
    <row r="457" spans="1:28" ht="65.25" hidden="1"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431" t="str">
        <f>'01-Mapa de riesgo-UO'!AT458</f>
        <v>LEVE</v>
      </c>
      <c r="J457" s="332" t="str">
        <f>'01-Mapa de riesgo-UO'!AU458</f>
        <v># de Puntos Asignados incorrectos / Total de Puntos Asignados</v>
      </c>
      <c r="K457" s="433">
        <v>0</v>
      </c>
      <c r="L457" s="434"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31" t="str">
        <f>'01-Mapa de riesgo-UO'!AR458</f>
        <v>ACEPTABLE</v>
      </c>
      <c r="S457" s="434" t="s">
        <v>2488</v>
      </c>
      <c r="T457" s="434"/>
      <c r="U457" s="283" t="str">
        <f>'01-Mapa de riesgo-UO'!AW458</f>
        <v>ASUMIR</v>
      </c>
      <c r="V457" s="283">
        <f>'01-Mapa de riesgo-UO'!AX458</f>
        <v>0</v>
      </c>
      <c r="W457" s="180">
        <f>IF(U457="COMPARTIR",'01-Mapa de riesgo-UO'!BA458, IF(U457=0, 0,$I$6))</f>
        <v>0</v>
      </c>
      <c r="X457" s="281"/>
      <c r="Y457" s="281"/>
      <c r="Z457" s="281"/>
      <c r="AA457" s="281"/>
      <c r="AB457" s="430" t="s">
        <v>2144</v>
      </c>
    </row>
    <row r="458" spans="1:28" ht="65.25" hidden="1" customHeight="1" x14ac:dyDescent="0.2">
      <c r="A458" s="324"/>
      <c r="B458" s="332"/>
      <c r="C458" s="402"/>
      <c r="D458" s="332"/>
      <c r="E458" s="332"/>
      <c r="F458" s="332"/>
      <c r="G458" s="52" t="str">
        <f>'01-Mapa de riesgo-UO'!I459</f>
        <v>Interpretación de la norma (ambigüedad).</v>
      </c>
      <c r="H458" s="332"/>
      <c r="I458" s="431"/>
      <c r="J458" s="332"/>
      <c r="K458" s="401"/>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31"/>
      <c r="S458" s="434" t="s">
        <v>2488</v>
      </c>
      <c r="T458" s="434"/>
      <c r="U458" s="283" t="str">
        <f>'01-Mapa de riesgo-UO'!AW459</f>
        <v>ASUMIR</v>
      </c>
      <c r="V458" s="283">
        <f>'01-Mapa de riesgo-UO'!AX459</f>
        <v>0</v>
      </c>
      <c r="W458" s="180">
        <f>IF(U458="COMPARTIR",'01-Mapa de riesgo-UO'!BA459, IF(U458=0, 0,$I$6))</f>
        <v>0</v>
      </c>
      <c r="X458" s="281"/>
      <c r="Y458" s="281"/>
      <c r="Z458" s="281"/>
      <c r="AA458" s="281"/>
      <c r="AB458" s="430"/>
    </row>
    <row r="459" spans="1:28" ht="65.2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431"/>
      <c r="J459" s="332"/>
      <c r="K459" s="401"/>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31"/>
      <c r="S459" s="434" t="s">
        <v>2488</v>
      </c>
      <c r="T459" s="434"/>
      <c r="U459" s="283" t="str">
        <f>'01-Mapa de riesgo-UO'!AW460</f>
        <v>ASUMIR</v>
      </c>
      <c r="V459" s="283">
        <f>'01-Mapa de riesgo-UO'!AX460</f>
        <v>0</v>
      </c>
      <c r="W459" s="180">
        <f>IF(U459="COMPARTIR",'01-Mapa de riesgo-UO'!BA460, IF(U459=0, 0,$I$6))</f>
        <v>0</v>
      </c>
      <c r="X459" s="281"/>
      <c r="Y459" s="281"/>
      <c r="Z459" s="281"/>
      <c r="AA459" s="281"/>
      <c r="AB459" s="430"/>
    </row>
    <row r="460" spans="1:28" ht="65.2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431" t="str">
        <f>'01-Mapa de riesgo-UO'!AT461</f>
        <v>LEVE</v>
      </c>
      <c r="J460" s="332" t="str">
        <f>'01-Mapa de riesgo-UO'!AU461</f>
        <v>% de disminución de los recursos financieros para el desarrollo de propuesta de formación frente al año inmediatamente anterior</v>
      </c>
      <c r="K460" s="435">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31" t="str">
        <f>'01-Mapa de riesgo-UO'!AR461</f>
        <v>ACEPTABLE</v>
      </c>
      <c r="S460" s="434" t="s">
        <v>2489</v>
      </c>
      <c r="T460" s="434"/>
      <c r="U460" s="283" t="str">
        <f>'01-Mapa de riesgo-UO'!AW461</f>
        <v>ASUMIR</v>
      </c>
      <c r="V460" s="283">
        <f>'01-Mapa de riesgo-UO'!AX461</f>
        <v>0</v>
      </c>
      <c r="W460" s="180">
        <f>IF(U460="COMPARTIR",'01-Mapa de riesgo-UO'!BA461, IF(U460=0, 0,$I$6))</f>
        <v>0</v>
      </c>
      <c r="X460" s="281"/>
      <c r="Y460" s="281"/>
      <c r="Z460" s="281"/>
      <c r="AA460" s="281"/>
      <c r="AB460" s="430" t="s">
        <v>2144</v>
      </c>
    </row>
    <row r="461" spans="1:28" ht="65.25" hidden="1" customHeight="1" x14ac:dyDescent="0.2">
      <c r="A461" s="324"/>
      <c r="B461" s="332"/>
      <c r="C461" s="402"/>
      <c r="D461" s="332"/>
      <c r="E461" s="332"/>
      <c r="F461" s="332"/>
      <c r="G461" s="52" t="str">
        <f>'01-Mapa de riesgo-UO'!I462</f>
        <v>Uso del recurso en actividades que no aportan al bienestar docente.</v>
      </c>
      <c r="H461" s="332"/>
      <c r="I461" s="431"/>
      <c r="J461" s="332"/>
      <c r="K461" s="401"/>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31"/>
      <c r="S461" s="434" t="s">
        <v>2489</v>
      </c>
      <c r="T461" s="434"/>
      <c r="U461" s="283" t="str">
        <f>'01-Mapa de riesgo-UO'!AW462</f>
        <v>ASUMIR</v>
      </c>
      <c r="V461" s="283">
        <f>'01-Mapa de riesgo-UO'!AX462</f>
        <v>0</v>
      </c>
      <c r="W461" s="180">
        <f>IF(U461="COMPARTIR",'01-Mapa de riesgo-UO'!BA462, IF(U461=0, 0,$I$6))</f>
        <v>0</v>
      </c>
      <c r="X461" s="281"/>
      <c r="Y461" s="281"/>
      <c r="Z461" s="281"/>
      <c r="AA461" s="281"/>
      <c r="AB461" s="430"/>
    </row>
    <row r="462" spans="1:28" ht="65.25" hidden="1" customHeight="1" x14ac:dyDescent="0.2">
      <c r="A462" s="324"/>
      <c r="B462" s="332"/>
      <c r="C462" s="402"/>
      <c r="D462" s="332"/>
      <c r="E462" s="332"/>
      <c r="F462" s="332"/>
      <c r="G462" s="52">
        <f>'01-Mapa de riesgo-UO'!I463</f>
        <v>0</v>
      </c>
      <c r="H462" s="332"/>
      <c r="I462" s="431"/>
      <c r="J462" s="332"/>
      <c r="K462" s="401"/>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31"/>
      <c r="S462" s="434"/>
      <c r="T462" s="434"/>
      <c r="U462" s="283" t="str">
        <f>'01-Mapa de riesgo-UO'!AW463</f>
        <v>ASUMIR</v>
      </c>
      <c r="V462" s="283">
        <f>'01-Mapa de riesgo-UO'!AX463</f>
        <v>0</v>
      </c>
      <c r="W462" s="180">
        <f>IF(U462="COMPARTIR",'01-Mapa de riesgo-UO'!BA463, IF(U462=0, 0,$I$6))</f>
        <v>0</v>
      </c>
      <c r="X462" s="281"/>
      <c r="Y462" s="281"/>
      <c r="Z462" s="281"/>
      <c r="AA462" s="281"/>
      <c r="AB462" s="430"/>
    </row>
    <row r="463" spans="1:28" ht="65.25"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31" t="str">
        <f>'01-Mapa de riesgo-UO'!AT464</f>
        <v>MODERADO</v>
      </c>
      <c r="J463" s="332" t="str">
        <f>'01-Mapa de riesgo-UO'!AU464</f>
        <v># de programas académicos con currículos actualizados/ Meta propuesta de programas académicos con currículos actualizados</v>
      </c>
      <c r="K463" s="439">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31" t="str">
        <f>'01-Mapa de riesgo-UO'!AR464</f>
        <v>ACEPTABLE</v>
      </c>
      <c r="S463" s="434" t="s">
        <v>2490</v>
      </c>
      <c r="T463" s="434"/>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0" t="s">
        <v>2144</v>
      </c>
    </row>
    <row r="464" spans="1:28" ht="65.2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431"/>
      <c r="J464" s="332"/>
      <c r="K464" s="401"/>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31"/>
      <c r="S464" s="434" t="s">
        <v>2491</v>
      </c>
      <c r="T464" s="434"/>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0"/>
    </row>
    <row r="465" spans="1:28" ht="65.2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431"/>
      <c r="J465" s="332"/>
      <c r="K465" s="401"/>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31"/>
      <c r="S465" s="434"/>
      <c r="T465" s="434"/>
      <c r="U465" s="283" t="str">
        <f>'01-Mapa de riesgo-UO'!AW466</f>
        <v>ASUMIR</v>
      </c>
      <c r="V465" s="283">
        <f>'01-Mapa de riesgo-UO'!AX466</f>
        <v>0</v>
      </c>
      <c r="W465" s="180">
        <f>IF(U465="COMPARTIR",'01-Mapa de riesgo-UO'!BA466, IF(U465=0, 0,$I$6))</f>
        <v>0</v>
      </c>
      <c r="X465" s="281"/>
      <c r="Y465" s="281"/>
      <c r="Z465" s="281"/>
      <c r="AA465" s="281"/>
      <c r="AB465" s="430"/>
    </row>
    <row r="466" spans="1:28" ht="65.25" hidden="1"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31" t="str">
        <f>'01-Mapa de riesgo-UO'!AT467</f>
        <v>LEVE</v>
      </c>
      <c r="J466" s="332" t="str">
        <f>'01-Mapa de riesgo-UO'!AU467</f>
        <v># de programas con registro calificado vencido / programas activos en un año</v>
      </c>
      <c r="K466" s="439">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31" t="str">
        <f>'01-Mapa de riesgo-UO'!AR467</f>
        <v>ACEPTABLE</v>
      </c>
      <c r="S466" s="434" t="s">
        <v>2492</v>
      </c>
      <c r="T466" s="434"/>
      <c r="U466" s="283" t="str">
        <f>'01-Mapa de riesgo-UO'!AW467</f>
        <v>ASUMIR</v>
      </c>
      <c r="V466" s="283">
        <f>'01-Mapa de riesgo-UO'!AX467</f>
        <v>0</v>
      </c>
      <c r="W466" s="180">
        <f>IF(U466="COMPARTIR",'01-Mapa de riesgo-UO'!BA467, IF(U466=0, 0,$I$6))</f>
        <v>0</v>
      </c>
      <c r="X466" s="281"/>
      <c r="Y466" s="281"/>
      <c r="Z466" s="281"/>
      <c r="AA466" s="281"/>
      <c r="AB466" s="430" t="s">
        <v>2144</v>
      </c>
    </row>
    <row r="467" spans="1:28" ht="65.25" hidden="1" customHeight="1" x14ac:dyDescent="0.2">
      <c r="A467" s="324"/>
      <c r="B467" s="332"/>
      <c r="C467" s="402"/>
      <c r="D467" s="332"/>
      <c r="E467" s="332"/>
      <c r="F467" s="332"/>
      <c r="G467" s="52" t="str">
        <f>'01-Mapa de riesgo-UO'!I468</f>
        <v>No cumplir con los estándares establecidos para la renovación del Registro Calificado</v>
      </c>
      <c r="H467" s="332"/>
      <c r="I467" s="431"/>
      <c r="J467" s="332"/>
      <c r="K467" s="424"/>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31"/>
      <c r="S467" s="434" t="s">
        <v>2493</v>
      </c>
      <c r="T467" s="434"/>
      <c r="U467" s="283" t="str">
        <f>'01-Mapa de riesgo-UO'!AW468</f>
        <v>ASUMIR</v>
      </c>
      <c r="V467" s="283">
        <f>'01-Mapa de riesgo-UO'!AX468</f>
        <v>0</v>
      </c>
      <c r="W467" s="180">
        <f>IF(U467="COMPARTIR",'01-Mapa de riesgo-UO'!BA468, IF(U467=0, 0,$I$6))</f>
        <v>0</v>
      </c>
      <c r="X467" s="281"/>
      <c r="Y467" s="281"/>
      <c r="Z467" s="281"/>
      <c r="AA467" s="281"/>
      <c r="AB467" s="430"/>
    </row>
    <row r="468" spans="1:28" ht="65.25" hidden="1" customHeight="1" x14ac:dyDescent="0.2">
      <c r="A468" s="324"/>
      <c r="B468" s="332"/>
      <c r="C468" s="402"/>
      <c r="D468" s="332"/>
      <c r="E468" s="332"/>
      <c r="F468" s="332"/>
      <c r="G468" s="52">
        <f>'01-Mapa de riesgo-UO'!I469</f>
        <v>0</v>
      </c>
      <c r="H468" s="332"/>
      <c r="I468" s="431"/>
      <c r="J468" s="332"/>
      <c r="K468" s="424"/>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31"/>
      <c r="S468" s="434" t="s">
        <v>2494</v>
      </c>
      <c r="T468" s="434"/>
      <c r="U468" s="283" t="str">
        <f>'01-Mapa de riesgo-UO'!AW469</f>
        <v>ASUMIR</v>
      </c>
      <c r="V468" s="283">
        <f>'01-Mapa de riesgo-UO'!AX469</f>
        <v>0</v>
      </c>
      <c r="W468" s="180">
        <f>IF(U468="COMPARTIR",'01-Mapa de riesgo-UO'!BA469, IF(U468=0, 0,$I$6))</f>
        <v>0</v>
      </c>
      <c r="X468" s="281"/>
      <c r="Y468" s="281"/>
      <c r="Z468" s="281"/>
      <c r="AA468" s="281"/>
      <c r="AB468" s="430"/>
    </row>
    <row r="469" spans="1:28" ht="65.25" hidden="1"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431" t="str">
        <f>'01-Mapa de riesgo-UO'!AT470</f>
        <v>MODERADO</v>
      </c>
      <c r="J469" s="332" t="str">
        <f>'01-Mapa de riesgo-UO'!AU470</f>
        <v>% de cancelación =
# de cancelaciones semestrales/ # de estudiantes matriculados semestrales</v>
      </c>
      <c r="K469" s="439">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31" t="str">
        <f>'01-Mapa de riesgo-UO'!AR470</f>
        <v>ACEPTABLE</v>
      </c>
      <c r="S469" s="434" t="s">
        <v>2495</v>
      </c>
      <c r="T469" s="434"/>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0" t="s">
        <v>2143</v>
      </c>
    </row>
    <row r="470" spans="1:28" ht="65.25" hidden="1" customHeight="1" x14ac:dyDescent="0.2">
      <c r="A470" s="324"/>
      <c r="B470" s="332"/>
      <c r="C470" s="402"/>
      <c r="D470" s="332"/>
      <c r="E470" s="332"/>
      <c r="F470" s="332"/>
      <c r="G470" s="52" t="str">
        <f>'01-Mapa de riesgo-UO'!I471</f>
        <v>Falta de habilidades y competencias fundamentales para mantenerse en la modalidad.</v>
      </c>
      <c r="H470" s="332"/>
      <c r="I470" s="431"/>
      <c r="J470" s="332"/>
      <c r="K470" s="401"/>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31"/>
      <c r="S470" s="434" t="s">
        <v>2907</v>
      </c>
      <c r="T470" s="434"/>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0"/>
    </row>
    <row r="471" spans="1:28" ht="65.25" hidden="1" customHeight="1" x14ac:dyDescent="0.2">
      <c r="A471" s="324"/>
      <c r="B471" s="332"/>
      <c r="C471" s="402"/>
      <c r="D471" s="332"/>
      <c r="E471" s="332"/>
      <c r="F471" s="332"/>
      <c r="G471" s="52" t="str">
        <f>'01-Mapa de riesgo-UO'!I472</f>
        <v>Falta de cultura en el uso del correo institucional.</v>
      </c>
      <c r="H471" s="332"/>
      <c r="I471" s="431"/>
      <c r="J471" s="332"/>
      <c r="K471" s="401"/>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31"/>
      <c r="S471" s="434" t="s">
        <v>2911</v>
      </c>
      <c r="T471" s="434"/>
      <c r="U471" s="283" t="str">
        <f>'01-Mapa de riesgo-UO'!AW472</f>
        <v>ASUMIR</v>
      </c>
      <c r="V471" s="283">
        <f>'01-Mapa de riesgo-UO'!AX472</f>
        <v>0</v>
      </c>
      <c r="W471" s="180">
        <f>IF(U471="COMPARTIR",'01-Mapa de riesgo-UO'!BA472, IF(U471=0, 0,$I$6))</f>
        <v>0</v>
      </c>
      <c r="X471" s="281"/>
      <c r="Y471" s="281"/>
      <c r="Z471" s="281"/>
      <c r="AA471" s="281"/>
      <c r="AB471" s="430"/>
    </row>
    <row r="472" spans="1:28" ht="65.2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431" t="str">
        <f>'01-Mapa de riesgo-UO'!AT473</f>
        <v>LEVE</v>
      </c>
      <c r="J472" s="332" t="str">
        <f>'01-Mapa de riesgo-UO'!AU473</f>
        <v xml:space="preserve">(No. PQRS sin responder en los tiempos establecidos durante el año / total de PQRS  recibidas durante el año)*100  </v>
      </c>
      <c r="K472" s="439">
        <v>3.0000000000000001E-3</v>
      </c>
      <c r="L472" s="434"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31" t="str">
        <f>'01-Mapa de riesgo-UO'!AR473</f>
        <v>FUERTE</v>
      </c>
      <c r="S472" s="434" t="s">
        <v>2912</v>
      </c>
      <c r="T472" s="434"/>
      <c r="U472" s="283" t="str">
        <f>'01-Mapa de riesgo-UO'!AW473</f>
        <v>ASUMIR</v>
      </c>
      <c r="V472" s="283">
        <f>'01-Mapa de riesgo-UO'!AX473</f>
        <v>0</v>
      </c>
      <c r="W472" s="180">
        <f>IF(U472="COMPARTIR",'01-Mapa de riesgo-UO'!BA473, IF(U472=0, 0,$I$6))</f>
        <v>0</v>
      </c>
      <c r="X472" s="281"/>
      <c r="Y472" s="281"/>
      <c r="Z472" s="281"/>
      <c r="AA472" s="281"/>
      <c r="AB472" s="430" t="s">
        <v>2144</v>
      </c>
    </row>
    <row r="473" spans="1:28" ht="65.2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431"/>
      <c r="J473" s="332"/>
      <c r="K473" s="401"/>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31"/>
      <c r="S473" s="434"/>
      <c r="T473" s="434"/>
      <c r="U473" s="283" t="str">
        <f>'01-Mapa de riesgo-UO'!AW474</f>
        <v>ASUMIR</v>
      </c>
      <c r="V473" s="283">
        <f>'01-Mapa de riesgo-UO'!AX474</f>
        <v>0</v>
      </c>
      <c r="W473" s="180">
        <f>IF(U473="COMPARTIR",'01-Mapa de riesgo-UO'!BA474, IF(U473=0, 0,$I$6))</f>
        <v>0</v>
      </c>
      <c r="X473" s="281"/>
      <c r="Y473" s="281"/>
      <c r="Z473" s="281"/>
      <c r="AA473" s="281"/>
      <c r="AB473" s="430"/>
    </row>
    <row r="474" spans="1:28" ht="65.25" hidden="1" customHeight="1" x14ac:dyDescent="0.2">
      <c r="A474" s="324"/>
      <c r="B474" s="332"/>
      <c r="C474" s="402"/>
      <c r="D474" s="332"/>
      <c r="E474" s="332"/>
      <c r="F474" s="332"/>
      <c r="G474" s="52">
        <f>'01-Mapa de riesgo-UO'!I475</f>
        <v>0</v>
      </c>
      <c r="H474" s="332"/>
      <c r="I474" s="431"/>
      <c r="J474" s="332"/>
      <c r="K474" s="401"/>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31"/>
      <c r="S474" s="434" t="s">
        <v>2520</v>
      </c>
      <c r="T474" s="434"/>
      <c r="U474" s="283" t="str">
        <f>'01-Mapa de riesgo-UO'!AW475</f>
        <v>ASUMIR</v>
      </c>
      <c r="V474" s="283">
        <f>'01-Mapa de riesgo-UO'!AX475</f>
        <v>0</v>
      </c>
      <c r="W474" s="180">
        <f>IF(U474="COMPARTIR",'01-Mapa de riesgo-UO'!BA475, IF(U474=0, 0,$I$6))</f>
        <v>0</v>
      </c>
      <c r="X474" s="281"/>
      <c r="Y474" s="281"/>
      <c r="Z474" s="281"/>
      <c r="AA474" s="281"/>
      <c r="AB474" s="430"/>
    </row>
    <row r="475" spans="1:28" ht="65.25"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31" t="str">
        <f>'01-Mapa de riesgo-UO'!AT476</f>
        <v>MODERADO</v>
      </c>
      <c r="J475" s="332" t="str">
        <f>'01-Mapa de riesgo-UO'!AU476</f>
        <v>(Gastos adicionales no contemplados en la vigencia / Total presupuesto Institucional de la vigencia) * 100</v>
      </c>
      <c r="K475" s="43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31" t="str">
        <f>'01-Mapa de riesgo-UO'!AR476</f>
        <v>ACEPTABLE</v>
      </c>
      <c r="S475" s="434" t="s">
        <v>2521</v>
      </c>
      <c r="T475" s="434"/>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0" t="s">
        <v>2143</v>
      </c>
    </row>
    <row r="476" spans="1:28" ht="65.2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431"/>
      <c r="J476" s="332"/>
      <c r="K476" s="401"/>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31"/>
      <c r="S476" s="434" t="s">
        <v>2522</v>
      </c>
      <c r="T476" s="434"/>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0"/>
    </row>
    <row r="477" spans="1:28" ht="65.2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431"/>
      <c r="J477" s="332"/>
      <c r="K477" s="401"/>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31"/>
      <c r="S477" s="434" t="s">
        <v>2523</v>
      </c>
      <c r="T477" s="434"/>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0"/>
    </row>
    <row r="478" spans="1:28" ht="65.25" hidden="1"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31" t="str">
        <f>'01-Mapa de riesgo-UO'!AT479</f>
        <v>LEVE</v>
      </c>
      <c r="J478" s="332" t="str">
        <f>'01-Mapa de riesgo-UO'!AU479</f>
        <v>(No. de convenios y contratatos  revisados por la VAF / Total convenios y contratos suscritos en la univesidad ) * 100</v>
      </c>
      <c r="K478" s="439">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31" t="str">
        <f>'01-Mapa de riesgo-UO'!AR479</f>
        <v>ACEPTABLE</v>
      </c>
      <c r="S478" s="434" t="s">
        <v>2913</v>
      </c>
      <c r="T478" s="434"/>
      <c r="U478" s="283" t="str">
        <f>'01-Mapa de riesgo-UO'!AW479</f>
        <v>ASUMIR</v>
      </c>
      <c r="V478" s="283">
        <f>'01-Mapa de riesgo-UO'!AX479</f>
        <v>0</v>
      </c>
      <c r="W478" s="180">
        <f>IF(U478="COMPARTIR",'01-Mapa de riesgo-UO'!BA479, IF(U478=0, 0,$I$6))</f>
        <v>0</v>
      </c>
      <c r="X478" s="281"/>
      <c r="Y478" s="281"/>
      <c r="Z478" s="281"/>
      <c r="AA478" s="281"/>
      <c r="AB478" s="430" t="s">
        <v>2144</v>
      </c>
    </row>
    <row r="479" spans="1:28" ht="65.25" hidden="1" customHeight="1" x14ac:dyDescent="0.2">
      <c r="A479" s="324"/>
      <c r="B479" s="332"/>
      <c r="C479" s="402"/>
      <c r="D479" s="332"/>
      <c r="E479" s="332"/>
      <c r="F479" s="332"/>
      <c r="G479" s="52" t="str">
        <f>'01-Mapa de riesgo-UO'!I480</f>
        <v>Entrega inoportuna de la información por parte del proponente.</v>
      </c>
      <c r="H479" s="332"/>
      <c r="I479" s="431"/>
      <c r="J479" s="332"/>
      <c r="K479" s="401"/>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31"/>
      <c r="S479" s="434"/>
      <c r="T479" s="434"/>
      <c r="U479" s="283" t="str">
        <f>'01-Mapa de riesgo-UO'!AW480</f>
        <v>ASUMIR</v>
      </c>
      <c r="V479" s="283">
        <f>'01-Mapa de riesgo-UO'!AX480</f>
        <v>0</v>
      </c>
      <c r="W479" s="180">
        <f>IF(U479="COMPARTIR",'01-Mapa de riesgo-UO'!BA480, IF(U479=0, 0,$I$6))</f>
        <v>0</v>
      </c>
      <c r="X479" s="281"/>
      <c r="Y479" s="281"/>
      <c r="Z479" s="281"/>
      <c r="AA479" s="281"/>
      <c r="AB479" s="430"/>
    </row>
    <row r="480" spans="1:28" ht="65.2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431"/>
      <c r="J480" s="332"/>
      <c r="K480" s="401"/>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31"/>
      <c r="S480" s="434" t="s">
        <v>2525</v>
      </c>
      <c r="T480" s="434"/>
      <c r="U480" s="283" t="str">
        <f>'01-Mapa de riesgo-UO'!AW481</f>
        <v>ASUMIR</v>
      </c>
      <c r="V480" s="283">
        <f>'01-Mapa de riesgo-UO'!AX481</f>
        <v>0</v>
      </c>
      <c r="W480" s="180">
        <f>IF(U480="COMPARTIR",'01-Mapa de riesgo-UO'!BA481, IF(U480=0, 0,$I$6))</f>
        <v>0</v>
      </c>
      <c r="X480" s="281"/>
      <c r="Y480" s="281"/>
      <c r="Z480" s="281"/>
      <c r="AA480" s="281"/>
      <c r="AB480" s="430"/>
    </row>
    <row r="481" spans="1:28" ht="65.2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431" t="str">
        <f>'01-Mapa de riesgo-UO'!AT482</f>
        <v>LEVE</v>
      </c>
      <c r="J481" s="332" t="str">
        <f>'01-Mapa de riesgo-UO'!AU482</f>
        <v># de veces que se detecte y se denuncie</v>
      </c>
      <c r="K481" s="43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31" t="str">
        <f>'01-Mapa de riesgo-UO'!AR482</f>
        <v>ACEPTABLE</v>
      </c>
      <c r="S481" s="434"/>
      <c r="T481" s="434"/>
      <c r="U481" s="283" t="str">
        <f>'01-Mapa de riesgo-UO'!AW482</f>
        <v>ASUMIR</v>
      </c>
      <c r="V481" s="283">
        <f>'01-Mapa de riesgo-UO'!AX482</f>
        <v>0</v>
      </c>
      <c r="W481" s="180">
        <f>IF(U481="COMPARTIR",'01-Mapa de riesgo-UO'!BA482, IF(U481=0, 0,$I$6))</f>
        <v>0</v>
      </c>
      <c r="X481" s="281"/>
      <c r="Y481" s="281"/>
      <c r="Z481" s="281"/>
      <c r="AA481" s="281"/>
      <c r="AB481" s="430" t="s">
        <v>2144</v>
      </c>
    </row>
    <row r="482" spans="1:28" ht="65.25" hidden="1" customHeight="1" x14ac:dyDescent="0.2">
      <c r="A482" s="324"/>
      <c r="B482" s="332"/>
      <c r="C482" s="402"/>
      <c r="D482" s="332"/>
      <c r="E482" s="332"/>
      <c r="F482" s="332"/>
      <c r="G482" s="52">
        <f>'01-Mapa de riesgo-UO'!I483</f>
        <v>0</v>
      </c>
      <c r="H482" s="332"/>
      <c r="I482" s="431"/>
      <c r="J482" s="332"/>
      <c r="K482" s="401"/>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31"/>
      <c r="S482" s="434"/>
      <c r="T482" s="434"/>
      <c r="U482" s="283" t="str">
        <f>'01-Mapa de riesgo-UO'!AW483</f>
        <v>ASUMIR</v>
      </c>
      <c r="V482" s="283">
        <f>'01-Mapa de riesgo-UO'!AX483</f>
        <v>0</v>
      </c>
      <c r="W482" s="180">
        <f>IF(U482="COMPARTIR",'01-Mapa de riesgo-UO'!BA483, IF(U482=0, 0,$I$6))</f>
        <v>0</v>
      </c>
      <c r="X482" s="281"/>
      <c r="Y482" s="281"/>
      <c r="Z482" s="281"/>
      <c r="AA482" s="281"/>
      <c r="AB482" s="430"/>
    </row>
    <row r="483" spans="1:28" ht="65.25" hidden="1" customHeight="1" x14ac:dyDescent="0.2">
      <c r="A483" s="324"/>
      <c r="B483" s="332"/>
      <c r="C483" s="402"/>
      <c r="D483" s="332"/>
      <c r="E483" s="332"/>
      <c r="F483" s="332"/>
      <c r="G483" s="52">
        <f>'01-Mapa de riesgo-UO'!I484</f>
        <v>0</v>
      </c>
      <c r="H483" s="332"/>
      <c r="I483" s="431"/>
      <c r="J483" s="332"/>
      <c r="K483" s="401"/>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31"/>
      <c r="S483" s="434" t="s">
        <v>2914</v>
      </c>
      <c r="T483" s="434"/>
      <c r="U483" s="283" t="str">
        <f>'01-Mapa de riesgo-UO'!AW484</f>
        <v>ASUMIR</v>
      </c>
      <c r="V483" s="283">
        <f>'01-Mapa de riesgo-UO'!AX484</f>
        <v>0</v>
      </c>
      <c r="W483" s="180">
        <f>IF(U483="COMPARTIR",'01-Mapa de riesgo-UO'!BA484, IF(U483=0, 0,$I$6))</f>
        <v>0</v>
      </c>
      <c r="X483" s="281"/>
      <c r="Y483" s="281"/>
      <c r="Z483" s="281"/>
      <c r="AA483" s="281"/>
      <c r="AB483" s="430"/>
    </row>
    <row r="484" spans="1:28" ht="65.2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431" t="str">
        <f>'01-Mapa de riesgo-UO'!AT485</f>
        <v>LEVE</v>
      </c>
      <c r="J484" s="332" t="str">
        <f>'01-Mapa de riesgo-UO'!AU485</f>
        <v># de pérdidas parciales de la información</v>
      </c>
      <c r="K484" s="43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31" t="str">
        <f>'01-Mapa de riesgo-UO'!AR485</f>
        <v>FUERTE</v>
      </c>
      <c r="S484" s="434" t="s">
        <v>2527</v>
      </c>
      <c r="T484" s="434"/>
      <c r="U484" s="283" t="str">
        <f>'01-Mapa de riesgo-UO'!AW485</f>
        <v>ASUMIR</v>
      </c>
      <c r="V484" s="283">
        <f>'01-Mapa de riesgo-UO'!AX485</f>
        <v>0</v>
      </c>
      <c r="W484" s="180">
        <f>IF(U484="COMPARTIR",'01-Mapa de riesgo-UO'!BA485, IF(U484=0, 0,$I$6))</f>
        <v>0</v>
      </c>
      <c r="X484" s="281"/>
      <c r="Y484" s="281"/>
      <c r="Z484" s="281"/>
      <c r="AA484" s="281"/>
      <c r="AB484" s="430" t="s">
        <v>2144</v>
      </c>
    </row>
    <row r="485" spans="1:28" ht="65.2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431"/>
      <c r="J485" s="332"/>
      <c r="K485" s="401"/>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31"/>
      <c r="S485" s="434" t="s">
        <v>2527</v>
      </c>
      <c r="T485" s="434"/>
      <c r="U485" s="283" t="str">
        <f>'01-Mapa de riesgo-UO'!AW486</f>
        <v>ASUMIR</v>
      </c>
      <c r="V485" s="283">
        <f>'01-Mapa de riesgo-UO'!AX486</f>
        <v>0</v>
      </c>
      <c r="W485" s="180">
        <f>IF(U485="COMPARTIR",'01-Mapa de riesgo-UO'!BA486, IF(U485=0, 0,$I$6))</f>
        <v>0</v>
      </c>
      <c r="X485" s="281"/>
      <c r="Y485" s="281"/>
      <c r="Z485" s="281"/>
      <c r="AA485" s="281"/>
      <c r="AB485" s="430"/>
    </row>
    <row r="486" spans="1:28" ht="65.25" hidden="1" customHeight="1" x14ac:dyDescent="0.2">
      <c r="A486" s="324"/>
      <c r="B486" s="332"/>
      <c r="C486" s="402"/>
      <c r="D486" s="332"/>
      <c r="E486" s="332"/>
      <c r="F486" s="332"/>
      <c r="G486" s="52" t="str">
        <f>'01-Mapa de riesgo-UO'!I487</f>
        <v>Daño de los equipos y documentación por riesgos biológicos.</v>
      </c>
      <c r="H486" s="332"/>
      <c r="I486" s="431"/>
      <c r="J486" s="332"/>
      <c r="K486" s="401"/>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31"/>
      <c r="S486" s="399" t="s">
        <v>2915</v>
      </c>
      <c r="T486" s="399"/>
      <c r="U486" s="283" t="str">
        <f>'01-Mapa de riesgo-UO'!AW487</f>
        <v>ASUMIR</v>
      </c>
      <c r="V486" s="283">
        <f>'01-Mapa de riesgo-UO'!AX487</f>
        <v>0</v>
      </c>
      <c r="W486" s="180">
        <f>IF(U486="COMPARTIR",'01-Mapa de riesgo-UO'!BA487, IF(U486=0, 0,$I$6))</f>
        <v>0</v>
      </c>
      <c r="X486" s="281"/>
      <c r="Y486" s="281"/>
      <c r="Z486" s="281"/>
      <c r="AA486" s="281"/>
      <c r="AB486" s="430"/>
    </row>
    <row r="487" spans="1:28" ht="65.25" hidden="1"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431" t="str">
        <f>'01-Mapa de riesgo-UO'!AT488</f>
        <v>LEVE</v>
      </c>
      <c r="J487" s="332" t="str">
        <f>'01-Mapa de riesgo-UO'!AU488</f>
        <v>No. De eventos antrópicos o naturales que causaron afectación al área boscosa en la vigencia</v>
      </c>
      <c r="K487" s="401">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31"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0" t="s">
        <v>2144</v>
      </c>
    </row>
    <row r="488" spans="1:28" ht="65.25" hidden="1" customHeight="1" x14ac:dyDescent="0.2">
      <c r="A488" s="324"/>
      <c r="B488" s="332"/>
      <c r="C488" s="402"/>
      <c r="D488" s="332"/>
      <c r="E488" s="332"/>
      <c r="F488" s="332"/>
      <c r="G488" s="52" t="str">
        <f>'01-Mapa de riesgo-UO'!I489</f>
        <v>Falta de cultura ciudadana para el cuidado ambiental</v>
      </c>
      <c r="H488" s="332"/>
      <c r="I488" s="431"/>
      <c r="J488" s="332"/>
      <c r="K488" s="401"/>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31"/>
      <c r="S488" s="399" t="s">
        <v>2917</v>
      </c>
      <c r="T488" s="399"/>
      <c r="U488" s="283" t="str">
        <f>'01-Mapa de riesgo-UO'!AW489</f>
        <v>ASUMIR</v>
      </c>
      <c r="V488" s="283">
        <f>'01-Mapa de riesgo-UO'!AX489</f>
        <v>0</v>
      </c>
      <c r="W488" s="180">
        <f>IF(U488="COMPARTIR",'01-Mapa de riesgo-UO'!BA489, IF(U488=0, 0,$I$6))</f>
        <v>0</v>
      </c>
      <c r="X488" s="281"/>
      <c r="Y488" s="281"/>
      <c r="Z488" s="281"/>
      <c r="AA488" s="281"/>
      <c r="AB488" s="430"/>
    </row>
    <row r="489" spans="1:28" ht="65.25" hidden="1" customHeight="1" x14ac:dyDescent="0.2">
      <c r="A489" s="324"/>
      <c r="B489" s="332"/>
      <c r="C489" s="402"/>
      <c r="D489" s="332"/>
      <c r="E489" s="332"/>
      <c r="F489" s="332"/>
      <c r="G489" s="52" t="str">
        <f>'01-Mapa de riesgo-UO'!I490</f>
        <v>Vulnerabilidad a eventos naturales</v>
      </c>
      <c r="H489" s="332"/>
      <c r="I489" s="431"/>
      <c r="J489" s="332"/>
      <c r="K489" s="401"/>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31"/>
      <c r="S489" s="399"/>
      <c r="T489" s="399"/>
      <c r="U489" s="283" t="str">
        <f>'01-Mapa de riesgo-UO'!AW490</f>
        <v>ASUMIR</v>
      </c>
      <c r="V489" s="283">
        <f>'01-Mapa de riesgo-UO'!AX490</f>
        <v>0</v>
      </c>
      <c r="W489" s="180">
        <f>IF(U489="COMPARTIR",'01-Mapa de riesgo-UO'!BA490, IF(U489=0, 0,$I$6))</f>
        <v>0</v>
      </c>
      <c r="X489" s="281"/>
      <c r="Y489" s="281"/>
      <c r="Z489" s="281"/>
      <c r="AA489" s="281"/>
      <c r="AB489" s="430"/>
    </row>
    <row r="490" spans="1:28" ht="65.2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431" t="str">
        <f>'01-Mapa de riesgo-UO'!AT491</f>
        <v>GRAVE</v>
      </c>
      <c r="J490" s="332" t="str">
        <f>'01-Mapa de riesgo-UO'!AU491</f>
        <v>(No. de items de la autoevaluación que cumplen con los estandares de habilitación / Total de items de la autoevaluación de habilitación) * 100</v>
      </c>
      <c r="K490" s="433">
        <v>100</v>
      </c>
      <c r="L490" s="434"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31" t="str">
        <f>'01-Mapa de riesgo-UO'!AR491</f>
        <v>ACEPTABLE</v>
      </c>
      <c r="S490" s="434" t="s">
        <v>2923</v>
      </c>
      <c r="T490" s="434"/>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37" t="s">
        <v>2143</v>
      </c>
    </row>
    <row r="491" spans="1:28" ht="65.2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431"/>
      <c r="J491" s="332"/>
      <c r="K491" s="401"/>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31"/>
      <c r="S491" s="434" t="s">
        <v>2924</v>
      </c>
      <c r="T491" s="434"/>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38"/>
    </row>
    <row r="492" spans="1:28" ht="65.25" hidden="1" customHeight="1" x14ac:dyDescent="0.2">
      <c r="A492" s="324"/>
      <c r="B492" s="332"/>
      <c r="C492" s="402"/>
      <c r="D492" s="332"/>
      <c r="E492" s="332"/>
      <c r="F492" s="332"/>
      <c r="G492" s="52" t="str">
        <f>'01-Mapa de riesgo-UO'!I493</f>
        <v>Construcción de CAT institucional para el acopio de residuos postconsumo institucionales</v>
      </c>
      <c r="H492" s="332"/>
      <c r="I492" s="431"/>
      <c r="J492" s="332"/>
      <c r="K492" s="401"/>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31"/>
      <c r="S492" s="434" t="s">
        <v>2925</v>
      </c>
      <c r="T492" s="434"/>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38"/>
    </row>
    <row r="493" spans="1:28" ht="65.2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431" t="str">
        <f>'01-Mapa de riesgo-UO'!AT494</f>
        <v>MODERADO</v>
      </c>
      <c r="J493" s="332" t="str">
        <f>'01-Mapa de riesgo-UO'!AU494</f>
        <v>Promedio del numeros de días pasados para entrega de cada uno de los apoyos socioeconómicos socioeconómicos ofertados a través del sistema de solicitudes</v>
      </c>
      <c r="K493" s="43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31" t="str">
        <f>'01-Mapa de riesgo-UO'!AR494</f>
        <v>ACEPTABLE</v>
      </c>
      <c r="S493" s="434" t="s">
        <v>2926</v>
      </c>
      <c r="T493" s="434"/>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37" t="s">
        <v>2149</v>
      </c>
    </row>
    <row r="494" spans="1:28" ht="65.2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431"/>
      <c r="J494" s="332"/>
      <c r="K494" s="401"/>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31"/>
      <c r="S494" s="434" t="s">
        <v>2927</v>
      </c>
      <c r="T494" s="434"/>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38"/>
    </row>
    <row r="495" spans="1:28" ht="65.2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431"/>
      <c r="J495" s="332"/>
      <c r="K495" s="401"/>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31"/>
      <c r="S495" s="434" t="s">
        <v>2928</v>
      </c>
      <c r="T495" s="434"/>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38"/>
    </row>
    <row r="496" spans="1:28" ht="65.2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431" t="str">
        <f>'01-Mapa de riesgo-UO'!AT497</f>
        <v>MODERADO</v>
      </c>
      <c r="J496" s="332" t="str">
        <f>'01-Mapa de riesgo-UO'!AU497</f>
        <v>No. de inconformidades en el servicio / No. De servicios y contratos programados x 100</v>
      </c>
      <c r="K496" s="436">
        <v>6.7000000000000002E-4</v>
      </c>
      <c r="L496" s="434"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31" t="str">
        <f>'01-Mapa de riesgo-UO'!AR497</f>
        <v>ACEPTABLE</v>
      </c>
      <c r="S496" s="434" t="s">
        <v>2938</v>
      </c>
      <c r="T496" s="434"/>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0" t="s">
        <v>2144</v>
      </c>
    </row>
    <row r="497" spans="1:28" ht="65.25" hidden="1" customHeight="1" x14ac:dyDescent="0.2">
      <c r="A497" s="324"/>
      <c r="B497" s="332"/>
      <c r="C497" s="402"/>
      <c r="D497" s="332"/>
      <c r="E497" s="332"/>
      <c r="F497" s="332"/>
      <c r="G497" s="52" t="str">
        <f>'01-Mapa de riesgo-UO'!I498</f>
        <v>No cumplimiento de los cronogramas establecidos en la contratación de obras y servicios</v>
      </c>
      <c r="H497" s="332"/>
      <c r="I497" s="431"/>
      <c r="J497" s="332"/>
      <c r="K497" s="401"/>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31"/>
      <c r="S497" s="434" t="s">
        <v>2603</v>
      </c>
      <c r="T497" s="434"/>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0"/>
    </row>
    <row r="498" spans="1:28" ht="65.2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431"/>
      <c r="J498" s="332"/>
      <c r="K498" s="401"/>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31"/>
      <c r="S498" s="434" t="s">
        <v>2939</v>
      </c>
      <c r="T498" s="434"/>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0"/>
    </row>
    <row r="499" spans="1:28" ht="65.2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431" t="str">
        <f>'01-Mapa de riesgo-UO'!AT500</f>
        <v>LEVE</v>
      </c>
      <c r="J499" s="332" t="str">
        <f>'01-Mapa de riesgo-UO'!AU500</f>
        <v>Número de facturas pagadas fuera de las fechas establecidas por el proveedor.</v>
      </c>
      <c r="K499" s="43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31" t="str">
        <f>'01-Mapa de riesgo-UO'!AR500</f>
        <v>FUERTE</v>
      </c>
      <c r="S499" s="434" t="s">
        <v>2605</v>
      </c>
      <c r="T499" s="434"/>
      <c r="U499" s="283" t="str">
        <f>'01-Mapa de riesgo-UO'!AW500</f>
        <v>ASUMIR</v>
      </c>
      <c r="V499" s="283">
        <f>'01-Mapa de riesgo-UO'!AX500</f>
        <v>0</v>
      </c>
      <c r="W499" s="180">
        <f>IF(U499="COMPARTIR",'01-Mapa de riesgo-UO'!BA500, IF(U499=0, 0,$I$6))</f>
        <v>0</v>
      </c>
      <c r="X499" s="281"/>
      <c r="Y499" s="286" t="s">
        <v>2940</v>
      </c>
      <c r="Z499" s="281" t="s">
        <v>559</v>
      </c>
      <c r="AA499" s="281"/>
      <c r="AB499" s="430" t="s">
        <v>2143</v>
      </c>
    </row>
    <row r="500" spans="1:28" ht="65.25" hidden="1" customHeight="1" x14ac:dyDescent="0.2">
      <c r="A500" s="324"/>
      <c r="B500" s="332"/>
      <c r="C500" s="402"/>
      <c r="D500" s="332"/>
      <c r="E500" s="332"/>
      <c r="F500" s="332"/>
      <c r="G500" s="52" t="str">
        <f>'01-Mapa de riesgo-UO'!I501</f>
        <v>Falta de seguimiento al tramite de pago a proveedores.</v>
      </c>
      <c r="H500" s="332"/>
      <c r="I500" s="431"/>
      <c r="J500" s="332"/>
      <c r="K500" s="401"/>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31"/>
      <c r="S500" s="434" t="s">
        <v>2606</v>
      </c>
      <c r="T500" s="434"/>
      <c r="U500" s="283" t="str">
        <f>'01-Mapa de riesgo-UO'!AW501</f>
        <v>ASUMIR</v>
      </c>
      <c r="V500" s="283">
        <f>'01-Mapa de riesgo-UO'!AX501</f>
        <v>0</v>
      </c>
      <c r="W500" s="180">
        <f>IF(U500="COMPARTIR",'01-Mapa de riesgo-UO'!BA501, IF(U500=0, 0,$I$6))</f>
        <v>0</v>
      </c>
      <c r="X500" s="281"/>
      <c r="Y500" s="286" t="s">
        <v>2941</v>
      </c>
      <c r="Z500" s="281" t="s">
        <v>559</v>
      </c>
      <c r="AA500" s="281"/>
      <c r="AB500" s="430"/>
    </row>
    <row r="501" spans="1:28" ht="65.2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431"/>
      <c r="J501" s="332"/>
      <c r="K501" s="401"/>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31"/>
      <c r="S501" s="434" t="s">
        <v>2607</v>
      </c>
      <c r="T501" s="434"/>
      <c r="U501" s="283" t="str">
        <f>'01-Mapa de riesgo-UO'!AW502</f>
        <v>ASUMIR</v>
      </c>
      <c r="V501" s="283">
        <f>'01-Mapa de riesgo-UO'!AX502</f>
        <v>0</v>
      </c>
      <c r="W501" s="180">
        <f>IF(U501="COMPARTIR",'01-Mapa de riesgo-UO'!BA502, IF(U501=0, 0,$I$6))</f>
        <v>0</v>
      </c>
      <c r="X501" s="281"/>
      <c r="Y501" s="286" t="s">
        <v>2942</v>
      </c>
      <c r="Z501" s="281" t="s">
        <v>559</v>
      </c>
      <c r="AA501" s="281"/>
      <c r="AB501" s="430"/>
    </row>
    <row r="502" spans="1:28" ht="65.2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431" t="str">
        <f>'01-Mapa de riesgo-UO'!AT503</f>
        <v>LEVE</v>
      </c>
      <c r="J502" s="332" t="str">
        <f>'01-Mapa de riesgo-UO'!AU503</f>
        <v>Número de veces que se suspenden las actividades académicas o administrativas por agotamiento de las reservas de agua durante la vigencia en actividades no programadas</v>
      </c>
      <c r="K502" s="435">
        <v>0</v>
      </c>
      <c r="L502" s="434"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31" t="str">
        <f>'01-Mapa de riesgo-UO'!AR503</f>
        <v>ACEPTABLE</v>
      </c>
      <c r="S502" s="434" t="s">
        <v>2608</v>
      </c>
      <c r="T502" s="434"/>
      <c r="U502" s="283" t="str">
        <f>'01-Mapa de riesgo-UO'!AW503</f>
        <v>ASUMIR</v>
      </c>
      <c r="V502" s="283">
        <f>'01-Mapa de riesgo-UO'!AX503</f>
        <v>0</v>
      </c>
      <c r="W502" s="180">
        <f>IF(U502="COMPARTIR",'01-Mapa de riesgo-UO'!BA503, IF(U502=0, 0,$I$6))</f>
        <v>0</v>
      </c>
      <c r="X502" s="281"/>
      <c r="Y502" s="281"/>
      <c r="Z502" s="281"/>
      <c r="AA502" s="281"/>
      <c r="AB502" s="430" t="s">
        <v>2144</v>
      </c>
    </row>
    <row r="503" spans="1:28" ht="65.2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431"/>
      <c r="J503" s="332"/>
      <c r="K503" s="401"/>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31"/>
      <c r="S503" s="434" t="s">
        <v>2609</v>
      </c>
      <c r="T503" s="434"/>
      <c r="U503" s="283" t="str">
        <f>'01-Mapa de riesgo-UO'!AW504</f>
        <v>ASUMIR</v>
      </c>
      <c r="V503" s="283">
        <f>'01-Mapa de riesgo-UO'!AX504</f>
        <v>0</v>
      </c>
      <c r="W503" s="180">
        <f>IF(U503="COMPARTIR",'01-Mapa de riesgo-UO'!BA504, IF(U503=0, 0,$I$6))</f>
        <v>0</v>
      </c>
      <c r="X503" s="281"/>
      <c r="Y503" s="281"/>
      <c r="Z503" s="281"/>
      <c r="AA503" s="281"/>
      <c r="AB503" s="430"/>
    </row>
    <row r="504" spans="1:28" ht="65.2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431"/>
      <c r="J504" s="332"/>
      <c r="K504" s="401"/>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31"/>
      <c r="S504" s="434" t="s">
        <v>2610</v>
      </c>
      <c r="T504" s="434"/>
      <c r="U504" s="283" t="str">
        <f>'01-Mapa de riesgo-UO'!AW505</f>
        <v>ASUMIR</v>
      </c>
      <c r="V504" s="283">
        <f>'01-Mapa de riesgo-UO'!AX505</f>
        <v>0</v>
      </c>
      <c r="W504" s="180">
        <f>IF(U504="COMPARTIR",'01-Mapa de riesgo-UO'!BA505, IF(U504=0, 0,$I$6))</f>
        <v>0</v>
      </c>
      <c r="X504" s="281"/>
      <c r="Y504" s="281"/>
      <c r="Z504" s="281"/>
      <c r="AA504" s="281"/>
      <c r="AB504" s="430"/>
    </row>
    <row r="505" spans="1:28" ht="65.2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431" t="str">
        <f>'01-Mapa de riesgo-UO'!AT506</f>
        <v>MODERADO</v>
      </c>
      <c r="J505" s="332" t="str">
        <f>'01-Mapa de riesgo-UO'!AU506</f>
        <v>No de Investigadores no reconocidos por MinCiencias</v>
      </c>
      <c r="K505" s="401">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31"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0" t="s">
        <v>2143</v>
      </c>
    </row>
    <row r="506" spans="1:28" ht="65.2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431"/>
      <c r="J506" s="332"/>
      <c r="K506" s="401"/>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31"/>
      <c r="S506" s="399" t="s">
        <v>2536</v>
      </c>
      <c r="T506" s="399"/>
      <c r="U506" s="283">
        <f>'01-Mapa de riesgo-UO'!AW507</f>
        <v>0</v>
      </c>
      <c r="V506" s="283">
        <f>'01-Mapa de riesgo-UO'!AX507</f>
        <v>0</v>
      </c>
      <c r="W506" s="180">
        <f>IF(U506="COMPARTIR",'01-Mapa de riesgo-UO'!BA507, IF(U506=0, 0,$I$6))</f>
        <v>0</v>
      </c>
      <c r="X506" s="281"/>
      <c r="Y506" s="281"/>
      <c r="Z506" s="281"/>
      <c r="AA506" s="281"/>
      <c r="AB506" s="430"/>
    </row>
    <row r="507" spans="1:28" ht="65.2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431"/>
      <c r="J507" s="332"/>
      <c r="K507" s="401"/>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31"/>
      <c r="S507" s="399" t="s">
        <v>2537</v>
      </c>
      <c r="T507" s="399"/>
      <c r="U507" s="283">
        <f>'01-Mapa de riesgo-UO'!AW508</f>
        <v>0</v>
      </c>
      <c r="V507" s="283">
        <f>'01-Mapa de riesgo-UO'!AX508</f>
        <v>0</v>
      </c>
      <c r="W507" s="180">
        <f>IF(U507="COMPARTIR",'01-Mapa de riesgo-UO'!BA508, IF(U507=0, 0,$I$6))</f>
        <v>0</v>
      </c>
      <c r="X507" s="281"/>
      <c r="Y507" s="281"/>
      <c r="Z507" s="281"/>
      <c r="AA507" s="281"/>
      <c r="AB507" s="430"/>
    </row>
    <row r="508" spans="1:28" ht="65.25" hidden="1"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431"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33">
        <f>13/12</f>
        <v>1.0833333333333333</v>
      </c>
      <c r="L508" s="432"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31" t="str">
        <f>'01-Mapa de riesgo-UO'!AR509</f>
        <v>ACEPTABLE</v>
      </c>
      <c r="S508" s="432" t="s">
        <v>2653</v>
      </c>
      <c r="T508" s="432"/>
      <c r="U508" s="283" t="str">
        <f>'01-Mapa de riesgo-UO'!AW509</f>
        <v>ASUMIR</v>
      </c>
      <c r="V508" s="283">
        <f>'01-Mapa de riesgo-UO'!AX509</f>
        <v>0</v>
      </c>
      <c r="W508" s="180">
        <f>IF(U508="COMPARTIR",'01-Mapa de riesgo-UO'!BA509, IF(U508=0, 0,$I$6))</f>
        <v>0</v>
      </c>
      <c r="X508" s="281"/>
      <c r="Y508" s="281"/>
      <c r="Z508" s="281"/>
      <c r="AA508" s="281"/>
      <c r="AB508" s="430" t="s">
        <v>2144</v>
      </c>
    </row>
    <row r="509" spans="1:28" ht="65.25" hidden="1" customHeight="1" x14ac:dyDescent="0.2">
      <c r="A509" s="324"/>
      <c r="B509" s="332"/>
      <c r="C509" s="402"/>
      <c r="D509" s="332"/>
      <c r="E509" s="332"/>
      <c r="F509" s="332"/>
      <c r="G509" s="52">
        <f>'01-Mapa de riesgo-UO'!I510</f>
        <v>0</v>
      </c>
      <c r="H509" s="332"/>
      <c r="I509" s="431"/>
      <c r="J509" s="332"/>
      <c r="K509" s="401"/>
      <c r="L509" s="400"/>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31"/>
      <c r="S509" s="399"/>
      <c r="T509" s="399"/>
      <c r="U509" s="283" t="str">
        <f>'01-Mapa de riesgo-UO'!AW510</f>
        <v>ASUMIR</v>
      </c>
      <c r="V509" s="283">
        <f>'01-Mapa de riesgo-UO'!AX510</f>
        <v>0</v>
      </c>
      <c r="W509" s="180">
        <f>IF(U509="COMPARTIR",'01-Mapa de riesgo-UO'!BA510, IF(U509=0, 0,$I$6))</f>
        <v>0</v>
      </c>
      <c r="X509" s="281"/>
      <c r="Y509" s="281"/>
      <c r="Z509" s="281"/>
      <c r="AA509" s="281"/>
      <c r="AB509" s="430"/>
    </row>
    <row r="510" spans="1:28" ht="65.25" hidden="1" customHeight="1" x14ac:dyDescent="0.2">
      <c r="A510" s="324"/>
      <c r="B510" s="332"/>
      <c r="C510" s="402"/>
      <c r="D510" s="332"/>
      <c r="E510" s="332"/>
      <c r="F510" s="332"/>
      <c r="G510" s="52">
        <f>'01-Mapa de riesgo-UO'!I511</f>
        <v>0</v>
      </c>
      <c r="H510" s="332"/>
      <c r="I510" s="431"/>
      <c r="J510" s="332"/>
      <c r="K510" s="401"/>
      <c r="L510" s="400"/>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31"/>
      <c r="S510" s="399"/>
      <c r="T510" s="399"/>
      <c r="U510" s="283" t="str">
        <f>'01-Mapa de riesgo-UO'!AW511</f>
        <v>ASUMIR</v>
      </c>
      <c r="V510" s="283">
        <f>'01-Mapa de riesgo-UO'!AX511</f>
        <v>0</v>
      </c>
      <c r="W510" s="180">
        <f>IF(U510="COMPARTIR",'01-Mapa de riesgo-UO'!BA511, IF(U510=0, 0,$I$6))</f>
        <v>0</v>
      </c>
      <c r="X510" s="281"/>
      <c r="Y510" s="281"/>
      <c r="Z510" s="281"/>
      <c r="AA510" s="281"/>
      <c r="AB510" s="430"/>
    </row>
    <row r="511" spans="1:28" ht="65.2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431" t="str">
        <f>'01-Mapa de riesgo-UO'!AT512</f>
        <v>LEVE</v>
      </c>
      <c r="J511" s="332" t="str">
        <f>'01-Mapa de riesgo-UO'!AU512</f>
        <v>Índice de variación de actividades de extensión: No de Actividades de Extensión por modalidades año 2024 / No de Actividades de Extensión por modalidades año 2023</v>
      </c>
      <c r="K511" s="43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31" t="str">
        <f>'01-Mapa de riesgo-UO'!AR512</f>
        <v>ACEPTABLE</v>
      </c>
      <c r="S511" s="432" t="s">
        <v>2654</v>
      </c>
      <c r="T511" s="432"/>
      <c r="U511" s="283" t="str">
        <f>'01-Mapa de riesgo-UO'!AW512</f>
        <v>ASUMIR</v>
      </c>
      <c r="V511" s="283">
        <f>'01-Mapa de riesgo-UO'!AX512</f>
        <v>0</v>
      </c>
      <c r="W511" s="180">
        <f>IF(U511="COMPARTIR",'01-Mapa de riesgo-UO'!BA512, IF(U511=0, 0,$I$6))</f>
        <v>0</v>
      </c>
      <c r="X511" s="281"/>
      <c r="Y511" s="281"/>
      <c r="Z511" s="281"/>
      <c r="AA511" s="281"/>
      <c r="AB511" s="430" t="s">
        <v>2143</v>
      </c>
    </row>
    <row r="512" spans="1:28" ht="65.25" hidden="1" customHeight="1" x14ac:dyDescent="0.2">
      <c r="A512" s="324"/>
      <c r="B512" s="332"/>
      <c r="C512" s="402"/>
      <c r="D512" s="332"/>
      <c r="E512" s="332"/>
      <c r="F512" s="332"/>
      <c r="G512" s="52">
        <f>'01-Mapa de riesgo-UO'!I513</f>
        <v>0</v>
      </c>
      <c r="H512" s="332"/>
      <c r="I512" s="431"/>
      <c r="J512" s="332"/>
      <c r="K512" s="401"/>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31"/>
      <c r="S512" s="432" t="s">
        <v>2655</v>
      </c>
      <c r="T512" s="432"/>
      <c r="U512" s="283" t="str">
        <f>'01-Mapa de riesgo-UO'!AW513</f>
        <v>ASUMIR</v>
      </c>
      <c r="V512" s="283">
        <f>'01-Mapa de riesgo-UO'!AX513</f>
        <v>0</v>
      </c>
      <c r="W512" s="180">
        <f>IF(U512="COMPARTIR",'01-Mapa de riesgo-UO'!BA513, IF(U512=0, 0,$I$6))</f>
        <v>0</v>
      </c>
      <c r="X512" s="281"/>
      <c r="Y512" s="281"/>
      <c r="Z512" s="281"/>
      <c r="AA512" s="281"/>
      <c r="AB512" s="430"/>
    </row>
    <row r="513" spans="1:28" ht="65.25" hidden="1" customHeight="1" x14ac:dyDescent="0.2">
      <c r="A513" s="324"/>
      <c r="B513" s="332"/>
      <c r="C513" s="402"/>
      <c r="D513" s="332"/>
      <c r="E513" s="332"/>
      <c r="F513" s="332"/>
      <c r="G513" s="52">
        <f>'01-Mapa de riesgo-UO'!I514</f>
        <v>0</v>
      </c>
      <c r="H513" s="332"/>
      <c r="I513" s="431"/>
      <c r="J513" s="332"/>
      <c r="K513" s="401"/>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31"/>
      <c r="S513" s="432" t="s">
        <v>2656</v>
      </c>
      <c r="T513" s="432"/>
      <c r="U513" s="283" t="str">
        <f>'01-Mapa de riesgo-UO'!AW514</f>
        <v>ASUMIR</v>
      </c>
      <c r="V513" s="283">
        <f>'01-Mapa de riesgo-UO'!AX514</f>
        <v>0</v>
      </c>
      <c r="W513" s="180">
        <f>IF(U513="COMPARTIR",'01-Mapa de riesgo-UO'!BA514, IF(U513=0, 0,$I$6))</f>
        <v>0</v>
      </c>
      <c r="X513" s="281"/>
      <c r="Y513" s="281"/>
      <c r="Z513" s="281"/>
      <c r="AA513" s="281"/>
      <c r="AB513" s="430"/>
    </row>
    <row r="514" spans="1:28" ht="65.2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31"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31"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0" t="s">
        <v>2149</v>
      </c>
    </row>
    <row r="515" spans="1:28" ht="65.2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431"/>
      <c r="J515" s="332"/>
      <c r="K515" s="401"/>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31"/>
      <c r="S515" s="399" t="s">
        <v>2947</v>
      </c>
      <c r="T515" s="399"/>
      <c r="U515" s="283" t="str">
        <f>'01-Mapa de riesgo-UO'!AW516</f>
        <v>ASUMIR</v>
      </c>
      <c r="V515" s="283">
        <f>'01-Mapa de riesgo-UO'!AX516</f>
        <v>0</v>
      </c>
      <c r="W515" s="180">
        <f>IF(U515="COMPARTIR",'01-Mapa de riesgo-UO'!BA516, IF(U515=0, 0,$I$6))</f>
        <v>0</v>
      </c>
      <c r="X515" s="281"/>
      <c r="Y515" s="281"/>
      <c r="Z515" s="281"/>
      <c r="AA515" s="281"/>
      <c r="AB515" s="430"/>
    </row>
    <row r="516" spans="1:28" ht="65.2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431"/>
      <c r="J516" s="332"/>
      <c r="K516" s="401"/>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31"/>
      <c r="S516" s="399" t="s">
        <v>2948</v>
      </c>
      <c r="T516" s="399"/>
      <c r="U516" s="283" t="str">
        <f>'01-Mapa de riesgo-UO'!AW517</f>
        <v>ASUMIR</v>
      </c>
      <c r="V516" s="283">
        <f>'01-Mapa de riesgo-UO'!AX517</f>
        <v>0</v>
      </c>
      <c r="W516" s="180">
        <f>IF(U516="COMPARTIR",'01-Mapa de riesgo-UO'!BA517, IF(U516=0, 0,$I$6))</f>
        <v>0</v>
      </c>
      <c r="X516" s="281"/>
      <c r="Y516" s="281"/>
      <c r="Z516" s="281"/>
      <c r="AA516" s="281"/>
      <c r="AB516" s="430"/>
    </row>
    <row r="517" spans="1:28" ht="65.2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431" t="str">
        <f>'01-Mapa de riesgo-UO'!AT518</f>
        <v>LEVE</v>
      </c>
      <c r="J517" s="332" t="str">
        <f>'01-Mapa de riesgo-UO'!AU518</f>
        <v>Numero de incumplimientos de las normas en publicaciones/Total de publicaciones</v>
      </c>
      <c r="K517" s="404">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31"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0" t="s">
        <v>2144</v>
      </c>
    </row>
    <row r="518" spans="1:28" ht="65.2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431"/>
      <c r="J518" s="332"/>
      <c r="K518" s="401"/>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31"/>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0"/>
    </row>
    <row r="519" spans="1:28" ht="65.25" hidden="1" customHeight="1" x14ac:dyDescent="0.2">
      <c r="A519" s="324"/>
      <c r="B519" s="332"/>
      <c r="C519" s="402"/>
      <c r="D519" s="332"/>
      <c r="E519" s="332"/>
      <c r="F519" s="332"/>
      <c r="G519" s="52">
        <f>'01-Mapa de riesgo-UO'!I520</f>
        <v>0</v>
      </c>
      <c r="H519" s="332"/>
      <c r="I519" s="431"/>
      <c r="J519" s="332"/>
      <c r="K519" s="401"/>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31"/>
      <c r="S519" s="399"/>
      <c r="T519" s="399"/>
      <c r="U519" s="283">
        <f>'01-Mapa de riesgo-UO'!AW520</f>
        <v>0</v>
      </c>
      <c r="V519" s="283">
        <f>'01-Mapa de riesgo-UO'!AX520</f>
        <v>0</v>
      </c>
      <c r="W519" s="180">
        <f>IF(U519="COMPARTIR",'01-Mapa de riesgo-UO'!BA520, IF(U519=0, 0,$I$6))</f>
        <v>0</v>
      </c>
      <c r="X519" s="281"/>
      <c r="Y519" s="281"/>
      <c r="Z519" s="281"/>
      <c r="AA519" s="281"/>
      <c r="AB519" s="430"/>
    </row>
    <row r="520" spans="1:28" ht="65.2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431" t="str">
        <f>'01-Mapa de riesgo-UO'!AT521</f>
        <v>MODERADO</v>
      </c>
      <c r="J520" s="332" t="str">
        <f>'01-Mapa de riesgo-UO'!AU521</f>
        <v>Numero de comunicaciones erradas durante la viegencia/total de comunicaciomes emitidas</v>
      </c>
      <c r="K520" s="404">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31"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0" t="s">
        <v>2144</v>
      </c>
    </row>
    <row r="521" spans="1:28" ht="65.2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431"/>
      <c r="J521" s="332"/>
      <c r="K521" s="401"/>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31"/>
      <c r="S521" s="399"/>
      <c r="T521" s="399"/>
      <c r="U521" s="283">
        <f>'01-Mapa de riesgo-UO'!AW522</f>
        <v>0</v>
      </c>
      <c r="V521" s="283">
        <f>'01-Mapa de riesgo-UO'!AX522</f>
        <v>0</v>
      </c>
      <c r="W521" s="180">
        <f>IF(U521="COMPARTIR",'01-Mapa de riesgo-UO'!BA522, IF(U521=0, 0,$I$6))</f>
        <v>0</v>
      </c>
      <c r="X521" s="281"/>
      <c r="Y521" s="281"/>
      <c r="Z521" s="281"/>
      <c r="AA521" s="281"/>
      <c r="AB521" s="430"/>
    </row>
    <row r="522" spans="1:28" ht="65.2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431"/>
      <c r="J522" s="332"/>
      <c r="K522" s="401"/>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31"/>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0"/>
    </row>
    <row r="523" spans="1:28" ht="65.2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431" t="str">
        <f>'01-Mapa de riesgo-UO'!AT524</f>
        <v>MODERADO</v>
      </c>
      <c r="J523" s="332" t="str">
        <f>'01-Mapa de riesgo-UO'!AU524</f>
        <v>Comunicaciones erradas/Total de publicaciones</v>
      </c>
      <c r="K523" s="404">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31"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0" t="s">
        <v>2149</v>
      </c>
    </row>
    <row r="524" spans="1:28" ht="65.25" hidden="1" customHeight="1" x14ac:dyDescent="0.2">
      <c r="A524" s="324"/>
      <c r="B524" s="332"/>
      <c r="C524" s="402"/>
      <c r="D524" s="332"/>
      <c r="E524" s="332"/>
      <c r="F524" s="332"/>
      <c r="G524" s="52" t="str">
        <f>'01-Mapa de riesgo-UO'!I525</f>
        <v>Falta de ética al interior de la Universidad</v>
      </c>
      <c r="H524" s="332"/>
      <c r="I524" s="431"/>
      <c r="J524" s="332"/>
      <c r="K524" s="401"/>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31"/>
      <c r="S524" s="399"/>
      <c r="T524" s="399"/>
      <c r="U524" s="283">
        <f>'01-Mapa de riesgo-UO'!AW525</f>
        <v>0</v>
      </c>
      <c r="V524" s="283">
        <f>'01-Mapa de riesgo-UO'!AX525</f>
        <v>0</v>
      </c>
      <c r="W524" s="180">
        <f>IF(U524="COMPARTIR",'01-Mapa de riesgo-UO'!BA525, IF(U524=0, 0,$I$6))</f>
        <v>0</v>
      </c>
      <c r="X524" s="281"/>
      <c r="Y524" s="281"/>
      <c r="Z524" s="281"/>
      <c r="AA524" s="281"/>
      <c r="AB524" s="430"/>
    </row>
    <row r="525" spans="1:28" ht="65.2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431"/>
      <c r="J525" s="332"/>
      <c r="K525" s="401"/>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31"/>
      <c r="S525" s="399"/>
      <c r="T525" s="399"/>
      <c r="U525" s="283">
        <f>'01-Mapa de riesgo-UO'!AW526</f>
        <v>0</v>
      </c>
      <c r="V525" s="283">
        <f>'01-Mapa de riesgo-UO'!AX526</f>
        <v>0</v>
      </c>
      <c r="W525" s="180">
        <f>IF(U525="COMPARTIR",'01-Mapa de riesgo-UO'!BA526, IF(U525=0, 0,$I$6))</f>
        <v>0</v>
      </c>
      <c r="X525" s="281"/>
      <c r="Y525" s="281"/>
      <c r="Z525" s="281"/>
      <c r="AA525" s="281"/>
      <c r="AB525" s="430"/>
    </row>
    <row r="526" spans="1:28" ht="65.2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431" t="str">
        <f>'01-Mapa de riesgo-UO'!AT527</f>
        <v>MODERADO</v>
      </c>
      <c r="J526" s="332" t="str">
        <f>'01-Mapa de riesgo-UO'!AU527</f>
        <v>(Demandas por uso de imagen + Demandas por derechos de autor)/Total de Publicaciones</v>
      </c>
      <c r="K526" s="404">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31"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0" t="s">
        <v>2143</v>
      </c>
    </row>
    <row r="527" spans="1:28" ht="65.25" hidden="1" customHeight="1" x14ac:dyDescent="0.2">
      <c r="A527" s="324"/>
      <c r="B527" s="332"/>
      <c r="C527" s="402"/>
      <c r="D527" s="332"/>
      <c r="E527" s="332"/>
      <c r="F527" s="332"/>
      <c r="G527" s="52" t="str">
        <f>'01-Mapa de riesgo-UO'!I528</f>
        <v>Inexistencia de un formato para el consentimiento de uso de imagen</v>
      </c>
      <c r="H527" s="332"/>
      <c r="I527" s="431"/>
      <c r="J527" s="332"/>
      <c r="K527" s="401"/>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31"/>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0"/>
    </row>
    <row r="528" spans="1:28" ht="65.25" hidden="1" customHeight="1" x14ac:dyDescent="0.2">
      <c r="A528" s="324"/>
      <c r="B528" s="332"/>
      <c r="C528" s="402"/>
      <c r="D528" s="332"/>
      <c r="E528" s="332"/>
      <c r="F528" s="332"/>
      <c r="G528" s="52">
        <f>'01-Mapa de riesgo-UO'!I529</f>
        <v>0</v>
      </c>
      <c r="H528" s="332"/>
      <c r="I528" s="431"/>
      <c r="J528" s="332"/>
      <c r="K528" s="401"/>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31"/>
      <c r="S528" s="399"/>
      <c r="T528" s="399"/>
      <c r="U528" s="283">
        <f>'01-Mapa de riesgo-UO'!AW529</f>
        <v>0</v>
      </c>
      <c r="V528" s="283">
        <f>'01-Mapa de riesgo-UO'!AX529</f>
        <v>0</v>
      </c>
      <c r="W528" s="180">
        <f>IF(U528="COMPARTIR",'01-Mapa de riesgo-UO'!BA529, IF(U528=0, 0,$I$6))</f>
        <v>0</v>
      </c>
      <c r="X528" s="281"/>
      <c r="Y528" s="281"/>
      <c r="Z528" s="281"/>
      <c r="AA528" s="281"/>
      <c r="AB528" s="430"/>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vjycAMsY3NSB8NqdpocBkVgTWGm6xpnMTghiyv4BHjWrCTnCL6TPb4Askf0qCRxKrXyljiEydZxfBpkWPujREw==" saltValue="LxiuNV/8xwGnXSaLiIVWXg==" spinCount="100000" sheet="1" objects="1" scenarios="1"/>
  <autoFilter ref="A9:AC528">
    <filterColumn colId="1">
      <filters>
        <filter val="DIRECCIONAMIENTO_INSTITUCIONAL"/>
      </filters>
    </filterColumn>
    <filterColumn colId="18" showButton="0"/>
    <filterColumn colId="23" showButton="0"/>
    <filterColumn colId="25" showButton="0"/>
  </autoFilter>
  <mergeCells count="2790">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5" t="s">
        <v>67</v>
      </c>
      <c r="B1" s="526"/>
      <c r="C1" s="526"/>
      <c r="D1" s="526"/>
      <c r="E1" s="526"/>
      <c r="F1" s="526"/>
      <c r="G1" s="526"/>
      <c r="H1" s="526"/>
      <c r="I1" s="526"/>
      <c r="J1" s="526"/>
      <c r="K1" s="526"/>
      <c r="L1" s="526"/>
      <c r="M1" s="526"/>
      <c r="N1" s="526"/>
      <c r="O1" s="526"/>
      <c r="P1" s="526"/>
      <c r="Q1" s="526"/>
      <c r="R1" s="526"/>
      <c r="S1" s="526"/>
      <c r="T1" s="526"/>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3" t="s">
        <v>66</v>
      </c>
      <c r="B3" s="524"/>
      <c r="C3" s="524"/>
      <c r="D3" s="524"/>
      <c r="E3" s="524"/>
      <c r="F3" s="524"/>
      <c r="G3" s="524"/>
      <c r="H3" s="524"/>
      <c r="I3" s="524"/>
      <c r="J3" s="524"/>
      <c r="K3" s="524"/>
      <c r="L3" s="524"/>
      <c r="M3" s="524"/>
      <c r="N3" s="524"/>
      <c r="O3" s="524"/>
      <c r="P3" s="524"/>
      <c r="Q3" s="524"/>
      <c r="R3" s="524"/>
      <c r="S3" s="524"/>
      <c r="T3" s="524"/>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2"/>
      <c r="C6" s="490" t="s">
        <v>82</v>
      </c>
      <c r="D6" s="490"/>
      <c r="E6" s="490"/>
      <c r="F6" s="490"/>
      <c r="G6" s="490"/>
      <c r="H6" s="490"/>
      <c r="I6" s="536"/>
      <c r="J6" s="516"/>
      <c r="K6" s="535" t="s">
        <v>81</v>
      </c>
      <c r="L6" s="535"/>
      <c r="M6" s="535"/>
      <c r="N6" s="535"/>
      <c r="O6" s="535"/>
      <c r="P6" s="535"/>
      <c r="Q6" s="535"/>
      <c r="R6" s="28"/>
      <c r="S6" s="28"/>
      <c r="T6" s="527"/>
    </row>
    <row r="7" spans="1:34" ht="15" customHeight="1" x14ac:dyDescent="0.2">
      <c r="A7" s="512" t="s">
        <v>22</v>
      </c>
      <c r="B7" s="533"/>
      <c r="C7" s="491"/>
      <c r="D7" s="491"/>
      <c r="E7" s="491"/>
      <c r="F7" s="491"/>
      <c r="G7" s="491"/>
      <c r="H7" s="491"/>
      <c r="I7" s="537"/>
      <c r="J7" s="517"/>
      <c r="K7" s="489" t="s">
        <v>95</v>
      </c>
      <c r="L7" s="489"/>
      <c r="M7" s="489"/>
      <c r="N7" s="489"/>
      <c r="O7" s="489"/>
      <c r="P7" s="489"/>
      <c r="Q7" s="489"/>
      <c r="R7" s="489"/>
      <c r="S7" s="489"/>
      <c r="T7" s="528"/>
    </row>
    <row r="8" spans="1:34" ht="15" customHeight="1" x14ac:dyDescent="0.2">
      <c r="A8" s="512"/>
      <c r="B8" s="533"/>
      <c r="C8" s="504" t="s">
        <v>21</v>
      </c>
      <c r="D8" s="504"/>
      <c r="E8" s="504"/>
      <c r="F8" s="504" t="s">
        <v>224</v>
      </c>
      <c r="G8" s="504"/>
      <c r="H8" s="504"/>
      <c r="I8" s="537"/>
      <c r="J8" s="517"/>
      <c r="K8" s="489"/>
      <c r="L8" s="489"/>
      <c r="M8" s="489"/>
      <c r="N8" s="489"/>
      <c r="O8" s="489"/>
      <c r="P8" s="489"/>
      <c r="Q8" s="489"/>
      <c r="R8" s="489"/>
      <c r="S8" s="489"/>
      <c r="T8" s="528"/>
    </row>
    <row r="9" spans="1:34" ht="15" customHeight="1" x14ac:dyDescent="0.2">
      <c r="A9" s="512"/>
      <c r="B9" s="533"/>
      <c r="C9" s="492" t="s">
        <v>34</v>
      </c>
      <c r="D9" s="492"/>
      <c r="E9" s="492"/>
      <c r="F9" s="492" t="s">
        <v>262</v>
      </c>
      <c r="G9" s="492"/>
      <c r="H9" s="492"/>
      <c r="I9" s="537"/>
      <c r="J9" s="517"/>
      <c r="K9" s="489" t="s">
        <v>412</v>
      </c>
      <c r="L9" s="489"/>
      <c r="M9" s="489"/>
      <c r="N9" s="489"/>
      <c r="O9" s="489"/>
      <c r="P9" s="489"/>
      <c r="Q9" s="489"/>
      <c r="R9" s="489"/>
      <c r="S9" s="489"/>
      <c r="T9" s="528"/>
      <c r="W9" s="2"/>
      <c r="X9" s="2"/>
      <c r="Y9" s="2"/>
      <c r="Z9" s="2"/>
      <c r="AA9" s="2"/>
      <c r="AB9" s="2"/>
      <c r="AC9" s="2"/>
      <c r="AD9" s="2"/>
      <c r="AE9" s="2"/>
      <c r="AF9" s="2"/>
      <c r="AG9" s="2"/>
      <c r="AH9" s="2"/>
    </row>
    <row r="10" spans="1:34" ht="12.75" customHeight="1" x14ac:dyDescent="0.2">
      <c r="A10" s="512"/>
      <c r="B10" s="533"/>
      <c r="C10" s="492" t="s">
        <v>35</v>
      </c>
      <c r="D10" s="492"/>
      <c r="E10" s="492"/>
      <c r="F10" s="492" t="s">
        <v>39</v>
      </c>
      <c r="G10" s="492"/>
      <c r="H10" s="492"/>
      <c r="I10" s="537"/>
      <c r="J10" s="517"/>
      <c r="K10" s="489"/>
      <c r="L10" s="489"/>
      <c r="M10" s="489"/>
      <c r="N10" s="489"/>
      <c r="O10" s="489"/>
      <c r="P10" s="489"/>
      <c r="Q10" s="489"/>
      <c r="R10" s="489"/>
      <c r="S10" s="489"/>
      <c r="T10" s="528"/>
      <c r="W10" s="539"/>
      <c r="X10" s="539"/>
      <c r="Y10" s="539"/>
      <c r="Z10" s="540"/>
      <c r="AA10" s="539"/>
      <c r="AB10" s="539"/>
      <c r="AC10" s="539"/>
      <c r="AD10" s="539"/>
      <c r="AE10" s="539"/>
      <c r="AF10" s="539"/>
      <c r="AG10" s="539"/>
      <c r="AH10" s="539"/>
    </row>
    <row r="11" spans="1:34" ht="15" customHeight="1" x14ac:dyDescent="0.2">
      <c r="A11" s="512"/>
      <c r="B11" s="533"/>
      <c r="C11" s="492" t="s">
        <v>36</v>
      </c>
      <c r="D11" s="492"/>
      <c r="E11" s="492"/>
      <c r="F11" s="492" t="s">
        <v>40</v>
      </c>
      <c r="G11" s="492"/>
      <c r="H11" s="492"/>
      <c r="I11" s="537"/>
      <c r="J11" s="517"/>
      <c r="K11" s="489"/>
      <c r="L11" s="489"/>
      <c r="M11" s="489"/>
      <c r="N11" s="489"/>
      <c r="O11" s="489"/>
      <c r="P11" s="489"/>
      <c r="Q11" s="489"/>
      <c r="R11" s="489"/>
      <c r="S11" s="489"/>
      <c r="T11" s="528"/>
      <c r="W11" s="539"/>
      <c r="X11" s="539"/>
      <c r="Y11" s="539"/>
      <c r="Z11" s="540"/>
      <c r="AA11" s="539"/>
      <c r="AB11" s="539"/>
      <c r="AC11" s="539"/>
      <c r="AD11" s="539"/>
      <c r="AE11" s="539"/>
      <c r="AF11" s="539"/>
      <c r="AG11" s="539"/>
      <c r="AH11" s="539"/>
    </row>
    <row r="12" spans="1:34" ht="12.75" customHeight="1" x14ac:dyDescent="0.2">
      <c r="A12" s="512"/>
      <c r="B12" s="533"/>
      <c r="C12" s="492" t="s">
        <v>37</v>
      </c>
      <c r="D12" s="492"/>
      <c r="E12" s="492"/>
      <c r="F12" s="492" t="s">
        <v>41</v>
      </c>
      <c r="G12" s="492"/>
      <c r="H12" s="492"/>
      <c r="I12" s="537"/>
      <c r="J12" s="517"/>
      <c r="K12" s="489" t="s">
        <v>96</v>
      </c>
      <c r="L12" s="489"/>
      <c r="M12" s="489"/>
      <c r="N12" s="489"/>
      <c r="O12" s="489"/>
      <c r="P12" s="489"/>
      <c r="Q12" s="489"/>
      <c r="R12" s="489"/>
      <c r="S12" s="489"/>
      <c r="T12" s="528"/>
    </row>
    <row r="13" spans="1:34" ht="12.75" customHeight="1" x14ac:dyDescent="0.2">
      <c r="A13" s="512"/>
      <c r="B13" s="533"/>
      <c r="C13" s="492" t="s">
        <v>226</v>
      </c>
      <c r="D13" s="492"/>
      <c r="E13" s="492"/>
      <c r="F13" s="492" t="s">
        <v>225</v>
      </c>
      <c r="G13" s="492"/>
      <c r="H13" s="492"/>
      <c r="I13" s="537"/>
      <c r="J13" s="517"/>
      <c r="K13" s="489"/>
      <c r="L13" s="489"/>
      <c r="M13" s="489"/>
      <c r="N13" s="489"/>
      <c r="O13" s="489"/>
      <c r="P13" s="489"/>
      <c r="Q13" s="489"/>
      <c r="R13" s="489"/>
      <c r="S13" s="489"/>
      <c r="T13" s="528"/>
    </row>
    <row r="14" spans="1:34" ht="15" customHeight="1" x14ac:dyDescent="0.2">
      <c r="A14" s="512"/>
      <c r="B14" s="533"/>
      <c r="C14" s="492" t="s">
        <v>38</v>
      </c>
      <c r="D14" s="492"/>
      <c r="E14" s="492"/>
      <c r="F14" s="492" t="s">
        <v>463</v>
      </c>
      <c r="G14" s="492"/>
      <c r="H14" s="492"/>
      <c r="I14" s="537"/>
      <c r="J14" s="517"/>
      <c r="K14" s="489" t="s">
        <v>97</v>
      </c>
      <c r="L14" s="489"/>
      <c r="M14" s="489"/>
      <c r="N14" s="489"/>
      <c r="O14" s="489"/>
      <c r="P14" s="489"/>
      <c r="Q14" s="489"/>
      <c r="R14" s="489"/>
      <c r="S14" s="489"/>
      <c r="T14" s="528"/>
    </row>
    <row r="15" spans="1:34" ht="17.25" customHeight="1" x14ac:dyDescent="0.2">
      <c r="A15" s="512"/>
      <c r="B15" s="533"/>
      <c r="C15" s="86"/>
      <c r="D15" s="115" t="s">
        <v>144</v>
      </c>
      <c r="E15" s="86"/>
      <c r="F15" s="86"/>
      <c r="G15" s="86"/>
      <c r="H15" s="86"/>
      <c r="I15" s="537"/>
      <c r="J15" s="517"/>
      <c r="K15" s="84"/>
      <c r="L15" s="84"/>
      <c r="M15" s="84"/>
      <c r="N15" s="84"/>
      <c r="O15" s="84"/>
      <c r="P15" s="84"/>
      <c r="Q15" s="84"/>
      <c r="R15" s="84"/>
      <c r="S15" s="84"/>
      <c r="T15" s="528"/>
    </row>
    <row r="16" spans="1:34" ht="12.75" customHeight="1" x14ac:dyDescent="0.2">
      <c r="A16" s="512"/>
      <c r="B16" s="533"/>
      <c r="C16" s="492"/>
      <c r="D16" s="492"/>
      <c r="E16" s="492"/>
      <c r="F16" s="564"/>
      <c r="G16" s="564"/>
      <c r="H16" s="564"/>
      <c r="I16" s="537"/>
      <c r="J16" s="517"/>
      <c r="K16" s="489" t="s">
        <v>98</v>
      </c>
      <c r="L16" s="489"/>
      <c r="M16" s="489"/>
      <c r="N16" s="489"/>
      <c r="O16" s="489"/>
      <c r="P16" s="489"/>
      <c r="Q16" s="489"/>
      <c r="R16" s="489"/>
      <c r="S16" s="489"/>
      <c r="T16" s="528"/>
    </row>
    <row r="17" spans="1:21" ht="12.75" customHeight="1" x14ac:dyDescent="0.2">
      <c r="A17" s="512"/>
      <c r="B17" s="533"/>
      <c r="C17" s="492" t="s">
        <v>83</v>
      </c>
      <c r="D17" s="492"/>
      <c r="E17" s="492"/>
      <c r="F17" s="492"/>
      <c r="G17" s="492"/>
      <c r="H17" s="492"/>
      <c r="I17" s="537"/>
      <c r="J17" s="517"/>
      <c r="K17" s="489"/>
      <c r="L17" s="489"/>
      <c r="M17" s="489"/>
      <c r="N17" s="489"/>
      <c r="O17" s="489"/>
      <c r="P17" s="489"/>
      <c r="Q17" s="489"/>
      <c r="R17" s="489"/>
      <c r="S17" s="489"/>
      <c r="T17" s="528"/>
    </row>
    <row r="18" spans="1:21" ht="12.75" customHeight="1" x14ac:dyDescent="0.2">
      <c r="A18" s="512"/>
      <c r="B18" s="533"/>
      <c r="C18" s="492"/>
      <c r="D18" s="492"/>
      <c r="E18" s="492"/>
      <c r="F18" s="492"/>
      <c r="G18" s="492"/>
      <c r="H18" s="492"/>
      <c r="I18" s="537"/>
      <c r="J18" s="517"/>
      <c r="K18" s="489"/>
      <c r="L18" s="489"/>
      <c r="M18" s="489"/>
      <c r="N18" s="489"/>
      <c r="O18" s="489"/>
      <c r="P18" s="489"/>
      <c r="Q18" s="489"/>
      <c r="R18" s="489"/>
      <c r="S18" s="489"/>
      <c r="T18" s="528"/>
    </row>
    <row r="19" spans="1:21" ht="13.5" thickBot="1" x14ac:dyDescent="0.25">
      <c r="A19" s="513"/>
      <c r="B19" s="534"/>
      <c r="C19" s="530"/>
      <c r="D19" s="530"/>
      <c r="E19" s="530"/>
      <c r="F19" s="530"/>
      <c r="G19" s="530"/>
      <c r="H19" s="530"/>
      <c r="I19" s="538"/>
      <c r="J19" s="518"/>
      <c r="K19" s="531"/>
      <c r="L19" s="531"/>
      <c r="M19" s="531"/>
      <c r="N19" s="531"/>
      <c r="O19" s="531"/>
      <c r="P19" s="531"/>
      <c r="Q19" s="531"/>
      <c r="R19" s="27"/>
      <c r="S19" s="27"/>
      <c r="T19" s="529"/>
    </row>
    <row r="20" spans="1:21" ht="24" customHeight="1" x14ac:dyDescent="0.2">
      <c r="A20" s="22" t="s">
        <v>23</v>
      </c>
      <c r="B20" s="497"/>
      <c r="C20" s="490" t="s">
        <v>49</v>
      </c>
      <c r="D20" s="490"/>
      <c r="E20" s="490"/>
      <c r="F20" s="490"/>
      <c r="G20" s="490"/>
      <c r="H20" s="490"/>
      <c r="I20" s="499"/>
      <c r="J20" s="516"/>
      <c r="K20" s="48"/>
      <c r="L20" s="48"/>
      <c r="M20" s="48"/>
      <c r="N20" s="48"/>
      <c r="O20" s="48"/>
      <c r="P20" s="48"/>
      <c r="Q20" s="48"/>
      <c r="R20" s="48"/>
      <c r="S20" s="48"/>
      <c r="T20" s="541"/>
    </row>
    <row r="21" spans="1:21" ht="12.75" customHeight="1" x14ac:dyDescent="0.2">
      <c r="A21" s="512" t="s">
        <v>24</v>
      </c>
      <c r="B21" s="498"/>
      <c r="C21" s="521"/>
      <c r="D21" s="521"/>
      <c r="E21" s="521"/>
      <c r="F21" s="521"/>
      <c r="G21" s="521"/>
      <c r="H21" s="521"/>
      <c r="I21" s="500"/>
      <c r="J21" s="517"/>
      <c r="K21" s="544" t="s">
        <v>200</v>
      </c>
      <c r="L21" s="544"/>
      <c r="M21" s="544"/>
      <c r="N21" s="544"/>
      <c r="O21" s="544"/>
      <c r="P21" s="544"/>
      <c r="Q21" s="544"/>
      <c r="R21" s="544"/>
      <c r="S21" s="544"/>
      <c r="T21" s="542"/>
      <c r="U21" s="3"/>
    </row>
    <row r="22" spans="1:21" ht="12.75" customHeight="1" x14ac:dyDescent="0.2">
      <c r="A22" s="512"/>
      <c r="B22" s="498"/>
      <c r="C22" s="514" t="s">
        <v>99</v>
      </c>
      <c r="D22" s="514"/>
      <c r="E22" s="514"/>
      <c r="F22" s="514"/>
      <c r="G22" s="514"/>
      <c r="H22" s="514"/>
      <c r="I22" s="500"/>
      <c r="J22" s="517"/>
      <c r="K22" s="548" t="s">
        <v>25</v>
      </c>
      <c r="L22" s="30" t="s">
        <v>201</v>
      </c>
      <c r="M22" s="31" t="s">
        <v>145</v>
      </c>
      <c r="N22" s="31">
        <v>5</v>
      </c>
      <c r="O22" s="32">
        <v>5</v>
      </c>
      <c r="P22" s="33">
        <v>10</v>
      </c>
      <c r="Q22" s="33">
        <v>15</v>
      </c>
      <c r="R22" s="33">
        <v>20</v>
      </c>
      <c r="S22" s="33">
        <v>25</v>
      </c>
      <c r="T22" s="542"/>
      <c r="U22" s="2"/>
    </row>
    <row r="23" spans="1:21" x14ac:dyDescent="0.2">
      <c r="A23" s="512"/>
      <c r="B23" s="498"/>
      <c r="C23" s="514" t="s">
        <v>214</v>
      </c>
      <c r="D23" s="514"/>
      <c r="E23" s="514"/>
      <c r="F23" s="514"/>
      <c r="G23" s="514"/>
      <c r="H23" s="514"/>
      <c r="I23" s="500"/>
      <c r="J23" s="517"/>
      <c r="K23" s="549"/>
      <c r="L23" s="34" t="s">
        <v>202</v>
      </c>
      <c r="M23" s="31" t="s">
        <v>203</v>
      </c>
      <c r="N23" s="31">
        <v>4</v>
      </c>
      <c r="O23" s="32">
        <v>4</v>
      </c>
      <c r="P23" s="32">
        <v>8</v>
      </c>
      <c r="Q23" s="33">
        <v>12</v>
      </c>
      <c r="R23" s="33">
        <v>16</v>
      </c>
      <c r="S23" s="33">
        <v>20</v>
      </c>
      <c r="T23" s="542"/>
      <c r="U23" s="2"/>
    </row>
    <row r="24" spans="1:21" x14ac:dyDescent="0.2">
      <c r="A24" s="512"/>
      <c r="B24" s="498"/>
      <c r="C24" s="514" t="s">
        <v>215</v>
      </c>
      <c r="D24" s="514"/>
      <c r="E24" s="514"/>
      <c r="F24" s="514"/>
      <c r="G24" s="514"/>
      <c r="H24" s="514"/>
      <c r="I24" s="500"/>
      <c r="J24" s="517"/>
      <c r="K24" s="549"/>
      <c r="L24" s="34" t="s">
        <v>204</v>
      </c>
      <c r="M24" s="31" t="s">
        <v>104</v>
      </c>
      <c r="N24" s="31">
        <v>3</v>
      </c>
      <c r="O24" s="35">
        <v>3</v>
      </c>
      <c r="P24" s="32">
        <v>6</v>
      </c>
      <c r="Q24" s="32">
        <v>9</v>
      </c>
      <c r="R24" s="33">
        <v>12</v>
      </c>
      <c r="S24" s="33">
        <v>15</v>
      </c>
      <c r="T24" s="542"/>
      <c r="U24" s="2"/>
    </row>
    <row r="25" spans="1:21" x14ac:dyDescent="0.2">
      <c r="A25" s="512"/>
      <c r="B25" s="498"/>
      <c r="C25" s="514" t="s">
        <v>218</v>
      </c>
      <c r="D25" s="514"/>
      <c r="E25" s="514"/>
      <c r="F25" s="514"/>
      <c r="G25" s="514"/>
      <c r="H25" s="514"/>
      <c r="I25" s="500"/>
      <c r="J25" s="517"/>
      <c r="K25" s="549"/>
      <c r="L25" s="34" t="s">
        <v>205</v>
      </c>
      <c r="M25" s="31" t="s">
        <v>206</v>
      </c>
      <c r="N25" s="31">
        <v>2</v>
      </c>
      <c r="O25" s="35">
        <v>2</v>
      </c>
      <c r="P25" s="32">
        <v>4</v>
      </c>
      <c r="Q25" s="32">
        <v>6</v>
      </c>
      <c r="R25" s="32">
        <v>8</v>
      </c>
      <c r="S25" s="33">
        <v>10</v>
      </c>
      <c r="T25" s="542"/>
      <c r="U25" s="2"/>
    </row>
    <row r="26" spans="1:21" x14ac:dyDescent="0.2">
      <c r="A26" s="512"/>
      <c r="B26" s="498"/>
      <c r="C26" s="514" t="s">
        <v>219</v>
      </c>
      <c r="D26" s="514"/>
      <c r="E26" s="514"/>
      <c r="F26" s="514"/>
      <c r="G26" s="514"/>
      <c r="H26" s="514"/>
      <c r="I26" s="500"/>
      <c r="J26" s="517"/>
      <c r="K26" s="550"/>
      <c r="L26" s="34" t="s">
        <v>207</v>
      </c>
      <c r="M26" s="31" t="s">
        <v>127</v>
      </c>
      <c r="N26" s="31">
        <v>1</v>
      </c>
      <c r="O26" s="36">
        <v>1</v>
      </c>
      <c r="P26" s="36">
        <v>2</v>
      </c>
      <c r="Q26" s="36">
        <v>3</v>
      </c>
      <c r="R26" s="37">
        <v>4</v>
      </c>
      <c r="S26" s="32">
        <v>5</v>
      </c>
      <c r="T26" s="542"/>
      <c r="U26" s="2"/>
    </row>
    <row r="27" spans="1:21" ht="12.75" customHeight="1" x14ac:dyDescent="0.2">
      <c r="A27" s="512"/>
      <c r="B27" s="498"/>
      <c r="C27" s="514" t="s">
        <v>216</v>
      </c>
      <c r="D27" s="514"/>
      <c r="E27" s="514"/>
      <c r="F27" s="514"/>
      <c r="G27" s="514"/>
      <c r="H27" s="514"/>
      <c r="I27" s="500"/>
      <c r="J27" s="517"/>
      <c r="K27" s="38"/>
      <c r="L27" s="38"/>
      <c r="M27" s="38"/>
      <c r="N27" s="38"/>
      <c r="O27" s="31">
        <v>1</v>
      </c>
      <c r="P27" s="31">
        <v>2</v>
      </c>
      <c r="Q27" s="31">
        <v>3</v>
      </c>
      <c r="R27" s="39">
        <v>4</v>
      </c>
      <c r="S27" s="31">
        <v>5</v>
      </c>
      <c r="T27" s="542"/>
    </row>
    <row r="28" spans="1:21" ht="12.75" customHeight="1" x14ac:dyDescent="0.2">
      <c r="A28" s="512"/>
      <c r="B28" s="498"/>
      <c r="C28" s="2"/>
      <c r="D28" s="2"/>
      <c r="E28" s="2"/>
      <c r="F28" s="2"/>
      <c r="G28" s="2"/>
      <c r="H28" s="2"/>
      <c r="I28" s="500"/>
      <c r="J28" s="517"/>
      <c r="K28" s="40"/>
      <c r="L28" s="40"/>
      <c r="M28" s="41"/>
      <c r="N28" s="41"/>
      <c r="O28" s="31" t="s">
        <v>141</v>
      </c>
      <c r="P28" s="31" t="s">
        <v>208</v>
      </c>
      <c r="Q28" s="31" t="s">
        <v>140</v>
      </c>
      <c r="R28" s="31" t="s">
        <v>209</v>
      </c>
      <c r="S28" s="31" t="s">
        <v>139</v>
      </c>
      <c r="T28" s="542"/>
    </row>
    <row r="29" spans="1:21" ht="12.75" customHeight="1" x14ac:dyDescent="0.2">
      <c r="A29" s="512"/>
      <c r="B29" s="498"/>
      <c r="C29" s="521" t="s">
        <v>413</v>
      </c>
      <c r="D29" s="521"/>
      <c r="E29" s="521"/>
      <c r="F29" s="521"/>
      <c r="G29" s="521"/>
      <c r="H29" s="521"/>
      <c r="I29" s="500"/>
      <c r="J29" s="517"/>
      <c r="K29" s="40"/>
      <c r="L29" s="40"/>
      <c r="M29" s="41"/>
      <c r="N29" s="41"/>
      <c r="O29" s="42" t="s">
        <v>210</v>
      </c>
      <c r="P29" s="42" t="s">
        <v>211</v>
      </c>
      <c r="Q29" s="42" t="s">
        <v>87</v>
      </c>
      <c r="R29" s="42" t="s">
        <v>212</v>
      </c>
      <c r="S29" s="42" t="s">
        <v>213</v>
      </c>
      <c r="T29" s="542"/>
    </row>
    <row r="30" spans="1:21" ht="25.5" customHeight="1" x14ac:dyDescent="0.2">
      <c r="A30" s="512"/>
      <c r="B30" s="498"/>
      <c r="C30" s="514" t="s">
        <v>217</v>
      </c>
      <c r="D30" s="514"/>
      <c r="E30" s="514"/>
      <c r="F30" s="514"/>
      <c r="G30" s="514"/>
      <c r="H30" s="514"/>
      <c r="I30" s="500"/>
      <c r="J30" s="517"/>
      <c r="K30" s="43"/>
      <c r="L30" s="40"/>
      <c r="M30" s="44"/>
      <c r="N30" s="44"/>
      <c r="O30" s="545" t="s">
        <v>26</v>
      </c>
      <c r="P30" s="546"/>
      <c r="Q30" s="546"/>
      <c r="R30" s="546"/>
      <c r="S30" s="546"/>
      <c r="T30" s="542"/>
    </row>
    <row r="31" spans="1:21" ht="12.75" customHeight="1" x14ac:dyDescent="0.2">
      <c r="A31" s="512"/>
      <c r="B31" s="498"/>
      <c r="C31" s="514" t="s">
        <v>220</v>
      </c>
      <c r="D31" s="514"/>
      <c r="E31" s="514"/>
      <c r="F31" s="514"/>
      <c r="G31" s="514"/>
      <c r="H31" s="514"/>
      <c r="I31" s="500"/>
      <c r="J31" s="517"/>
      <c r="K31" s="49"/>
      <c r="L31" s="49"/>
      <c r="M31" s="49"/>
      <c r="N31" s="49"/>
      <c r="O31" s="49"/>
      <c r="P31" s="49"/>
      <c r="Q31" s="49"/>
      <c r="R31" s="49"/>
      <c r="S31" s="49"/>
      <c r="T31" s="542"/>
    </row>
    <row r="32" spans="1:21" ht="12.75" customHeight="1" x14ac:dyDescent="0.2">
      <c r="A32" s="512"/>
      <c r="B32" s="498"/>
      <c r="C32" s="514" t="s">
        <v>221</v>
      </c>
      <c r="D32" s="514"/>
      <c r="E32" s="514"/>
      <c r="F32" s="514"/>
      <c r="G32" s="514"/>
      <c r="H32" s="514"/>
      <c r="I32" s="500"/>
      <c r="J32" s="517"/>
      <c r="K32" s="547" t="s">
        <v>42</v>
      </c>
      <c r="L32" s="547"/>
      <c r="M32" s="547"/>
      <c r="N32" s="547"/>
      <c r="O32" s="547"/>
      <c r="P32" s="547"/>
      <c r="Q32" s="547"/>
      <c r="R32" s="547"/>
      <c r="S32" s="547"/>
      <c r="T32" s="542"/>
    </row>
    <row r="33" spans="1:20" ht="12.75" customHeight="1" x14ac:dyDescent="0.2">
      <c r="A33" s="512"/>
      <c r="B33" s="498"/>
      <c r="C33" s="514" t="s">
        <v>222</v>
      </c>
      <c r="D33" s="514"/>
      <c r="E33" s="514"/>
      <c r="F33" s="514"/>
      <c r="G33" s="514"/>
      <c r="H33" s="514"/>
      <c r="I33" s="500"/>
      <c r="J33" s="517"/>
      <c r="K33" s="49"/>
      <c r="L33" s="49"/>
      <c r="M33" s="49"/>
      <c r="N33" s="49"/>
      <c r="O33" s="49"/>
      <c r="P33" s="49"/>
      <c r="Q33" s="49"/>
      <c r="R33" s="49"/>
      <c r="S33" s="49"/>
      <c r="T33" s="542"/>
    </row>
    <row r="34" spans="1:20" ht="12.75" customHeight="1" x14ac:dyDescent="0.2">
      <c r="A34" s="512"/>
      <c r="B34" s="498"/>
      <c r="C34" s="514" t="s">
        <v>223</v>
      </c>
      <c r="D34" s="514"/>
      <c r="E34" s="514"/>
      <c r="F34" s="514"/>
      <c r="G34" s="514"/>
      <c r="H34" s="514"/>
      <c r="I34" s="500"/>
      <c r="J34" s="517"/>
      <c r="K34" s="521" t="s">
        <v>415</v>
      </c>
      <c r="L34" s="521"/>
      <c r="M34" s="521"/>
      <c r="N34" s="521"/>
      <c r="O34" s="521"/>
      <c r="P34" s="521"/>
      <c r="Q34" s="521"/>
      <c r="R34" s="521"/>
      <c r="S34" s="521"/>
      <c r="T34" s="542"/>
    </row>
    <row r="35" spans="1:20" ht="12.75" customHeight="1" x14ac:dyDescent="0.2">
      <c r="A35" s="512"/>
      <c r="B35" s="498"/>
      <c r="C35" s="71"/>
      <c r="D35" s="71"/>
      <c r="E35" s="71"/>
      <c r="F35" s="71"/>
      <c r="G35" s="71"/>
      <c r="H35" s="71"/>
      <c r="I35" s="500"/>
      <c r="J35" s="517"/>
      <c r="K35" s="521"/>
      <c r="L35" s="521"/>
      <c r="M35" s="521"/>
      <c r="N35" s="521"/>
      <c r="O35" s="521"/>
      <c r="P35" s="521"/>
      <c r="Q35" s="521"/>
      <c r="R35" s="521"/>
      <c r="S35" s="521"/>
      <c r="T35" s="542"/>
    </row>
    <row r="36" spans="1:20" ht="30" customHeight="1" x14ac:dyDescent="0.2">
      <c r="A36" s="512"/>
      <c r="B36" s="498"/>
      <c r="C36" s="504" t="s">
        <v>414</v>
      </c>
      <c r="D36" s="504"/>
      <c r="E36" s="504"/>
      <c r="F36" s="504"/>
      <c r="G36" s="504"/>
      <c r="H36" s="504"/>
      <c r="I36" s="500"/>
      <c r="J36" s="517"/>
      <c r="K36" s="521"/>
      <c r="L36" s="521"/>
      <c r="M36" s="521"/>
      <c r="N36" s="521"/>
      <c r="O36" s="521"/>
      <c r="P36" s="521"/>
      <c r="Q36" s="521"/>
      <c r="R36" s="521"/>
      <c r="S36" s="521"/>
      <c r="T36" s="542"/>
    </row>
    <row r="37" spans="1:20" ht="13.5" thickBot="1" x14ac:dyDescent="0.25">
      <c r="A37" s="513"/>
      <c r="B37" s="506"/>
      <c r="C37" s="507"/>
      <c r="D37" s="507"/>
      <c r="E37" s="507"/>
      <c r="F37" s="507"/>
      <c r="G37" s="507"/>
      <c r="H37" s="507"/>
      <c r="I37" s="515"/>
      <c r="J37" s="518"/>
      <c r="K37" s="508"/>
      <c r="L37" s="508"/>
      <c r="M37" s="508"/>
      <c r="N37" s="508"/>
      <c r="O37" s="508"/>
      <c r="P37" s="508"/>
      <c r="Q37" s="508"/>
      <c r="R37" s="29"/>
      <c r="S37" s="29"/>
      <c r="T37" s="543"/>
    </row>
    <row r="38" spans="1:20" ht="24" customHeight="1" x14ac:dyDescent="0.2">
      <c r="A38" s="22" t="s">
        <v>27</v>
      </c>
      <c r="B38" s="497"/>
      <c r="I38" s="499"/>
      <c r="J38" s="494"/>
      <c r="K38" s="47"/>
      <c r="L38" s="47"/>
      <c r="M38" s="47"/>
      <c r="N38" s="47"/>
      <c r="O38" s="47"/>
      <c r="P38" s="47"/>
      <c r="Q38" s="47"/>
      <c r="R38" s="45"/>
      <c r="S38" s="45"/>
      <c r="T38" s="503"/>
    </row>
    <row r="39" spans="1:20" ht="21" customHeight="1" x14ac:dyDescent="0.2">
      <c r="A39" s="519" t="s">
        <v>46</v>
      </c>
      <c r="B39" s="498"/>
      <c r="C39" s="491" t="s">
        <v>464</v>
      </c>
      <c r="D39" s="491"/>
      <c r="E39" s="491"/>
      <c r="F39" s="491"/>
      <c r="G39" s="491"/>
      <c r="H39" s="491"/>
      <c r="I39" s="500"/>
      <c r="J39" s="495"/>
      <c r="K39" s="73"/>
      <c r="L39" s="565"/>
      <c r="M39" s="565"/>
      <c r="N39" s="565"/>
      <c r="O39" s="565"/>
      <c r="P39" s="565"/>
      <c r="Q39" s="565"/>
      <c r="R39" s="565"/>
      <c r="S39" s="565"/>
      <c r="T39" s="503"/>
    </row>
    <row r="40" spans="1:20" ht="15.75" customHeight="1" x14ac:dyDescent="0.2">
      <c r="A40" s="519"/>
      <c r="B40" s="498"/>
      <c r="C40" s="491"/>
      <c r="D40" s="491"/>
      <c r="E40" s="491"/>
      <c r="F40" s="491"/>
      <c r="G40" s="491"/>
      <c r="H40" s="491"/>
      <c r="I40" s="500"/>
      <c r="J40" s="495"/>
      <c r="K40" s="74"/>
      <c r="L40" s="566"/>
      <c r="M40" s="75"/>
      <c r="N40" s="76"/>
      <c r="O40" s="77"/>
      <c r="P40" s="77"/>
      <c r="Q40" s="77"/>
      <c r="R40" s="77"/>
      <c r="S40" s="77"/>
      <c r="T40" s="503"/>
    </row>
    <row r="41" spans="1:20" ht="12.75" customHeight="1" x14ac:dyDescent="0.2">
      <c r="A41" s="519"/>
      <c r="B41" s="498"/>
      <c r="I41" s="500"/>
      <c r="J41" s="495"/>
      <c r="K41" s="74"/>
      <c r="L41" s="566"/>
      <c r="M41" s="78"/>
      <c r="N41" s="76"/>
      <c r="O41" s="77"/>
      <c r="P41" s="77"/>
      <c r="Q41" s="77"/>
      <c r="R41" s="77"/>
      <c r="S41" s="77"/>
      <c r="T41" s="503"/>
    </row>
    <row r="42" spans="1:20" x14ac:dyDescent="0.2">
      <c r="A42" s="519"/>
      <c r="B42" s="498"/>
      <c r="C42" s="489" t="s">
        <v>100</v>
      </c>
      <c r="D42" s="489"/>
      <c r="E42" s="489"/>
      <c r="F42" s="489"/>
      <c r="G42" s="489"/>
      <c r="H42" s="489"/>
      <c r="I42" s="500"/>
      <c r="J42" s="495"/>
      <c r="K42" s="74"/>
      <c r="L42" s="566"/>
      <c r="M42" s="78"/>
      <c r="N42" s="76"/>
      <c r="O42" s="77"/>
      <c r="P42" s="77"/>
      <c r="Q42" s="77"/>
      <c r="R42" s="77"/>
      <c r="S42" s="77"/>
      <c r="T42" s="503"/>
    </row>
    <row r="43" spans="1:20" x14ac:dyDescent="0.2">
      <c r="A43" s="519"/>
      <c r="B43" s="498"/>
      <c r="C43" s="489"/>
      <c r="D43" s="489"/>
      <c r="E43" s="489"/>
      <c r="F43" s="489"/>
      <c r="G43" s="489"/>
      <c r="H43" s="489"/>
      <c r="I43" s="500"/>
      <c r="J43" s="495"/>
      <c r="K43" s="74"/>
      <c r="L43" s="566"/>
      <c r="M43" s="78"/>
      <c r="N43" s="76"/>
      <c r="O43" s="77"/>
      <c r="P43" s="77"/>
      <c r="Q43" s="77"/>
      <c r="R43" s="77"/>
      <c r="S43" s="77"/>
      <c r="T43" s="503"/>
    </row>
    <row r="44" spans="1:20" ht="12.75" customHeight="1" x14ac:dyDescent="0.2">
      <c r="A44" s="519"/>
      <c r="B44" s="498"/>
      <c r="C44" s="489"/>
      <c r="D44" s="489"/>
      <c r="E44" s="489"/>
      <c r="F44" s="489"/>
      <c r="G44" s="489"/>
      <c r="H44" s="489"/>
      <c r="I44" s="500"/>
      <c r="J44" s="495"/>
      <c r="K44" s="74"/>
      <c r="L44" s="566"/>
      <c r="M44" s="78"/>
      <c r="N44" s="76"/>
      <c r="O44" s="77"/>
      <c r="P44" s="77"/>
      <c r="Q44" s="77"/>
      <c r="R44" s="77"/>
      <c r="S44" s="77"/>
      <c r="T44" s="503"/>
    </row>
    <row r="45" spans="1:20" ht="12.75" customHeight="1" x14ac:dyDescent="0.2">
      <c r="A45" s="519"/>
      <c r="B45" s="498"/>
      <c r="C45" s="489"/>
      <c r="D45" s="489"/>
      <c r="E45" s="489"/>
      <c r="F45" s="489"/>
      <c r="G45" s="489"/>
      <c r="H45" s="489"/>
      <c r="I45" s="500"/>
      <c r="J45" s="495"/>
      <c r="K45" s="74"/>
      <c r="L45" s="566"/>
      <c r="M45" s="78"/>
      <c r="N45" s="76"/>
      <c r="O45" s="77"/>
      <c r="P45" s="77"/>
      <c r="Q45" s="77"/>
      <c r="R45" s="77"/>
      <c r="S45" s="77"/>
      <c r="T45" s="503"/>
    </row>
    <row r="46" spans="1:20" ht="12.75" customHeight="1" x14ac:dyDescent="0.2">
      <c r="A46" s="519"/>
      <c r="B46" s="498"/>
      <c r="C46" s="20"/>
      <c r="D46" s="24"/>
      <c r="E46" s="24"/>
      <c r="F46" s="24"/>
      <c r="G46" s="24"/>
      <c r="H46" s="24"/>
      <c r="I46" s="500"/>
      <c r="J46" s="495"/>
      <c r="K46" s="74"/>
      <c r="L46" s="566"/>
      <c r="M46" s="78"/>
      <c r="N46" s="76"/>
      <c r="O46" s="77"/>
      <c r="P46" s="77"/>
      <c r="Q46" s="77"/>
      <c r="R46" s="77"/>
      <c r="S46" s="77"/>
      <c r="T46" s="503"/>
    </row>
    <row r="47" spans="1:20" ht="12.75" customHeight="1" x14ac:dyDescent="0.2">
      <c r="A47" s="519"/>
      <c r="B47" s="498"/>
      <c r="C47" s="491" t="s">
        <v>416</v>
      </c>
      <c r="D47" s="491"/>
      <c r="E47" s="491"/>
      <c r="F47" s="491"/>
      <c r="G47" s="491"/>
      <c r="H47" s="491"/>
      <c r="I47" s="500"/>
      <c r="J47" s="495"/>
      <c r="K47" s="74"/>
      <c r="L47" s="566"/>
      <c r="M47" s="78"/>
      <c r="N47" s="76"/>
      <c r="O47" s="77"/>
      <c r="P47" s="77"/>
      <c r="Q47" s="77"/>
      <c r="R47" s="77"/>
      <c r="S47" s="77"/>
      <c r="T47" s="503"/>
    </row>
    <row r="48" spans="1:20" ht="12.75" customHeight="1" x14ac:dyDescent="0.2">
      <c r="A48" s="519"/>
      <c r="B48" s="498"/>
      <c r="C48" s="491"/>
      <c r="D48" s="491"/>
      <c r="E48" s="491"/>
      <c r="F48" s="491"/>
      <c r="G48" s="491"/>
      <c r="H48" s="491"/>
      <c r="I48" s="500"/>
      <c r="J48" s="495"/>
      <c r="K48" s="74"/>
      <c r="L48" s="566"/>
      <c r="M48" s="78"/>
      <c r="N48" s="76"/>
      <c r="O48" s="77"/>
      <c r="P48" s="77"/>
      <c r="Q48" s="77"/>
      <c r="R48" s="77"/>
      <c r="S48" s="77"/>
      <c r="T48" s="503"/>
    </row>
    <row r="49" spans="1:20" ht="12.75" customHeight="1" x14ac:dyDescent="0.2">
      <c r="A49" s="519"/>
      <c r="B49" s="498"/>
      <c r="C49" s="491"/>
      <c r="D49" s="491"/>
      <c r="E49" s="491"/>
      <c r="F49" s="491"/>
      <c r="G49" s="491"/>
      <c r="H49" s="491"/>
      <c r="I49" s="500"/>
      <c r="J49" s="495"/>
      <c r="K49" s="74"/>
      <c r="L49" s="566"/>
      <c r="M49" s="78"/>
      <c r="N49" s="76"/>
      <c r="O49" s="77"/>
      <c r="P49" s="77"/>
      <c r="Q49" s="77"/>
      <c r="R49" s="77"/>
      <c r="S49" s="77"/>
      <c r="T49" s="503"/>
    </row>
    <row r="50" spans="1:20" ht="12.75" customHeight="1" x14ac:dyDescent="0.2">
      <c r="A50" s="519"/>
      <c r="B50" s="498"/>
      <c r="C50" s="491"/>
      <c r="D50" s="491"/>
      <c r="E50" s="491"/>
      <c r="F50" s="491"/>
      <c r="G50" s="491"/>
      <c r="H50" s="491"/>
      <c r="I50" s="500"/>
      <c r="J50" s="495"/>
      <c r="K50" s="74"/>
      <c r="L50" s="566"/>
      <c r="M50" s="78"/>
      <c r="N50" s="76"/>
      <c r="O50" s="77"/>
      <c r="P50" s="77"/>
      <c r="Q50" s="77"/>
      <c r="R50" s="77"/>
      <c r="S50" s="77"/>
      <c r="T50" s="503"/>
    </row>
    <row r="51" spans="1:20" ht="12.75" customHeight="1" x14ac:dyDescent="0.2">
      <c r="A51" s="519"/>
      <c r="B51" s="498"/>
      <c r="C51" s="491"/>
      <c r="D51" s="491"/>
      <c r="E51" s="491"/>
      <c r="F51" s="491"/>
      <c r="G51" s="491"/>
      <c r="H51" s="491"/>
      <c r="I51" s="500"/>
      <c r="J51" s="495"/>
      <c r="K51" s="74"/>
      <c r="L51" s="566"/>
      <c r="M51" s="78"/>
      <c r="N51" s="76"/>
      <c r="O51" s="77"/>
      <c r="P51" s="77"/>
      <c r="Q51" s="77"/>
      <c r="R51" s="77"/>
      <c r="S51" s="77"/>
      <c r="T51" s="503"/>
    </row>
    <row r="52" spans="1:20" ht="12.75" customHeight="1" x14ac:dyDescent="0.2">
      <c r="A52" s="519"/>
      <c r="B52" s="498"/>
      <c r="C52" s="491"/>
      <c r="D52" s="491"/>
      <c r="E52" s="491"/>
      <c r="F52" s="491"/>
      <c r="G52" s="491"/>
      <c r="H52" s="491"/>
      <c r="I52" s="500"/>
      <c r="J52" s="495"/>
      <c r="K52" s="74"/>
      <c r="L52" s="566"/>
      <c r="M52" s="78"/>
      <c r="N52" s="76"/>
      <c r="O52" s="77"/>
      <c r="P52" s="77"/>
      <c r="Q52" s="77"/>
      <c r="R52" s="77"/>
      <c r="S52" s="77"/>
      <c r="T52" s="503"/>
    </row>
    <row r="53" spans="1:20" ht="12.75" customHeight="1" x14ac:dyDescent="0.2">
      <c r="A53" s="519"/>
      <c r="B53" s="498"/>
      <c r="C53" s="491"/>
      <c r="D53" s="491"/>
      <c r="E53" s="491"/>
      <c r="F53" s="491"/>
      <c r="G53" s="491"/>
      <c r="H53" s="491"/>
      <c r="I53" s="500"/>
      <c r="J53" s="495"/>
      <c r="K53" s="74"/>
      <c r="L53" s="566"/>
      <c r="M53" s="78"/>
      <c r="N53" s="76"/>
      <c r="O53" s="77"/>
      <c r="P53" s="77"/>
      <c r="Q53" s="77"/>
      <c r="R53" s="77"/>
      <c r="S53" s="77"/>
      <c r="T53" s="503"/>
    </row>
    <row r="54" spans="1:20" ht="12.75" customHeight="1" x14ac:dyDescent="0.2">
      <c r="A54" s="519"/>
      <c r="B54" s="498"/>
      <c r="C54" s="491"/>
      <c r="D54" s="491"/>
      <c r="E54" s="491"/>
      <c r="F54" s="491"/>
      <c r="G54" s="491"/>
      <c r="H54" s="491"/>
      <c r="I54" s="500"/>
      <c r="J54" s="495"/>
      <c r="K54" s="74"/>
      <c r="L54" s="566"/>
      <c r="M54" s="78"/>
      <c r="N54" s="76"/>
      <c r="O54" s="77"/>
      <c r="P54" s="77"/>
      <c r="Q54" s="77"/>
      <c r="R54" s="77"/>
      <c r="S54" s="77"/>
      <c r="T54" s="503"/>
    </row>
    <row r="55" spans="1:20" ht="12.75" customHeight="1" x14ac:dyDescent="0.2">
      <c r="A55" s="519"/>
      <c r="B55" s="498"/>
      <c r="C55" s="491"/>
      <c r="D55" s="491"/>
      <c r="E55" s="491"/>
      <c r="F55" s="491"/>
      <c r="G55" s="491"/>
      <c r="H55" s="491"/>
      <c r="I55" s="500"/>
      <c r="J55" s="495"/>
      <c r="K55" s="74"/>
      <c r="L55" s="566"/>
      <c r="M55" s="78"/>
      <c r="N55" s="76"/>
      <c r="O55" s="77"/>
      <c r="P55" s="77"/>
      <c r="Q55" s="77"/>
      <c r="R55" s="77"/>
      <c r="S55" s="77"/>
      <c r="T55" s="503"/>
    </row>
    <row r="56" spans="1:20" ht="12.75" customHeight="1" x14ac:dyDescent="0.2">
      <c r="A56" s="519"/>
      <c r="B56" s="498"/>
      <c r="C56" s="491"/>
      <c r="D56" s="491"/>
      <c r="E56" s="491"/>
      <c r="F56" s="491"/>
      <c r="G56" s="491"/>
      <c r="H56" s="491"/>
      <c r="I56" s="500"/>
      <c r="J56" s="495"/>
      <c r="K56" s="74"/>
      <c r="L56" s="566"/>
      <c r="M56" s="78"/>
      <c r="N56" s="76"/>
      <c r="O56" s="77"/>
      <c r="P56" s="77"/>
      <c r="Q56" s="77"/>
      <c r="R56" s="77"/>
      <c r="S56" s="77"/>
      <c r="T56" s="503"/>
    </row>
    <row r="57" spans="1:20" ht="12.75" customHeight="1" x14ac:dyDescent="0.2">
      <c r="A57" s="519"/>
      <c r="B57" s="498"/>
      <c r="C57" s="72"/>
      <c r="D57" s="72"/>
      <c r="E57" s="72"/>
      <c r="F57" s="72"/>
      <c r="G57" s="72"/>
      <c r="H57" s="72"/>
      <c r="I57" s="500"/>
      <c r="J57" s="495"/>
      <c r="K57" s="74"/>
      <c r="L57" s="566"/>
      <c r="M57" s="78"/>
      <c r="N57" s="76"/>
      <c r="O57" s="77"/>
      <c r="P57" s="77"/>
      <c r="Q57" s="77"/>
      <c r="R57" s="77"/>
      <c r="S57" s="77"/>
      <c r="T57" s="503"/>
    </row>
    <row r="58" spans="1:20" ht="12.75" customHeight="1" x14ac:dyDescent="0.2">
      <c r="A58" s="519"/>
      <c r="B58" s="498"/>
      <c r="C58" s="491" t="s">
        <v>417</v>
      </c>
      <c r="D58" s="491"/>
      <c r="E58" s="491"/>
      <c r="F58" s="491"/>
      <c r="G58" s="491"/>
      <c r="H58" s="491"/>
      <c r="I58" s="500"/>
      <c r="J58" s="495"/>
      <c r="K58" s="74"/>
      <c r="L58" s="566"/>
      <c r="M58" s="78"/>
      <c r="N58" s="76"/>
      <c r="O58" s="77"/>
      <c r="P58" s="77"/>
      <c r="Q58" s="77"/>
      <c r="R58" s="77"/>
      <c r="S58" s="77"/>
      <c r="T58" s="503"/>
    </row>
    <row r="59" spans="1:20" ht="12.75" customHeight="1" x14ac:dyDescent="0.2">
      <c r="A59" s="519"/>
      <c r="B59" s="498"/>
      <c r="C59" s="491"/>
      <c r="D59" s="491"/>
      <c r="E59" s="491"/>
      <c r="F59" s="491"/>
      <c r="G59" s="491"/>
      <c r="H59" s="491"/>
      <c r="I59" s="500"/>
      <c r="J59" s="495"/>
      <c r="K59" s="74"/>
      <c r="L59" s="566"/>
      <c r="M59" s="78"/>
      <c r="N59" s="76"/>
      <c r="O59" s="77"/>
      <c r="P59" s="77"/>
      <c r="Q59" s="77"/>
      <c r="R59" s="77"/>
      <c r="S59" s="77"/>
      <c r="T59" s="503"/>
    </row>
    <row r="60" spans="1:20" ht="12.75" customHeight="1" x14ac:dyDescent="0.2">
      <c r="A60" s="519"/>
      <c r="B60" s="498"/>
      <c r="C60" s="491"/>
      <c r="D60" s="491"/>
      <c r="E60" s="491"/>
      <c r="F60" s="491"/>
      <c r="G60" s="491"/>
      <c r="H60" s="491"/>
      <c r="I60" s="500"/>
      <c r="J60" s="495"/>
      <c r="K60" s="74"/>
      <c r="L60" s="566"/>
      <c r="M60" s="78"/>
      <c r="N60" s="76"/>
      <c r="O60" s="77"/>
      <c r="P60" s="77"/>
      <c r="Q60" s="77"/>
      <c r="R60" s="77"/>
      <c r="S60" s="77"/>
      <c r="T60" s="503"/>
    </row>
    <row r="61" spans="1:20" ht="12.75" customHeight="1" x14ac:dyDescent="0.2">
      <c r="A61" s="519"/>
      <c r="B61" s="498"/>
      <c r="C61" s="491"/>
      <c r="D61" s="491"/>
      <c r="E61" s="491"/>
      <c r="F61" s="491"/>
      <c r="G61" s="491"/>
      <c r="H61" s="491"/>
      <c r="I61" s="500"/>
      <c r="J61" s="495"/>
      <c r="K61" s="74"/>
      <c r="L61" s="566"/>
      <c r="M61" s="78"/>
      <c r="N61" s="76"/>
      <c r="O61" s="77"/>
      <c r="P61" s="77"/>
      <c r="Q61" s="77"/>
      <c r="R61" s="77"/>
      <c r="S61" s="77"/>
      <c r="T61" s="503"/>
    </row>
    <row r="62" spans="1:20" ht="12.75" customHeight="1" x14ac:dyDescent="0.2">
      <c r="A62" s="519"/>
      <c r="B62" s="498"/>
      <c r="C62" s="491"/>
      <c r="D62" s="491"/>
      <c r="E62" s="491"/>
      <c r="F62" s="491"/>
      <c r="G62" s="491"/>
      <c r="H62" s="491"/>
      <c r="I62" s="500"/>
      <c r="J62" s="495"/>
      <c r="K62" s="74"/>
      <c r="L62" s="566"/>
      <c r="M62" s="78"/>
      <c r="N62" s="76"/>
      <c r="O62" s="77"/>
      <c r="P62" s="77"/>
      <c r="Q62" s="77"/>
      <c r="R62" s="77"/>
      <c r="S62" s="77"/>
      <c r="T62" s="503"/>
    </row>
    <row r="63" spans="1:20" ht="12.75" customHeight="1" x14ac:dyDescent="0.2">
      <c r="A63" s="519"/>
      <c r="B63" s="498"/>
      <c r="C63" s="491"/>
      <c r="D63" s="491"/>
      <c r="E63" s="491"/>
      <c r="F63" s="491"/>
      <c r="G63" s="491"/>
      <c r="H63" s="491"/>
      <c r="I63" s="500"/>
      <c r="J63" s="495"/>
      <c r="K63" s="74"/>
      <c r="L63" s="566"/>
      <c r="M63" s="78"/>
      <c r="N63" s="76"/>
      <c r="O63" s="77"/>
      <c r="P63" s="77"/>
      <c r="Q63" s="77"/>
      <c r="R63" s="77"/>
      <c r="S63" s="77"/>
      <c r="T63" s="503"/>
    </row>
    <row r="64" spans="1:20" ht="12.75" customHeight="1" x14ac:dyDescent="0.2">
      <c r="A64" s="519"/>
      <c r="B64" s="498"/>
      <c r="C64" s="51"/>
      <c r="D64" s="51"/>
      <c r="E64" s="51"/>
      <c r="F64" s="51"/>
      <c r="G64" s="51"/>
      <c r="H64" s="51"/>
      <c r="I64" s="500"/>
      <c r="J64" s="495"/>
      <c r="K64" s="74"/>
      <c r="L64" s="566"/>
      <c r="M64" s="78"/>
      <c r="N64" s="76"/>
      <c r="O64" s="77"/>
      <c r="P64" s="77"/>
      <c r="Q64" s="77"/>
      <c r="R64" s="77"/>
      <c r="S64" s="77"/>
      <c r="T64" s="503"/>
    </row>
    <row r="65" spans="1:20" ht="12.75" customHeight="1" x14ac:dyDescent="0.2">
      <c r="A65" s="519"/>
      <c r="B65" s="498"/>
      <c r="C65" s="504" t="s">
        <v>80</v>
      </c>
      <c r="D65" s="492"/>
      <c r="E65" s="492"/>
      <c r="F65" s="492"/>
      <c r="G65" s="492"/>
      <c r="H65" s="492"/>
      <c r="I65" s="500"/>
      <c r="J65" s="495"/>
      <c r="K65" s="74"/>
      <c r="L65" s="566"/>
      <c r="M65" s="78"/>
      <c r="N65" s="76"/>
      <c r="O65" s="77"/>
      <c r="P65" s="77"/>
      <c r="Q65" s="77"/>
      <c r="R65" s="77"/>
      <c r="S65" s="77"/>
      <c r="T65" s="503"/>
    </row>
    <row r="66" spans="1:20" ht="12.75" customHeight="1" x14ac:dyDescent="0.2">
      <c r="A66" s="519"/>
      <c r="B66" s="498"/>
      <c r="C66" s="53" t="s">
        <v>373</v>
      </c>
      <c r="D66" s="489" t="s">
        <v>418</v>
      </c>
      <c r="E66" s="489"/>
      <c r="F66" s="489"/>
      <c r="G66" s="489"/>
      <c r="H66" s="489"/>
      <c r="I66" s="500"/>
      <c r="J66" s="495"/>
      <c r="K66" s="74"/>
      <c r="L66" s="566"/>
      <c r="M66" s="78"/>
      <c r="N66" s="76"/>
      <c r="O66" s="77"/>
      <c r="P66" s="77"/>
      <c r="Q66" s="77"/>
      <c r="R66" s="77"/>
      <c r="S66" s="77"/>
      <c r="T66" s="503"/>
    </row>
    <row r="67" spans="1:20" ht="31.5" customHeight="1" x14ac:dyDescent="0.2">
      <c r="A67" s="519"/>
      <c r="B67" s="498"/>
      <c r="C67" s="54" t="s">
        <v>312</v>
      </c>
      <c r="D67" s="511" t="s">
        <v>378</v>
      </c>
      <c r="E67" s="511"/>
      <c r="F67" s="511"/>
      <c r="G67" s="511"/>
      <c r="H67" s="511"/>
      <c r="I67" s="500"/>
      <c r="J67" s="495"/>
      <c r="K67" s="74"/>
      <c r="L67" s="75"/>
      <c r="M67" s="75"/>
      <c r="N67" s="79"/>
      <c r="O67" s="80"/>
      <c r="P67" s="80"/>
      <c r="Q67" s="80"/>
      <c r="R67" s="80"/>
      <c r="S67" s="80"/>
      <c r="T67" s="503"/>
    </row>
    <row r="68" spans="1:20" ht="45" customHeight="1" x14ac:dyDescent="0.2">
      <c r="A68" s="519"/>
      <c r="B68" s="498"/>
      <c r="C68" s="55" t="s">
        <v>374</v>
      </c>
      <c r="D68" s="511" t="s">
        <v>383</v>
      </c>
      <c r="E68" s="511"/>
      <c r="F68" s="511"/>
      <c r="G68" s="511"/>
      <c r="H68" s="511"/>
      <c r="I68" s="500"/>
      <c r="J68" s="495"/>
      <c r="K68" s="74"/>
      <c r="L68" s="75"/>
      <c r="N68" s="79"/>
      <c r="O68" s="81"/>
      <c r="P68" s="81"/>
      <c r="Q68" s="567"/>
      <c r="R68" s="567"/>
      <c r="S68" s="81"/>
      <c r="T68" s="503"/>
    </row>
    <row r="69" spans="1:20" ht="36.75" customHeight="1" x14ac:dyDescent="0.2">
      <c r="A69" s="519"/>
      <c r="B69" s="498"/>
      <c r="C69" s="55" t="s">
        <v>375</v>
      </c>
      <c r="D69" s="511" t="s">
        <v>379</v>
      </c>
      <c r="E69" s="511"/>
      <c r="F69" s="511"/>
      <c r="G69" s="511"/>
      <c r="H69" s="511"/>
      <c r="I69" s="500"/>
      <c r="J69" s="495"/>
      <c r="K69" s="74"/>
      <c r="L69" s="504" t="s">
        <v>380</v>
      </c>
      <c r="M69" s="504"/>
      <c r="N69" s="504"/>
      <c r="O69" s="504"/>
      <c r="P69" s="504"/>
      <c r="Q69" s="504"/>
      <c r="R69" s="504"/>
      <c r="S69" s="504"/>
      <c r="T69" s="503"/>
    </row>
    <row r="70" spans="1:20" ht="36" customHeight="1" x14ac:dyDescent="0.2">
      <c r="A70" s="519"/>
      <c r="B70" s="498"/>
      <c r="C70" s="55" t="s">
        <v>376</v>
      </c>
      <c r="D70" s="511" t="s">
        <v>377</v>
      </c>
      <c r="E70" s="511"/>
      <c r="F70" s="511"/>
      <c r="G70" s="511"/>
      <c r="H70" s="511"/>
      <c r="I70" s="500"/>
      <c r="J70" s="495"/>
      <c r="K70" s="74"/>
      <c r="L70" s="504" t="s">
        <v>465</v>
      </c>
      <c r="M70" s="504"/>
      <c r="N70" s="504"/>
      <c r="O70" s="504"/>
      <c r="P70" s="504"/>
      <c r="Q70" s="504"/>
      <c r="R70" s="504"/>
      <c r="S70" s="504"/>
      <c r="T70" s="503"/>
    </row>
    <row r="71" spans="1:20" ht="11.25" customHeight="1" thickBot="1" x14ac:dyDescent="0.25">
      <c r="A71" s="520"/>
      <c r="B71" s="498"/>
      <c r="C71" s="505"/>
      <c r="D71" s="505"/>
      <c r="E71" s="505"/>
      <c r="F71" s="505"/>
      <c r="G71" s="505"/>
      <c r="H71" s="505"/>
      <c r="I71" s="500"/>
      <c r="J71" s="495"/>
      <c r="K71" s="501"/>
      <c r="L71" s="501"/>
      <c r="M71" s="501"/>
      <c r="N71" s="501"/>
      <c r="O71" s="501"/>
      <c r="P71" s="501"/>
      <c r="Q71" s="501"/>
      <c r="R71" s="501"/>
      <c r="S71" s="501"/>
      <c r="T71" s="502"/>
    </row>
    <row r="72" spans="1:20" ht="32.25" customHeight="1" x14ac:dyDescent="0.2">
      <c r="A72" s="23" t="s">
        <v>28</v>
      </c>
      <c r="B72" s="497"/>
      <c r="C72" s="490" t="s">
        <v>419</v>
      </c>
      <c r="D72" s="490"/>
      <c r="E72" s="490"/>
      <c r="F72" s="490"/>
      <c r="G72" s="490"/>
      <c r="H72" s="490"/>
      <c r="I72" s="556"/>
      <c r="J72" s="494"/>
      <c r="K72" s="509"/>
      <c r="L72" s="509"/>
      <c r="M72" s="509"/>
      <c r="N72" s="509"/>
      <c r="O72" s="509"/>
      <c r="P72" s="509"/>
      <c r="Q72" s="509"/>
      <c r="R72" s="46"/>
      <c r="S72" s="46"/>
      <c r="T72" s="554"/>
    </row>
    <row r="73" spans="1:20" ht="25.5" customHeight="1" x14ac:dyDescent="0.2">
      <c r="A73" s="512" t="s">
        <v>30</v>
      </c>
      <c r="B73" s="498"/>
      <c r="C73" s="522" t="s">
        <v>466</v>
      </c>
      <c r="D73" s="522"/>
      <c r="E73" s="522"/>
      <c r="F73" s="522"/>
      <c r="G73" s="522"/>
      <c r="H73" s="522"/>
      <c r="I73" s="557"/>
      <c r="J73" s="495"/>
      <c r="K73" s="551" t="s">
        <v>50</v>
      </c>
      <c r="L73" s="551"/>
      <c r="M73" s="551" t="s">
        <v>47</v>
      </c>
      <c r="N73" s="551"/>
      <c r="O73" s="551"/>
      <c r="P73" s="551" t="s">
        <v>48</v>
      </c>
      <c r="Q73" s="551"/>
      <c r="R73" s="551"/>
      <c r="S73" s="551"/>
      <c r="T73" s="503"/>
    </row>
    <row r="74" spans="1:20" ht="24.95" customHeight="1" x14ac:dyDescent="0.2">
      <c r="A74" s="512"/>
      <c r="B74" s="498"/>
      <c r="C74" s="510" t="s">
        <v>420</v>
      </c>
      <c r="D74" s="491"/>
      <c r="E74" s="491"/>
      <c r="F74" s="491"/>
      <c r="G74" s="491"/>
      <c r="H74" s="491"/>
      <c r="I74" s="557"/>
      <c r="J74" s="495"/>
      <c r="K74" s="551"/>
      <c r="L74" s="551"/>
      <c r="M74" s="551"/>
      <c r="N74" s="551"/>
      <c r="O74" s="551"/>
      <c r="P74" s="551"/>
      <c r="Q74" s="551"/>
      <c r="R74" s="551"/>
      <c r="S74" s="551"/>
      <c r="T74" s="503"/>
    </row>
    <row r="75" spans="1:20" ht="23.25" customHeight="1" x14ac:dyDescent="0.2">
      <c r="A75" s="512"/>
      <c r="B75" s="498"/>
      <c r="C75" s="489" t="s">
        <v>101</v>
      </c>
      <c r="D75" s="489"/>
      <c r="E75" s="489"/>
      <c r="F75" s="489"/>
      <c r="G75" s="489"/>
      <c r="H75" s="489"/>
      <c r="I75" s="557"/>
      <c r="J75" s="495"/>
      <c r="K75" s="559" t="s">
        <v>381</v>
      </c>
      <c r="L75" s="559"/>
      <c r="M75" s="553" t="s">
        <v>43</v>
      </c>
      <c r="N75" s="553"/>
      <c r="O75" s="553"/>
      <c r="P75" s="552" t="s">
        <v>467</v>
      </c>
      <c r="Q75" s="552"/>
      <c r="R75" s="552"/>
      <c r="S75" s="552"/>
      <c r="T75" s="503"/>
    </row>
    <row r="76" spans="1:20" ht="24.95" customHeight="1" x14ac:dyDescent="0.2">
      <c r="A76" s="512"/>
      <c r="B76" s="498"/>
      <c r="C76" s="510" t="s">
        <v>421</v>
      </c>
      <c r="D76" s="491"/>
      <c r="E76" s="491"/>
      <c r="F76" s="491"/>
      <c r="G76" s="491"/>
      <c r="H76" s="491"/>
      <c r="I76" s="557"/>
      <c r="J76" s="495"/>
      <c r="K76" s="559"/>
      <c r="L76" s="559"/>
      <c r="M76" s="553"/>
      <c r="N76" s="553"/>
      <c r="O76" s="553"/>
      <c r="P76" s="552"/>
      <c r="Q76" s="552"/>
      <c r="R76" s="552"/>
      <c r="S76" s="552"/>
      <c r="T76" s="503"/>
    </row>
    <row r="77" spans="1:20" ht="24.95" customHeight="1" x14ac:dyDescent="0.2">
      <c r="A77" s="512"/>
      <c r="B77" s="498"/>
      <c r="C77" s="491"/>
      <c r="D77" s="491"/>
      <c r="E77" s="491"/>
      <c r="F77" s="491"/>
      <c r="G77" s="491"/>
      <c r="H77" s="491"/>
      <c r="I77" s="557"/>
      <c r="J77" s="495"/>
      <c r="K77" s="559"/>
      <c r="L77" s="559"/>
      <c r="M77" s="553"/>
      <c r="N77" s="553"/>
      <c r="O77" s="553"/>
      <c r="P77" s="552"/>
      <c r="Q77" s="552"/>
      <c r="R77" s="552"/>
      <c r="S77" s="552"/>
      <c r="T77" s="503"/>
    </row>
    <row r="78" spans="1:20" ht="24.95" customHeight="1" x14ac:dyDescent="0.2">
      <c r="A78" s="512"/>
      <c r="B78" s="498"/>
      <c r="C78" s="491"/>
      <c r="D78" s="491"/>
      <c r="E78" s="491"/>
      <c r="F78" s="491"/>
      <c r="G78" s="491"/>
      <c r="H78" s="491"/>
      <c r="I78" s="557"/>
      <c r="J78" s="495"/>
      <c r="K78" s="559"/>
      <c r="L78" s="559"/>
      <c r="M78" s="553"/>
      <c r="N78" s="553"/>
      <c r="O78" s="553"/>
      <c r="P78" s="552"/>
      <c r="Q78" s="552"/>
      <c r="R78" s="552"/>
      <c r="S78" s="552"/>
      <c r="T78" s="503"/>
    </row>
    <row r="79" spans="1:20" ht="24.95" customHeight="1" x14ac:dyDescent="0.2">
      <c r="A79" s="512"/>
      <c r="B79" s="498"/>
      <c r="C79" s="504" t="s">
        <v>29</v>
      </c>
      <c r="D79" s="504"/>
      <c r="E79" s="504"/>
      <c r="F79" s="504"/>
      <c r="G79" s="504"/>
      <c r="H79" s="504"/>
      <c r="I79" s="557"/>
      <c r="J79" s="495"/>
      <c r="K79" s="559"/>
      <c r="L79" s="559"/>
      <c r="M79" s="553"/>
      <c r="N79" s="553"/>
      <c r="O79" s="553"/>
      <c r="P79" s="552"/>
      <c r="Q79" s="552"/>
      <c r="R79" s="552"/>
      <c r="S79" s="552"/>
      <c r="T79" s="503"/>
    </row>
    <row r="80" spans="1:20" ht="23.1" customHeight="1" x14ac:dyDescent="0.2">
      <c r="A80" s="512"/>
      <c r="B80" s="498"/>
      <c r="C80" s="491" t="s">
        <v>102</v>
      </c>
      <c r="D80" s="491"/>
      <c r="E80" s="491"/>
      <c r="F80" s="491"/>
      <c r="G80" s="491"/>
      <c r="H80" s="491"/>
      <c r="I80" s="557"/>
      <c r="J80" s="495"/>
      <c r="K80" s="559"/>
      <c r="L80" s="559"/>
      <c r="M80" s="553"/>
      <c r="N80" s="553"/>
      <c r="O80" s="553"/>
      <c r="P80" s="552"/>
      <c r="Q80" s="552"/>
      <c r="R80" s="552"/>
      <c r="S80" s="552"/>
      <c r="T80" s="503"/>
    </row>
    <row r="81" spans="1:20" ht="23.1" customHeight="1" x14ac:dyDescent="0.2">
      <c r="A81" s="512"/>
      <c r="B81" s="498"/>
      <c r="C81" s="491"/>
      <c r="D81" s="491"/>
      <c r="E81" s="491"/>
      <c r="F81" s="491"/>
      <c r="G81" s="491"/>
      <c r="H81" s="491"/>
      <c r="I81" s="557"/>
      <c r="J81" s="495"/>
      <c r="K81" s="561" t="s">
        <v>384</v>
      </c>
      <c r="L81" s="561"/>
      <c r="M81" s="553" t="s">
        <v>44</v>
      </c>
      <c r="N81" s="553"/>
      <c r="O81" s="553"/>
      <c r="P81" s="552" t="s">
        <v>468</v>
      </c>
      <c r="Q81" s="552"/>
      <c r="R81" s="552"/>
      <c r="S81" s="552"/>
      <c r="T81" s="503"/>
    </row>
    <row r="82" spans="1:20" ht="23.1" customHeight="1" x14ac:dyDescent="0.2">
      <c r="A82" s="512"/>
      <c r="B82" s="498"/>
      <c r="C82" s="491"/>
      <c r="D82" s="491"/>
      <c r="E82" s="491"/>
      <c r="F82" s="491"/>
      <c r="G82" s="491"/>
      <c r="H82" s="491"/>
      <c r="I82" s="557"/>
      <c r="J82" s="495"/>
      <c r="K82" s="561"/>
      <c r="L82" s="561"/>
      <c r="M82" s="553"/>
      <c r="N82" s="553"/>
      <c r="O82" s="553"/>
      <c r="P82" s="552"/>
      <c r="Q82" s="552"/>
      <c r="R82" s="552"/>
      <c r="S82" s="552"/>
      <c r="T82" s="503"/>
    </row>
    <row r="83" spans="1:20" ht="23.1" customHeight="1" x14ac:dyDescent="0.2">
      <c r="A83" s="512"/>
      <c r="B83" s="498"/>
      <c r="C83" s="504" t="s">
        <v>103</v>
      </c>
      <c r="D83" s="504"/>
      <c r="E83" s="504"/>
      <c r="F83" s="504"/>
      <c r="G83" s="504"/>
      <c r="H83" s="504"/>
      <c r="I83" s="557"/>
      <c r="J83" s="495"/>
      <c r="K83" s="561"/>
      <c r="L83" s="561"/>
      <c r="M83" s="553"/>
      <c r="N83" s="553"/>
      <c r="O83" s="553"/>
      <c r="P83" s="552"/>
      <c r="Q83" s="552"/>
      <c r="R83" s="552"/>
      <c r="S83" s="552"/>
      <c r="T83" s="503"/>
    </row>
    <row r="84" spans="1:20" ht="23.1" customHeight="1" x14ac:dyDescent="0.2">
      <c r="A84" s="512"/>
      <c r="B84" s="498"/>
      <c r="C84" s="510" t="s">
        <v>85</v>
      </c>
      <c r="D84" s="489"/>
      <c r="E84" s="489"/>
      <c r="F84" s="489"/>
      <c r="G84" s="489"/>
      <c r="H84" s="489"/>
      <c r="I84" s="557"/>
      <c r="J84" s="495"/>
      <c r="K84" s="561"/>
      <c r="L84" s="561"/>
      <c r="M84" s="553"/>
      <c r="N84" s="553"/>
      <c r="O84" s="553"/>
      <c r="P84" s="552"/>
      <c r="Q84" s="552"/>
      <c r="R84" s="552"/>
      <c r="S84" s="552"/>
      <c r="T84" s="503"/>
    </row>
    <row r="85" spans="1:20" ht="23.1" customHeight="1" x14ac:dyDescent="0.2">
      <c r="A85" s="512"/>
      <c r="B85" s="498"/>
      <c r="C85" s="489"/>
      <c r="D85" s="489"/>
      <c r="E85" s="489"/>
      <c r="F85" s="489"/>
      <c r="G85" s="489"/>
      <c r="H85" s="489"/>
      <c r="I85" s="557"/>
      <c r="J85" s="495"/>
      <c r="K85" s="561"/>
      <c r="L85" s="561"/>
      <c r="M85" s="553"/>
      <c r="N85" s="553"/>
      <c r="O85" s="553"/>
      <c r="P85" s="552"/>
      <c r="Q85" s="552"/>
      <c r="R85" s="552"/>
      <c r="S85" s="552"/>
      <c r="T85" s="503"/>
    </row>
    <row r="86" spans="1:20" ht="23.1" customHeight="1" x14ac:dyDescent="0.2">
      <c r="A86" s="512"/>
      <c r="B86" s="498"/>
      <c r="C86" s="504" t="s">
        <v>79</v>
      </c>
      <c r="D86" s="504"/>
      <c r="E86" s="504"/>
      <c r="F86" s="504"/>
      <c r="G86" s="504"/>
      <c r="H86" s="504"/>
      <c r="I86" s="557"/>
      <c r="J86" s="495"/>
      <c r="K86" s="561"/>
      <c r="L86" s="561"/>
      <c r="M86" s="553"/>
      <c r="N86" s="553"/>
      <c r="O86" s="553"/>
      <c r="P86" s="552"/>
      <c r="Q86" s="552"/>
      <c r="R86" s="552"/>
      <c r="S86" s="552"/>
      <c r="T86" s="503"/>
    </row>
    <row r="87" spans="1:20" ht="23.1" customHeight="1" x14ac:dyDescent="0.2">
      <c r="A87" s="512"/>
      <c r="B87" s="498"/>
      <c r="C87" s="492" t="s">
        <v>78</v>
      </c>
      <c r="D87" s="492"/>
      <c r="E87" s="492"/>
      <c r="F87" s="492"/>
      <c r="G87" s="492"/>
      <c r="H87" s="492"/>
      <c r="I87" s="557"/>
      <c r="J87" s="495"/>
      <c r="K87" s="560" t="s">
        <v>382</v>
      </c>
      <c r="L87" s="560"/>
      <c r="M87" s="563" t="s">
        <v>45</v>
      </c>
      <c r="N87" s="563"/>
      <c r="O87" s="563"/>
      <c r="P87" s="562" t="s">
        <v>73</v>
      </c>
      <c r="Q87" s="562"/>
      <c r="R87" s="562"/>
      <c r="S87" s="562"/>
      <c r="T87" s="503"/>
    </row>
    <row r="88" spans="1:20" ht="23.1" customHeight="1" x14ac:dyDescent="0.2">
      <c r="A88" s="512"/>
      <c r="B88" s="498"/>
      <c r="C88" s="492"/>
      <c r="D88" s="492"/>
      <c r="E88" s="492"/>
      <c r="F88" s="492"/>
      <c r="G88" s="492"/>
      <c r="H88" s="492"/>
      <c r="I88" s="557"/>
      <c r="J88" s="495"/>
      <c r="K88" s="560"/>
      <c r="L88" s="560"/>
      <c r="M88" s="563"/>
      <c r="N88" s="563"/>
      <c r="O88" s="563"/>
      <c r="P88" s="562"/>
      <c r="Q88" s="562"/>
      <c r="R88" s="562"/>
      <c r="S88" s="562"/>
      <c r="T88" s="503"/>
    </row>
    <row r="89" spans="1:20" ht="23.1" customHeight="1" x14ac:dyDescent="0.2">
      <c r="A89" s="512"/>
      <c r="B89" s="498"/>
      <c r="C89" s="504" t="s">
        <v>61</v>
      </c>
      <c r="D89" s="504"/>
      <c r="E89" s="504"/>
      <c r="F89" s="504"/>
      <c r="G89" s="504"/>
      <c r="H89" s="504"/>
      <c r="I89" s="557"/>
      <c r="J89" s="495"/>
      <c r="K89" s="560"/>
      <c r="L89" s="560"/>
      <c r="M89" s="563"/>
      <c r="N89" s="563"/>
      <c r="O89" s="563"/>
      <c r="P89" s="562"/>
      <c r="Q89" s="562"/>
      <c r="R89" s="562"/>
      <c r="S89" s="562"/>
      <c r="T89" s="503"/>
    </row>
    <row r="90" spans="1:20" ht="23.1" customHeight="1" x14ac:dyDescent="0.2">
      <c r="A90" s="512"/>
      <c r="B90" s="498"/>
      <c r="C90" s="492" t="s">
        <v>402</v>
      </c>
      <c r="D90" s="492"/>
      <c r="E90" s="492"/>
      <c r="F90" s="492"/>
      <c r="G90" s="492"/>
      <c r="H90" s="492"/>
      <c r="I90" s="557"/>
      <c r="J90" s="495"/>
      <c r="K90" s="560"/>
      <c r="L90" s="560"/>
      <c r="M90" s="563"/>
      <c r="N90" s="563"/>
      <c r="O90" s="563"/>
      <c r="P90" s="562"/>
      <c r="Q90" s="562"/>
      <c r="R90" s="562"/>
      <c r="S90" s="562"/>
      <c r="T90" s="503"/>
    </row>
    <row r="91" spans="1:20" ht="23.1" customHeight="1" x14ac:dyDescent="0.2">
      <c r="A91" s="512"/>
      <c r="B91" s="498"/>
      <c r="C91" s="492"/>
      <c r="D91" s="492"/>
      <c r="E91" s="492"/>
      <c r="F91" s="492"/>
      <c r="G91" s="492"/>
      <c r="H91" s="492"/>
      <c r="I91" s="557"/>
      <c r="J91" s="495"/>
      <c r="K91" s="560"/>
      <c r="L91" s="560"/>
      <c r="M91" s="563"/>
      <c r="N91" s="563"/>
      <c r="O91" s="563"/>
      <c r="P91" s="562"/>
      <c r="Q91" s="562"/>
      <c r="R91" s="562"/>
      <c r="S91" s="562"/>
      <c r="T91" s="503"/>
    </row>
    <row r="92" spans="1:20" ht="22.5" customHeight="1" x14ac:dyDescent="0.2">
      <c r="A92" s="512"/>
      <c r="B92" s="498"/>
      <c r="C92" s="492"/>
      <c r="D92" s="492"/>
      <c r="E92" s="492"/>
      <c r="F92" s="492"/>
      <c r="G92" s="492"/>
      <c r="H92" s="492"/>
      <c r="I92" s="557"/>
      <c r="J92" s="495"/>
      <c r="K92" s="560"/>
      <c r="L92" s="560"/>
      <c r="M92" s="563"/>
      <c r="N92" s="563"/>
      <c r="O92" s="563"/>
      <c r="P92" s="562"/>
      <c r="Q92" s="562"/>
      <c r="R92" s="562"/>
      <c r="S92" s="562"/>
      <c r="T92" s="503"/>
    </row>
    <row r="93" spans="1:20" ht="18" customHeight="1" thickBot="1" x14ac:dyDescent="0.25">
      <c r="A93" s="513"/>
      <c r="B93" s="506"/>
      <c r="C93" s="507"/>
      <c r="D93" s="507"/>
      <c r="E93" s="507"/>
      <c r="F93" s="507"/>
      <c r="G93" s="507"/>
      <c r="H93" s="507"/>
      <c r="I93" s="558"/>
      <c r="J93" s="496"/>
      <c r="K93" s="508"/>
      <c r="L93" s="508"/>
      <c r="M93" s="508"/>
      <c r="N93" s="508"/>
      <c r="O93" s="508"/>
      <c r="P93" s="508"/>
      <c r="Q93" s="508"/>
      <c r="R93" s="29"/>
      <c r="S93" s="29"/>
      <c r="T93" s="555"/>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493"/>
      <c r="K104" s="493"/>
      <c r="L104" s="493"/>
    </row>
    <row r="105" spans="1:12" ht="22.5" customHeight="1" x14ac:dyDescent="0.2">
      <c r="A105" s="4"/>
      <c r="B105" s="4"/>
      <c r="C105" s="4"/>
      <c r="D105" s="4"/>
      <c r="E105" s="4"/>
      <c r="F105" s="4"/>
      <c r="I105" s="8"/>
      <c r="J105" s="493"/>
      <c r="K105" s="493"/>
      <c r="L105" s="493"/>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74" t="s">
        <v>106</v>
      </c>
      <c r="B1" s="575"/>
      <c r="C1" s="575"/>
      <c r="D1" s="575"/>
      <c r="E1" s="575"/>
      <c r="F1" s="575"/>
      <c r="G1" s="575"/>
      <c r="H1" s="575"/>
      <c r="I1" s="575"/>
      <c r="J1" s="575"/>
      <c r="K1" s="575"/>
      <c r="L1" s="575"/>
      <c r="M1" s="576"/>
    </row>
    <row r="2" spans="1:13" ht="18" customHeight="1" x14ac:dyDescent="0.2">
      <c r="A2" s="577" t="s">
        <v>390</v>
      </c>
      <c r="B2" s="579" t="s">
        <v>107</v>
      </c>
      <c r="C2" s="581" t="s">
        <v>108</v>
      </c>
      <c r="D2" s="581" t="s">
        <v>105</v>
      </c>
      <c r="E2" s="583" t="s">
        <v>109</v>
      </c>
      <c r="F2" s="581" t="s">
        <v>110</v>
      </c>
      <c r="G2" s="581" t="s">
        <v>111</v>
      </c>
      <c r="H2" s="581" t="s">
        <v>112</v>
      </c>
      <c r="I2" s="581" t="s">
        <v>113</v>
      </c>
      <c r="J2" s="581" t="s">
        <v>142</v>
      </c>
      <c r="K2" s="581" t="s">
        <v>227</v>
      </c>
      <c r="L2" s="581" t="s">
        <v>114</v>
      </c>
      <c r="M2" s="581" t="s">
        <v>115</v>
      </c>
    </row>
    <row r="3" spans="1:13" ht="20.25" customHeight="1" thickBot="1" x14ac:dyDescent="0.25">
      <c r="A3" s="578"/>
      <c r="B3" s="580"/>
      <c r="C3" s="582"/>
      <c r="D3" s="582"/>
      <c r="E3" s="584"/>
      <c r="F3" s="582"/>
      <c r="G3" s="582"/>
      <c r="H3" s="582"/>
      <c r="I3" s="582"/>
      <c r="J3" s="582"/>
      <c r="K3" s="582"/>
      <c r="L3" s="582"/>
      <c r="M3" s="582"/>
    </row>
    <row r="4" spans="1:13" ht="57.75" customHeight="1" x14ac:dyDescent="0.2">
      <c r="A4" s="578"/>
      <c r="B4" s="570" t="s">
        <v>116</v>
      </c>
      <c r="C4" s="568" t="s">
        <v>391</v>
      </c>
      <c r="D4" s="568" t="s">
        <v>117</v>
      </c>
      <c r="E4" s="572" t="s">
        <v>228</v>
      </c>
      <c r="F4" s="568" t="s">
        <v>118</v>
      </c>
      <c r="G4" s="568" t="s">
        <v>119</v>
      </c>
      <c r="H4" s="568" t="s">
        <v>120</v>
      </c>
      <c r="I4" s="568" t="s">
        <v>121</v>
      </c>
      <c r="J4" s="568" t="s">
        <v>122</v>
      </c>
      <c r="K4" s="568" t="s">
        <v>322</v>
      </c>
      <c r="L4" s="568" t="s">
        <v>123</v>
      </c>
      <c r="M4" s="568" t="s">
        <v>124</v>
      </c>
    </row>
    <row r="5" spans="1:13" ht="120" customHeight="1" thickBot="1" x14ac:dyDescent="0.25">
      <c r="A5" s="57" t="s">
        <v>138</v>
      </c>
      <c r="B5" s="571"/>
      <c r="C5" s="569"/>
      <c r="D5" s="569"/>
      <c r="E5" s="573"/>
      <c r="F5" s="569"/>
      <c r="G5" s="569"/>
      <c r="H5" s="569"/>
      <c r="I5" s="569"/>
      <c r="J5" s="569"/>
      <c r="K5" s="569"/>
      <c r="L5" s="569"/>
      <c r="M5" s="56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74" t="s">
        <v>131</v>
      </c>
      <c r="B13" s="575"/>
      <c r="C13" s="575"/>
      <c r="D13" s="575"/>
      <c r="E13" s="575"/>
      <c r="F13" s="575"/>
      <c r="G13" s="575"/>
      <c r="H13" s="575"/>
      <c r="I13" s="575"/>
      <c r="J13" s="575"/>
      <c r="K13" s="575"/>
      <c r="L13" s="575"/>
      <c r="M13" s="576"/>
    </row>
    <row r="14" spans="1:13" x14ac:dyDescent="0.2">
      <c r="A14" s="585" t="s">
        <v>132</v>
      </c>
      <c r="B14" s="587" t="s">
        <v>107</v>
      </c>
      <c r="C14" s="587" t="s">
        <v>108</v>
      </c>
      <c r="D14" s="587" t="s">
        <v>105</v>
      </c>
      <c r="E14" s="589" t="s">
        <v>109</v>
      </c>
      <c r="F14" s="587" t="s">
        <v>110</v>
      </c>
      <c r="G14" s="587" t="s">
        <v>111</v>
      </c>
      <c r="H14" s="587" t="s">
        <v>112</v>
      </c>
      <c r="I14" s="587" t="s">
        <v>113</v>
      </c>
      <c r="J14" s="587" t="s">
        <v>142</v>
      </c>
      <c r="K14" s="587" t="s">
        <v>227</v>
      </c>
      <c r="L14" s="587" t="s">
        <v>114</v>
      </c>
      <c r="M14" s="591" t="s">
        <v>115</v>
      </c>
    </row>
    <row r="15" spans="1:13" x14ac:dyDescent="0.2">
      <c r="A15" s="586"/>
      <c r="B15" s="588"/>
      <c r="C15" s="588"/>
      <c r="D15" s="588"/>
      <c r="E15" s="590"/>
      <c r="F15" s="588"/>
      <c r="G15" s="588"/>
      <c r="H15" s="588"/>
      <c r="I15" s="588"/>
      <c r="J15" s="588"/>
      <c r="K15" s="588"/>
      <c r="L15" s="588"/>
      <c r="M15" s="592"/>
    </row>
    <row r="16" spans="1:13" x14ac:dyDescent="0.2">
      <c r="A16" s="593" t="s">
        <v>133</v>
      </c>
      <c r="B16" s="588"/>
      <c r="C16" s="588"/>
      <c r="D16" s="588"/>
      <c r="E16" s="590"/>
      <c r="F16" s="588"/>
      <c r="G16" s="588"/>
      <c r="H16" s="588"/>
      <c r="I16" s="588"/>
      <c r="J16" s="588"/>
      <c r="K16" s="588"/>
      <c r="L16" s="588"/>
      <c r="M16" s="592"/>
    </row>
    <row r="17" spans="1:13" ht="13.5" thickBot="1" x14ac:dyDescent="0.25">
      <c r="A17" s="593" t="s">
        <v>134</v>
      </c>
      <c r="B17" s="588"/>
      <c r="C17" s="588"/>
      <c r="D17" s="588"/>
      <c r="E17" s="590"/>
      <c r="F17" s="588"/>
      <c r="G17" s="588"/>
      <c r="H17" s="588"/>
      <c r="I17" s="588"/>
      <c r="J17" s="588"/>
      <c r="K17" s="588"/>
      <c r="L17" s="588"/>
      <c r="M17" s="592"/>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B4:B5"/>
    <mergeCell ref="C4:C5"/>
    <mergeCell ref="D4:D5"/>
    <mergeCell ref="E4:E5"/>
    <mergeCell ref="F4:F5"/>
    <mergeCell ref="G4:G5"/>
    <mergeCell ref="H4:H5"/>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24" t="s">
        <v>469</v>
      </c>
      <c r="C1" s="625"/>
      <c r="D1" s="625"/>
      <c r="E1" s="626"/>
      <c r="F1" s="93"/>
    </row>
    <row r="2" spans="2:6" ht="15.75" thickBot="1" x14ac:dyDescent="0.3">
      <c r="B2" s="92" t="s">
        <v>527</v>
      </c>
      <c r="C2" s="90" t="s">
        <v>259</v>
      </c>
      <c r="D2" s="91" t="s">
        <v>470</v>
      </c>
      <c r="E2" s="94" t="s">
        <v>0</v>
      </c>
    </row>
    <row r="3" spans="2:6" x14ac:dyDescent="0.2">
      <c r="B3" s="594" t="s">
        <v>473</v>
      </c>
      <c r="C3" s="615" t="s">
        <v>34</v>
      </c>
      <c r="D3" s="617" t="s">
        <v>471</v>
      </c>
      <c r="E3" s="95" t="s">
        <v>472</v>
      </c>
    </row>
    <row r="4" spans="2:6" x14ac:dyDescent="0.2">
      <c r="B4" s="595"/>
      <c r="C4" s="598"/>
      <c r="D4" s="618"/>
      <c r="E4" s="87" t="s">
        <v>474</v>
      </c>
    </row>
    <row r="5" spans="2:6" x14ac:dyDescent="0.2">
      <c r="B5" s="595"/>
      <c r="C5" s="598"/>
      <c r="D5" s="618"/>
      <c r="E5" s="96" t="s">
        <v>475</v>
      </c>
    </row>
    <row r="6" spans="2:6" x14ac:dyDescent="0.2">
      <c r="B6" s="595"/>
      <c r="C6" s="598"/>
      <c r="D6" s="618"/>
      <c r="E6" s="88" t="s">
        <v>476</v>
      </c>
    </row>
    <row r="7" spans="2:6" ht="13.5" thickBot="1" x14ac:dyDescent="0.25">
      <c r="B7" s="595"/>
      <c r="C7" s="599"/>
      <c r="D7" s="619"/>
      <c r="E7" s="89" t="s">
        <v>524</v>
      </c>
    </row>
    <row r="8" spans="2:6" x14ac:dyDescent="0.2">
      <c r="B8" s="595"/>
      <c r="C8" s="597" t="s">
        <v>35</v>
      </c>
      <c r="D8" s="600" t="s">
        <v>477</v>
      </c>
      <c r="E8" s="97" t="s">
        <v>478</v>
      </c>
    </row>
    <row r="9" spans="2:6" x14ac:dyDescent="0.2">
      <c r="B9" s="595"/>
      <c r="C9" s="598"/>
      <c r="D9" s="601"/>
      <c r="E9" s="98" t="s">
        <v>479</v>
      </c>
    </row>
    <row r="10" spans="2:6" ht="13.5" thickBot="1" x14ac:dyDescent="0.25">
      <c r="B10" s="595"/>
      <c r="C10" s="599"/>
      <c r="D10" s="602"/>
      <c r="E10" s="99" t="s">
        <v>480</v>
      </c>
    </row>
    <row r="11" spans="2:6" ht="25.5" customHeight="1" x14ac:dyDescent="0.2">
      <c r="B11" s="595"/>
      <c r="C11" s="603" t="s">
        <v>36</v>
      </c>
      <c r="D11" s="604" t="s">
        <v>528</v>
      </c>
      <c r="E11" s="100" t="s">
        <v>481</v>
      </c>
    </row>
    <row r="12" spans="2:6" ht="24" customHeight="1" x14ac:dyDescent="0.2">
      <c r="B12" s="595"/>
      <c r="C12" s="598"/>
      <c r="D12" s="605"/>
      <c r="E12" s="101" t="s">
        <v>482</v>
      </c>
    </row>
    <row r="13" spans="2:6" ht="24.75" customHeight="1" thickBot="1" x14ac:dyDescent="0.25">
      <c r="B13" s="595"/>
      <c r="C13" s="598"/>
      <c r="D13" s="606"/>
      <c r="E13" s="102" t="s">
        <v>483</v>
      </c>
    </row>
    <row r="14" spans="2:6" ht="28.5" customHeight="1" x14ac:dyDescent="0.2">
      <c r="B14" s="595"/>
      <c r="C14" s="607" t="s">
        <v>37</v>
      </c>
      <c r="D14" s="608" t="s">
        <v>484</v>
      </c>
      <c r="E14" s="103" t="s">
        <v>485</v>
      </c>
    </row>
    <row r="15" spans="2:6" ht="17.25" customHeight="1" x14ac:dyDescent="0.2">
      <c r="B15" s="595"/>
      <c r="C15" s="598"/>
      <c r="D15" s="605"/>
      <c r="E15" s="98" t="s">
        <v>486</v>
      </c>
    </row>
    <row r="16" spans="2:6" ht="26.25" thickBot="1" x14ac:dyDescent="0.25">
      <c r="B16" s="595"/>
      <c r="C16" s="598"/>
      <c r="D16" s="605"/>
      <c r="E16" s="98" t="s">
        <v>487</v>
      </c>
    </row>
    <row r="17" spans="2:5" ht="28.5" customHeight="1" x14ac:dyDescent="0.2">
      <c r="B17" s="595"/>
      <c r="C17" s="607" t="s">
        <v>226</v>
      </c>
      <c r="D17" s="633" t="s">
        <v>523</v>
      </c>
      <c r="E17" s="103" t="s">
        <v>488</v>
      </c>
    </row>
    <row r="18" spans="2:5" ht="21" customHeight="1" thickBot="1" x14ac:dyDescent="0.25">
      <c r="B18" s="595"/>
      <c r="C18" s="598"/>
      <c r="D18" s="605"/>
      <c r="E18" s="98" t="s">
        <v>489</v>
      </c>
    </row>
    <row r="19" spans="2:5" x14ac:dyDescent="0.2">
      <c r="B19" s="595"/>
      <c r="C19" s="609" t="s">
        <v>144</v>
      </c>
      <c r="D19" s="612" t="s">
        <v>530</v>
      </c>
      <c r="E19" s="112" t="s">
        <v>529</v>
      </c>
    </row>
    <row r="20" spans="2:5" x14ac:dyDescent="0.2">
      <c r="B20" s="595"/>
      <c r="C20" s="610"/>
      <c r="D20" s="613"/>
      <c r="E20" s="113" t="s">
        <v>490</v>
      </c>
    </row>
    <row r="21" spans="2:5" x14ac:dyDescent="0.2">
      <c r="B21" s="595"/>
      <c r="C21" s="610"/>
      <c r="D21" s="613"/>
      <c r="E21" s="113" t="s">
        <v>491</v>
      </c>
    </row>
    <row r="22" spans="2:5" ht="13.5" thickBot="1" x14ac:dyDescent="0.25">
      <c r="B22" s="595"/>
      <c r="C22" s="611"/>
      <c r="D22" s="614"/>
      <c r="E22" s="114" t="s">
        <v>492</v>
      </c>
    </row>
    <row r="23" spans="2:5" x14ac:dyDescent="0.2">
      <c r="B23" s="595"/>
      <c r="C23" s="615" t="s">
        <v>38</v>
      </c>
      <c r="D23" s="600" t="s">
        <v>493</v>
      </c>
      <c r="E23" s="104" t="s">
        <v>494</v>
      </c>
    </row>
    <row r="24" spans="2:5" x14ac:dyDescent="0.2">
      <c r="B24" s="595"/>
      <c r="C24" s="598"/>
      <c r="D24" s="605"/>
      <c r="E24" s="105" t="s">
        <v>495</v>
      </c>
    </row>
    <row r="25" spans="2:5" x14ac:dyDescent="0.2">
      <c r="B25" s="595"/>
      <c r="C25" s="598"/>
      <c r="D25" s="605"/>
      <c r="E25" s="105" t="s">
        <v>496</v>
      </c>
    </row>
    <row r="26" spans="2:5" x14ac:dyDescent="0.2">
      <c r="B26" s="595"/>
      <c r="C26" s="598"/>
      <c r="D26" s="605"/>
      <c r="E26" s="106" t="s">
        <v>497</v>
      </c>
    </row>
    <row r="27" spans="2:5" ht="13.5" thickBot="1" x14ac:dyDescent="0.25">
      <c r="B27" s="596"/>
      <c r="C27" s="599"/>
      <c r="D27" s="616"/>
      <c r="E27" s="99" t="s">
        <v>498</v>
      </c>
    </row>
    <row r="28" spans="2:5" x14ac:dyDescent="0.2">
      <c r="B28" s="594" t="s">
        <v>525</v>
      </c>
      <c r="C28" s="603" t="s">
        <v>262</v>
      </c>
      <c r="D28" s="627" t="s">
        <v>499</v>
      </c>
      <c r="E28" s="98" t="s">
        <v>500</v>
      </c>
    </row>
    <row r="29" spans="2:5" x14ac:dyDescent="0.2">
      <c r="B29" s="595"/>
      <c r="C29" s="598"/>
      <c r="D29" s="605"/>
      <c r="E29" s="98" t="s">
        <v>501</v>
      </c>
    </row>
    <row r="30" spans="2:5" ht="26.25" thickBot="1" x14ac:dyDescent="0.25">
      <c r="B30" s="595"/>
      <c r="C30" s="598"/>
      <c r="D30" s="605"/>
      <c r="E30" s="98" t="s">
        <v>502</v>
      </c>
    </row>
    <row r="31" spans="2:5" x14ac:dyDescent="0.2">
      <c r="B31" s="595"/>
      <c r="C31" s="607" t="s">
        <v>39</v>
      </c>
      <c r="D31" s="620" t="s">
        <v>503</v>
      </c>
      <c r="E31" s="103" t="s">
        <v>504</v>
      </c>
    </row>
    <row r="32" spans="2:5" x14ac:dyDescent="0.2">
      <c r="B32" s="595"/>
      <c r="C32" s="598"/>
      <c r="D32" s="629"/>
      <c r="E32" s="98" t="s">
        <v>505</v>
      </c>
    </row>
    <row r="33" spans="2:5" x14ac:dyDescent="0.2">
      <c r="B33" s="595"/>
      <c r="C33" s="598"/>
      <c r="D33" s="629"/>
      <c r="E33" s="98" t="s">
        <v>506</v>
      </c>
    </row>
    <row r="34" spans="2:5" ht="13.5" thickBot="1" x14ac:dyDescent="0.25">
      <c r="B34" s="595"/>
      <c r="C34" s="628"/>
      <c r="D34" s="630"/>
      <c r="E34" s="107" t="s">
        <v>507</v>
      </c>
    </row>
    <row r="35" spans="2:5" x14ac:dyDescent="0.2">
      <c r="B35" s="595"/>
      <c r="C35" s="607" t="s">
        <v>40</v>
      </c>
      <c r="D35" s="620" t="s">
        <v>508</v>
      </c>
      <c r="E35" s="108" t="s">
        <v>509</v>
      </c>
    </row>
    <row r="36" spans="2:5" x14ac:dyDescent="0.2">
      <c r="B36" s="595"/>
      <c r="C36" s="598"/>
      <c r="D36" s="631"/>
      <c r="E36" s="109" t="s">
        <v>526</v>
      </c>
    </row>
    <row r="37" spans="2:5" x14ac:dyDescent="0.2">
      <c r="B37" s="595"/>
      <c r="C37" s="598"/>
      <c r="D37" s="631"/>
      <c r="E37" s="105" t="s">
        <v>510</v>
      </c>
    </row>
    <row r="38" spans="2:5" ht="26.25" thickBot="1" x14ac:dyDescent="0.25">
      <c r="B38" s="595"/>
      <c r="C38" s="628"/>
      <c r="D38" s="632"/>
      <c r="E38" s="110" t="s">
        <v>511</v>
      </c>
    </row>
    <row r="39" spans="2:5" ht="20.25" customHeight="1" x14ac:dyDescent="0.2">
      <c r="B39" s="595"/>
      <c r="C39" s="607" t="s">
        <v>41</v>
      </c>
      <c r="D39" s="620" t="s">
        <v>512</v>
      </c>
      <c r="E39" s="108" t="s">
        <v>513</v>
      </c>
    </row>
    <row r="40" spans="2:5" ht="21" customHeight="1" thickBot="1" x14ac:dyDescent="0.25">
      <c r="B40" s="595"/>
      <c r="C40" s="598"/>
      <c r="D40" s="631"/>
      <c r="E40" s="105" t="s">
        <v>514</v>
      </c>
    </row>
    <row r="41" spans="2:5" x14ac:dyDescent="0.2">
      <c r="B41" s="595"/>
      <c r="C41" s="607" t="s">
        <v>225</v>
      </c>
      <c r="D41" s="620" t="s">
        <v>515</v>
      </c>
      <c r="E41" s="103" t="s">
        <v>516</v>
      </c>
    </row>
    <row r="42" spans="2:5" x14ac:dyDescent="0.2">
      <c r="B42" s="595"/>
      <c r="C42" s="598"/>
      <c r="D42" s="621"/>
      <c r="E42" s="98" t="s">
        <v>517</v>
      </c>
    </row>
    <row r="43" spans="2:5" ht="17.25" customHeight="1" thickBot="1" x14ac:dyDescent="0.25">
      <c r="B43" s="595"/>
      <c r="C43" s="598"/>
      <c r="D43" s="621"/>
      <c r="E43" s="101" t="s">
        <v>518</v>
      </c>
    </row>
    <row r="44" spans="2:5" ht="30" customHeight="1" x14ac:dyDescent="0.2">
      <c r="B44" s="595"/>
      <c r="C44" s="597" t="s">
        <v>519</v>
      </c>
      <c r="D44" s="622" t="s">
        <v>520</v>
      </c>
      <c r="E44" s="97" t="s">
        <v>521</v>
      </c>
    </row>
    <row r="45" spans="2:5" ht="20.25" customHeight="1" thickBot="1" x14ac:dyDescent="0.25">
      <c r="B45" s="596"/>
      <c r="C45" s="599"/>
      <c r="D45" s="623"/>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2024-12-09T14:30:49Z</dcterms:modified>
</cp:coreProperties>
</file>